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ma" sheetId="1" r:id="rId4"/>
    <sheet state="visible" name="Լինքդին նամակներ Քնարիկ" sheetId="2" r:id="rId5"/>
    <sheet state="visible" name="Քնարիկ" sheetId="3" r:id="rId6"/>
    <sheet state="visible" name="Maria" sheetId="4" r:id="rId7"/>
    <sheet state="visible" name="Update" sheetId="5" r:id="rId8"/>
    <sheet state="visible" name="Հանդիպումներ" sheetId="6" r:id="rId9"/>
    <sheet state="visible" name="Price Offer blank" sheetId="7" r:id="rId10"/>
    <sheet state="visible" name="Order blank" sheetId="8" r:id="rId11"/>
    <sheet state="visible" name="Հաստատված պատվերներ" sheetId="9" r:id="rId12"/>
    <sheet state="visible" name="Ընթացիկ պրոյեկտներ-cold calling" sheetId="10" r:id="rId13"/>
    <sheet state="visible" name="լինկդին առաջարկներ" sheetId="11" r:id="rId14"/>
    <sheet state="visible" name="Գոգի ուղարկած բազա" sheetId="12" r:id="rId15"/>
    <sheet state="visible" name="Էքսպոներ" sheetId="13" r:id="rId16"/>
    <sheet state="visible" name="Ash" sheetId="14" r:id="rId17"/>
    <sheet state="visible" name="Anita" sheetId="15" r:id="rId18"/>
  </sheets>
  <definedNames>
    <definedName hidden="1" localSheetId="0" name="_xlnm._FilterDatabase">Toma!$J$1:$J$1162</definedName>
    <definedName hidden="1" localSheetId="8" name="_xlnm._FilterDatabase">'Հաստատված պատվերներ'!$A$1:$J$2</definedName>
  </definedNames>
  <calcPr/>
  <extLst>
    <ext uri="GoogleSheetsCustomDataVersion2">
      <go:sheetsCustomData xmlns:go="http://customooxmlschemas.google.com/" r:id="rId19" roundtripDataChecksum="I1WZLiiVG+lHwTc8K0iy3iAAinP6UaI2yTO7Q67otg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0">
      <text>
        <t xml:space="preserve">======
ID#AAABjduvLcE
Clozzet    (2025-06-24 12:46:36)
Գոգ երկուշաբթին երբ ա, օրով նշի էլի
------
ID#AAABjduvLcc
Clozzet Textile    (2025-06-24 12:49:18)
ամսի 6ին Գոգ նշեցի սյունակում</t>
      </text>
    </comment>
  </commentList>
  <extLst>
    <ext uri="GoogleSheetsCustomDataVersion2">
      <go:sheetsCustomData xmlns:go="http://customooxmlschemas.google.com/" r:id="rId1" roundtripDataSignature="AMtx7mhkXiyJU1oKWW8G6TA4ejcAIM4ZT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5">
      <text>
        <t xml:space="preserve">======
ID#AAABoCUAG3Y
Clozzet    (2025-08-27 10:50:56)
Ո՞վ ասեց, ինչ մեյլի ես գրելու
------
ID#AAABoCUAG3c
Clozzet Textile    (2025-08-27 10:52:35)
info@impress.am</t>
      </text>
    </comment>
  </commentList>
  <extLst>
    <ext uri="GoogleSheetsCustomDataVersion2">
      <go:sheetsCustomData xmlns:go="http://customooxmlschemas.google.com/" r:id="rId1" roundtripDataSignature="AMtx7mgs9eGKvAvSlmJ0ftKvpbxifP7EfQ=="/>
    </ext>
  </extLst>
</comments>
</file>

<file path=xl/sharedStrings.xml><?xml version="1.0" encoding="utf-8"?>
<sst xmlns="http://schemas.openxmlformats.org/spreadsheetml/2006/main" count="12951" uniqueCount="7710">
  <si>
    <t>Company Name</t>
  </si>
  <si>
    <t>Industry</t>
  </si>
  <si>
    <t>Contact Person</t>
  </si>
  <si>
    <t>Position</t>
  </si>
  <si>
    <t>Phone</t>
  </si>
  <si>
    <t>Email</t>
  </si>
  <si>
    <t>Linkedin</t>
  </si>
  <si>
    <t>Notes</t>
  </si>
  <si>
    <t>First Contact date</t>
  </si>
  <si>
    <t>Next Follow Up</t>
  </si>
  <si>
    <t>Scheduled meeting</t>
  </si>
  <si>
    <t>Global Bridge</t>
  </si>
  <si>
    <t>School</t>
  </si>
  <si>
    <t>Anna</t>
  </si>
  <si>
    <t>Director</t>
  </si>
  <si>
    <t>Գոհարը զանգեց, կուղարկի էջեր մասին տեղեկություն, վերջին զանգի համար հնարավոր է պատվեր լինի</t>
  </si>
  <si>
    <t>Tesvan</t>
  </si>
  <si>
    <t>IT</t>
  </si>
  <si>
    <t>Davit Grigoryan</t>
  </si>
  <si>
    <t>CEO</t>
  </si>
  <si>
    <r>
      <rPr>
        <color rgb="FF1155CC"/>
        <u/>
      </rPr>
      <t>linkedin.com/in/davit-grigoryan-tesvan</t>
    </r>
  </si>
  <si>
    <t>նամակ լինքդինով</t>
  </si>
  <si>
    <t xml:space="preserve">follow up արեցի՝ պրեզենտացիան ուղարկեցի, պատասխանեց, որ հետաքրքիր չէ, թողեցի հեռախոսահամար </t>
  </si>
  <si>
    <t>Matena</t>
  </si>
  <si>
    <t>Gayane</t>
  </si>
  <si>
    <t>զանգեցի, խնդրեց այս վթ ուղարկել տեղեկություն՝ ուսումնասիրի</t>
  </si>
  <si>
    <t>ֆոլոու ափ զանգ, չպ, զանգել մի քիչ ուշ։ Հետ զանգեց, առաջիկա էճ-էջ օրը խառն է, բայց խոստացավ նայել և կապ հաստատել</t>
  </si>
  <si>
    <t>Syrve</t>
  </si>
  <si>
    <t>Software Development</t>
  </si>
  <si>
    <t>Tsovinar Kartashyan</t>
  </si>
  <si>
    <t>HR</t>
  </si>
  <si>
    <r>
      <rPr>
        <color rgb="FF1155CC"/>
        <u/>
      </rPr>
      <t>linkedin.com/in/tsovinar-kartashyan</t>
    </r>
  </si>
  <si>
    <t>ֆոլոու ափ</t>
  </si>
  <si>
    <t>պատասխանեց, այս պահին ակտուալ չէ, ուղարկեցի մեր սոց էջերը՝ հետևի ու ուսումնասիրի</t>
  </si>
  <si>
    <t>CodeSignal</t>
  </si>
  <si>
    <t>Technology, Information and Internet</t>
  </si>
  <si>
    <t>Arus Zurabyan, MBA</t>
  </si>
  <si>
    <t>Recruiter</t>
  </si>
  <si>
    <r>
      <rPr>
        <color rgb="FF1155CC"/>
        <u/>
      </rPr>
      <t>linkedin.com/in/arus-zurabyan-mba-732268158</t>
    </r>
  </si>
  <si>
    <t>ասաց մեր մերչը դրսից է գալիս, այստեղից չենք դիտարկում, բայց սկզբում երբ ասացի, որ հագուստի արտադրությունից եմ զանագհարել՝ ասաց հա Լալունցից՞))</t>
  </si>
  <si>
    <t>"SADA DOORS"</t>
  </si>
  <si>
    <t>tel:+37441508030</t>
  </si>
  <si>
    <t>ցրեց, այս պահին չէր կարող խոսել, բայց ասաց էլի եք զանգել, ասել եմ, որ չի հետաքրքրում</t>
  </si>
  <si>
    <t>Kaliony Vapors Hub</t>
  </si>
  <si>
    <t>e-cigarettes stores</t>
  </si>
  <si>
    <t>Sales and marketing specialist</t>
  </si>
  <si>
    <t>Tatul Ovsiyan</t>
  </si>
  <si>
    <r>
      <rPr>
        <color rgb="FF1155CC"/>
        <u/>
      </rPr>
      <t>linkedin.com/in/ovsiyan98</t>
    </r>
  </si>
  <si>
    <t>լինքդին նամակ</t>
  </si>
  <si>
    <t>Degusto</t>
  </si>
  <si>
    <t>fast food restaurant,</t>
  </si>
  <si>
    <t>Mariam</t>
  </si>
  <si>
    <t>չպ</t>
  </si>
  <si>
    <t>չպ, հնարավոր է համարը ֆիքսել է, զանգել այլ համարից</t>
  </si>
  <si>
    <t>Իմ համարից զանգեցի պատասխանեց, ինքը դեկրետում է, փոխանցեց այլ Մարիամի կոնտակտ, որ իր հետ քննարկեմ, զանգեցի , ասաց հիմա հարմար չէ, հետո հետ կզանգի ինքը</t>
  </si>
  <si>
    <t>Konyak Hotel</t>
  </si>
  <si>
    <t>hotel</t>
  </si>
  <si>
    <t>General manager</t>
  </si>
  <si>
    <t>whatsapp:37498057674</t>
  </si>
  <si>
    <t>TCF</t>
  </si>
  <si>
    <t>Tatev Ghazaryan</t>
  </si>
  <si>
    <t>People and culture manager</t>
  </si>
  <si>
    <r>
      <rPr>
        <color rgb="FF1155CC"/>
        <u/>
      </rPr>
      <t>linkedin.com/in/tatevik-ghazaryan</t>
    </r>
  </si>
  <si>
    <t>follow up</t>
  </si>
  <si>
    <t>Renderforest</t>
  </si>
  <si>
    <t>AI platform</t>
  </si>
  <si>
    <t>Lilit</t>
  </si>
  <si>
    <r>
      <rPr>
        <color rgb="FF1155CC"/>
        <u/>
      </rPr>
      <t>linkedin.com/in/lilit-hambardzumyan</t>
    </r>
  </si>
  <si>
    <t>պատասխանեց, որ այս պահին կարիքը չկա, բայց խնդրեց ուղարկել պրեզենտացիա, հետագայում կարիք լինելու դեպքում կապ հաստատելու համար</t>
  </si>
  <si>
    <t>FinTax Accounting</t>
  </si>
  <si>
    <t>Accounting</t>
  </si>
  <si>
    <t>Edita Gyulumyan</t>
  </si>
  <si>
    <r>
      <rPr>
        <color rgb="FF1155CC"/>
        <u/>
      </rPr>
      <t>linkedin.com/in/edita-gyulumyan-4753a0196</t>
    </r>
  </si>
  <si>
    <t>connect</t>
  </si>
  <si>
    <t>Hrayr Muradyan</t>
  </si>
  <si>
    <t>Founder and CEO</t>
  </si>
  <si>
    <r>
      <rPr>
        <color rgb="FF1155CC"/>
        <u/>
      </rPr>
      <t>linkedin.com/in/hrayr-muradyan-13686272</t>
    </r>
  </si>
  <si>
    <t>linkedin message</t>
  </si>
  <si>
    <t>MELLAT BANK</t>
  </si>
  <si>
    <t>Bank</t>
  </si>
  <si>
    <t>Lilit Gevorgyan</t>
  </si>
  <si>
    <r>
      <rPr>
        <color rgb="FF1155CC"/>
        <u/>
      </rPr>
      <t>linkedin.com/in/lilit-gevorgyan-098744257</t>
    </r>
  </si>
  <si>
    <t>no answer, follow up</t>
  </si>
  <si>
    <t>պատասխանեց, այս պահին չի հետաքրքրում</t>
  </si>
  <si>
    <t>ArctX Solution</t>
  </si>
  <si>
    <t>Margarita Yandyan</t>
  </si>
  <si>
    <r>
      <rPr>
        <color rgb="FF1155CC"/>
        <u/>
      </rPr>
      <t>linkedin.com/in/margarita-yandyan</t>
    </r>
  </si>
  <si>
    <t>ֆոլլոու ափ</t>
  </si>
  <si>
    <t>Fnet Telecom</t>
  </si>
  <si>
    <t>Sona Madoyan</t>
  </si>
  <si>
    <t>Commercial manager</t>
  </si>
  <si>
    <t>info@fnet.am</t>
  </si>
  <si>
    <r>
      <rPr>
        <color rgb="FF1155CC"/>
        <u/>
      </rPr>
      <t>linkedin.com/in/sona-madoyan</t>
    </r>
  </si>
  <si>
    <t>պատասխանեց, որ կկապվեն</t>
  </si>
  <si>
    <t>այս պահին դեռևս անհրաժեշտություն չկա, բայց տվեց նաև  մեյլը, այնտեղ ևս ինֆոն  ուղարկելու համար</t>
  </si>
  <si>
    <t>Galaxy Group of Companies</t>
  </si>
  <si>
    <t>Gurgen</t>
  </si>
  <si>
    <t>Procurement</t>
  </si>
  <si>
    <r>
      <rPr>
        <color rgb="FF1155CC"/>
        <u/>
      </rPr>
      <t>linkedin.com/in/gurgen-hakobyan-27b845291</t>
    </r>
  </si>
  <si>
    <t>ֆոլլոու ափ, ասաց մոտ օրերը Teryan 5 Management ընկերությունից Հայկը կապ կհաստատի։ Հայկին լինքդինով քննեքթ տվի</t>
  </si>
  <si>
    <t>NextStack LLC</t>
  </si>
  <si>
    <t>Anahit</t>
  </si>
  <si>
    <t>Sales</t>
  </si>
  <si>
    <t>խնդրեցի կոնտակտ տրամադրել, գրեց, որ  այս պահին չեն դիտարկու, ուղարկեցի նաև պրեզենտացիան</t>
  </si>
  <si>
    <t>Beer Academy</t>
  </si>
  <si>
    <t>Lyuba</t>
  </si>
  <si>
    <t>զբաղված էր, խնդրեց 5-ից հետո զանգել, զանգեցի՝ չպ</t>
  </si>
  <si>
    <t>Addvice</t>
  </si>
  <si>
    <t>software development</t>
  </si>
  <si>
    <t>Olya Zohrabyan</t>
  </si>
  <si>
    <t xml:space="preserve">
linkedin.com/in/olya-zohrabyan-04a189187</t>
  </si>
  <si>
    <r>
      <rPr>
        <color rgb="FF1155CC"/>
        <u/>
      </rPr>
      <t>linkedin.com/in/syuzanna-sayadyan</t>
    </r>
  </si>
  <si>
    <t>Nairi Insurance ILLC</t>
  </si>
  <si>
    <t>Lilith Karapetyan</t>
  </si>
  <si>
    <t>HR/Claim specialist</t>
  </si>
  <si>
    <r>
      <rPr>
        <color rgb="FF1155CC"/>
        <u/>
      </rPr>
      <t>linkedin.com/in/lilith-karapetyan-8b67b4370</t>
    </r>
  </si>
  <si>
    <t>Christine</t>
  </si>
  <si>
    <r>
      <rPr>
        <color rgb="FF1155CC"/>
        <u/>
      </rPr>
      <t>linkedin.com/in/christine-ispiryan-a3b9a6206</t>
    </r>
  </si>
  <si>
    <t>Քրիստինեին գրել էի, ասաց , որ ունեն գործընկեր, մերն էլ կուսումնասիրեն, գրեցի նաև  Լիլիթին</t>
  </si>
  <si>
    <t>LIA CERAMICS</t>
  </si>
  <si>
    <t>Andranik Gasparyan</t>
  </si>
  <si>
    <t>Sovrano LLC</t>
  </si>
  <si>
    <t>Wholesale Import and Export</t>
  </si>
  <si>
    <t>Arevik Harutyunyan</t>
  </si>
  <si>
    <r>
      <rPr>
        <color rgb="FF1155CC"/>
        <u/>
      </rPr>
      <t>linkedin.com/in/arevik-harutyunyan-461830202</t>
    </r>
  </si>
  <si>
    <t>պատասխանեց, այս պահին ակտուալ չէ, առաջարկեցի հանդիպել, կխոսի բաժնի ղեկավարի հետ ու պատասխանի</t>
  </si>
  <si>
    <t>Lazer War Armenia</t>
  </si>
  <si>
    <t>Hayk</t>
  </si>
  <si>
    <t xml:space="preserve">Co-founder </t>
  </si>
  <si>
    <r>
      <rPr>
        <color rgb="FF1155CC"/>
        <u/>
      </rPr>
      <t>linkedin.com/in/hayk-haroyan-84072012a</t>
    </r>
  </si>
  <si>
    <t>ասաց թիմը փոքր է, բայց բարտերային համագործակցություն սեպտեմբերին ՏՏ ընկերությունների համար իվենտին դիտարկում են, հարցրեցի խաղերի համար ինչ են հագնում, ասաց զինվորական համազգեստ, գրեցի, որ դա էլ ենք անում, սպասում եմ պատասխանի</t>
  </si>
  <si>
    <t>գրեց, պատրաստ է մոտ ժամանակները հանդիպել, պայմանավորվեցինք հանդիպել 30. 03-in, ժամը 18:30</t>
  </si>
  <si>
    <t xml:space="preserve">Հանդիպում, IT առաջնության համար քննարկեցինք տարբերակներ, օրինակ T-shirt, րյուկզակի տարբերակներ՝ թիմերին նվիրելու համար։ կդիմի երբ դրան հասնի, ամռանը գրել։ Կարելի է նաև մասնակից թիմերին օֆֆեր անել։ </t>
  </si>
  <si>
    <t>Էկոֆորմ</t>
  </si>
  <si>
    <t>Լուսինե</t>
  </si>
  <si>
    <t>Philip Morris</t>
  </si>
  <si>
    <t>Hayk Haykyan</t>
  </si>
  <si>
    <t>Commercial Manager</t>
  </si>
  <si>
    <r>
      <rPr>
        <color rgb="FF1155CC"/>
        <u/>
      </rPr>
      <t>linkedin.com/in/hayk-haykyan-75996079</t>
    </r>
  </si>
  <si>
    <r>
      <rPr>
        <rFont val="&quot;Google Sans&quot;, Arial, sans-serif"/>
        <color rgb="FF1155CC"/>
        <sz val="11.0"/>
        <u/>
      </rPr>
      <t>Capital Soft</t>
    </r>
  </si>
  <si>
    <t>Artur</t>
  </si>
  <si>
    <t>97 178384</t>
  </si>
  <si>
    <t>https://capitalsoft.am/</t>
  </si>
  <si>
    <t>Արցախից է, ընկերության ղեկավարն է, այս վթ ուղարկում եմ ինֆորմացիան, հրավիրեցի նաև գրասենյակ, կհարամրեցնի գա</t>
  </si>
  <si>
    <t>Melo Grano</t>
  </si>
  <si>
    <t>Armen</t>
  </si>
  <si>
    <r>
      <rPr>
        <color rgb="FF1155CC"/>
        <u/>
      </rPr>
      <t>melogranopasta.am</t>
    </r>
    <r>
      <rPr/>
      <t>@gmail.com</t>
    </r>
  </si>
  <si>
    <t>Գոհարը զանգեց, տեղեկություն է ուղարկում մեյլին</t>
  </si>
  <si>
    <t>26.02.2026</t>
  </si>
  <si>
    <t>FOODPARK BY DOWNTOWN</t>
  </si>
  <si>
    <t>Պարենային ապրանքների առևտուր</t>
  </si>
  <si>
    <t>Liana</t>
  </si>
  <si>
    <t>Head of marketing</t>
  </si>
  <si>
    <r>
      <rPr>
        <color rgb="FF1155CC"/>
        <u/>
      </rPr>
      <t>linkedin.com/in/liana-khachatryan</t>
    </r>
  </si>
  <si>
    <t>Codeep LLC</t>
  </si>
  <si>
    <t>Vladimir Grigoryan</t>
  </si>
  <si>
    <r>
      <rPr>
        <color rgb="FF1155CC"/>
        <u/>
      </rPr>
      <t>linkedin.com/in/vladimir-g-64a8653b4</t>
    </r>
  </si>
  <si>
    <t>դեռ չի ընդունել</t>
  </si>
  <si>
    <t>Վեստա</t>
  </si>
  <si>
    <t>093003135 ՎԹ</t>
  </si>
  <si>
    <t>վթ ուղարկեցի ինֆոն, կուսումնասիրեն կապ հաստատեն</t>
  </si>
  <si>
    <t>03.03.2026</t>
  </si>
  <si>
    <t xml:space="preserve">ֆոլլոու ափ զանգ, խնդրեցին մեյլին ուղարկել, գրեցի օնլայն օգնականին և խնդրեցի անպայման փոխանցել պատասխանատու անձին, ասաց լավ) </t>
  </si>
  <si>
    <t>մեյլին էլ գրեցի</t>
  </si>
  <si>
    <t>«Junior Club»</t>
  </si>
  <si>
    <t>մանկապարտեզ</t>
  </si>
  <si>
    <t>374 43 707002</t>
  </si>
  <si>
    <t>վթ ուղարկեցի առաջարկ, մի քանի օրից զանգել</t>
  </si>
  <si>
    <t>02.03.2026</t>
  </si>
  <si>
    <t>զանգեցի, չպ</t>
  </si>
  <si>
    <t>Valantis Group</t>
  </si>
  <si>
    <t>բեռնափոխադրում</t>
  </si>
  <si>
    <t>տնօրեն</t>
  </si>
  <si>
    <t>tel:+37443004080</t>
  </si>
  <si>
    <t>Արտակ Գրիգորյան</t>
  </si>
  <si>
    <t>լինքդին նամակ,, պատասխանեց, կուսումնասիրեն</t>
  </si>
  <si>
    <t>Pullman</t>
  </si>
  <si>
    <t>construction</t>
  </si>
  <si>
    <t>https://www.linkedin.com/company/pullman-residences-yerevan/people/</t>
  </si>
  <si>
    <t>STANDARD GROUP LLC</t>
  </si>
  <si>
    <t>representative of premium class brands</t>
  </si>
  <si>
    <t>Gayane Simonyan</t>
  </si>
  <si>
    <r>
      <rPr>
        <color rgb="FF1155CC"/>
        <u/>
      </rPr>
      <t>linkedin.com/in/standard-oil-llc-hrm-department</t>
    </r>
  </si>
  <si>
    <t>առաջարկն ուղարկեցի մեյլին, զանգով էլ քննարկեցինք, կմտածեն</t>
  </si>
  <si>
    <t>27.02,2026</t>
  </si>
  <si>
    <t>04.03.26</t>
  </si>
  <si>
    <t>Flash</t>
  </si>
  <si>
    <t>զանգեցի, ասաց առաջարկը նայել ենք, այս պահին պլաններ չկան, բայց կփոխանցի նաև գնումների բաժին, հարկ եղած դեպքում կապ կհաստատեն</t>
  </si>
  <si>
    <t>20.03.26</t>
  </si>
  <si>
    <t>Vas Group</t>
  </si>
  <si>
    <t>Gohar, պատվերն ընթացքի մեջ է, վերջնաժամկետ ՝ 16.03</t>
  </si>
  <si>
    <t>Արագած կոնյակի գործարան</t>
  </si>
  <si>
    <t>Gohar</t>
  </si>
  <si>
    <t>RED Invest Group LLC</t>
  </si>
  <si>
    <t>Ani</t>
  </si>
  <si>
    <t>Deputy director</t>
  </si>
  <si>
    <r>
      <rPr>
        <color rgb="FF1155CC"/>
        <u/>
      </rPr>
      <t>linkedin.com/in/ani-kocharyan-armenia</t>
    </r>
  </si>
  <si>
    <t>linkedin mail</t>
  </si>
  <si>
    <t>Sofi Devoyan</t>
  </si>
  <si>
    <t>Naira</t>
  </si>
  <si>
    <t>Operator</t>
  </si>
  <si>
    <t>համագործակցում են այլ մատակարարի հետ, առաջարկեցի մեր առաջարյկն էլ լսել, խնդրեց ապրիլի 1-ից հետո զանգել, հիմա խառն են համերգներով</t>
  </si>
  <si>
    <t>Berd dance studio</t>
  </si>
  <si>
    <t>Rena</t>
  </si>
  <si>
    <t>Ռենայի համարը փոխանցեցին առաջարկը ներկայացնելու համար, զանգեցի, չպ, հետո կրկին փորձել։ Հետ զանգեց, ներկայացրի, այս վթ ուղարկում եմ տեղեկություն, կուսումնասիրի ու կապ հաստատի</t>
  </si>
  <si>
    <t>զանգեցի, ասաց , որ պատվերները միայն օգոստոս-սեպտեմբեր ամիսներին են լինում, այն ժամանակ կապ հաստատել</t>
  </si>
  <si>
    <t>ԷՍ-ԷԼ-ՋԻ ԱՐՏ ԸՆԴ ԴԱՆՍ ՍԵՆԹՐ</t>
  </si>
  <si>
    <t>tel:+37499771206</t>
  </si>
  <si>
    <t>խնդրեց տեղեկություն ուղարկել այս վթ-ին, կուսումնասիրի</t>
  </si>
  <si>
    <t>«ՆԱՆԵ» ՊԱՐԱՅԻՆ ՍՏՈՒԴԻԱ</t>
  </si>
  <si>
    <t>Անահիտ Հովհաննեսի Բաբայան</t>
  </si>
  <si>
    <t>կողմնորոծիչ գներ էր հարցնում՝ ազգային պարի հագուստների, ասացի, որ կուղարկեմ ինֆորմացիա, կնայի և կապվի եթե հետաքրքրի, վթ ուղարկում եմ</t>
  </si>
  <si>
    <t>«ԿԱՍՏԱՆԻԵՏ» ՍՊՈՐՏԱՅԻՆ ՊԱՐԵՐԻ ՍՏՈՒԴԻԱ</t>
  </si>
  <si>
    <t>Սաթի</t>
  </si>
  <si>
    <t>այս պահին ունեն, հետագայի համար կուսումնասիրի և անհրաժեշտության դեպքում կապ կհաստատի, այս վթ ուղարկում եմ տեղեկություն</t>
  </si>
  <si>
    <t>Jur.am</t>
  </si>
  <si>
    <t>Marat</t>
  </si>
  <si>
    <t>operator</t>
  </si>
  <si>
    <t>զանգեցի, խնդրեց առաջարկ ուղարկել, գրեցի և՛ մեյլին, և՛ կայքով</t>
  </si>
  <si>
    <t>Homplex</t>
  </si>
  <si>
    <t>Saten</t>
  </si>
  <si>
    <t>Խնդրեց հեռախոսահամար թողնեմ, պատասխանատու անձը կապ կհաստատի</t>
  </si>
  <si>
    <t>Movato</t>
  </si>
  <si>
    <t>Artak</t>
  </si>
  <si>
    <r>
      <rPr>
        <color rgb="FF1155CC"/>
        <u/>
      </rPr>
      <t>linkedin.com/in/artak-sargsyan</t>
    </r>
  </si>
  <si>
    <t>ՏԱԹԵՎ</t>
  </si>
  <si>
    <t>դպրոց</t>
  </si>
  <si>
    <t>Մարիամ</t>
  </si>
  <si>
    <t>տնօրենի օգնական</t>
  </si>
  <si>
    <t>տնօրենն է որոշում կայացնողը, համազգեստ հագնում են, ասացի, որ հարևաններ ենք , տնօրենին կփոխանցի , կարելի մեկ անգամ էլ զանգել անմիջապես տնօրենի հետ խոսել</t>
  </si>
  <si>
    <t>կրկին զանգեցի, ասաց , որ տնօրենին փոխանցել է , տնօրենն ասել է, որ հիմնական գործընկեր ունեն, ով կտորը բերում  և կարում է, առաջարկեցի մայակաների, պոլոների մասով հանդիպենք մեր նմուշները ցույց տանք՝ որպես այլընտրանք։ Խոստացավ փոխանցել տնօրենին</t>
  </si>
  <si>
    <t>Արեգնազան</t>
  </si>
  <si>
    <t>կրթահամալիր</t>
  </si>
  <si>
    <t>Կարինե</t>
  </si>
  <si>
    <t>tel:374 10 547343</t>
  </si>
  <si>
    <t>շատ կոպիտ կին էր, ոչ մի կերպ չի հետաքրքրում իրենց, իրենց ֆորմատը չէ համազգեստը</t>
  </si>
  <si>
    <t>Ayb school</t>
  </si>
  <si>
    <r>
      <rPr>
        <color rgb="FF1155CC"/>
        <u/>
      </rPr>
      <t>welcome@aybschool.am</t>
    </r>
  </si>
  <si>
    <t>զանգեցի նշված համարին ՝ կրթական բաժինն էր, , խնդրեցին մեյլով գրել, ուղարկեցի պրեզենտացիան, հաջորդ անգամ այլ համրի զանգել՝ կայքից նայել</t>
  </si>
  <si>
    <t>Յանան զանգեց, հեռ․ 091350450: Ասաց շտապ գնային հարցում են անում տարբեր տեղերից, խնդրեց հեռախոսով արագ գին ասել, Tshirt-ի համար ասացինք ՝100% cotton -3300, full lycra- 3700: սպասում ենք հետադարձ կապի</t>
  </si>
  <si>
    <t>զանգեցի Յանային, այլևս այնտեղ չի աշխատում, Դավիթին զանգեցի՝ 033557100: Ինֆո կճշտի զանգի</t>
  </si>
  <si>
    <t>Զանգեցի Դավիթին, ասաց ավելի ցածր գին են ասել, նմուշների ենք սպասում, առաջարկեցի մեր նմուշներն էլ ուղարկենք՝ հանձնաժողովին ցույց տալու համար, մեյլին կուղարկի ֆայլերը, նմուշը պատրաստելու համար</t>
  </si>
  <si>
    <t>նմուշը ուղարկում ենք Դավիթի հետ խոսացի, անպայման հետադարձ կապ կհաստատի</t>
  </si>
  <si>
    <t>պատվերը հաստատել են՝ 60 հատ կլոր վիզ</t>
  </si>
  <si>
    <t>Պատվերն առաքված է</t>
  </si>
  <si>
    <t>ԳԵՐՄՈՆԻԱ ԿՐԹԱՀԱՄԱԼԻՐ</t>
  </si>
  <si>
    <t>Թամարա</t>
  </si>
  <si>
    <t>հարցրեց մենք պետք է այսօր գնայինք հանդիպման, այսինքն այս փուլում բաց են հանդիպման, վթ խնդրեց ուղարկել տեղեկություն, ասացի, որ կուղարկեմ ու  որոշ ժամանակ հետո կապ կհաստատեմ</t>
  </si>
  <si>
    <t>զանգեցի, ասաց դեռ չեմ հասցրել նայել, խոստացավ նայել ու պատասխանել։ Գին հարցրեց, խնդրեցի քանակ ու նմուշի նկար   ուղարկի</t>
  </si>
  <si>
    <t>Արտստեմ</t>
  </si>
  <si>
    <t>զանգեցի կտրուկ ասաց չի հետաքրքրում, բայց կարելի էորոշ ժամանակ հետո այլ համարի զանգել</t>
  </si>
  <si>
    <t>AeroDynamics</t>
  </si>
  <si>
    <r>
      <rPr>
        <color rgb="FF1155CC"/>
        <u/>
      </rPr>
      <t>linkedin.com/in/anahit-grigoryan-hr</t>
    </r>
  </si>
  <si>
    <t>ֆոլոու ափ, պատասխանեց, որ այս պահին ունեն գործընկեր, այլընտրան դիտարկելու դեպքում կդիմի</t>
  </si>
  <si>
    <t>Ingo Armenia</t>
  </si>
  <si>
    <t>insurance</t>
  </si>
  <si>
    <t>Sveta Manasyan</t>
  </si>
  <si>
    <r>
      <rPr>
        <color rgb="FF1155CC"/>
        <u/>
      </rPr>
      <t>linkedin.com/in/svetamanasyan</t>
    </r>
  </si>
  <si>
    <t>Rafik Suvaryan</t>
  </si>
  <si>
    <r>
      <rPr>
        <color rgb="FF1155CC"/>
        <u/>
      </rPr>
      <t>linkedin.com/in/rafik-suvaryan-214883251</t>
    </r>
  </si>
  <si>
    <t>Liga</t>
  </si>
  <si>
    <r>
      <rPr>
        <color rgb="FF1155CC"/>
        <u/>
      </rPr>
      <t>linkedin.com/in/anahit-astabattsyan-55bb69</t>
    </r>
  </si>
  <si>
    <t>follow up, պատասխանեց, այս պահին ակտուալ չէ</t>
  </si>
  <si>
    <t>Nairi</t>
  </si>
  <si>
    <r>
      <rPr>
        <color rgb="FF1155CC"/>
        <u/>
      </rPr>
      <t>linkedin.com/in/christine-ispiryan-a3b9a6206</t>
    </r>
  </si>
  <si>
    <t>follow up, ՊԱՏԱՍԽԱՆԵՑ, այս պահին ունեն գործող գործընկեր, բայց խոստացավ մերն էլ ուսումնասիրել</t>
  </si>
  <si>
    <t>Metal group</t>
  </si>
  <si>
    <t>Azniv</t>
  </si>
  <si>
    <t>https://www.facebook.com/www.metalgroup.am</t>
  </si>
  <si>
    <t>Ազնիվը պատասխանեց, խնդրեցի կապել այս հարցով պատասխանատու անձի հետ, փորձեց, բայց տեղում չէր, խնդրեց զանգել առավոտյան</t>
  </si>
  <si>
    <t>V Telecom</t>
  </si>
  <si>
    <t>Anahit Sargsyan</t>
  </si>
  <si>
    <t xml:space="preserve">
linkedin.com/in/anahit-sargsyan-0001a922b</t>
  </si>
  <si>
    <t>Yandex</t>
  </si>
  <si>
    <t>Tigran Vardanyan</t>
  </si>
  <si>
    <r>
      <rPr>
        <color rgb="FF1155CC"/>
        <u/>
      </rPr>
      <t>linkedin.com/in/tigran-vardanyan-business</t>
    </r>
  </si>
  <si>
    <t>Տիգրանը պատասխանեց, որ մեյլին գրեմ, խնդրեցի կոնկրետ կոնտակտ տրամադրի, չպատասխանեց, գրեցի Աննային</t>
  </si>
  <si>
    <t>Anna Minasaryan</t>
  </si>
  <si>
    <r>
      <rPr>
        <color rgb="FF1155CC"/>
        <u/>
      </rPr>
      <t>linkedin.com/in/anna-minasaryan</t>
    </r>
  </si>
  <si>
    <t>լինքդին նամակ, պատասխանեց, որ հետաքրիր է առաջարկը, բայց այս պահին դեռ ակտուալ չէ, կդիմի երբ պետք լինի</t>
  </si>
  <si>
    <t>Krisp</t>
  </si>
  <si>
    <t>Mane</t>
  </si>
  <si>
    <t>HR Director</t>
  </si>
  <si>
    <r>
      <rPr>
        <color rgb="FF1155CC"/>
        <u/>
      </rPr>
      <t>linkedin.com/in/mane1995</t>
    </r>
  </si>
  <si>
    <t>չի բացել, ֆոլոու ափ</t>
  </si>
  <si>
    <t xml:space="preserve">այս պահին հետաքրքիր չէ, հետագայի համար կոնտակտը կպահի, առաջարկեցի նմուշ պատրաստենք </t>
  </si>
  <si>
    <t>Prime Logistics</t>
  </si>
  <si>
    <t>Logistics</t>
  </si>
  <si>
    <t>Artak Margaryan</t>
  </si>
  <si>
    <r>
      <rPr>
        <color rgb="FF1155CC"/>
        <u/>
      </rPr>
      <t>linkedin.com/in/artak-margaryan-21a163a3</t>
    </r>
  </si>
  <si>
    <t>Magellan Armenia LLC</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</si>
  <si>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0.0"/>
        <u/>
      </rPr>
      <t>Lilit Zakharyan</t>
    </r>
  </si>
  <si>
    <r>
      <rPr>
        <color rgb="FF1155CC"/>
        <u/>
      </rPr>
      <t>linkedin.com/in/lilit-zakharyan-99038968</t>
    </r>
  </si>
  <si>
    <t>Soft Construct</t>
  </si>
  <si>
    <t>Gaming</t>
  </si>
  <si>
    <t>Karen Mirzoyan</t>
  </si>
  <si>
    <t>PR</t>
  </si>
  <si>
    <r>
      <rPr>
        <color rgb="FF1155CC"/>
        <u/>
      </rPr>
      <t>linkedin.com/in/karen-mirzoyan-86b348347</t>
    </r>
  </si>
  <si>
    <t>Sevak, Arman</t>
  </si>
  <si>
    <t>լինքդին նամակ, երկուսին էլ գրեցի</t>
  </si>
  <si>
    <t>Babken</t>
  </si>
  <si>
    <t>procurement</t>
  </si>
  <si>
    <r>
      <rPr>
        <color rgb="FF1155CC"/>
        <u/>
      </rPr>
      <t>linkedin.com/in/babken-baghdasaryan-8050b9149</t>
    </r>
  </si>
  <si>
    <t>Մարիա</t>
  </si>
  <si>
    <t>գնումների բաժնի ղեկավարի տեղակալ</t>
  </si>
  <si>
    <r>
      <rPr>
        <color rgb="FF1155CC"/>
        <u/>
      </rPr>
      <t>linkedin.com/in/maria-ghazaryan-aaa58922a</t>
    </r>
  </si>
  <si>
    <t>maria.ghazaryan@softconstruct.com</t>
  </si>
  <si>
    <t>Արմանը ուղարկեց Մարիայի մեյլը, որ իրեն գրեմ, գրեցի, եթե չպատասխանի, լինքդինով գրել</t>
  </si>
  <si>
    <t>այս պահին չի հետաքրքրում, առաջարկեցի հետագայի համար հիմա հանդիպել</t>
  </si>
  <si>
    <t>Autofan</t>
  </si>
  <si>
    <t>auto</t>
  </si>
  <si>
    <t>Vardan Arzumanyan</t>
  </si>
  <si>
    <t>Deputy CEO</t>
  </si>
  <si>
    <r>
      <rPr>
        <color rgb="FF1155CC"/>
        <u/>
      </rPr>
      <t>linkedin.com/in/vardan-arzumanyan-7b06bb90</t>
    </r>
  </si>
  <si>
    <t>լինքդին նամակ, խնդրեց առաջարկ ուղարկել մարքետինգի մեյլին՝Marketing@autofan.am</t>
  </si>
  <si>
    <t>Dexatel</t>
  </si>
  <si>
    <t>Rubina Alumyan</t>
  </si>
  <si>
    <r>
      <rPr>
        <color rgb="FF1155CC"/>
        <u/>
      </rPr>
      <t>linkedin.com/in/roubinaalumyan</t>
    </r>
  </si>
  <si>
    <t>Service Titan</t>
  </si>
  <si>
    <t>Satenik Hakobyan</t>
  </si>
  <si>
    <r>
      <rPr>
        <color rgb="FF1155CC"/>
        <u/>
      </rPr>
      <t>linkedin.com/in/satenik-hakobyan</t>
    </r>
  </si>
  <si>
    <t>Evolution</t>
  </si>
  <si>
    <t>Armine Minassian</t>
  </si>
  <si>
    <t>Employer Branding and Communications Senior Specialist</t>
  </si>
  <si>
    <r>
      <rPr>
        <color rgb="FF1155CC"/>
        <u/>
      </rPr>
      <t>linkedin.com/in/armine-minassian-151720211</t>
    </r>
  </si>
  <si>
    <t>Yeremyan Projects</t>
  </si>
  <si>
    <t>Horeca</t>
  </si>
  <si>
    <t>Liana Minasyan</t>
  </si>
  <si>
    <t>head of corporate culture</t>
  </si>
  <si>
    <r>
      <rPr>
        <color rgb="FF1155CC"/>
        <u/>
      </rPr>
      <t>linkedin.com/in/ani-balasanyan</t>
    </r>
  </si>
  <si>
    <t xml:space="preserve">լինքդին նամակ, պատասխանեց, կփոխանցի համապատասխան բաժին, </t>
  </si>
  <si>
    <t>Ամալյա</t>
  </si>
  <si>
    <t>head of PR</t>
  </si>
  <si>
    <r>
      <rPr>
        <color rgb="FF1155CC"/>
        <u/>
      </rPr>
      <t>linkedin.com/in/amalya-karapetyan-58a4041a5</t>
    </r>
  </si>
  <si>
    <t>ֆոլլոու ափ Ամալյային, պատասխանեց, իր տիրույթում չի, բայց կխոսի իր գործընկերների հետ և անհրաժեշտության դեպքում կոնտակտ տա</t>
  </si>
  <si>
    <t>Fifth</t>
  </si>
  <si>
    <t>Hovhannes Poghosyan</t>
  </si>
  <si>
    <t>Co-founder</t>
  </si>
  <si>
    <r>
      <rPr>
        <color rgb="FF1155CC"/>
        <u/>
      </rPr>
      <t>linkedin.com/in/hovhannes-poghosyan</t>
    </r>
  </si>
  <si>
    <t>EFES Insurance</t>
  </si>
  <si>
    <t>Sona</t>
  </si>
  <si>
    <r>
      <rPr>
        <color rgb="FF1155CC"/>
        <u/>
      </rPr>
      <t>linkedin.com/in/sona-gri9oryan-</t>
    </r>
  </si>
  <si>
    <t>հետաքրքրելու դեպքում կդիմի, գրեցի, որ հիմա հանդիպենք , հետո էլի կորոշի</t>
  </si>
  <si>
    <t>Bacon</t>
  </si>
  <si>
    <t>Manufacturing</t>
  </si>
  <si>
    <t>Saro</t>
  </si>
  <si>
    <t>010-246341</t>
  </si>
  <si>
    <t>saro.saghoyan@bacon.am</t>
  </si>
  <si>
    <t xml:space="preserve">զանգեցի, փոխանցեցի գնումների բաժին՝ Սարոյին, նա ասաց, որ այդ հարցով բաժնի պետն է զբաղվում , ով տեղում չէր այսօր և խնդրեց վաղը զանգել, առաջարկեցի պրեզենտացիան ուղարկել՝ որ փոխանցի ուսումնասիրելու համար, և վաղը զանգեմ ես </t>
  </si>
  <si>
    <t xml:space="preserve">2 անգամ զանգեցի, չպ, </t>
  </si>
  <si>
    <t>Սարոյի համարին էլ զանգեցի, չպ, հետ զանգեց, ասաց փոխանցել եմ ինֆոն բաժնի պետին, այսօր էլ կրկին կհիշացնեմ , որ նայի</t>
  </si>
  <si>
    <t xml:space="preserve">Gurus </t>
  </si>
  <si>
    <t>Annie Khachatryan</t>
  </si>
  <si>
    <r>
      <rPr>
        <color rgb="FF1155CC"/>
        <u/>
      </rPr>
      <t>linkedin.com/in/annie-khatchatrian</t>
    </r>
  </si>
  <si>
    <t>հետաքրքրված է, ասաց, որ իր գործընկերուհին կապ կհաստատի մանրամասն քննարկելու համար</t>
  </si>
  <si>
    <t>&lt;m.andreasyan@gurus.am&gt;</t>
  </si>
  <si>
    <t>հարցեր գրեց մեյլին, պատասխանեցի</t>
  </si>
  <si>
    <t>Հանդիպում․ Մարիամը եկավ հանդիպման, քննարկեցինք կլոր վիզ , առաջարկեցինք երկարաժամկետի մեծածախի տարբերակ՝ նախապես կանխավճար, մեծածախի արժեք ֆիքսելու համար, հետո ընթացիկ ըստ կարիքի պատվիրեն։ Կուղարկի լոգոների ֆայլերը ՝ նախնական 30 հատի գին հաշվարկելու համար</t>
  </si>
  <si>
    <t>Գնառաջարկն ուղարկեցի մեյլին</t>
  </si>
  <si>
    <t xml:space="preserve">Հավանաբար այսօրր կհաստատի մեյլով </t>
  </si>
  <si>
    <t>EUROPEAN SCHOOL</t>
  </si>
  <si>
    <t>education</t>
  </si>
  <si>
    <t>Nvard</t>
  </si>
  <si>
    <t>խոսացի, հետաքրքրեց մոտ  46 հատ սպիտակ միջին որակի  T-shirt։ Նույն համարի վթ ուղարկեցի գնառաջարկը՝ 3900 հատը</t>
  </si>
  <si>
    <t>զանգեցի, ասաց թանկ էր  ուրիծից պատվիրել ենք, ու միանգամից անջատեց, հետ զանգեցի, անջատեց</t>
  </si>
  <si>
    <t>Eco Motors Armenia</t>
  </si>
  <si>
    <t>Narek Harutyunyan</t>
  </si>
  <si>
    <r>
      <rPr>
        <color rgb="FF1155CC"/>
        <u/>
      </rPr>
      <t>linkedin.com/in/narek-harutyunyan-147376320</t>
    </r>
  </si>
  <si>
    <t xml:space="preserve"> message, պատասխանեց, այս պահին չեն դիտարկում, ուղարկեցի պրեզենտացիան ՝ հետագայում հետաքրքրելու դեպքում դիմեն</t>
  </si>
  <si>
    <t>Cigaronne</t>
  </si>
  <si>
    <t>Elen J</t>
  </si>
  <si>
    <t>Suply chain manager</t>
  </si>
  <si>
    <r>
      <rPr>
        <color rgb="FF1155CC"/>
        <u/>
      </rPr>
      <t>linkedin.com/in/elen-j-40a88798</t>
    </r>
  </si>
  <si>
    <t xml:space="preserve">linkedin message, փոխանցեցից տեղական գնումներով զբաղվողի կոնտակտը՝ Հովհաննես
+374 44 494248
h.martikyan@cigaronne.com </t>
  </si>
  <si>
    <t>Հովհաննես</t>
  </si>
  <si>
    <t xml:space="preserve"> 44 494248</t>
  </si>
  <si>
    <t xml:space="preserve">h.martikyan@cigaronne.com </t>
  </si>
  <si>
    <t>զանգեցի, ասաց ունեն գործընկեր, առաջարկեցի մերն էլ դիտարկել, մեյլին ուղարկեցի պրեզենտացիան, և ասացի, որ վաղը կզանգեմ</t>
  </si>
  <si>
    <t>զանգեցի, ասաց հա ստացել ենք, բայց այս պահին դեռևս կարիքը չունենք, կարծում եմ ցրրում էր, արժե այլ կոնտակտ էլ գտնել մի որոշ ժամանակ հետո գրել, իրեն լինքդինով քըննեքթ եմ տվել</t>
  </si>
  <si>
    <t>լինքդինով ընդունեց հրավերը, ուղարկեցի մեր էջերի հղումները</t>
  </si>
  <si>
    <t>Procurement manager</t>
  </si>
  <si>
    <t>Gazprom</t>
  </si>
  <si>
    <t>Hasmik</t>
  </si>
  <si>
    <t>տնօրենի ընդունարան</t>
  </si>
  <si>
    <t>info@gaus.am</t>
  </si>
  <si>
    <t>խնդրեց ինֆո ուղարկեմ մեյլին, իրենք կապ կհաստատեն</t>
  </si>
  <si>
    <t>զանգեցի ուս․ մաս, հարցրի ինչպես են հագուստի գնումները կատարվում, ասաց տենդեռով</t>
  </si>
  <si>
    <t>Essential - Software Innovation &amp; AI</t>
  </si>
  <si>
    <t>Garik</t>
  </si>
  <si>
    <r>
      <rPr>
        <color rgb="FF1155CC"/>
        <u/>
      </rPr>
      <t>linkedin.com/in/garikpetrosyan</t>
    </r>
  </si>
  <si>
    <t>BeeWeb</t>
  </si>
  <si>
    <t>Karen</t>
  </si>
  <si>
    <t>CTO</t>
  </si>
  <si>
    <r>
      <rPr>
        <color rgb="FF1155CC"/>
        <u/>
      </rPr>
      <t>linkedin.com/in/karen-hovhannisyan1</t>
    </r>
  </si>
  <si>
    <t>Skill - Event Marketing Company</t>
  </si>
  <si>
    <t>event management</t>
  </si>
  <si>
    <t>Sergey</t>
  </si>
  <si>
    <t>Founder</t>
  </si>
  <si>
    <r>
      <rPr>
        <color rgb="FF1155CC"/>
        <u/>
      </rPr>
      <t>linkedin.com/in/usnunts</t>
    </r>
  </si>
  <si>
    <t>զանգեց, խոսացինք , բարտերային համագործակցություն առաջարկեց</t>
  </si>
  <si>
    <t>Double tree</t>
  </si>
  <si>
    <t>Hotel</t>
  </si>
  <si>
    <t>Emma</t>
  </si>
  <si>
    <r>
      <rPr>
        <color rgb="FF1155CC"/>
        <u/>
      </rPr>
      <t>linkedin.com/in/emma-karapetyan-38964913</t>
    </r>
  </si>
  <si>
    <t xml:space="preserve">գրեցի, պատասխանեց, կփոխանցի համապատասխան բաժին կապ հաստատեն </t>
  </si>
  <si>
    <t>EasyDMARC</t>
  </si>
  <si>
    <t>Tatevik</t>
  </si>
  <si>
    <t>Office manager</t>
  </si>
  <si>
    <r>
      <rPr>
        <color rgb="FF1155CC"/>
        <u/>
      </rPr>
      <t>linkedin.com/in/tatevik-grigoryan-7343391bb</t>
    </r>
  </si>
  <si>
    <t>Atenk</t>
  </si>
  <si>
    <t>manufacturing</t>
  </si>
  <si>
    <t>Margarita</t>
  </si>
  <si>
    <t>head of HRM department</t>
  </si>
  <si>
    <r>
      <rPr>
        <color rgb="FF1155CC"/>
        <u/>
      </rPr>
      <t>linkedin.com/in/margarita-mnatsakanyan-4b2459240</t>
    </r>
  </si>
  <si>
    <t>Lena</t>
  </si>
  <si>
    <t>Մարգարիտան պատասխանեց, այս պահին հետաքրքրված չեն, բայց նաև փոխանցեց Լենայի համարը ՝ իր հետ կապի մեջ լինելու համար</t>
  </si>
  <si>
    <t>Mariam Ghardyan</t>
  </si>
  <si>
    <r>
      <rPr>
        <color rgb="FF1155CC"/>
        <u/>
      </rPr>
      <t>linkedin.com/in/mariam-ghardyan-b7a749264</t>
    </r>
  </si>
  <si>
    <t>linkedin message, այդ հարցով կարող եք կապ հաստատել մեր ՄՌԿ բաժնի հետ։ 
Կարող եք կապ հաստատել մեր կադրերի բաժնի աշխատակիցների հետ՝ գրելով այս էջին՝ https://www.instagram.com/atenk.people?igsh=d2xqaHdyMnBzeWQ3 կամ զանգահարելով 060434303 հեռախոսահամարին և նախքան օպերատորին միանալը հավաքել 845 ներքին հեռախոսահամարը։</t>
  </si>
  <si>
    <t>Hovhannes</t>
  </si>
  <si>
    <t>Լենայի հետ խոսացի , ինքն էլ փոխանցեց գնումների Հովհաննեսի հեռախոսահամարը, ասաց իրենք են զբաղվում: Զանգեցի Հովհաննեսին, առաջարկեցի հանդիպել, ասաց ես կարող եմ նմուշները տալ, դուք ըստ դրանց պատրաստեք ու գնառաջարկ անեք։ Նմուշները կհավաքի ու հասկանա երբ է հարմար, զանգգի՝ ժամ պայմանավորվելու համար։</t>
  </si>
  <si>
    <t>Aris food</t>
  </si>
  <si>
    <t xml:space="preserve">Անուշը պատասխանեց, ասաց համարը կփոխանցեմ տնօրենին , որ զանգի </t>
  </si>
  <si>
    <t>Աշոտ</t>
  </si>
  <si>
    <t>կրկին զանգեցի Անուշին, որ հիշեցնի տնօրենին, Աշոտը հետ զանգեց, խնդրեց ինֆո ուղարկել վթ, ուսումնասիրի հետո հանդիպենք</t>
  </si>
  <si>
    <t xml:space="preserve">զանգեցի, ասաց մի քիչ խառն եմ , դեռ դրան չի հասնում , եթե պետք լինի կգրեմ ես։ </t>
  </si>
  <si>
    <t>Dodo pizza</t>
  </si>
  <si>
    <t xml:space="preserve">Հայկի հետ խոսացի, ով Վարդանանցի մասնաճյուղի մենեջերն է, ասաց ունենք գործընկեր, առաջարկեցի մերն էլ դիտարկել, ուղարկում եմ պրեզենտացիան  այս նույն համարի տելեգրամին </t>
  </si>
  <si>
    <t>Գոգնոցների արժեք է հարցրել, խնդրել եմ նկար ուղարկել,սպասում եմ , խոստացավ օրվա ընթացքում ուղարկել, ասաց մի քիչ խառն ենք, մեր մոտ փոփոխություններ են ընթանում</t>
  </si>
  <si>
    <t>follow up, ուղարկեց նկարներ՝ կլոր վիզ, գոգոնոց, կեպի, պետք է գներ ասենք մոտավոր</t>
  </si>
  <si>
    <t>Կեպի՝ 3900 ՀՀ դրամ
Գոգնոց՝1900 -3500 ՀՀ դրամ, կախված կտորից
T-shirt` 2700 ՀՀ դրամ (կտորը՝ 92% բամբակ, 8% էլաստան)
Այս գներն ասացի տպագրությունով, կեպիի նմուշ ուզեց, պայմանավորվեցինք հանդիպել՝ 31.03-ին, ժամը 12․30 կհանդիպենք Վարդանանց 11 հասցեում</t>
  </si>
  <si>
    <t>Հանդիպում․ գներ տվեցինք ` 01.04.26</t>
  </si>
  <si>
    <t>զանգեցի, ուղարկել է ինֆոն որոշում կայացնողներին, սպասում է պատասխանի</t>
  </si>
  <si>
    <t>փորձնական քիչ քանակով պատվիրեց</t>
  </si>
  <si>
    <t>Pizza Hut</t>
  </si>
  <si>
    <t>Գևորգ</t>
  </si>
  <si>
    <t>Գևորգի հետ խոսացի, կփոխանցի մարքեթինգի բաժին այօր կամ վաղը կզանգեն</t>
  </si>
  <si>
    <t>Burger King</t>
  </si>
  <si>
    <t>North Avenue branch</t>
  </si>
  <si>
    <t>ասաց Ռւսաստանից ենք բերում, բայց խոստացավ փոխանցել համարս՝ զանգեն</t>
  </si>
  <si>
    <t xml:space="preserve">ուղարկեցի գները՝ Սև պոլո ՝ 60-70 հատ, լոգոյով - 3300 ՀՀ դրամ
Պոլո 3 գույնով՝ 60-70 հատ, լոգոյով -4300 ՀՀ դրամ
</t>
  </si>
  <si>
    <t>այս պահին թանկ է չի դիտարկում, ասաց միգուցե 6 ամսից դիտարկենք</t>
  </si>
  <si>
    <t>PitStop Burger</t>
  </si>
  <si>
    <t>Այս վթ տվեցին, որ ուղարկեմ ինֆո</t>
  </si>
  <si>
    <t>Abuhagop</t>
  </si>
  <si>
    <t>Էլենը պատասխանեց, ասաց, որ տնօրենները տեղում չեն, կփոխանցի իմ հեռախոսահամարը, որ զանգեն</t>
  </si>
  <si>
    <t>Գոհարի հետ զրուցեցի, կտրուկ ասում էր, որ կարիքը չկա, առաջարկեցի ինֆո ուղարկեմ ուսումնասիրեն, և որպես այլընտրանք դիտարկեն նաև մեր առաջարկը։ Որոշում կայացնողները տնօրեններն են, ովքեր այս պահին երկրում չեն</t>
  </si>
  <si>
    <t>Phobo Cafe</t>
  </si>
  <si>
    <t>Cafe</t>
  </si>
  <si>
    <t>զանգեցի, օպերատորն ասաց մենեջերը մի 10 րոպեից կզանգի։ Հետ զանգեց Էրիկը՝ 077026908, ներկայացրի, ասաց կփոխանցեմ մարքեթինգին, կապ հաստատեն հանդիպման համար</t>
  </si>
  <si>
    <t>"THE BULL"</t>
  </si>
  <si>
    <t>restaurant</t>
  </si>
  <si>
    <t>EcoVille Holding</t>
  </si>
  <si>
    <r>
      <rPr>
        <color rgb="FF1155CC"/>
        <u/>
      </rPr>
      <t>linkedin.com/in/tatevik-avetisyan-b3592a48</t>
    </r>
  </si>
  <si>
    <t>Narine</t>
  </si>
  <si>
    <t>Marketing</t>
  </si>
  <si>
    <r>
      <rPr>
        <color rgb="FF1155CC"/>
        <u/>
      </rPr>
      <t>linkedin.com/in/narine-ajabyan-a7024a382</t>
    </r>
  </si>
  <si>
    <t>"ARTSAKH" HOTEL</t>
  </si>
  <si>
    <t>Arides</t>
  </si>
  <si>
    <t>Lilia</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</si>
  <si>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u/>
      </rPr>
      <t>linkedin.com/in/lilianahapetyan</t>
    </r>
  </si>
  <si>
    <t>լինկդին նամակ</t>
  </si>
  <si>
    <t xml:space="preserve">Ruzanna </t>
  </si>
  <si>
    <r>
      <rPr>
        <color rgb="FF1155CC"/>
        <u/>
      </rPr>
      <t>linkedin.com/in/ruzanna-gevorgyan-379400180</t>
    </r>
  </si>
  <si>
    <t>Քվանտ</t>
  </si>
  <si>
    <t>GLASSWORK LLC</t>
  </si>
  <si>
    <t>production of aluminium</t>
  </si>
  <si>
    <t>Zhanna</t>
  </si>
  <si>
    <t>Head of HR</t>
  </si>
  <si>
    <r>
      <rPr>
        <color rgb="FF1155CC"/>
        <u/>
      </rPr>
      <t>linkedin.com/in/zhanna-israyelyan-548330112</t>
    </r>
  </si>
  <si>
    <t>անհասանելի, լինքդինով գրեցի Ժաննային</t>
  </si>
  <si>
    <t>CITADELI Армения</t>
  </si>
  <si>
    <t>Satenik</t>
  </si>
  <si>
    <t>head pf procurement</t>
  </si>
  <si>
    <r>
      <rPr>
        <color rgb="FF1155CC"/>
        <u/>
      </rPr>
      <t>linkedin.com/in/satenik-danielyan-38070b6</t>
    </r>
  </si>
  <si>
    <t>Coffee house</t>
  </si>
  <si>
    <r>
      <rPr>
        <color rgb="FF1155CC"/>
        <u/>
      </rPr>
      <t>info@coffeehouse.am</t>
    </r>
  </si>
  <si>
    <t>զանգեցի, ասացին, որ առաջին փուլում ինֆո պետք է ուղարկեմ մեյլին, հետո հետաքրքրելու դեպքում կապ կհաստատեն։ Սովորաբար -մեկ շաբաթվա ընթացում կապ են հաստատում, եթե հետաքրքրում է։ Պատասխանեցին, որ ունեն երկարաժամկետ գործընկեր։ Ուղարկեցի նաև մեր էջերը</t>
  </si>
  <si>
    <t>Zangak</t>
  </si>
  <si>
    <t>hr@zangak.am</t>
  </si>
  <si>
    <t>այս պահին չեն դիտարկում, իր նշած մեյլին ինֆո եմ ուղարկում, հետագայի համար պահպանի</t>
  </si>
  <si>
    <t>Prodigi</t>
  </si>
  <si>
    <t>Kristine</t>
  </si>
  <si>
    <r>
      <rPr>
        <color rgb="FF1155CC"/>
        <u/>
      </rPr>
      <t>linkedin.com/in/kristine-mkhitaryan-2669a1177</t>
    </r>
  </si>
  <si>
    <t>Linkedin message</t>
  </si>
  <si>
    <t>ֆոլլոու ափ, այս պահին կարիքը չունեն, կպահի կոնտակտը հետագայի համար</t>
  </si>
  <si>
    <t>Rush cleaning</t>
  </si>
  <si>
    <t>cleaning</t>
  </si>
  <si>
    <t xml:space="preserve">Լուսնթագ </t>
  </si>
  <si>
    <t xml:space="preserve">հետ զանգեց Լուսինեն, այս պահին չի հետաքրքրում, ասաց համարը կպահեմ, առաջարկեցի ինֆո ուղարկեմ , այս համարի վթ ուղարկում եմ </t>
  </si>
  <si>
    <t>33 katil</t>
  </si>
  <si>
    <t>whatsApp: 95474777</t>
  </si>
  <si>
    <t>չպ, վթ գրում եմ</t>
  </si>
  <si>
    <t>clean.am</t>
  </si>
  <si>
    <t>չպ, հետ զանգեց 091 համարից, ասաց տեղս հարմար չի հետո կզանգեմ</t>
  </si>
  <si>
    <t>Կարգին շինանյութ</t>
  </si>
  <si>
    <t>օպերատորը պատասխանեց, չգիտի ով է զբաղվում, կճշտի ու հետ զանգի կամ մեր համարը կփոխանցի, որ զանգեն</t>
  </si>
  <si>
    <t>Բջնի և նոյ</t>
  </si>
  <si>
    <r>
      <rPr>
        <rFont val="Calibri"/>
        <color rgb="FF1155CC"/>
        <u/>
      </rPr>
      <t>12-808888</t>
    </r>
  </si>
  <si>
    <t>info@bjni.am</t>
  </si>
  <si>
    <t>խնդրեց մեյլին ինֆո ուղարկեմ, որ  փոխանցի տնօրենին</t>
  </si>
  <si>
    <t xml:space="preserve">Avangard </t>
  </si>
  <si>
    <t xml:space="preserve">Աշոտի հետ խոսացի , ասաց դեռևս չեն նախատեսում, բայց նաև գներ հարցրեց, ասացի, որ պետք է քանակ որակ չշտենք հետո, ասաց դե ուրեմն հաջորդ ամիս երբ որ հստակեցնենք կզանգեմ հանդիպենք , զանգել ապրիլին </t>
  </si>
  <si>
    <t>Պանորամա Երևան ռեզորթ</t>
  </si>
  <si>
    <t>Ռոզիի հետ խոսացի, հիշեց մեզ, ասաց այս պահին դեռ պետք չի, բայց հնարավոր է մայիսօին դիտարկեն</t>
  </si>
  <si>
    <t>The Gym Armenia</t>
  </si>
  <si>
    <t>sport</t>
  </si>
  <si>
    <t>Narek</t>
  </si>
  <si>
    <t>Մաշտոց 8
Ջիմ նոր բացվող
մարտի 2-ին  Հանդիպել ենք Նարեկի հետ(ջիմ) 
Հետաքրքրում է զիպով հուդի տաբատով+T-shirt (40 հատ մոտավոր)
Մոտավոր տաբատի համար 8-12000 ասացինք, հուդին մոտ 10000, T shirt -մոտ 4000: 
Պետք է նաև րյուկզակի գին ասենք (30*40 վրա հաստոտ պլաշովկան մոտ 3000 ենք ասել): Գոհարը նկարել է ռեֆերանսը` ինչ կարգի բան են ուզում ձևն ու չափը: 
Առաջիկա օրերին վերջնական կասեն , եթե ցանկանում են նմուշ պատրաստենք</t>
  </si>
  <si>
    <t>ուղարկեցի նաև րյուկզակի նկարն ու արժեքը՝ 40*50 Վրա ՝ 1700 դրամից սկսած առանց տպագրության, սպասում եմ պատասխանի</t>
  </si>
  <si>
    <t>Զանգեցի Նարեկին, հավանել է րյուկզակը, հրավերի բոքսի մեջ ներառելու համար է նախատեսում, մոտ 20 հատ ասաց, համազգեստի մասով հովանավորի հետ են որոշել անել, առաջարկեցի ընդունարանի ու մաքրության աշխատողների համար , ասաց հա կարելի, է , կընտրեն ինչ տարբերակ են ուզում և մոտ օրերս կգա արտադրամաս գույներ, չափսեր ընտրելու համար</t>
  </si>
  <si>
    <t>տուն էքսպոյով զբաղված են , կփորձի հարմարեցնել ու գալ</t>
  </si>
  <si>
    <t>զանգեցի, չպ, նամակն էլ չի հասել դեռ</t>
  </si>
  <si>
    <t>ասաց բոքսի պարունակությունը փոխել ենք, կներեք, բայց րյուկզակները էլ պետք չեն, հարցրի պոլոների մասով , ասաց դրանց դիզայնը դեռ պատրաստ չէ, հենց լինի կուղարկեն</t>
  </si>
  <si>
    <t>Wizz Air</t>
  </si>
  <si>
    <t>Administrative assistant</t>
  </si>
  <si>
    <r>
      <rPr>
        <color rgb="FF1155CC"/>
        <u/>
      </rPr>
      <t>linkedin.com/in/lilit--hayrapetyan</t>
    </r>
  </si>
  <si>
    <t>Ճշտեց, ունեն գործընկեր, ուղարկեցի նաև էջերը , որ հետևեն ու այլընտրանք դիտարկելու  դեպքում դիմեն</t>
  </si>
  <si>
    <t>Business Partner LLC</t>
  </si>
  <si>
    <t>Emin</t>
  </si>
  <si>
    <r>
      <rPr>
        <color rgb="FF1155CC"/>
        <u/>
      </rPr>
      <t>linkedin.com/in/emin-babayan-3a9a0787</t>
    </r>
  </si>
  <si>
    <t>linkedin message, անհրաժեշտության դեպքում կդիմի</t>
  </si>
  <si>
    <t>Wellar group LLC</t>
  </si>
  <si>
    <t>Arshavir</t>
  </si>
  <si>
    <r>
      <rPr>
        <color rgb="FF1155CC"/>
        <u/>
      </rPr>
      <t>linkedin.com/in/arshavir-minasaryan-1a2308200</t>
    </r>
  </si>
  <si>
    <t>Վահե</t>
  </si>
  <si>
    <r>
      <rPr>
        <color rgb="FF1155CC"/>
        <u/>
      </rPr>
      <t>linkedin.com/in/vahenakhoyan</t>
    </r>
  </si>
  <si>
    <t>vahe.nakhoyan@wellargroup.com</t>
  </si>
  <si>
    <t>Արշավիրը տրամադրեց Վահեի մեյլը՝ իրեն գրեմ</t>
  </si>
  <si>
    <t>մեյլը ստացել է կուսումնասիրի ու կապ կհաստատի</t>
  </si>
  <si>
    <t>Imagine live</t>
  </si>
  <si>
    <t>igaming</t>
  </si>
  <si>
    <t>Hripsime</t>
  </si>
  <si>
    <r>
      <rPr>
        <color rgb="FF1155CC"/>
        <u/>
      </rPr>
      <t>linkedin.com/in/hripsime-antonyan-928316228</t>
    </r>
  </si>
  <si>
    <t>պատասխանեց, հարցրեց ավելի բարդ հագուստաձևեր  անում ենք, ինչպես իրենց էջերում է , ասացի, որ այո, մեծաքանակի դեպքում սահմանափակում չունենք</t>
  </si>
  <si>
    <t>follow up, այս պահին ծանրաբեռնված են, բայց ղեկավարների հետ հանդիպման համար կփորձի պայմանավորվել</t>
  </si>
  <si>
    <t>գրեցի CCF-ին հանդիում ունենալու համար</t>
  </si>
  <si>
    <t>Sas group Armenia</t>
  </si>
  <si>
    <t>Armine</t>
  </si>
  <si>
    <t>director</t>
  </si>
  <si>
    <r>
      <rPr>
        <color rgb="FF1155CC"/>
        <u/>
      </rPr>
      <t>linkedin.com/in/armine-aghabekyan-753416354</t>
    </r>
  </si>
  <si>
    <t>պատասխանեց, մեր առաջարկն էլ կդիտարկեն և անհրաժեշտության դեպքում կապ հաստատեն</t>
  </si>
  <si>
    <t>Alfa pharm</t>
  </si>
  <si>
    <r>
      <rPr>
        <color rgb="FF1155CC"/>
        <u/>
      </rPr>
      <t>nvard.movsisyan@alfapharm.am</t>
    </r>
  </si>
  <si>
    <r>
      <rPr>
        <color rgb="FF1155CC"/>
        <u/>
      </rPr>
      <t>linkedin.com/in/nvard-movsisyan-1912a8202</t>
    </r>
  </si>
  <si>
    <t xml:space="preserve">ֆոլոու ափ </t>
  </si>
  <si>
    <t>պատասխանեց, տրամադրեց իր մեյլը՝ ինֆոն այնտեղ ուղարրկելու համար</t>
  </si>
  <si>
    <t>Domus</t>
  </si>
  <si>
    <t>Dianna</t>
  </si>
  <si>
    <r>
      <rPr>
        <color rgb="FF1155CC"/>
        <u/>
      </rPr>
      <t>linkedin.com/in/dianna-navasardyan-614036237</t>
    </r>
  </si>
  <si>
    <t>Rima</t>
  </si>
  <si>
    <r>
      <rPr>
        <color rgb="FF1155CC"/>
        <u/>
      </rPr>
      <t>linkedin.com/in/rima-kaloyan</t>
    </r>
  </si>
  <si>
    <t>չպ, գրեցի Ռիմային</t>
  </si>
  <si>
    <t>Kilikia, Brewing company "Dilijan"</t>
  </si>
  <si>
    <t>Gevorg</t>
  </si>
  <si>
    <t>Deputy general director</t>
  </si>
  <si>
    <r>
      <rPr>
        <color rgb="FF1155CC"/>
        <u/>
      </rPr>
      <t>linkedin.com/in/gevorgdallakyan</t>
    </r>
  </si>
  <si>
    <t>Viva</t>
  </si>
  <si>
    <t>Tatev</t>
  </si>
  <si>
    <t>Internal Communication and Corporate Development Senior Specialist</t>
  </si>
  <si>
    <r>
      <rPr>
        <color rgb="FF1155CC"/>
        <u/>
      </rPr>
      <t>linkedin.com/in/tatev-mheryan-36a1b7122</t>
    </r>
  </si>
  <si>
    <t xml:space="preserve">պատասխանեց , խնդրեց մեյլին ուղարկեմ,ուղարկեցի </t>
  </si>
  <si>
    <t>CONCERN-ENERGOMASH</t>
  </si>
  <si>
    <r>
      <rPr>
        <rFont val="Calibri"/>
        <color rgb="FF1155CC"/>
        <u/>
      </rPr>
      <t>11-878717</t>
    </r>
    <r>
      <rPr>
        <rFont val="Calibri"/>
        <color theme="1"/>
      </rPr>
      <t/>
    </r>
    <r>
      <rPr>
        <rFont val="Calibri"/>
        <color rgb="FF1155CC"/>
        <u/>
      </rPr>
      <t>8717</t>
    </r>
    <r>
      <rPr>
        <rFont val="Calibri"/>
        <color theme="1"/>
      </rPr>
      <t>(short number)</t>
    </r>
  </si>
  <si>
    <t>զանգեցի օպերատորը տվեց Նաիրայի համարը՝ 095310063, 2  անգամ զանգեցի, անջատեց, իմ համարից էլ զանգեցի, չի լինում , լինքդինով փնտրում եմ կոնտակտ</t>
  </si>
  <si>
    <t>Tatevik Hovhannisyan</t>
  </si>
  <si>
    <r>
      <rPr>
        <color rgb="FF1155CC"/>
        <u/>
      </rPr>
      <t>linkedin.com/in/tathèvik-hovhannisyan-424a40269</t>
    </r>
  </si>
  <si>
    <t>Davit Arakelyan</t>
  </si>
  <si>
    <t>Commercial directtor</t>
  </si>
  <si>
    <r>
      <rPr>
        <color rgb="FF1155CC"/>
        <u/>
      </rPr>
      <t>linkedin.com/in/davit-arakelyan-</t>
    </r>
  </si>
  <si>
    <t xml:space="preserve"> մի քանի ընկերությունների հետ կապ ունի, հրավեր ուղարկեցի</t>
  </si>
  <si>
    <t>Ապարան ջուր</t>
  </si>
  <si>
    <t>Աննա</t>
  </si>
  <si>
    <t>օպերատորը պատասխանեց, մեր համարը կփոխանցի, որ զանգեն, խնդրեցի նաև ընկերության անունը ֆիքսի, կարելի մի քանի օրից էլ մեյլ ուղարկել</t>
  </si>
  <si>
    <t>Aerodynamics</t>
  </si>
  <si>
    <t>Kristina</t>
  </si>
  <si>
    <r>
      <rPr>
        <color rgb="FF1155CC"/>
        <u/>
      </rPr>
      <t>linkedin.com/in/kristina-hambardzumyan-174606212</t>
    </r>
  </si>
  <si>
    <t>follow up, այս պահին չեն դիտարկում, ուղարկեցի նաև  էջերը</t>
  </si>
  <si>
    <t>Clean house</t>
  </si>
  <si>
    <t>Rita</t>
  </si>
  <si>
    <t>չպ, Լուսինեի համարը Գոհարից վերցնել զանգել</t>
  </si>
  <si>
    <t xml:space="preserve">Ռիտան պատասխանեց, ասաց ունենք գործընկեր, առաջարկեցի մեր ինֆոն էլ ուղարկեմ ՝ Լուսինեին փոխանցելու համար։ Այս վթ ուղարկում եմ </t>
  </si>
  <si>
    <t xml:space="preserve">AMX </t>
  </si>
  <si>
    <t>Meline</t>
  </si>
  <si>
    <r>
      <rPr>
        <color rgb="FF1155CC"/>
        <u/>
      </rPr>
      <t>linkedin.com/in/meline-avanesyan-1b9910290</t>
    </r>
  </si>
  <si>
    <t xml:space="preserve">linkedin message, իրենք չեն կրրում, բայց գործընկերներին նվեր ուղարկելուց կասի </t>
  </si>
  <si>
    <t>Catalyst Academy</t>
  </si>
  <si>
    <r>
      <rPr>
        <color rgb="FF1155CC"/>
        <u/>
      </rPr>
      <t>linkedin.com/in/artak-khachatrian</t>
    </r>
  </si>
  <si>
    <t>linkedin message, ունեն գործընկեր, առաջարկեցի որպես այլընտրանք</t>
  </si>
  <si>
    <t>Grand Thornton</t>
  </si>
  <si>
    <r>
      <rPr>
        <color rgb="FF1155CC"/>
        <u/>
      </rPr>
      <t>linkedin.com/in/lilit-martirosyan-sphri-29407878</t>
    </r>
  </si>
  <si>
    <t>ֆոլոու ափ, պատասխանեց, հետաքրքրված չեն</t>
  </si>
  <si>
    <t>Legara</t>
  </si>
  <si>
    <t>Գարրի Ասլանյան</t>
  </si>
  <si>
    <t>Տնօրեն</t>
  </si>
  <si>
    <t>Գարրին ասաց դիտարկում են, լոգոն ընթացքիմեջ է, խնդրեց զանգեմ ապրիլին, հանդիպման համար  պայմանավորվենք</t>
  </si>
  <si>
    <t>չպ, հետ զագեց, խնդրեց մի ժամիից զանգել: 
Զանգեցի, աէրոպորտում էր, ասաց ես կզանգեմ ավելի ուշ</t>
  </si>
  <si>
    <t>Արևներ</t>
  </si>
  <si>
    <t>Սաթինե</t>
  </si>
  <si>
    <t>խնդրեց վթ ինֆո ուղարկեմ, բայց այս համարով վթ չկա</t>
  </si>
  <si>
    <t>կրկին զանգեցի, Սաթինեն տեղում չէր , կզանգի, զանգեց 055150133 հեռախոսահամարից, ասաց, որ այս վթ ուղարկեմ ինֆոն, ուղարկեցի</t>
  </si>
  <si>
    <t>հանդիպում՝ քննարկեցինաք պոլո տարբերակներ՝ մոտ 200 կարճաթև մանկական՝ 3300, մոտ 25 մեծերի՝ 4500, կլոր վիզ՝ 2900, կլոր վիիզ մեծի՝ 3500-3700։  Ավելի մատչելի առաջարկ ունի, իրենց հետ էլ հանդիպի կորոշի</t>
  </si>
  <si>
    <t>All Inclusive Armenia</t>
  </si>
  <si>
    <t>Արուս</t>
  </si>
  <si>
    <r>
      <rPr>
        <color rgb="FF1155CC"/>
        <u/>
      </rPr>
      <t>linkedin.com/in/arusik-khanamiryan</t>
    </r>
  </si>
  <si>
    <t>լինքդին նամակ, խնդրեց նմուշների նկարներ, ուղարկեցի պրեզենտացիան</t>
  </si>
  <si>
    <t>ասաց ուսումնասիրել են, այս պահին պլաններ չկան, բայց հետագայում կդիմեն</t>
  </si>
  <si>
    <t>Յունիտեք</t>
  </si>
  <si>
    <t>օպերատորը պատասխանեց, մեր համարը կփոխանցի կոմերցիոն տնօրենին, որ զանգեն, խնդրեցի նաև ընկերության անունը ֆիքսի, կարելի մի քանի օրից էլ մեյլ ուղարկել</t>
  </si>
  <si>
    <t>Renshin</t>
  </si>
  <si>
    <t>Asya</t>
  </si>
  <si>
    <r>
      <rPr>
        <color rgb="FF1155CC"/>
        <u/>
      </rPr>
      <t>linkedin.com/in/yelenamuradkhanyan</t>
    </r>
  </si>
  <si>
    <t>Ani Chakmishyan</t>
  </si>
  <si>
    <t>ani.chakmishyan@renshin.am</t>
  </si>
  <si>
    <r>
      <rPr>
        <color rgb="FF1155CC"/>
        <u/>
      </rPr>
      <t>linkedin.com/in/ani-chakmishyan-0ba62721b</t>
    </r>
  </si>
  <si>
    <t>Ասյան փոխանցեց օֆիս մենեջեր Անիի մեյլը, գրեցի Անիին</t>
  </si>
  <si>
    <t>Mariam Danielyan</t>
  </si>
  <si>
    <r>
      <rPr>
        <color rgb="FF1155CC"/>
        <u/>
      </rPr>
      <t>linkedin.com/in/mariam-danielyan-22819046</t>
    </r>
  </si>
  <si>
    <t>Arevner hamuyt</t>
  </si>
  <si>
    <t xml:space="preserve">զանգեցի, խնդրեց ինֆո ուղարկել վթ </t>
  </si>
  <si>
    <t>Ջերմուկ գրուպ</t>
  </si>
  <si>
    <t>զանգերին չեն պատասխանում, մեյլին գրեցի</t>
  </si>
  <si>
    <t>Fast Shift LLC</t>
  </si>
  <si>
    <r>
      <rPr>
        <color rgb="FF1155CC"/>
        <u/>
      </rPr>
      <t>linkedin.com/in/tatevik-grigoryan</t>
    </r>
  </si>
  <si>
    <t>linkedin message, կփոխանցի համապատասխան բաժին</t>
  </si>
  <si>
    <t>Crowe Armenia</t>
  </si>
  <si>
    <t>accounting</t>
  </si>
  <si>
    <t>Aida</t>
  </si>
  <si>
    <r>
      <rPr>
        <color rgb="FF1155CC"/>
        <u/>
      </rPr>
      <t>linkedin.com/in/aida-karapetyan-009424389</t>
    </r>
  </si>
  <si>
    <t>Digitain</t>
  </si>
  <si>
    <t>Anushik</t>
  </si>
  <si>
    <t>HR partner</t>
  </si>
  <si>
    <r>
      <rPr>
        <color rgb="FF1155CC"/>
        <u/>
      </rPr>
      <t>linkedin.com/in/anushik-panosyan-01a90a221</t>
    </r>
  </si>
  <si>
    <t>Keygo</t>
  </si>
  <si>
    <t>Smbat</t>
  </si>
  <si>
    <t>COO</t>
  </si>
  <si>
    <r>
      <rPr>
        <color rgb="FF1155CC"/>
        <u/>
      </rPr>
      <t>linkedin.com/in/smbathayrapetyan</t>
    </r>
  </si>
  <si>
    <t>linkedin message, պատասխանեց չեն կրում այս պահին, առաջարկեցի գործընկերների համար որպես նվեր դիտարկել, պատասխանեց, որ դուրս է գալիս և չի կարող առաջարկեը ներկայացնել, փնտրում եմ այլ կոնտակտ առաջարկն ուղարկելու համար</t>
  </si>
  <si>
    <t>Gevorg Beglaryan</t>
  </si>
  <si>
    <t>co-founder</t>
  </si>
  <si>
    <r>
      <rPr>
        <color rgb="FF1155CC"/>
        <u/>
      </rPr>
      <t>linkedin.com/in/gevorgbeglarian</t>
    </r>
  </si>
  <si>
    <t xml:space="preserve">Wayland Armenia </t>
  </si>
  <si>
    <r>
      <rPr>
        <color rgb="FF1155CC"/>
        <u/>
      </rPr>
      <t>linkedin.com/in/anushik-azhdaharyan-52382b249</t>
    </r>
  </si>
  <si>
    <t>Picsart</t>
  </si>
  <si>
    <t>Lora</t>
  </si>
  <si>
    <t>Corporate relations</t>
  </si>
  <si>
    <r>
      <rPr>
        <color rgb="FF1155CC"/>
        <u/>
      </rPr>
      <t>linkedin.com/in/laura-lora-hovakimyan-066a421a1</t>
    </r>
  </si>
  <si>
    <t>Profal</t>
  </si>
  <si>
    <t>Diiana Hakobyan</t>
  </si>
  <si>
    <t>Purchase specialist</t>
  </si>
  <si>
    <r>
      <rPr>
        <color rgb="FF1155CC"/>
        <u/>
      </rPr>
      <t>linkedin.com/in/diana-hakobyan-a8289a5a</t>
    </r>
  </si>
  <si>
    <t>Ararat Canning factory</t>
  </si>
  <si>
    <t>tel:+374 12 999 912</t>
  </si>
  <si>
    <t>կայքով համագործակցություն բաժնում առաջարկն ուղարկեցի, կարելի  է նաև զանգել</t>
  </si>
  <si>
    <t>չպ, անջատեցին</t>
  </si>
  <si>
    <t>Sunfood</t>
  </si>
  <si>
    <t>marketing specialist</t>
  </si>
  <si>
    <t>վաղը զանգել, նոր է իջել ինքաթիռից</t>
  </si>
  <si>
    <t xml:space="preserve">մեյլ </t>
  </si>
  <si>
    <t>զանգեցի, նայել է, բայց ասում է ես դեռ այլ գործերով եմ զբաղված, դրա համար չեմ շտապում, իրենց էլ չեմ շտապեցնում, որ ռազմերացիա տան, ասացի տվեք հեռախոսահամար  , իրենց հետ քննարկեմ ռազմերացիան, ասաց չէ , ես պետք է պատվերը տամ՝ տնօրենի հհաստատելուց հետո։ Ասացի  լավ դե մի որոշ ժամանակ անց կզանգեմ</t>
  </si>
  <si>
    <t xml:space="preserve">Art residdence </t>
  </si>
  <si>
    <t>Davit Abovyan</t>
  </si>
  <si>
    <t>Co founder and CEO</t>
  </si>
  <si>
    <r>
      <rPr>
        <color rgb="FF1155CC"/>
        <u/>
      </rPr>
      <t>linkedin.com/in/davit-abovyan</t>
    </r>
  </si>
  <si>
    <t>PwC</t>
  </si>
  <si>
    <t xml:space="preserve">Anna </t>
  </si>
  <si>
    <t>linkedin.com/in/annatayan</t>
  </si>
  <si>
    <t>խոստացավ ուսւոմնասիրել</t>
  </si>
  <si>
    <t>tntyGo</t>
  </si>
  <si>
    <t>outsourcing</t>
  </si>
  <si>
    <t>Stella</t>
  </si>
  <si>
    <r>
      <rPr>
        <color rgb="FF1155CC"/>
        <u/>
      </rPr>
      <t>linkedin.com/in/stella-davtyan</t>
    </r>
  </si>
  <si>
    <t>Shtigen</t>
  </si>
  <si>
    <t>solar company</t>
  </si>
  <si>
    <t>Hayk Shekyan</t>
  </si>
  <si>
    <r>
      <rPr>
        <color rgb="FF1155CC"/>
        <u/>
      </rPr>
      <t>linkedin.com/in/haykshekyan</t>
    </r>
  </si>
  <si>
    <t>Amio bank</t>
  </si>
  <si>
    <t>Աննա Կոնջորյան</t>
  </si>
  <si>
    <t>Head of corporate culture</t>
  </si>
  <si>
    <r>
      <rPr>
        <color rgb="FF1155CC"/>
        <u/>
      </rPr>
      <t>linkedin.com/in/anna-konjoryan-cmi-aa58b827</t>
    </r>
  </si>
  <si>
    <t>խնդրեց հղումներ ուղարկեմ`  գնումներին փոխանցելու համար</t>
  </si>
  <si>
    <t>Anzhela Mirzoyan</t>
  </si>
  <si>
    <r>
      <rPr>
        <color rgb="FF1155CC"/>
        <u/>
      </rPr>
      <t>linkedin.com/in/angela-mirzoyan93</t>
    </r>
  </si>
  <si>
    <t>լինքդին նամակ, խոստացավ ուսումնասիրել</t>
  </si>
  <si>
    <t>Arevik Klekhchyan</t>
  </si>
  <si>
    <r>
      <rPr>
        <color rgb="FF1155CC"/>
        <u/>
      </rPr>
      <t>linkedin.com/in/arevik-klekchyan-62a622123</t>
    </r>
  </si>
  <si>
    <t>MOORE Armenia</t>
  </si>
  <si>
    <t xml:space="preserve">Knar </t>
  </si>
  <si>
    <t>Partner</t>
  </si>
  <si>
    <r>
      <rPr>
        <color rgb="FF1155CC"/>
        <u/>
      </rPr>
      <t>linkedin.com/in/knar-petrosyan-fcca</t>
    </r>
  </si>
  <si>
    <t>GN group</t>
  </si>
  <si>
    <t>holding</t>
  </si>
  <si>
    <t>Olga Duamlyan</t>
  </si>
  <si>
    <r>
      <rPr>
        <color rgb="FF1155CC"/>
        <u/>
      </rPr>
      <t>linkedin.com/in/olga-dunamalyan-6ab9b289</t>
    </r>
  </si>
  <si>
    <t>ինֆոյին գրեցի, մի քանի օրից էլ Օլգային գրել</t>
  </si>
  <si>
    <t>Lusine</t>
  </si>
  <si>
    <r>
      <rPr>
        <color rgb="FF1155CC"/>
        <u/>
      </rPr>
      <t>linkedin.com/in/lusinemiskaryan2060876</t>
    </r>
  </si>
  <si>
    <t>MR Gyros</t>
  </si>
  <si>
    <t>կայքի հետադարձ կապ մասում լրացրեցի ինֆո</t>
  </si>
  <si>
    <t>BDO Armenia</t>
  </si>
  <si>
    <t>Hrach Hayrapetyan</t>
  </si>
  <si>
    <t>Manager</t>
  </si>
  <si>
    <r>
      <rPr>
        <color rgb="FF1155CC"/>
        <u/>
      </rPr>
      <t>linkedin.com/in/hrach-hayrapetyan-cmc®-590180146</t>
    </r>
  </si>
  <si>
    <t>տվյալները փոխանցեց մարքեթինգի թիմին</t>
  </si>
  <si>
    <t>Inna Badiryan</t>
  </si>
  <si>
    <t>Marketing and Corporate culture</t>
  </si>
  <si>
    <r>
      <rPr>
        <color rgb="FF1155CC"/>
        <u/>
      </rPr>
      <t>linkedin.com/in/inna-badiryan</t>
    </r>
  </si>
  <si>
    <t>Dalan Technopark</t>
  </si>
  <si>
    <t>Mane Shushanyan</t>
  </si>
  <si>
    <t>Marketing And Public Relations Manager</t>
  </si>
  <si>
    <r>
      <rPr>
        <color rgb="FF1155CC"/>
        <u/>
      </rPr>
      <t>linkedin.com/in/mane-shushanyan</t>
    </r>
  </si>
  <si>
    <t>EasyDmarc</t>
  </si>
  <si>
    <t>Elen Arshakyan</t>
  </si>
  <si>
    <t>elen.arshakyan@easydmarc.com</t>
  </si>
  <si>
    <t>զանգեցի , ասաց, որ օֆիս մենեջերն է զբաղվում այդ հարցով, իր մեյլին ուղարկում եմ ինֆոն՝ փոխանցելու համար</t>
  </si>
  <si>
    <t>MG supermarket</t>
  </si>
  <si>
    <t>Անգելինա</t>
  </si>
  <si>
    <t>կոմերցիոն բաժին</t>
  </si>
  <si>
    <r>
      <rPr>
        <color rgb="FF1155CC"/>
        <u/>
      </rPr>
      <t>linkedin.com/in/razmik-tonoyan-6358873b5</t>
    </r>
  </si>
  <si>
    <t>կտրուկ ասաց չի հետաքրքրում, ոչ մի կերպ չէր ուզոում ընդունել այլընտրանք, ինչ-որ մեկի հետ խոսաց էլի ասաց չէ, առաջարկեցի ինֆո ուղարկեմ, բաըց նամակը չգնաց մեյլին։ն Լինքդինով 2 հոգու քըննեթքտ տվի, մեկն ընդունեց, իրեն գրեցի, որ փոխանցի ինֆոն</t>
  </si>
  <si>
    <t>ID bank</t>
  </si>
  <si>
    <t>Hakob Balyan</t>
  </si>
  <si>
    <t>branch manager</t>
  </si>
  <si>
    <r>
      <rPr>
        <color rgb="FF1155CC"/>
        <u/>
      </rPr>
      <t>linkedin.com/in/hakob-balyan-083670232</t>
    </r>
  </si>
  <si>
    <t>PMA</t>
  </si>
  <si>
    <t>ամեն կերպ փորձում էի համոզել, որ դերձակի կարիք չի լինի, ռազմերացիան կտանք, համաձայնվեց գալ հանդիպման, երկուշաբթի կզանգի ժամը ֆիքսենք, հավանաբար օրվա 2-րդ կես։ Իրենց պետք կլինի մոտ 40 հոգու համար 2-ական շալվար, 3-ական շապիկ, 1-ական կեպիներ և 5 մեխանիկների համար ամառային ժիլետներ</t>
  </si>
  <si>
    <t>ՀԱՆԴԻՊՈՒՄ․ գնառաջարկն ուղարկեցի վթ</t>
  </si>
  <si>
    <t>գրեցի, ասաց դեռ չկա պատասխան, մի քիչ խառն են,ամեն դեպքում հհենց ինֆո լինի կտեղեկացնի</t>
  </si>
  <si>
    <t>Soft Papyrus</t>
  </si>
  <si>
    <r>
      <rPr>
        <color rgb="FF1155CC"/>
        <u/>
      </rPr>
      <t>linkedin.com/in/hasmik-mkrtumyan-a4023368</t>
    </r>
  </si>
  <si>
    <t>Տիգրանը պատասխանեց, փոխանցեց Հասմիկի համարը՝ 041005004 , խնդրեց երկուշաբթի զանգել</t>
  </si>
  <si>
    <t>ԱՆՀասանելի,հետ զանգեց 095665575, հիմա գործուղման մեջ է , զանգել ապրիլի 10-ից հետո</t>
  </si>
  <si>
    <t>Rouge Armenia</t>
  </si>
  <si>
    <t>Հասմիկին զանգեցի, ինքն այլևս ռուժում չի, ասաց մարքետինգի բաժնի հետ կապ հաստատեմ, զանգեցի գրասենյակ, Մանեն պատասխանեց, խնդրեց առաջարկը ուղարկեմ, հդեպի հանդիպում տարա, ասաց լավ հեռախոսահամարը կփոխանցեմ, իրենք կապվեն ։ Եթե մի քանի օրից չզանգեն, կարելի է ինֆոյին պրեզենտացիա ուղարկել, կամ Արմինկայից կոնտակտ ճշտել</t>
  </si>
  <si>
    <t>Daroink</t>
  </si>
  <si>
    <t>Nelly Simonyan</t>
  </si>
  <si>
    <r>
      <rPr>
        <color rgb="FF1155CC"/>
        <u/>
      </rPr>
      <t>linkedin.com/in/nelly-simonyan-77014234</t>
    </r>
  </si>
  <si>
    <t>linkedin</t>
  </si>
  <si>
    <t>InConcept Labs</t>
  </si>
  <si>
    <t>Yerem Khalatyan</t>
  </si>
  <si>
    <r>
      <rPr>
        <color rgb="FF1155CC"/>
        <u/>
      </rPr>
      <t>linkedin.com/in/yerem-khalatyan</t>
    </r>
  </si>
  <si>
    <t>Svetlana</t>
  </si>
  <si>
    <r>
      <rPr>
        <color rgb="FF1155CC"/>
        <u/>
      </rPr>
      <t>linkedin.com/in/svetlana-hovhannisyan</t>
    </r>
  </si>
  <si>
    <t>Երեմը պատասխանեց, կփոխանցի HR-ին, ավելացնում եմ HR-ի կոնտակտը</t>
  </si>
  <si>
    <t>technoterm</t>
  </si>
  <si>
    <t>Shahen</t>
  </si>
  <si>
    <t>Շահենը պատասխանեց, ասաց ես համարը կփոխանցեմ զանգեն, ինքը սովորական աշխատող է</t>
  </si>
  <si>
    <t>Fimetric</t>
  </si>
  <si>
    <t>ինժեներական, շինարարական ծառայություններ</t>
  </si>
  <si>
    <t>Tigran Chichakyan</t>
  </si>
  <si>
    <t>374 99 011 235</t>
  </si>
  <si>
    <r>
      <rPr>
        <color rgb="FF1155CC"/>
        <u/>
      </rPr>
      <t>linkedin.com/in/tigran-chichakyan-0b1209125</t>
    </r>
  </si>
  <si>
    <t xml:space="preserve">Գոռը պատասխանեց, ասաց կփոխանցեմ հիմնադրին, որ զանգի </t>
  </si>
  <si>
    <t>Aurum Construction</t>
  </si>
  <si>
    <t>շինարարական</t>
  </si>
  <si>
    <t>Արթուրի հետ խոսացի, կտրուկ չէր հետաքրքրում, ասաց արդեն պատվիրել ենք պետք չի, մի քանի օրից մեյլին ուղարկել ինֆո</t>
  </si>
  <si>
    <t>Onex</t>
  </si>
  <si>
    <r>
      <rPr>
        <color rgb="FF1155CC"/>
        <u/>
      </rPr>
      <t>linkedin.com/in/kristina-arakelova-shrm-scp</t>
    </r>
  </si>
  <si>
    <t>Կրիստինան պատասխանեց, այս պահին չեն դիտարկում, խնդրեց ինֆոն ուղարկել hr@onex.am մեյլին՝ հետագայի համար</t>
  </si>
  <si>
    <t>Mira Trans</t>
  </si>
  <si>
    <t>logistics</t>
  </si>
  <si>
    <t>Ashot</t>
  </si>
  <si>
    <r>
      <rPr>
        <color rgb="FF1155CC"/>
        <u/>
      </rPr>
      <t>linkedin.com/in/ashot-mirakyan-6160b891</t>
    </r>
  </si>
  <si>
    <t>Trebel</t>
  </si>
  <si>
    <t>Tamara</t>
  </si>
  <si>
    <r>
      <rPr>
        <color rgb="FF1155CC"/>
        <u/>
      </rPr>
      <t>linkedin.com/in/tamara-vanetsyan-6b1b6b12a</t>
    </r>
  </si>
  <si>
    <t>Armenia Insurance</t>
  </si>
  <si>
    <t>Insurance</t>
  </si>
  <si>
    <t>Ani Gharibyan</t>
  </si>
  <si>
    <r>
      <rPr>
        <color rgb="FF1155CC"/>
        <u/>
      </rPr>
      <t>linkedin.com/in/ani-gharibyan-0b178626a</t>
    </r>
  </si>
  <si>
    <t>պատասխանեց, վերնաշապիկներ են հետաքրքրում: Հավանաբար երկուշաբթի կհանդիպենք Դ․ Անհաղթ 11/12 հասցեում , պետք է ժամի ու մոդելների մասով պատասխանի</t>
  </si>
  <si>
    <t>IKO machiinery Armenia</t>
  </si>
  <si>
    <r>
      <rPr>
        <rFont val="system-ui, -apple-system, BlinkMacSystemFont, &quot;Segoe UI&quot;, Roboto, Ubuntu, Oxygen, Cantarell, &quot;Fira Sans&quot;, &quot;Droid Sans&quot;, &quot;Helvetica Neue&quot;, Arial, sans-serif, &quot;Apple Color Emoji&quot;, &quot;Segoe UI Emoji&quot;, &quot;Segoe UI Symbol&quot;"/>
        <color rgb="FF1155CC"/>
        <sz val="10.0"/>
        <u/>
      </rPr>
      <t>Robert Martirosyan</t>
    </r>
  </si>
  <si>
    <t>374 98 178 884</t>
  </si>
  <si>
    <r>
      <rPr>
        <color rgb="FF1155CC"/>
        <u/>
      </rPr>
      <t>linkedin.com/in/robert-martirosyan-72089b17a</t>
    </r>
  </si>
  <si>
    <t>չպ, գնումների մասնագետին քըննեքթ, ընդունեց, գրեցի</t>
  </si>
  <si>
    <t>TMCYC</t>
  </si>
  <si>
    <r>
      <rPr>
        <color rgb="FF1155CC"/>
        <u/>
      </rPr>
      <t>linkedin.com/in/lilit-saghatelyan</t>
    </r>
  </si>
  <si>
    <t>Safe you</t>
  </si>
  <si>
    <t>ARGE business</t>
  </si>
  <si>
    <t>Nara</t>
  </si>
  <si>
    <t>Head of vendor and marketing</t>
  </si>
  <si>
    <r>
      <rPr>
        <color rgb="FF1155CC"/>
        <u/>
      </rPr>
      <t>linkedin.com/in/nara-niksalyan-7a5400219</t>
    </r>
  </si>
  <si>
    <t>Staff.am</t>
  </si>
  <si>
    <t xml:space="preserve">Anahit Khanoyan </t>
  </si>
  <si>
    <t>operationns manager</t>
  </si>
  <si>
    <r>
      <rPr>
        <color rgb="FF1155CC"/>
        <u/>
      </rPr>
      <t>linkedin.com/in/khanoyan</t>
    </r>
  </si>
  <si>
    <t>Synopsys Inc</t>
  </si>
  <si>
    <t>Areviiik Smbatyan</t>
  </si>
  <si>
    <r>
      <rPr>
        <color rgb="FF1155CC"/>
        <u/>
      </rPr>
      <t>linkedin.com/in/anzhelasargsyan</t>
    </r>
  </si>
  <si>
    <r>
      <rPr>
        <color rgb="FF1155CC"/>
        <u/>
      </rPr>
      <t>linkedin.com/in/arevik-smbatyan</t>
    </r>
  </si>
  <si>
    <t>Coca-cola</t>
  </si>
  <si>
    <t>Mariam Asatryan</t>
  </si>
  <si>
    <r>
      <rPr>
        <color rgb="FF1155CC"/>
        <u/>
      </rPr>
      <t>linkedin.com/in/mariam-asatryan-680813130</t>
    </r>
  </si>
  <si>
    <t>ZCMC</t>
  </si>
  <si>
    <t xml:space="preserve">Hasmik </t>
  </si>
  <si>
    <r>
      <rPr>
        <color rgb="FF1155CC"/>
        <u/>
      </rPr>
      <t>linkedin.com/in/-hasmik-avetisyan</t>
    </r>
  </si>
  <si>
    <t>linkedin message, իրեենք իրենց սեփական արտադրամասն ունեն</t>
  </si>
  <si>
    <t>Haysell</t>
  </si>
  <si>
    <t>Software development</t>
  </si>
  <si>
    <t>Lyusi Petrosyan</t>
  </si>
  <si>
    <r>
      <rPr>
        <color rgb="FF1155CC"/>
        <u/>
      </rPr>
      <t>linkedin.com/in/lyusi-petrosyan-230976264</t>
    </r>
  </si>
  <si>
    <t>Fastbank</t>
  </si>
  <si>
    <t>Garegin Darbinyan</t>
  </si>
  <si>
    <r>
      <rPr>
        <color rgb="FF1155CC"/>
        <u/>
      </rPr>
      <t>linkedin.com/in/garegin-darbinyan-900b4628</t>
    </r>
  </si>
  <si>
    <t>Team Telecom Armenia</t>
  </si>
  <si>
    <t>Tigran Frangyan</t>
  </si>
  <si>
    <t>Commercial director</t>
  </si>
  <si>
    <r>
      <rPr>
        <color rgb="FF1155CC"/>
        <u/>
      </rPr>
      <t>linkedin.com/in/tigran-frangyan-19b455124</t>
    </r>
  </si>
  <si>
    <t>imID</t>
  </si>
  <si>
    <t>Mane Grigoryan</t>
  </si>
  <si>
    <t>Office coordinator</t>
  </si>
  <si>
    <r>
      <rPr>
        <color rgb="FF1155CC"/>
        <u/>
      </rPr>
      <t>linkedin.com/in/mane-grigoryan-ba72591b4</t>
    </r>
  </si>
  <si>
    <t>EasyPay</t>
  </si>
  <si>
    <t>Armen  Virabyan</t>
  </si>
  <si>
    <t>Deputy CEO and CFO</t>
  </si>
  <si>
    <r>
      <rPr>
        <color rgb="FF1155CC"/>
        <u/>
      </rPr>
      <t>linkedin.com/in/armen-virabyan-187312131</t>
    </r>
  </si>
  <si>
    <t>AUTOGROUP</t>
  </si>
  <si>
    <t>Tatev Hovhannisyan</t>
  </si>
  <si>
    <r>
      <rPr>
        <color rgb="FF1155CC"/>
        <u/>
      </rPr>
      <t>linkedin.com/in/tatevhovhannisyan</t>
    </r>
  </si>
  <si>
    <t>linkedin message , կուսումնասիրի</t>
  </si>
  <si>
    <t>ասաց ինֆոն փոխանցել եմ գործընկերներիս, հաջորդ պատվերի շրջանակում գնառաջարկի հարցում կանեն</t>
  </si>
  <si>
    <t>SayNine</t>
  </si>
  <si>
    <t>Mariam  Mkhitaryan</t>
  </si>
  <si>
    <t>CMO</t>
  </si>
  <si>
    <r>
      <rPr>
        <color rgb="FF1155CC"/>
        <u/>
      </rPr>
      <t>linkedin.com/in/mariammkhitaryan</t>
    </r>
  </si>
  <si>
    <t>linkedin message , այս պահին չեն դիտարկում, հանդիպման համար էլ ժ/կ չունեն, բայց խոստացավ անպաըման դիտարկել , եթե անհրաժեշտություն առաջանա</t>
  </si>
  <si>
    <t>Zover Estate</t>
  </si>
  <si>
    <t>Tamara Asatryan</t>
  </si>
  <si>
    <t>Head of BD and Marketing</t>
  </si>
  <si>
    <t>995-57400</t>
  </si>
  <si>
    <r>
      <rPr>
        <color rgb="FF1155CC"/>
        <u/>
      </rPr>
      <t>linkedin.com/in/tamara-asatryan-100944b0</t>
    </r>
  </si>
  <si>
    <t>Codeex</t>
  </si>
  <si>
    <t>Sona Isajanyan</t>
  </si>
  <si>
    <t>People partner</t>
  </si>
  <si>
    <r>
      <rPr>
        <color rgb="FF1155CC"/>
        <u/>
      </rPr>
      <t>linkedin.com/in/sona-isajanyan</t>
    </r>
  </si>
  <si>
    <t>Codeidea</t>
  </si>
  <si>
    <t>Gevorg Martirosyan</t>
  </si>
  <si>
    <r>
      <rPr>
        <color rgb="FF1155CC"/>
        <u/>
      </rPr>
      <t>linkedin.com/in/gevorg-martirosyan</t>
    </r>
  </si>
  <si>
    <t>Ucom</t>
  </si>
  <si>
    <t>Naira Nazaryan</t>
  </si>
  <si>
    <t>Head of PR</t>
  </si>
  <si>
    <r>
      <rPr>
        <color rgb="FF1155CC"/>
        <u/>
      </rPr>
      <t>linkedin.com/in/naira-nazaryan-630356139</t>
    </r>
  </si>
  <si>
    <t>մեյլը տվեց գրեմ</t>
  </si>
  <si>
    <t>Armenia Mariott Hotel</t>
  </si>
  <si>
    <r>
      <rPr>
        <rFont val="system-ui, -apple-system, BlinkMacSystemFont, &quot;Segoe UI&quot;, Roboto, Ubuntu, Oxygen, Cantarell, &quot;Fira Sans&quot;, &quot;Droid Sans&quot;, &quot;Helvetica Neue&quot;, Arial, sans-serif, &quot;Apple Color Emoji&quot;, &quot;Segoe UI Emoji&quot;, &quot;Segoe UI Symbol&quot;"/>
        <color rgb="FF1155CC"/>
        <sz val="9.0"/>
        <u/>
      </rPr>
      <t>Nelly Grigoryan</t>
    </r>
  </si>
  <si>
    <r>
      <rPr>
        <color rgb="FF1155CC"/>
        <u/>
      </rPr>
      <t>linkedin.com/in/nellygrigoryan</t>
    </r>
  </si>
  <si>
    <t>հետաքրքրում է, կապ կհաստատի</t>
  </si>
  <si>
    <t>finance</t>
  </si>
  <si>
    <t>Anna Krityan</t>
  </si>
  <si>
    <r>
      <rPr>
        <color rgb="FF1155CC"/>
        <u/>
      </rPr>
      <t>linkedin.com/in/anna-krityan-hr-recruiter-96a0161b9</t>
    </r>
  </si>
  <si>
    <t>AM Law Firm</t>
  </si>
  <si>
    <t>law</t>
  </si>
  <si>
    <t xml:space="preserve">Roza </t>
  </si>
  <si>
    <r>
      <rPr>
        <color rgb="FF1155CC"/>
        <u/>
      </rPr>
      <t>linkedin.com/in/roza-serobyan-8b4651370</t>
    </r>
  </si>
  <si>
    <t>Armenian Innovation Foundation</t>
  </si>
  <si>
    <t>Elite Dev Squad</t>
  </si>
  <si>
    <t>Aida Hovhannisyan</t>
  </si>
  <si>
    <r>
      <rPr>
        <color rgb="FF1155CC"/>
        <u/>
      </rPr>
      <t>linkedin.com/in/aida-hovhannisyan-0a0468263</t>
    </r>
  </si>
  <si>
    <t>Green Rock Management Group</t>
  </si>
  <si>
    <t>Urban Planning</t>
  </si>
  <si>
    <t>Hegine Sargsyan</t>
  </si>
  <si>
    <r>
      <rPr>
        <color rgb="FF1155CC"/>
        <u/>
      </rPr>
      <t>linkedin.com/in/heghine-sargsyan-07122099</t>
    </r>
  </si>
  <si>
    <t>Unibank</t>
  </si>
  <si>
    <t>Hayk Mnatsakanyan</t>
  </si>
  <si>
    <t>Branch manager</t>
  </si>
  <si>
    <r>
      <rPr>
        <color rgb="FF1155CC"/>
        <u/>
      </rPr>
      <t>linkedin.com/in/hayk-mnatsakanyan-64113456</t>
    </r>
  </si>
  <si>
    <t>linkedin message, ասաց ունենք գործընկեր, կարելի մի որոշ ժ/կ հետո  է գրել նաև գումներին</t>
  </si>
  <si>
    <t>Mark Sevouni</t>
  </si>
  <si>
    <t>Kristine Karapetyan</t>
  </si>
  <si>
    <t>Marketing manager</t>
  </si>
  <si>
    <r>
      <rPr>
        <color rgb="FF1155CC"/>
        <u/>
      </rPr>
      <t>linkedin.com/in/kristine-karapetyan-b83847257</t>
    </r>
  </si>
  <si>
    <t xml:space="preserve">Ֆոլոու ափ, այս պահին  չի հետաքրքրում, </t>
  </si>
  <si>
    <t>Telcell</t>
  </si>
  <si>
    <t>Gohar Mirzoyan</t>
  </si>
  <si>
    <r>
      <rPr>
        <color rgb="FF1155CC"/>
        <u/>
      </rPr>
      <t>linkedin.com/in/gohar-mirzoyan-1b883a250</t>
    </r>
  </si>
  <si>
    <t>AltaCode</t>
  </si>
  <si>
    <t>Azniv Gabrielyan</t>
  </si>
  <si>
    <r>
      <rPr>
        <color rgb="FF1155CC"/>
        <u/>
      </rPr>
      <t>azigabrielyan@gmail.com</t>
    </r>
  </si>
  <si>
    <r>
      <rPr>
        <color rgb="FF1155CC"/>
        <u/>
      </rPr>
      <t>linkedin.com/in/azniv-gabrielyan-058a631b4</t>
    </r>
  </si>
  <si>
    <t>պատասխանեց, առաջարկեցի հանդիպել, ասաց մենք չենք կրում, ազատ ոճ է, առաջարկեցի նվերների ձևաչափը</t>
  </si>
  <si>
    <t>Tactun</t>
  </si>
  <si>
    <t>Ani Artenyan</t>
  </si>
  <si>
    <r>
      <rPr>
        <color rgb="FF1155CC"/>
        <u/>
      </rPr>
      <t>linkedin.com/in/aniartenyan</t>
    </r>
  </si>
  <si>
    <t>Lusine Avetisyan</t>
  </si>
  <si>
    <r>
      <rPr>
        <color rgb="FF1155CC"/>
        <u/>
      </rPr>
      <t>linkedin.com/in/lusineavetisian</t>
    </r>
  </si>
  <si>
    <t xml:space="preserve">Armenia Wine </t>
  </si>
  <si>
    <r>
      <rPr>
        <rFont val="system-ui, -apple-system, BlinkMacSystemFont, &quot;Segoe UI&quot;, Roboto, Ubuntu, Oxygen, Cantarell, &quot;Fira Sans&quot;, &quot;Droid Sans&quot;, &quot;Helvetica Neue&quot;, Arial, sans-serif, &quot;Apple Color Emoji&quot;, &quot;Segoe UI Emoji&quot;, &quot;Segoe UI Symbol&quot;"/>
        <color rgb="FF1155CC"/>
        <sz val="10.0"/>
        <u/>
      </rPr>
      <t>Kristine Vardanyan</t>
    </r>
  </si>
  <si>
    <t>Commercial Director</t>
  </si>
  <si>
    <r>
      <rPr>
        <color rgb="FF1155CC"/>
        <u/>
      </rPr>
      <t>linkedin.com/in/kristine-vardanyan</t>
    </r>
  </si>
  <si>
    <t>Andersen in Armenia</t>
  </si>
  <si>
    <t>Law practice</t>
  </si>
  <si>
    <t>Tamara Martirosyan</t>
  </si>
  <si>
    <r>
      <rPr>
        <color rgb="FF1155CC"/>
        <u/>
      </rPr>
      <t>linkedin.com/in/tamara-martirosyan-5801a188</t>
    </r>
  </si>
  <si>
    <t>Creativelab</t>
  </si>
  <si>
    <t>Marketing services</t>
  </si>
  <si>
    <t>Marianna Hovhannisyan</t>
  </si>
  <si>
    <r>
      <rPr>
        <color rgb="FF1155CC"/>
        <u/>
      </rPr>
      <t>linkedin.com/in/mariannahovhannisyan</t>
    </r>
  </si>
  <si>
    <t>Danielyan Art Studio</t>
  </si>
  <si>
    <t>art sudio</t>
  </si>
  <si>
    <t xml:space="preserve">Lusine   </t>
  </si>
  <si>
    <t>deputy director</t>
  </si>
  <si>
    <t>չպ, հետ զանգեց, այս պահին ունեն, հետագայի համար հաշվի կառնեն։ Ուղարկում եմ նաև ինֆոն իրենց մեյլին</t>
  </si>
  <si>
    <t>Carcom Auto</t>
  </si>
  <si>
    <t>Arman</t>
  </si>
  <si>
    <t>հետաքրքրում է սպեցովկաներ, ժիլետ։ Կգա հանդիպաման, զանգեցի, ասաց տեսնեմ որ ժամին եմ հարամրեցնում ասեմ: Եկավ հանդիպման, պետք է գնառաջարկ տանք ՝ ժիլետի, կարճաթև և երկարաթև մայկաների, սպեցովկա, կեպի</t>
  </si>
  <si>
    <t>Շիրակացի ճեմարան</t>
  </si>
  <si>
    <t>info@shirakatsy.am</t>
  </si>
  <si>
    <t>մեյլ</t>
  </si>
  <si>
    <t>Yerevan Chocolate Company</t>
  </si>
  <si>
    <t>Lilit Zargaryan</t>
  </si>
  <si>
    <r>
      <rPr>
        <color rgb="FF1155CC"/>
        <u/>
      </rPr>
      <t>linkedin.com/in/lilit-zargaryan-1494301b6</t>
    </r>
  </si>
  <si>
    <t xml:space="preserve">լինքդին նամակ  </t>
  </si>
  <si>
    <t>Step Consulting</t>
  </si>
  <si>
    <t>Advisery board member</t>
  </si>
  <si>
    <r>
      <rPr>
        <color rgb="FF1155CC"/>
        <u/>
      </rPr>
      <t>linkedin.com/in/anahit-sargsyan</t>
    </r>
  </si>
  <si>
    <t>լինքդին նամակ, պատասխանեց, որ շատ ծանրաբեռնված է և  ակտուալ չի</t>
  </si>
  <si>
    <t>Converse bank</t>
  </si>
  <si>
    <t>banking</t>
  </si>
  <si>
    <t>Natalia</t>
  </si>
  <si>
    <t>Head of procurement</t>
  </si>
  <si>
    <r>
      <rPr>
        <color rgb="FF1155CC"/>
        <u/>
      </rPr>
      <t>linkedin.com/in/natalya-gasparyan-24729761</t>
    </r>
  </si>
  <si>
    <t xml:space="preserve">զանգեցի, հարմար չէր խոսեել, ասաց ես մի 2 ժամից կզանգեմ քննարկենք։ Արմինեն հետ զանգեց 093489865, ասաց իր հետ քննարկեմ, ասաց, որ ուշացել ենք, բաց ընթացակարգով մրցույթ էր հայտարարված, այս պահին արդյունքներն են ամփոփվում։ </t>
  </si>
  <si>
    <t>Ralleions LLC</t>
  </si>
  <si>
    <t>Ռաֆայել</t>
  </si>
  <si>
    <t xml:space="preserve">այս պահին կարիքը չունեն, առաջարկեցի ինֆորմացիա ուղարկել, որ ֆիքսվի մոտը, վթ ուղարկում եմ </t>
  </si>
  <si>
    <t xml:space="preserve">We store </t>
  </si>
  <si>
    <t>logistic</t>
  </si>
  <si>
    <t>ասաց ունենք, այլընտրանք առաջարկեցի, ասաց  կինս է կարում, մեր գործին խփում եք</t>
  </si>
  <si>
    <t>Van  Ardi</t>
  </si>
  <si>
    <t>Comfort.am</t>
  </si>
  <si>
    <t>"EKOPROF" LLC</t>
  </si>
  <si>
    <t>զանգեցի քաղաքային համարին, տվեց այս համարի տելեգրամը, որ ինֆֆոն ուղարկեմ, ինքը չի զբաղվում, կփոխանցի համապատասխան բաժին</t>
  </si>
  <si>
    <t>Tander Sport Club</t>
  </si>
  <si>
    <t>Harutyun</t>
  </si>
  <si>
    <t>համազգեստները երեխաներն են ձեռք բերում, բայց մայկաների արժեք հարցրեց, ինչքան ասացի, որ ամեն ինչ կախված է որակից, դիզայնից, քանակից, ասաց մոտավոր գին ասա, չեմ կարրող հանդիպել, ասացի 2000-ից սկսած, բայց պետք է հանդիպենք մանրամսն քննարկենք , որ հստակ ասեմ, այս վթ ուղարկում եմ մեր մասին ինֆո, որ ֆիքսվի իր մոտ&gt;։ Այս պահին դեռ չի դիտարկում</t>
  </si>
  <si>
    <t>Acba Bank</t>
  </si>
  <si>
    <t>Karo Yeghikyan</t>
  </si>
  <si>
    <t xml:space="preserve">PR </t>
  </si>
  <si>
    <r>
      <rPr>
        <color rgb="FF1155CC"/>
        <u/>
      </rPr>
      <t>linkedin.com/in/karo-yeghikyan-27b8101b3</t>
    </r>
  </si>
  <si>
    <t>Ardshinbank</t>
  </si>
  <si>
    <t>Marina Varosyan</t>
  </si>
  <si>
    <r>
      <rPr>
        <color rgb="FF1155CC"/>
        <u/>
      </rPr>
      <t>linkedin.com/in/marina-varosyan-a49b6b299</t>
    </r>
  </si>
  <si>
    <t>Spayka LLC</t>
  </si>
  <si>
    <t>Davit Sarukhanyan</t>
  </si>
  <si>
    <t>head of procurement</t>
  </si>
  <si>
    <r>
      <rPr>
        <color rgb="FF1155CC"/>
        <u/>
      </rPr>
      <t>linkedin.com/in/davit-sarukhanyan-b78b72b0</t>
    </r>
  </si>
  <si>
    <t>N154 school</t>
  </si>
  <si>
    <t>ծնողկոմ</t>
  </si>
  <si>
    <t>պատվերը հաստատեց</t>
  </si>
  <si>
    <t>Citadeli</t>
  </si>
  <si>
    <t xml:space="preserve">Satenik Danielyan </t>
  </si>
  <si>
    <r>
      <rPr>
        <color rgb="FF1155CC"/>
        <u/>
      </rPr>
      <t>linkedin.com/in/satenik-danielyan-38070b6</t>
    </r>
  </si>
  <si>
    <t>AKCERN HOLDING</t>
  </si>
  <si>
    <t>Gevorg Baghdasaryan</t>
  </si>
  <si>
    <r>
      <rPr>
        <color rgb="FF1155CC"/>
        <u/>
      </rPr>
      <t>linkedin.com/in/gevorg-baghdasaryan-41946586</t>
    </r>
  </si>
  <si>
    <t>Ararat Brandy-Wine Vodka Company</t>
  </si>
  <si>
    <t>Serob Zhamkochyan</t>
  </si>
  <si>
    <t>Procurement specialist</t>
  </si>
  <si>
    <r>
      <rPr>
        <color rgb="FF1155CC"/>
        <u/>
      </rPr>
      <t>linkedin.com/in/serob-zhamkochyan-444884154</t>
    </r>
  </si>
  <si>
    <t>Valex Garden Alaverdi</t>
  </si>
  <si>
    <t>Khoren</t>
  </si>
  <si>
    <t>սև կլոր վիզ ֆուլ լայկրա է հետաքրիրի ձձախ կրծքին ասեղնագործությամբ, շուտով կհստակեցնի քանակը, ու պետք է ուղարկի լոգոյի ֆայլը հաշվարկելու համար</t>
  </si>
  <si>
    <t>Yerevan Audit</t>
  </si>
  <si>
    <t>info@yerevanaudit.am</t>
  </si>
  <si>
    <t>mail</t>
  </si>
  <si>
    <t>Real hashvapah</t>
  </si>
  <si>
    <t>info@realhashvapah.am</t>
  </si>
  <si>
    <t>mail, չգնաց մեյլը, զանգեցի, շատ չոր աղջիկ էր, չեն կրում թիմային հագուստ , հետաքրքիր էլ չէ</t>
  </si>
  <si>
    <t>Art Lar</t>
  </si>
  <si>
    <r>
      <rPr>
        <color rgb="FF1155CC"/>
        <u/>
      </rPr>
      <t>linkedin.com/in/armine-hakobyan-6b36a9250</t>
    </r>
  </si>
  <si>
    <t>Հասմիկի հետ խոսացի, ասաց հեռախոսահամարը փոխանցում եմ HR բաժին, կապ կհաստատեն</t>
  </si>
  <si>
    <t>Gotcha</t>
  </si>
  <si>
    <t>beverages</t>
  </si>
  <si>
    <t>պատասխանեց Արփին, այս համարի վթ  ուղարկում եմ ինֆո, որ փոխանցի համապատասխան բաժին</t>
  </si>
  <si>
    <t>Vak Metal</t>
  </si>
  <si>
    <t>Արթուրի հետ խոսացի, խնդրեց վթ ուղարկեմ ինֆո՝ HR բաժին փոխանցելու համար</t>
  </si>
  <si>
    <t>Կազմակերպության անվանում</t>
  </si>
  <si>
    <t>Ոլորտ</t>
  </si>
  <si>
    <t>Հասցե</t>
  </si>
  <si>
    <t>Ընկերության աշխ. քանակ</t>
  </si>
  <si>
    <t>Կոնտակտային անձ</t>
  </si>
  <si>
    <t>Հեռախոսահամար</t>
  </si>
  <si>
    <t>Էլ փոստ</t>
  </si>
  <si>
    <t>Առաջին կոնտակտի ամսաթիվ</t>
  </si>
  <si>
    <t>Մեկնաբանություն</t>
  </si>
  <si>
    <t>Հաջորդ քայլի ամսաթիվ</t>
  </si>
  <si>
    <t>Մեկնաբանություն2</t>
  </si>
  <si>
    <t>Մեկնաբանություն3</t>
  </si>
  <si>
    <t>MIX Group Armenia</t>
  </si>
  <si>
    <t>Շինանյութի մատակարարման ընկերություն</t>
  </si>
  <si>
    <t>Մասիսի փող. 3-րդ նրբ., 25 շենք</t>
  </si>
  <si>
    <t>51-ից մինչև 250-ը</t>
  </si>
  <si>
    <t>Մարիանա Քոչարյան, ՄՌ տնօրեն</t>
  </si>
  <si>
    <r>
      <rPr>
        <rFont val="Arial"/>
        <color rgb="FF000000"/>
        <sz val="11.0"/>
        <u/>
      </rPr>
      <t>374-96-200600</t>
    </r>
    <r>
      <rPr>
        <rFont val="Arial"/>
        <color rgb="FF000000"/>
        <sz val="11.0"/>
      </rPr>
      <t>(բջջ.)</t>
    </r>
  </si>
  <si>
    <r>
      <rPr>
        <rFont val="Arial"/>
        <color rgb="FF000000"/>
        <sz val="11.0"/>
        <u/>
      </rPr>
      <t>mixgroup.communications@gmail.com</t>
    </r>
  </si>
  <si>
    <t>03.09.2025</t>
  </si>
  <si>
    <t>Այս պահին հետաքրքիր չէր</t>
  </si>
  <si>
    <t>Հիգիենիկ միջոցներ արտադրող ընկերություն</t>
  </si>
  <si>
    <t>Արարատի մարզ, Դարակերտ գյուղ Կենտրոնական փող., 2/2 շենք, տաղավար 238H</t>
  </si>
  <si>
    <r>
      <rPr>
        <rFont val="Arial"/>
        <color rgb="FF000000"/>
        <sz val="11.0"/>
        <u/>
      </rPr>
      <t>374-93-575353</t>
    </r>
    <r>
      <rPr>
        <rFont val="Arial"/>
        <color rgb="FF000000"/>
        <sz val="11.0"/>
      </rPr>
      <t>(բջջ.)</t>
    </r>
  </si>
  <si>
    <t>info@softpapyrus.am</t>
  </si>
  <si>
    <t xml:space="preserve">Viva </t>
  </si>
  <si>
    <t>Հեռախոսային օպերատոր</t>
  </si>
  <si>
    <t>Արգիշտիի փող., 4/1 շենք</t>
  </si>
  <si>
    <t>1001-ից մինչև 2000-ը</t>
  </si>
  <si>
    <t>Մարիանա Էդիլյան,ՄՌ տնօրեն</t>
  </si>
  <si>
    <r>
      <rPr>
        <rFont val="Arial"/>
        <color rgb="FF000000"/>
        <sz val="11.0"/>
        <u/>
      </rPr>
      <t>374-60-771111</t>
    </r>
  </si>
  <si>
    <t>info@viva.am</t>
  </si>
  <si>
    <t>04.09.2025</t>
  </si>
  <si>
    <t>Մեյլին ուղարկել եմ ինֆո, սպասում եմ հետադարձ կապի</t>
  </si>
  <si>
    <t>Old Avenue Hotel</t>
  </si>
  <si>
    <t>Հյուրանոց</t>
  </si>
  <si>
    <t>Գյումրի, Աբովյան 139</t>
  </si>
  <si>
    <t>15+</t>
  </si>
  <si>
    <t>Լիլիթ Մանուկյան</t>
  </si>
  <si>
    <t>talentli.solutions@gmail.com</t>
  </si>
  <si>
    <t>07.09.2025</t>
  </si>
  <si>
    <t>Գնառաջարկը ուղարկվել է մեյլին</t>
  </si>
  <si>
    <t>Homer Armenia</t>
  </si>
  <si>
    <t>Տնտեսական և շինանյութի խանոոթների ցանց</t>
  </si>
  <si>
    <t>Halabyan St., 36/2 Building</t>
  </si>
  <si>
    <t>16-ից մինչև 50-ը</t>
  </si>
  <si>
    <t>Մանե Դավթյան, ՄՌ</t>
  </si>
  <si>
    <r>
      <rPr>
        <rFont val="Arial"/>
        <color rgb="FF000000"/>
        <sz val="11.0"/>
        <u/>
      </rPr>
      <t>374-91-349520</t>
    </r>
    <r>
      <rPr>
        <rFont val="Arial"/>
        <color rgb="FF000000"/>
        <sz val="11.0"/>
      </rPr>
      <t>(mobile)</t>
    </r>
  </si>
  <si>
    <r>
      <rPr>
        <rFont val="Arial"/>
        <color rgb="FF000000"/>
        <sz val="11.0"/>
        <u/>
      </rPr>
      <t>info@homer.am</t>
    </r>
  </si>
  <si>
    <t>11.09.2025</t>
  </si>
  <si>
    <t>Սպասում եմ պատասխանի</t>
  </si>
  <si>
    <t>Pano LLC</t>
  </si>
  <si>
    <t>Հացամթերք արտադրող ընկերություն</t>
  </si>
  <si>
    <t>Կիլիկիա թաղամաս, Այասի փող., 114 շենք</t>
  </si>
  <si>
    <t>Անժելա Ջավաղյան, ՄՌ Տնօրեն</t>
  </si>
  <si>
    <r>
      <rPr>
        <rFont val="Arial"/>
        <color rgb="FF000000"/>
        <sz val="11.0"/>
        <u/>
      </rPr>
      <t>374-95-402303</t>
    </r>
    <r>
      <rPr>
        <rFont val="Arial"/>
        <color rgb="FF000000"/>
        <sz val="11.0"/>
      </rPr>
      <t>(բջջ.)</t>
    </r>
  </si>
  <si>
    <t>info@pano.am</t>
  </si>
  <si>
    <t>Հրուշակեղենի արտադրություն</t>
  </si>
  <si>
    <t>Սևանի փող., 86/1 շենք</t>
  </si>
  <si>
    <t>251-ից մինչև 1000-ը</t>
  </si>
  <si>
    <t>Քրիստինե Հովհաննիսյան ՄՌ</t>
  </si>
  <si>
    <r>
      <rPr>
        <rFont val="Arial"/>
        <color rgb="FF000000"/>
        <sz val="11.0"/>
        <u/>
      </rPr>
      <t>374-10-447510</t>
    </r>
  </si>
  <si>
    <r>
      <rPr>
        <rFont val="Arial"/>
        <color rgb="FF000000"/>
        <sz val="11.0"/>
        <u/>
      </rPr>
      <t>daroink@daroink.com</t>
    </r>
  </si>
  <si>
    <t>09.09.2025</t>
  </si>
  <si>
    <t>Պատասխանել է,որ այս պահին չի հետաքրքրում, հանդիպման առաջարկով նամակ եմ ուղարկել,որին դեռ չի պատասխանել</t>
  </si>
  <si>
    <t>ONE WAY Tour</t>
  </si>
  <si>
    <t>Տուր օպերատոր</t>
  </si>
  <si>
    <t>Փարպեցի 16</t>
  </si>
  <si>
    <t>Նաթելլա Լեմեխա ՄՌ տնօրեն</t>
  </si>
  <si>
    <t>374-41-362131</t>
  </si>
  <si>
    <t>info@onewaytour.com</t>
  </si>
  <si>
    <t>08.09.2025</t>
  </si>
  <si>
    <t>Այս պահին պատվիրել էին շապիկները, հաջորդ անգամվա համար մեզ հետ կապ կհաստատի, հեռախոսահամար եմ փոխանցել</t>
  </si>
  <si>
    <t>CQG, Inc.</t>
  </si>
  <si>
    <t>Technology Solutions for Financial Markets</t>
  </si>
  <si>
    <t>Անահիտ Խաչատրյան ՄՌ</t>
  </si>
  <si>
    <t>anahitkh@cqg.com</t>
  </si>
  <si>
    <t>17․09․2025</t>
  </si>
  <si>
    <t>Sperasoft</t>
  </si>
  <si>
    <t>Computer games</t>
  </si>
  <si>
    <t xml:space="preserve">Նանե Աբովյան ՄՌ </t>
  </si>
  <si>
    <t>29.09 պատասխանեց, որ կորպորատիվ հարցերով իր կոլեգան է զբաղվում, ով այս պահին երկրում չի, երբ վերադառնա իմ կոնտակտը կփոխանցի և կապ կհաստատեն։</t>
  </si>
  <si>
    <t>Central Bank Armenia</t>
  </si>
  <si>
    <t>Vazgen Sargsyan St., 6 Building</t>
  </si>
  <si>
    <t xml:space="preserve">Աննա Բադալյան, ՄՌ </t>
  </si>
  <si>
    <t>374-10-592592 կոմուտատոր</t>
  </si>
  <si>
    <t>Adamium distribution</t>
  </si>
  <si>
    <t>Wholesale Food and Beverage</t>
  </si>
  <si>
    <t>Griboyedov st. 21/9</t>
  </si>
  <si>
    <t>Շուշան Շուշանյան, ՄՌ տնօրեն</t>
  </si>
  <si>
    <t>(060) 434516 ՄՌ համարը</t>
  </si>
  <si>
    <t>hr@adamium.am</t>
  </si>
  <si>
    <t>03.09.02025</t>
  </si>
  <si>
    <t>AGAT GROUP LLC</t>
  </si>
  <si>
    <t>TRADE CENTER</t>
  </si>
  <si>
    <t>Զաքարիա Քանաքեռցու 68/4</t>
  </si>
  <si>
    <t>201-500</t>
  </si>
  <si>
    <t>Արաքսյա Գեղամյան,ՄՌ</t>
  </si>
  <si>
    <r>
      <rPr>
        <rFont val="Arial"/>
        <color rgb="FF000000"/>
        <sz val="11.0"/>
        <u/>
      </rPr>
      <t>374 55209899</t>
    </r>
  </si>
  <si>
    <r>
      <rPr>
        <rFont val="Arial"/>
        <color rgb="FF000000"/>
        <sz val="11.0"/>
        <u/>
      </rPr>
      <t>info@agat.am</t>
    </r>
  </si>
  <si>
    <t>Պատասխանել է,որ կարող ենք հանդիպել Աբովյան քաղաքի իրենց գրասենյակում։ Առաջարկել եմ հանդիպել մեր օֆիսում, արտադրանքին ու տեսականուն ավելի լավ ծանոթանալու համար։ Սպասում եմ պատասխանի</t>
  </si>
  <si>
    <t>IQ SOFT LLC</t>
  </si>
  <si>
    <t>INDEPENDENCY PROVIDER</t>
  </si>
  <si>
    <t>Garegin Hovsepyan 24/28</t>
  </si>
  <si>
    <t>51-200</t>
  </si>
  <si>
    <t>Մարիամ Պապիկյան, ՄՌ մենեջեր</t>
  </si>
  <si>
    <t>374 60 389860</t>
  </si>
  <si>
    <t>sales@iqsoft.am</t>
  </si>
  <si>
    <t>Alfa Pharm</t>
  </si>
  <si>
    <t>Դեղատուն</t>
  </si>
  <si>
    <t>Շիրակի փ․ 1/68</t>
  </si>
  <si>
    <t>501-1000</t>
  </si>
  <si>
    <t>Մարինե Մարգարյան, ՄՌ</t>
  </si>
  <si>
    <t>alfapharm@alfapharm.am</t>
  </si>
  <si>
    <t>EUROLAB</t>
  </si>
  <si>
    <t>DIAGNOSTIC LABORATORY</t>
  </si>
  <si>
    <t>Isahakyan St., 14/22 Building</t>
  </si>
  <si>
    <t>Մարինե Չոբանյան,ՄՌ</t>
  </si>
  <si>
    <r>
      <rPr>
        <rFont val="Arial"/>
        <color rgb="FF000000"/>
        <sz val="11.0"/>
        <u/>
      </rPr>
      <t>374-10-528090</t>
    </r>
  </si>
  <si>
    <t>Be my Nanny</t>
  </si>
  <si>
    <t>Recruitment company</t>
  </si>
  <si>
    <t>Սիրվարդ Կարապետյան, տնօրեն</t>
  </si>
  <si>
    <t>04․09․2025</t>
  </si>
  <si>
    <t>Պատասխանել է,որ այս պահին առաջարկը չի հետաքրքրում ավելի ուշ կապ կհաստատի պետք լինելու դեպքում, ավելի մանրամասն ներկայացրել եմ հանդիպման նպատակը և նորից խոսակցությունը տարել դեպի հանդիպում։ Տեսել է նամակը, բայց չի պատասխանել։</t>
  </si>
  <si>
    <t>ID Bank</t>
  </si>
  <si>
    <t>Vardanants str. 13</t>
  </si>
  <si>
    <t>Սոնա Մանուչարյան,ՄՌ տնօրեն</t>
  </si>
  <si>
    <t>marketing@idbank.am</t>
  </si>
  <si>
    <t>05․09․2025</t>
  </si>
  <si>
    <t>Պատասխանել է, որ կորպորատիվ մասով մարքեթինգի բաժինն է զբաղվում, կոնտակտ է խնդրել, փոխանցել եմ հեռախոսահամար և մեյլ, բայց խնդրել եմ նաև ինձ կոնտակտ փոխանցի մարքեթինգի բաժնից,դեռ չի պատախանել։Կփորձեմ ինքս կապ հաստատել մարքեթինգի բաժնի հետ։</t>
  </si>
  <si>
    <t>Team Armenia</t>
  </si>
  <si>
    <t>1001-5000</t>
  </si>
  <si>
    <t>Նարինե Քոչարյան,ՄՌ</t>
  </si>
  <si>
    <t>05.09.2025</t>
  </si>
  <si>
    <t>Աշխատակազմի համալրման թիմում է աշխատում և այդ հարցով չի զբաղվում, խնդրեցի կոնտակտային անձի տվյալ փոխանցի կապ հաստատելու համար, բայց դեռ չի պատասխանել։</t>
  </si>
  <si>
    <t>Stellar Hotels</t>
  </si>
  <si>
    <t>Family of Quality Hotels</t>
  </si>
  <si>
    <t>Northern Avenue</t>
  </si>
  <si>
    <t xml:space="preserve">201-500 </t>
  </si>
  <si>
    <t>Անի Աավանեսյան, ՄՌ</t>
  </si>
  <si>
    <t>Գրել եմ ամսի 3-ին, պատասխանել է ամսի 7-ին, որ էս պահին չի հետաքրքրում առաջարկը, պատասխանել եմ, որ էս պահին նպատակը հանդիպումն ա, որ ավելի լավ ծանոթացնեմ մեր արտադրանքին,դեռ չի պատասխանել։</t>
  </si>
  <si>
    <t>Telcell Market</t>
  </si>
  <si>
    <t>Armenian Global Marketplace</t>
  </si>
  <si>
    <t>11-50</t>
  </si>
  <si>
    <t>Մարինա Թունյան, ՄՌ տնօրեն</t>
  </si>
  <si>
    <t>88 Supermarket</t>
  </si>
  <si>
    <t>Արման Ավետյան, տնօրեն</t>
  </si>
  <si>
    <t>Bacon Product LLC</t>
  </si>
  <si>
    <t>Food and Beverage Manufacturing</t>
  </si>
  <si>
    <t>Abovyan highway 9, Arzni, Kotayk</t>
  </si>
  <si>
    <t>201-500 employees</t>
  </si>
  <si>
    <t>Նունե Արազյան, ՄՌ</t>
  </si>
  <si>
    <r>
      <rPr>
        <rFont val="Arial"/>
        <color rgb="FF000000"/>
        <u/>
      </rPr>
      <t>info@bacon.am</t>
    </r>
  </si>
  <si>
    <t>APACHE</t>
  </si>
  <si>
    <t>ք․ Աբովյան, Է․ Պետրոսյան 1/31</t>
  </si>
  <si>
    <t>Սեդա Ավանեսյան, ՄՌ տնօրեն</t>
  </si>
  <si>
    <t>374 (93) 330750</t>
  </si>
  <si>
    <t>info@apache.am</t>
  </si>
  <si>
    <t>Yerevan Brandy Company</t>
  </si>
  <si>
    <t>Armenian brandy</t>
  </si>
  <si>
    <t>Isakov 2</t>
  </si>
  <si>
    <t>Էլիզա Մարմարյան, ՄՌ տնօրեն</t>
  </si>
  <si>
    <r>
      <rPr>
        <rFont val="Arial"/>
        <color rgb="FF000000"/>
        <u/>
      </rPr>
      <t>info_ybc@pernod-ricard.com</t>
    </r>
  </si>
  <si>
    <t>SAS Group</t>
  </si>
  <si>
    <t>Supermarkets</t>
  </si>
  <si>
    <t>Էլեն Տեր-Հովհաննիսյան, ՄՌ</t>
  </si>
  <si>
    <t>Digitain Armenia</t>
  </si>
  <si>
    <t>IT compan</t>
  </si>
  <si>
    <t>11/1 Admiral Isakov Ave</t>
  </si>
  <si>
    <t>1,001-5,000</t>
  </si>
  <si>
    <t>Լուսինե Խլղաթյան, ՄՌ</t>
  </si>
  <si>
    <r>
      <rPr>
        <rFont val="Arial"/>
        <color rgb="FF000000"/>
        <u/>
      </rPr>
      <t>info@digitain.com</t>
    </r>
  </si>
  <si>
    <t>Maurice Ward Logistics</t>
  </si>
  <si>
    <t>Մանուշ Ղազարյան, ՄՌ</t>
  </si>
  <si>
    <t>ARMECONOMBANK</t>
  </si>
  <si>
    <t>Բանկ</t>
  </si>
  <si>
    <t>501-1,000</t>
  </si>
  <si>
    <t>Սաթենիկ Ղևոնդյան,ՄՌ տնօրեն</t>
  </si>
  <si>
    <t>374 10 510910</t>
  </si>
  <si>
    <t>bank@aeb.am</t>
  </si>
  <si>
    <t>Commonwealth Casualty Company</t>
  </si>
  <si>
    <t>Անահիտ Հակոբյան, ՄՌ</t>
  </si>
  <si>
    <t>Նշեց, որ այս պահին չի հետաքրքրում, բայց կոնտակտ եմ փոխանցել կապ կհաստատի</t>
  </si>
  <si>
    <t>Ceramica Group</t>
  </si>
  <si>
    <t>Wholesale Building Materials</t>
  </si>
  <si>
    <t>Չարենցի 7</t>
  </si>
  <si>
    <t>Թամարա Սմբատյան, ՄՌ տնօրեն</t>
  </si>
  <si>
    <t>374 41 500 710</t>
  </si>
  <si>
    <t>info@ceramica.am</t>
  </si>
  <si>
    <t>17.09.2025</t>
  </si>
  <si>
    <t>Ovio</t>
  </si>
  <si>
    <t>Telecommunications</t>
  </si>
  <si>
    <t>Անի Գրիգորյան, ՄՌ տնօրեն</t>
  </si>
  <si>
    <r>
      <rPr>
        <rFont val="Arial"/>
        <color rgb="FF000000"/>
        <u/>
      </rPr>
      <t>374 60 46 46 46</t>
    </r>
  </si>
  <si>
    <r>
      <rPr>
        <rFont val="Arial"/>
        <color rgb="FF000000"/>
        <u/>
      </rPr>
      <t>info@ovio.am</t>
    </r>
  </si>
  <si>
    <t>Sartex Group</t>
  </si>
  <si>
    <t>Էլեն Մելքոնյան, ՄՌ</t>
  </si>
  <si>
    <t>PHILIN AM</t>
  </si>
  <si>
    <t>Business Consulting and Services</t>
  </si>
  <si>
    <t>11 apt, 44 Paronyan</t>
  </si>
  <si>
    <t>Լիլիթ Գրիգորյան, ՄՌ</t>
  </si>
  <si>
    <r>
      <rPr>
        <rFont val="Arial"/>
        <color rgb="FF000000"/>
        <sz val="12.0"/>
        <u/>
      </rPr>
      <t>374 93 125153</t>
    </r>
  </si>
  <si>
    <r>
      <rPr>
        <rFont val="Arial"/>
        <color rgb="FF000000"/>
        <u/>
      </rPr>
      <t>office@philin.am</t>
    </r>
  </si>
  <si>
    <t>SCHNEIDER GROUP</t>
  </si>
  <si>
    <t>Աննա Բոյաջյան,ՄՌ</t>
  </si>
  <si>
    <t>Synergy International Systems</t>
  </si>
  <si>
    <t>IT Services and IT Consulting</t>
  </si>
  <si>
    <t>Արմենակ Առմենակյան 2/4</t>
  </si>
  <si>
    <t>Եվգինե Վարդանյան,ՄՌ</t>
  </si>
  <si>
    <t>010 650202</t>
  </si>
  <si>
    <t>Best Western Plus Congress Hotel</t>
  </si>
  <si>
    <t>Hospitality</t>
  </si>
  <si>
    <t>1 Italy Streeet</t>
  </si>
  <si>
    <t>Լալա Մնացականյան,ՄՌ</t>
  </si>
  <si>
    <t>374 10 59 11 99</t>
  </si>
  <si>
    <t>marketing@hotelcongressyerevan.com</t>
  </si>
  <si>
    <t>Smart MT Accounting &amp; Finance</t>
  </si>
  <si>
    <t>Vardanants st. 9 apt 4</t>
  </si>
  <si>
    <t>Գայանե Օհանյան,ՄՌ</t>
  </si>
  <si>
    <t>374-41-204017 (mobile)</t>
  </si>
  <si>
    <t>UCOM</t>
  </si>
  <si>
    <t>5G coverage in Armenia</t>
  </si>
  <si>
    <t>David Anhaght Street, 8/4</t>
  </si>
  <si>
    <t>Ինեսսա Գևորգյան,ՄՌ</t>
  </si>
  <si>
    <r>
      <rPr>
        <rFont val="Arial"/>
        <color rgb="FF000000"/>
        <u/>
      </rPr>
      <t>011 444 444</t>
    </r>
  </si>
  <si>
    <r>
      <rPr>
        <rFont val="Arial"/>
        <color rgb="FF000000"/>
        <u/>
      </rPr>
      <t>444@ucom.am</t>
    </r>
  </si>
  <si>
    <t>19.09.2025</t>
  </si>
  <si>
    <t>Առաջարկը կփոխանցի այն բաժնին,որը զբաղվում է կորպորատիվ հարցերով։</t>
  </si>
  <si>
    <t>Art Lunch</t>
  </si>
  <si>
    <t>Foodetory, Art Catering</t>
  </si>
  <si>
    <r>
      <rPr>
        <rFont val="Arial"/>
        <color rgb="FF000000"/>
        <u/>
      </rPr>
      <t>9/5 Garegin Hovsepyan Street</t>
    </r>
  </si>
  <si>
    <t>Սոնա Գևորգյան,ՄՌ</t>
  </si>
  <si>
    <r>
      <t xml:space="preserve">HR </t>
    </r>
    <r>
      <rPr>
        <rFont val="Arial"/>
        <color rgb="FF000000"/>
        <sz val="11.0"/>
        <u/>
      </rPr>
      <t>+374 55 952880</t>
    </r>
  </si>
  <si>
    <r>
      <rPr>
        <rFont val="Arial"/>
        <color rgb="FF000000"/>
        <u/>
      </rPr>
      <t>info@artlunch.am</t>
    </r>
  </si>
  <si>
    <t>Պատսխանել է նամակին, խնդրել ինֆոն մեյլ ուղարկել։ Ուղարկել եմ, բայց դեռ չի պատասխանել։</t>
  </si>
  <si>
    <t>"Euroterm" CJSC, Head office, Noyan Factory</t>
  </si>
  <si>
    <t>15 Amiryan Street</t>
  </si>
  <si>
    <t>Սեդա Կոսյան, ՄՌ</t>
  </si>
  <si>
    <t>info@noyan.am</t>
  </si>
  <si>
    <t>Պատասխանել է նամակին, որ այս պահին համագործակցում են մեկ այլ ընկերության հետ,և նոր են պատվիրել հագուստը, առաջարկել եմ ամեն դեպքում հանդիպում կազմակերպել, եթե հետագայում պետք լինի հստակ ծանոթ լինեն մեր արտադրանքին, դեռ չի պատասխանել։</t>
  </si>
  <si>
    <t>SPS Cigaronne LLC</t>
  </si>
  <si>
    <t>Tobacco Manufacturing</t>
  </si>
  <si>
    <r>
      <rPr>
        <rFont val="Arial"/>
        <color rgb="FF000000"/>
        <sz val="12.0"/>
        <u/>
      </rPr>
      <t>24 Hovhannisyan St.</t>
    </r>
  </si>
  <si>
    <t>Գալինա Կարապետյան, ՄՌ</t>
  </si>
  <si>
    <r>
      <rPr>
        <rFont val="Arial"/>
        <color rgb="FF000000"/>
        <u/>
      </rPr>
      <t>info@cigaronne.com</t>
    </r>
  </si>
  <si>
    <t>Պատասխանել է, որ ուրախ կլինի համագործակցության համար, բայց ոչ այս պահին, քանի որ մեծաքանակ պատվեր նոր են արել և դեռ պահեստային էլ ունեն Թիմային հագուստ։</t>
  </si>
  <si>
    <t>REGO Insurance CJSC</t>
  </si>
  <si>
    <t>Կոմիտաս պող. 62, 93-93/1</t>
  </si>
  <si>
    <t>Աննա Սարիբեկյան, ՄՌ տնօրեն</t>
  </si>
  <si>
    <r>
      <rPr>
        <rFont val="Arial"/>
        <color rgb="FF000000"/>
        <sz val="12.0"/>
        <u/>
      </rPr>
      <t>060-50-57-57</t>
    </r>
  </si>
  <si>
    <t>info@regoinsurance.am</t>
  </si>
  <si>
    <t>Պատասխանել է , որ այս պահին սահմանված հագուստ չեն կրում, բայց կոնտակտները փոխանցել եմ, որ անհրաժեծտության դեպքում ավելի հեշտ կապ հաստատի։</t>
  </si>
  <si>
    <t>Iguan Systems LLC</t>
  </si>
  <si>
    <t>Սոնա Թումասյան, ՄՌ</t>
  </si>
  <si>
    <r>
      <rPr>
        <rFont val="Arial"/>
        <color rgb="FF000000"/>
        <sz val="12.0"/>
        <u/>
      </rPr>
      <t>(+374) 98 577176</t>
    </r>
  </si>
  <si>
    <r>
      <rPr>
        <rFont val="Arial"/>
        <color rgb="FF000000"/>
        <sz val="12.0"/>
        <u/>
      </rPr>
      <t>hr@iguansystems.com</t>
    </r>
  </si>
  <si>
    <t>25.09.2025</t>
  </si>
  <si>
    <t>CIVILNET.AM</t>
  </si>
  <si>
    <t>Media Production</t>
  </si>
  <si>
    <t>Northern Avenue 1, Suite 30</t>
  </si>
  <si>
    <t>Անուշ Հովհաննիսյան, ՄՌ</t>
  </si>
  <si>
    <r>
      <rPr>
        <rFont val="Arial"/>
        <color rgb="FF000000"/>
        <u/>
      </rPr>
      <t>info@civilnet.am</t>
    </r>
  </si>
  <si>
    <t>Z&amp;A Stores</t>
  </si>
  <si>
    <t>Apparel &amp; Fashion</t>
  </si>
  <si>
    <t>5 Northern Ave</t>
  </si>
  <si>
    <t>Լիանա Մանուկյան,ՄՌ</t>
  </si>
  <si>
    <t>Acba bank OJSC</t>
  </si>
  <si>
    <t>Banking</t>
  </si>
  <si>
    <t>Արամի 82-84</t>
  </si>
  <si>
    <t>Մարինե Բդոյան, ՄՌ</t>
  </si>
  <si>
    <r>
      <rPr>
        <rFont val="Arial"/>
        <color rgb="FF000000"/>
        <u/>
      </rPr>
      <t>acba@acba.am</t>
    </r>
  </si>
  <si>
    <t>Fifth | Web &amp; Mobile Development</t>
  </si>
  <si>
    <t>Նարե Հովհաննիսյան, ՄՌ</t>
  </si>
  <si>
    <t>Rest Concept LLC</t>
  </si>
  <si>
    <t>Ռեստորանների ցանց</t>
  </si>
  <si>
    <t>Տիգրան Մեծ 54/14</t>
  </si>
  <si>
    <t>Լուսինե Արմենակյան, ՄՌ</t>
  </si>
  <si>
    <t>Seven Visions Resort &amp; Places, The Dvin</t>
  </si>
  <si>
    <t>Paronyan Street 40</t>
  </si>
  <si>
    <t>Մարամ Ծառուկյան, ՄՌ</t>
  </si>
  <si>
    <t>7visions@7visionshotels.com</t>
  </si>
  <si>
    <t>Amiryan Street 23/1</t>
  </si>
  <si>
    <t>Մարամ Գևորգյան,ՄՌ տնօրեն</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</si>
  <si>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2.0"/>
        <u/>
      </rPr>
      <t>374 08000 8686</t>
    </r>
  </si>
  <si>
    <t>Exterior Group</t>
  </si>
  <si>
    <t>David Bek 134/4</t>
  </si>
  <si>
    <t>Աղունիկ Սահակյան,ՄՌ</t>
  </si>
  <si>
    <t>060 66 88 88</t>
  </si>
  <si>
    <t>Université française en Arménie</t>
  </si>
  <si>
    <t>Higher Education</t>
  </si>
  <si>
    <t>10 Davit Anhaght street,</t>
  </si>
  <si>
    <t>Վարդուհի Վարդիկյան, ՄՌ</t>
  </si>
  <si>
    <t>TI'ME Armenia</t>
  </si>
  <si>
    <t>Retail Luxury Goods and Jewelry</t>
  </si>
  <si>
    <t>5 Northern Avenue</t>
  </si>
  <si>
    <t>Լուսինե Վարդանյան, ՄՌ տնօրեն</t>
  </si>
  <si>
    <t>Fast Bank</t>
  </si>
  <si>
    <t>32/6 G. Hovsepyan str., Nork-Marash</t>
  </si>
  <si>
    <t>Լիլիթ Խաչատրյան,ՄՌ տնօրեն</t>
  </si>
  <si>
    <t>(+374 10) 510 000</t>
  </si>
  <si>
    <t>fastcare@fcc.am</t>
  </si>
  <si>
    <t>Holding Companies</t>
  </si>
  <si>
    <t>Teryan 8, Yerevan,</t>
  </si>
  <si>
    <t>Մերի Ասատրյան,ՄՌ</t>
  </si>
  <si>
    <t>EcoVille Solar</t>
  </si>
  <si>
    <t>Renewable Energy Semiconductor Manufacturing</t>
  </si>
  <si>
    <t>42-44 Mamikonyants St. , 69 Building</t>
  </si>
  <si>
    <t>Տաթևիկ Ավետիսյան,ՄՌ</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</si>
  <si>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2.0"/>
        <u/>
      </rPr>
      <t>374 77 777 886</t>
    </r>
  </si>
  <si>
    <t>info@ecoville.am</t>
  </si>
  <si>
    <t>Նշեց, որ ինքը չի զբաղվում կորպորատիվ հարցերով, կոնտակտ փոխանցեցի,որ տա կորպորատիվ մասով մասնագետին,կապ կհաստատեն, եթե հետաքրքրի։</t>
  </si>
  <si>
    <t>Sil insurance</t>
  </si>
  <si>
    <t>3, 5 Aram str</t>
  </si>
  <si>
    <t>Անի Մարգարյան,ՄՌ</t>
  </si>
  <si>
    <r>
      <rPr>
        <color rgb="FF1155CC"/>
        <u/>
      </rPr>
      <t>info@silinsurance.am</t>
    </r>
  </si>
  <si>
    <t>Նշեց, որ այս պահին ունեն կազմակերպություն ում հետ համագործակցում են, առաջարկել եմ զուտ հանդիպում կազմակերպել արտադրանքի որակին ծանոթանալու համար, դեռ չի պատասխանել։</t>
  </si>
  <si>
    <t>Eldorado Armenia</t>
  </si>
  <si>
    <t>Retail</t>
  </si>
  <si>
    <t>33/4 Acharyan St</t>
  </si>
  <si>
    <t>Նարինե Հայրապետյան,ՄՌ</t>
  </si>
  <si>
    <r>
      <rPr>
        <color rgb="FF1155CC"/>
        <u/>
      </rPr>
      <t>info@eldorado.am</t>
    </r>
  </si>
  <si>
    <t>26.09.2025</t>
  </si>
  <si>
    <t>Նշեց,որ այս պահին հետաքրքրված չեն, առաջարկեցի հանդիպում արտադրանքին ծանոթանալու համար, ասեց որ այս պահին պատվիրել են իրենց աշնանային շապիկները և հաջորդ տարվա համար ամարային շապիկներ նույնպես ունեն, ամեն դեպքում կոնտակտ խնդրեց, փոխանցեցի հեռախոսահամար, պետք լինելու դեպքում կզանգահարեն։</t>
  </si>
  <si>
    <t>Renshin Urban Investments</t>
  </si>
  <si>
    <t>Community Development and Urban Planning</t>
  </si>
  <si>
    <t>Buzand Street 91</t>
  </si>
  <si>
    <t>Լուսինե Գևորգյան,ՄՌ</t>
  </si>
  <si>
    <t>374 11 900 300</t>
  </si>
  <si>
    <r>
      <rPr>
        <color rgb="FF1155CC"/>
        <u/>
      </rPr>
      <t>sales@renshin.am</t>
    </r>
  </si>
  <si>
    <t>27.09.2025</t>
  </si>
  <si>
    <t>Սկզբում ասեց,որ չեն կրում բրենդավորված հագուստ, հետո ասեցի, որ մեծ ընկերություն են ու հիմա շատ հաճելի ա նայվում, որ թիմը միանման հագուստով ա լինում, ասեց որ էս պահին ունեն ընկերություն ում հետ համագործակցում են ու արդեն արել են պատվեր, բայց խնդրեց մեյլին մեր ինֆոն էլ ուղարկեմ։</t>
  </si>
  <si>
    <t>Loyal Accounting Office</t>
  </si>
  <si>
    <t>20-27 Building, Movses Khorenatsi St</t>
  </si>
  <si>
    <t>Սյուզաննա Սարգսյան, ՄՌ</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</si>
  <si>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2.0"/>
        <u/>
      </rPr>
      <t>374 11 400015</t>
    </r>
  </si>
  <si>
    <t xml:space="preserve">s.sargsyan@loyal.am </t>
  </si>
  <si>
    <t>01.10.2025</t>
  </si>
  <si>
    <t>Նշեց, որ հետաքրքրված չեն առաջարկով, հարցրի թիմում չունեն լոգոյով հագուստ, ասեց որ ունեն, ուղղակի նոր են պատվիրել,այս պահին կարիքը չունեն։ Ամեն դեպքում կարճ ինֆո ուզեց, մեյլին ուղարկեցի։</t>
  </si>
  <si>
    <t>FINCA Armenia</t>
  </si>
  <si>
    <t>Financial Services</t>
  </si>
  <si>
    <t>2a Agatangeghos street</t>
  </si>
  <si>
    <t>Արմինե Բիբիլյան,ՄՌ</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</si>
  <si>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2.0"/>
        <u/>
      </rPr>
      <t>374-12-55-55-55</t>
    </r>
  </si>
  <si>
    <r>
      <rPr>
        <color rgb="FF1155CC"/>
        <u/>
      </rPr>
      <t>customerservice@finca.am</t>
    </r>
  </si>
  <si>
    <t>02.10.2025</t>
  </si>
  <si>
    <t>Կորպորատիվ մասով այլ մասնագետ էր զբաղվում, հեռախոսահամր եմ փոխանցել և կարճ ինֆո, որ փոխանցի տվյալ մասնագետին։</t>
  </si>
  <si>
    <t>JI Pepsi-Cola Bottler</t>
  </si>
  <si>
    <t>Food and Beverage Services</t>
  </si>
  <si>
    <t>3/1 Aharonyan street</t>
  </si>
  <si>
    <t>Արամ Զատիկյան,ՄՄ</t>
  </si>
  <si>
    <t>Պատասխանեց, որ հաջորդ շաբաթվա մեջ հանդիպում կկազմակերպի վաճառքների բաժնի հետ, 07.10 գրել եմ ճշտելու համար թէ կոնկրետ երբ կկարողանա կազմակերպել հանդիպումը, դեռ չի պատասխանել։</t>
  </si>
  <si>
    <t>Տաթև Ղազարյան,ՄՌ</t>
  </si>
  <si>
    <t>06.10.2025</t>
  </si>
  <si>
    <t>Storaket Architectural Studio</t>
  </si>
  <si>
    <t>Architecture and Planning</t>
  </si>
  <si>
    <t>Պռոշյան 9/1</t>
  </si>
  <si>
    <t>Արմինե Մեսրոբյան,ՄՌ</t>
  </si>
  <si>
    <t>info@storaket.com</t>
  </si>
  <si>
    <t>Art Production</t>
  </si>
  <si>
    <t>Entertainment Providers</t>
  </si>
  <si>
    <t>Avan Kuchak Street</t>
  </si>
  <si>
    <t>Նանա Բաբայան,ՄՌ</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</si>
  <si>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2.0"/>
        <u/>
      </rPr>
      <t>374 94 05 05 99</t>
    </r>
  </si>
  <si>
    <t>SoftConstruct</t>
  </si>
  <si>
    <t>Սոֆի Բախտամյան,ՄՌ</t>
  </si>
  <si>
    <r>
      <rPr>
        <rFont val="&quot;Mont Regular Custom&quot;"/>
        <color rgb="FF1155CC"/>
        <u/>
      </rPr>
      <t>info@softconstruct.com</t>
    </r>
  </si>
  <si>
    <t>PROFAL</t>
  </si>
  <si>
    <t>1, Silikyan New Highway</t>
  </si>
  <si>
    <t>Տաթևիկ Մարտիրոսյան, ՄՌ</t>
  </si>
  <si>
    <t>Converse Bank</t>
  </si>
  <si>
    <t>Vazgen Sargsyan 26/1</t>
  </si>
  <si>
    <t>Շուշան Առաքելյան,ՄՌ տնօրեն</t>
  </si>
  <si>
    <t>NOUT.AM</t>
  </si>
  <si>
    <t>Computer Hardware Manufacturing</t>
  </si>
  <si>
    <t>Rubinyants, 2/8</t>
  </si>
  <si>
    <t>Անա Ղարիբյան,ՄՌ</t>
  </si>
  <si>
    <t>08.10.2025</t>
  </si>
  <si>
    <t>Relum</t>
  </si>
  <si>
    <t>Աննա Հարությունյան,ՄՌ</t>
  </si>
  <si>
    <t>Լուսինե Վարդանյան,ՄՌ</t>
  </si>
  <si>
    <r>
      <rPr>
        <rFont val="&quot;Mont Regular Custom&quot;"/>
        <color rgb="FF1155CC"/>
        <u/>
      </rPr>
      <t>info@softconstruct.com</t>
    </r>
  </si>
  <si>
    <t>Veeam Software</t>
  </si>
  <si>
    <t>5,001-10,000</t>
  </si>
  <si>
    <t>Լիլիթ Դալլաքյան,ՄՌ</t>
  </si>
  <si>
    <t>Digital Threads</t>
  </si>
  <si>
    <t>Abelyan Street, 6/4</t>
  </si>
  <si>
    <t>Քրիստինա Իսրայելյան,ՄՌ</t>
  </si>
  <si>
    <t>(374) 93 000 252</t>
  </si>
  <si>
    <t>hr@dthreads.am</t>
  </si>
  <si>
    <t>IUNETWORKS</t>
  </si>
  <si>
    <t>38/1 Pushkin street</t>
  </si>
  <si>
    <t>Հասմիկ Խաչատուրյան,ՄՌ</t>
  </si>
  <si>
    <t>CreedRoomz</t>
  </si>
  <si>
    <t>Gambling Facilities and Casinos</t>
  </si>
  <si>
    <t>Էմմի Պապյան,ՄՌ</t>
  </si>
  <si>
    <t>Coffee House Company</t>
  </si>
  <si>
    <t>Աբովյան 18/3</t>
  </si>
  <si>
    <t>Օքսաննա Էլչյան,ՄՌ</t>
  </si>
  <si>
    <t>ATENK LTD</t>
  </si>
  <si>
    <t>Food Production</t>
  </si>
  <si>
    <t>Tsarav Aghbyuri poghots, 59/1</t>
  </si>
  <si>
    <t>Դիանա Բուդումյան,ՄՌ</t>
  </si>
  <si>
    <t>374 41 11 74 75</t>
  </si>
  <si>
    <t>8 18 Special Edition Consulting</t>
  </si>
  <si>
    <t>Human Resources</t>
  </si>
  <si>
    <t>1 Amiryan str</t>
  </si>
  <si>
    <t>Թագուհի Տերտերյան,ՄՌ</t>
  </si>
  <si>
    <r>
      <rPr>
        <color rgb="FF1155CC"/>
        <u/>
      </rPr>
      <t>info@818.consulting</t>
    </r>
  </si>
  <si>
    <t>Derjava Group of Companies</t>
  </si>
  <si>
    <t>Import &amp; Export</t>
  </si>
  <si>
    <t>Հաղթանակ թաղամաս (4-րդ գյուղ), 1-ին փողոց, 1/1 շինություն</t>
  </si>
  <si>
    <t>Ժենյա Անդրեասյան,ՄՌ տնօրեն</t>
  </si>
  <si>
    <t>374-10-721926</t>
  </si>
  <si>
    <t>derjavas@gmail.com</t>
  </si>
  <si>
    <t>Երկրորդ կոնտակտի ամսաթիվ</t>
  </si>
  <si>
    <t>Սուպերմարկետներ</t>
  </si>
  <si>
    <t>ՍԱՍ</t>
  </si>
  <si>
    <t>Սուպերմարկետ</t>
  </si>
  <si>
    <t>Մաշտոցի պողոտա, 18 շենք</t>
  </si>
  <si>
    <t>Սամվել Գզրարյան, Տնօրեն</t>
  </si>
  <si>
    <t>374-11550505</t>
  </si>
  <si>
    <t>Չստացվեց կապ հաստատել</t>
  </si>
  <si>
    <t>Էմ-Ջի</t>
  </si>
  <si>
    <t>Նոր Նորքի 7-րդ զանգված, Հունան Ավետիսյան փող., 32 շենք, 3-րդ հարկ</t>
  </si>
  <si>
    <t>Արսեն Գ․ Վարդանյան</t>
  </si>
  <si>
    <t>374-77-878700(բջջ․)</t>
  </si>
  <si>
    <t>Մեյլ եմ արել</t>
  </si>
  <si>
    <t>Պարմա</t>
  </si>
  <si>
    <t>Հյուսիսային Պողոտա, 3/85 շենք</t>
  </si>
  <si>
    <t>Աշոտ Կարապետյան, ղեկավար</t>
  </si>
  <si>
    <t>374-60-505050</t>
  </si>
  <si>
    <t>Խոսել ենք Անիի հետ, ով զբաղվում էր հագուստի մասով և պայմանավորվել ենք հանդիպել մյուս շաբաթ։ Զանգել երեքշաբթի 095070050</t>
  </si>
  <si>
    <t>ՎԱՍ Գրուպ</t>
  </si>
  <si>
    <t>Սննդամթերքի ներմուծում, մեծածախ և մանրածախ վաճառք</t>
  </si>
  <si>
    <t>Արին-Բերդի փող., 14/15 շենք</t>
  </si>
  <si>
    <t>Սամվել Ղազարյան, գլխավոր տնօրեն</t>
  </si>
  <si>
    <t>374-10-470363</t>
  </si>
  <si>
    <t>Մեյլ եմ ուղարկել գլխամասի աշխատակցին, կուղարկի սուպերմարկետներ և կապ կհաստատի</t>
  </si>
  <si>
    <t>ՍԱՆ ՖՈՒԴ</t>
  </si>
  <si>
    <t>Սահմանափակ պատասխանատվությամբ ընկերություն</t>
  </si>
  <si>
    <t>Շիրակի փող., 1/68 շենք (նախկին դաշնամուրի գործարանի շենքում)</t>
  </si>
  <si>
    <t>Արսեն Միսակի Խաչատրյան, տնօրեն</t>
  </si>
  <si>
    <t>374-10-464641</t>
  </si>
  <si>
    <t>ԳՐԻՆ ԴԵՅ</t>
  </si>
  <si>
    <t>Օրգանական սննդամթերքի սուպերմարկետ</t>
  </si>
  <si>
    <t>Ազատության պող., 1/21 շենք</t>
  </si>
  <si>
    <t>Նաիրա Մկրտչյան, տնօրեն</t>
  </si>
  <si>
    <t>374-77-592059</t>
  </si>
  <si>
    <t>Համագործակցում էին այլ ընկերության հետ</t>
  </si>
  <si>
    <t>ԲՐԵՆԴԼԻԴԵՐ</t>
  </si>
  <si>
    <t>Պարենային ապրանքների ներմուծման ընկերություն</t>
  </si>
  <si>
    <t>Ներքին Շենգավիթ, 11-րդ փողոց, 1 շինություն</t>
  </si>
  <si>
    <t>Անդրանիկ Մուրադյան, գլխավոր տնօրեն</t>
  </si>
  <si>
    <t>374-10-488575</t>
  </si>
  <si>
    <t>Համարը գոյություն չունի</t>
  </si>
  <si>
    <t>ԲՈՆՈՒՍ</t>
  </si>
  <si>
    <t>374-99-846777(բջջ.)</t>
  </si>
  <si>
    <t>Չեն պատասխանում</t>
  </si>
  <si>
    <t>ՍԻՄԱՈ</t>
  </si>
  <si>
    <t>Սուպերմարկետների Ցանց 1․«Հայր և որդի Երիցյաններ» 2․ «Ռոկ Ֆոր»</t>
  </si>
  <si>
    <t>Գևորգ Էդուարդի Սաֆարյան, տնօրեն</t>
  </si>
  <si>
    <t xml:space="preserve">1․ 374-10-277003 </t>
  </si>
  <si>
    <t>Զանգել օրվա վերջ</t>
  </si>
  <si>
    <t>ՔԱՐՖՈՒՐ</t>
  </si>
  <si>
    <t>Հիպերմարկետ</t>
  </si>
  <si>
    <t>Արշակունյաց պող., 34/3 շենք</t>
  </si>
  <si>
    <t>Ալեքսանդր Չիրկունով, լիազորված անձ</t>
  </si>
  <si>
    <t>374-55-833971</t>
  </si>
  <si>
    <t>Համգործակցում էին տարբեր ընկերությունների հետ։ Պրեզենտացիան մեյլ եմ արել ՄՌ ին</t>
  </si>
  <si>
    <t>ԷՎՐԻԿԱ ԳՐՈՒՊ</t>
  </si>
  <si>
    <t>Սուպերմարկետների Ցանց</t>
  </si>
  <si>
    <t>Շարուրի փող., 28/2-58 շենք</t>
  </si>
  <si>
    <t>374-99-463565(բջջ.)</t>
  </si>
  <si>
    <t>ՆՈՐ ԶՈՎՔ</t>
  </si>
  <si>
    <t>Հանրապետության փող., 71 շենք</t>
  </si>
  <si>
    <t>Ռաֆիկ Ալիխանով, տնօրեն</t>
  </si>
  <si>
    <t>374-12-244444</t>
  </si>
  <si>
    <t>Զանգել Գառնիկին 091515351</t>
  </si>
  <si>
    <t>ՄԱՔՍԻՄՈՒՄ</t>
  </si>
  <si>
    <t>Լենինգրադյան փող., 50 շենք, 1-ին հարկ
 (Աջափնյակ վարչ. շրջան)</t>
  </si>
  <si>
    <t>374-10-740050</t>
  </si>
  <si>
    <t>Սուպերմարկետը փակվում էր, նոր առաջարկ չհետաքրքեց</t>
  </si>
  <si>
    <t>ԳՈՌ</t>
  </si>
  <si>
    <t>Անդրանիկի փող., 42 շենք</t>
  </si>
  <si>
    <t>ԱՐԵՎ</t>
  </si>
  <si>
    <t>Արտաշիսյան պող., 88/2 շենք, 1-ին և 2-րդ հարկեր</t>
  </si>
  <si>
    <t>Կարեն Ասատրյան, տնօրեն</t>
  </si>
  <si>
    <t>374-10-425525</t>
  </si>
  <si>
    <t>041220852 Անահիտ, մեր համարը փոխանցելու են տնօրենին մանրամասները քննարկելու համար</t>
  </si>
  <si>
    <t>ՀԱՂԹԱՆԱԿ</t>
  </si>
  <si>
    <t>Հաղթանակ թաղամաս (4-րդ գյուղ</t>
  </si>
  <si>
    <t>Գառնիկ Բեղլոյան, տնօրեն</t>
  </si>
  <si>
    <t>374-94-944949(բջջ.)</t>
  </si>
  <si>
    <t>ԿԱՅԶԵՐ</t>
  </si>
  <si>
    <t>Անդրանիկի փող., 148/2 շենք</t>
  </si>
  <si>
    <t>374-10-748686</t>
  </si>
  <si>
    <t>16։30 զանգել տնօրենի հետ խոսելու համար</t>
  </si>
  <si>
    <t>ՇԱՌՈՅԱՆ ԵՂԲԱՅՐՆԵՐ</t>
  </si>
  <si>
    <t>Հալաբյան փող., 33 շենք</t>
  </si>
  <si>
    <t>374-10-393166</t>
  </si>
  <si>
    <t>ՏԻՏԱՆ</t>
  </si>
  <si>
    <t>Նոր Նորքի 5-րդ զանգված, Բադալ Մուրադյան փող., 3/79 շենք</t>
  </si>
  <si>
    <t>Սևակ Նիկողոսյան, տնօրեն</t>
  </si>
  <si>
    <t>374-10-640014</t>
  </si>
  <si>
    <t>Իրենց համզգեստերը իրենք են արտադրում</t>
  </si>
  <si>
    <t>ԱՅԳԵՁՈՐ</t>
  </si>
  <si>
    <t>Պռոշյան փող., 2/1 շենք</t>
  </si>
  <si>
    <t>Արամ Աթոյան, տնօրեն</t>
  </si>
  <si>
    <t>374-95-229236(բջջ.)</t>
  </si>
  <si>
    <t>Հետաքրքիր չի քուրիկ ջան, մենք ուրիշ ֆիռմայի հետ ենք աշխատում</t>
  </si>
  <si>
    <t>ԾԻԱԾԱՆ</t>
  </si>
  <si>
    <t>Նոր Նորքի 4-րդ զանգված, Բակունցի փող., 1 շենք</t>
  </si>
  <si>
    <t>ԷՏԱԼՈՆ</t>
  </si>
  <si>
    <t>Առնո Բաբաջանյան փող., 59/1 շենք</t>
  </si>
  <si>
    <t>377-44-412412</t>
  </si>
  <si>
    <t>Համագործակցում էին մեկ այլ ընկերության հետ, այլընտրանք չցանկացան</t>
  </si>
  <si>
    <t>ԻՆԵՍԱ</t>
  </si>
  <si>
    <t>Ներքին Շենգավիթ, 11-րդ փողոց, 35/50 շենք</t>
  </si>
  <si>
    <t>Հարություն Խարազյան, ղեկավար</t>
  </si>
  <si>
    <t>374-44-888852(բջջ.)</t>
  </si>
  <si>
    <t>ԾԻՐԱՆ</t>
  </si>
  <si>
    <t>Արմենակ Արմենակյան փող., 125/1 շենք</t>
  </si>
  <si>
    <t>Մարինե Ներսիսյան, գործադիր տնօրեն</t>
  </si>
  <si>
    <t>374-11-780088 կենտ․գր․</t>
  </si>
  <si>
    <t>Անտեսում են իմ զանգերը</t>
  </si>
  <si>
    <t>ԲԱՐԵՎ</t>
  </si>
  <si>
    <t>Նոր Նորքի 5-րդ զանգված, Արտեմ Միկոյան փող., 17/2 շենք</t>
  </si>
  <si>
    <t>ԿԱՆԱՉ</t>
  </si>
  <si>
    <t>Արտաշատյան խճուղի, 100/1 շենք</t>
  </si>
  <si>
    <t>374-10-486499</t>
  </si>
  <si>
    <t>ՄԱՐԻՆԿԱ</t>
  </si>
  <si>
    <t>Օգանովի փող., 7 շենք</t>
  </si>
  <si>
    <t>374-10-724616</t>
  </si>
  <si>
    <t>Համազգեստ չեն կրում ընդհանրապես։Հեռախոսահամր եմ տրամադրել, եթե փոշմանեն</t>
  </si>
  <si>
    <t>ԱՄԻԿՈՒՍ</t>
  </si>
  <si>
    <t>Մանանդյան փող., 33/3 շենք</t>
  </si>
  <si>
    <t>Էդգար Բեգլարյան, տնօրեն</t>
  </si>
  <si>
    <t>374-77-428810(բջջ.)</t>
  </si>
  <si>
    <t xml:space="preserve">Հեռախոսահամր եմ տրամադրել </t>
  </si>
  <si>
    <t>ՉԻՆԱՐ</t>
  </si>
  <si>
    <t>Ադոնցի փող., 6 շենք</t>
  </si>
  <si>
    <t>374-33-900333(բջջ.)</t>
  </si>
  <si>
    <t>096-000-953 Գոռ-տնօրեն, նորից զանգել</t>
  </si>
  <si>
    <t>ԳՈՒՐՄԵՆԻԱ</t>
  </si>
  <si>
    <t>Աբովյան փող., 17 շենք</t>
  </si>
  <si>
    <t>374-41-382222(բջջ.)</t>
  </si>
  <si>
    <t>gurmeniagastromarket@gmail.com գնառաջարկ ուղարկել</t>
  </si>
  <si>
    <t>ՖԻԵՍՏԱ</t>
  </si>
  <si>
    <t>Հանրախանութ</t>
  </si>
  <si>
    <t>Մելքումովի փող., 19 շենք</t>
  </si>
  <si>
    <t>374-11-330009</t>
  </si>
  <si>
    <t>ԹԹԵՆԻ</t>
  </si>
  <si>
    <t>Օհան Դուրյան փող., 22/4 շենք</t>
  </si>
  <si>
    <t>374-33-551055(բջջ.)</t>
  </si>
  <si>
    <t>Փոքր մարկետ էր, թիմային հագուստ չեն կրում</t>
  </si>
  <si>
    <t>ԿԱԿՏՈՒՍ</t>
  </si>
  <si>
    <t>Կարապետ Ուլնեցու փող., 61 շենք</t>
  </si>
  <si>
    <t>374-95-222116(բջջ.)</t>
  </si>
  <si>
    <t>Նորից զանգել</t>
  </si>
  <si>
    <t>ՄԱԳՆԻՍ</t>
  </si>
  <si>
    <t>Ամիրյան փող., 12/129 շենք</t>
  </si>
  <si>
    <t>374-77-193313(բջջ.) Զովունի</t>
  </si>
  <si>
    <t>Սխալ համար</t>
  </si>
  <si>
    <t>Առնո Բաբաջանյան փող., 2/15 շենք</t>
  </si>
  <si>
    <t>Գևորգ Միքայելյան, տնօրեն</t>
  </si>
  <si>
    <r>
      <rPr>
        <rFont val="&quot;Aptos Narrow&quot;, sans-serif"/>
        <color rgb="FF1155CC"/>
        <sz val="11.0"/>
        <u/>
      </rPr>
      <t>374-55-881881(բջջ.)</t>
    </r>
  </si>
  <si>
    <t>Տնօրենին եմ գրել լինքդինով</t>
  </si>
  <si>
    <t>ԻՔՍՈ ՄԱՐԿԵՏ</t>
  </si>
  <si>
    <t>Նորաշեն (16-րդ թաղամաս), 33 շենք</t>
  </si>
  <si>
    <t>374-93-541767(բջջ.)</t>
  </si>
  <si>
    <t xml:space="preserve">Համգործակցում էին մեկ այլ կազմակերպության հետ։ </t>
  </si>
  <si>
    <t>ՍԿՅՈՒՌԻԿ</t>
  </si>
  <si>
    <t>Նալբանդյան փող., 31/1 շենք</t>
  </si>
  <si>
    <t>374-12-535500</t>
  </si>
  <si>
    <t>Սուպերմարկետը համարյա ավարտում ա իր գործունեությունը, ռիսկի չդիմեցին</t>
  </si>
  <si>
    <t>ԷԼԴՈՐԱԴՈ</t>
  </si>
  <si>
    <t>Էլեկտրոնիկայի և տան պարագաների հիպերմարկետների ցանց</t>
  </si>
  <si>
    <t>Գարեգին Նժդեհի փող., 25/3 շենք</t>
  </si>
  <si>
    <t>Տիգրան Հարությունյան, տնօրեն</t>
  </si>
  <si>
    <t>374-11-800000</t>
  </si>
  <si>
    <t>info@eldorado.am գնառաջարկով մեյլ</t>
  </si>
  <si>
    <t>ԱՄԲԱ ԳՐՈՒՊ</t>
  </si>
  <si>
    <t>Խանջյան փող., 35 շենք</t>
  </si>
  <si>
    <t>Մինչև 15-ը</t>
  </si>
  <si>
    <t>Արման Ամիրյան, մենեջեր</t>
  </si>
  <si>
    <t>374-95-209000(բջջ.)</t>
  </si>
  <si>
    <t>26․08 Երկրում չէր Զանգել ամսի 30-ին</t>
  </si>
  <si>
    <t>ՅՈՒՆԻՏԵՔ</t>
  </si>
  <si>
    <t>Սարքավորումների մասնագիտացված խանութ-սրահ</t>
  </si>
  <si>
    <t>Չարենցի փող., 113/1 շենք</t>
  </si>
  <si>
    <t>Էդուարդ Տելեմակի Վարդանյան, տնօրեն</t>
  </si>
  <si>
    <t>374-98-535500(բջջ.)</t>
  </si>
  <si>
    <t>Գնային առաջարկ ուղարկել Պոլոների և Շապիկների։ Գոռ-մարքեթինգի բաժնից 077-00-76-04</t>
  </si>
  <si>
    <t>ԹԵԼ-ՍԵԼ ՄԱՐԿԵՏ</t>
  </si>
  <si>
    <t>Արշակունյաց պող., 15/7 շենք</t>
  </si>
  <si>
    <t xml:space="preserve">16-ից մինչև 50-ը
</t>
  </si>
  <si>
    <t>Տիգրան Վարդանի Կարապետյան, տնօրեն</t>
  </si>
  <si>
    <t>374-91-826826(բջջ.)</t>
  </si>
  <si>
    <t>Անհասանելի ա</t>
  </si>
  <si>
    <t>ՋՈՒՐ ԷՅ ԷՄ</t>
  </si>
  <si>
    <t>Խմելու ջրի առաքման ընկերություն</t>
  </si>
  <si>
    <t>Դավիթ Բեկի փող., 54/5 շենք</t>
  </si>
  <si>
    <t>374-10-587587 վաճառքի բաժին</t>
  </si>
  <si>
    <t>ՍԿԱՆՍԻԹԻ</t>
  </si>
  <si>
    <t>Սուրբ Գրիգոր Լուսավորչի փող., 12 շենք, տարածք 113</t>
  </si>
  <si>
    <t>374-44-701701(բջջ.)</t>
  </si>
  <si>
    <t>Կրկին փորձել</t>
  </si>
  <si>
    <t>ՔՈՒԼԻՆԳ ՍԻՍՏԵՄՍ</t>
  </si>
  <si>
    <t>Սառնարանային սարքավորումներ ներմուծող և սպասարկող ընկերություն</t>
  </si>
  <si>
    <t>374-95-032217(բջջ.)</t>
  </si>
  <si>
    <t>Օֆիսի հասցեն և համարը whatsapp ուղարկել եմ, կզանգի կմոտենա տեսականուն ծանոթանալու համար։ Տիգրան</t>
  </si>
  <si>
    <t>1001 ՄԱՆՐՈՒՔ</t>
  </si>
  <si>
    <t>Թումանյան փող., 15 շենք</t>
  </si>
  <si>
    <t>Ռուբեն Խասխազյան, տնօրեն</t>
  </si>
  <si>
    <t>374-91-886886(բջջ.)</t>
  </si>
  <si>
    <t>Գնառաջարկի մեյլ tanhamar886@gmail.com</t>
  </si>
  <si>
    <t>ԿՈՄՊԼԵՔՍ ԲԱՐ ԵՐԵՎԱՆ</t>
  </si>
  <si>
    <t>Սննդի օբյեկտների համալիր ապահովման ընկերություն</t>
  </si>
  <si>
    <t>Մովսես Խորենացու փող., 28 շենք</t>
  </si>
  <si>
    <t>Գևորգ Մելքոնյան, գլխավոր տնօրեն</t>
  </si>
  <si>
    <t>374-96-525211(բջջ.)</t>
  </si>
  <si>
    <t>Ասեց մի քիչ ուշ կզանգի մանրամասների համար</t>
  </si>
  <si>
    <t>Ֆինանսական ընկերություններ և Վարկային կազմակերպություններ</t>
  </si>
  <si>
    <t>ԵՐԵՎԱՆ-ԱՈՒԴԻՏ ԿՈՆՍԱԼՏ</t>
  </si>
  <si>
    <t>Աուդիտ,խորհրդատվություն,հաշվապահական հաշվառման վարում</t>
  </si>
  <si>
    <t>Օրբելի եղբայրների փող., 45 շենք («Դամառ» բիզնես-կենտրոնի շենքում)</t>
  </si>
  <si>
    <t>Լևոն Կարենի Ղոնյան, տնօրեն</t>
  </si>
  <si>
    <r>
      <rPr>
        <rFont val="Arial"/>
        <color rgb="FF1155CC"/>
        <sz val="11.0"/>
        <u/>
      </rPr>
      <t>374-93-250580</t>
    </r>
    <r>
      <rPr>
        <rFont val="Arial"/>
        <color theme="1"/>
        <sz val="11.0"/>
      </rPr>
      <t>(բջջ.)</t>
    </r>
  </si>
  <si>
    <t>09.09.2025 հանդիպում 13։00</t>
  </si>
  <si>
    <t>ԼԻԳԸԼ ԸՆԴ ՏԱՔՍ</t>
  </si>
  <si>
    <t>Իրավաբանական և հաշվապահական ծառայություններ:</t>
  </si>
  <si>
    <t>Մարշալ Բաղրամյան պող., 50ա շենք</t>
  </si>
  <si>
    <t>Արգիշտի Քյարամյան, տնօրեն</t>
  </si>
  <si>
    <r>
      <rPr>
        <rFont val="Arial"/>
        <color rgb="FF1155CC"/>
        <sz val="11.0"/>
        <u/>
      </rPr>
      <t>374-44-230000</t>
    </r>
    <r>
      <rPr>
        <rFont val="Arial"/>
        <color theme="1"/>
        <sz val="11.0"/>
      </rPr>
      <t>(բջջ.)</t>
    </r>
  </si>
  <si>
    <t>Իրենք նոր են կայանում բիզնեսում։ Բայց ֆիքսեցին մեր համարը</t>
  </si>
  <si>
    <t>ԿԱԼԻԲՐԻ ԳՐՈՒՊ</t>
  </si>
  <si>
    <t>Անշարժ գույք և իրավաբանական աջակցություն</t>
  </si>
  <si>
    <t>Իսահակյան փող., 8 շենք</t>
  </si>
  <si>
    <t>Ռուստամ Գրիգորյան, տնօրեն</t>
  </si>
  <si>
    <t>374-44-095775(բջջ.)</t>
  </si>
  <si>
    <t>Մեյլ եմ ուղարկել</t>
  </si>
  <si>
    <t>ԿՈՆՎԵՐՍ ԲԱՆԿ</t>
  </si>
  <si>
    <t>Վազգեն Սարգսյան փող., 26/1 շենք</t>
  </si>
  <si>
    <t>Անդրանիկ Գրիգորյան, գլխավոր գործադիր տնօրեն</t>
  </si>
  <si>
    <r>
      <rPr>
        <rFont val="Arial"/>
        <color rgb="FF1155CC"/>
        <sz val="11.0"/>
        <u/>
      </rPr>
      <t>374-10-511211</t>
    </r>
  </si>
  <si>
    <t>Լինքդին</t>
  </si>
  <si>
    <t>ԱՐԴՇԻՆԲԱՆԿ</t>
  </si>
  <si>
    <t>Սուրբ Գրիգոր Լուսավորչի փող., 13 շենք</t>
  </si>
  <si>
    <t>Արտակ Անանյան, վարչության նախագահ</t>
  </si>
  <si>
    <r>
      <rPr>
        <rFont val="Arial"/>
        <color rgb="FF1155CC"/>
        <sz val="11.0"/>
        <u/>
      </rPr>
      <t>374-12-222222</t>
    </r>
  </si>
  <si>
    <t>ԱՐԱՐԱՏԲԱՆԿ</t>
  </si>
  <si>
    <t>Փավստոս Բուզանդի փող., 87 շենք, տարածք 85</t>
  </si>
  <si>
    <t>Մհեր Անանյան, գործադիր տնօրեն</t>
  </si>
  <si>
    <r>
      <rPr>
        <rFont val="Arial"/>
        <color rgb="FF1155CC"/>
        <sz val="11.0"/>
        <u/>
      </rPr>
      <t>374-98-542323</t>
    </r>
    <r>
      <rPr>
        <rFont val="Arial"/>
        <color theme="1"/>
        <sz val="11.0"/>
      </rPr>
      <t>(բջջ.)</t>
    </r>
  </si>
  <si>
    <t>ԲԵՍԹ ԼՈՋԻՔ</t>
  </si>
  <si>
    <t>Հաշվապահական ընկերություն</t>
  </si>
  <si>
    <t>Հրաչյա Քոչարի փող., 6 շենք</t>
  </si>
  <si>
    <t>Արմեն Մաթևոսյան, տնօրեն</t>
  </si>
  <si>
    <r>
      <rPr>
        <rFont val="Arial"/>
        <color rgb="FF1155CC"/>
        <sz val="11.0"/>
        <u/>
      </rPr>
      <t>374-33-701600</t>
    </r>
    <r>
      <rPr>
        <rFont val="Arial"/>
        <color theme="1"/>
        <sz val="11.0"/>
      </rPr>
      <t>(բջջ.)</t>
    </r>
  </si>
  <si>
    <t>Չհետաքրքրեց</t>
  </si>
  <si>
    <t>ԱՅ ԷՖ ՓԻ</t>
  </si>
  <si>
    <t>Տեղեկատվական տեխնոլոգիաներ</t>
  </si>
  <si>
    <t>Կոմիտասի պող., 49/2 շենք, 12-րդ հարկ, սեն.124</t>
  </si>
  <si>
    <t>Աշոտ Բարսեղյան, աուդիտոր</t>
  </si>
  <si>
    <r>
      <rPr>
        <rFont val="Arial"/>
        <color rgb="FF1155CC"/>
        <sz val="11.0"/>
        <u/>
      </rPr>
      <t>374-99-26 77 77</t>
    </r>
    <r>
      <rPr>
        <rFont val="Arial"/>
        <color theme="1"/>
        <sz val="11.0"/>
      </rPr>
      <t>(բջջ.)</t>
    </r>
  </si>
  <si>
    <t>Մեր կոնտակտը պահեցին</t>
  </si>
  <si>
    <t>ԳՐԻՆ ՎԵՅ ԼՈՋԻՍԹԻՔՍ</t>
  </si>
  <si>
    <t>Միջազգային բեռնափոխադրող ընկերություն</t>
  </si>
  <si>
    <t>Իսահակյան փող., 18 շենք, 4-րդ հարկ</t>
  </si>
  <si>
    <t>Եվգենյա Ստանիսլավի Կազումյան, հիմնադիր տնօրեն</t>
  </si>
  <si>
    <r>
      <rPr>
        <rFont val="Arial"/>
        <color rgb="FF1155CC"/>
        <sz val="11.0"/>
        <u/>
      </rPr>
      <t>374-77-479393</t>
    </r>
    <r>
      <rPr>
        <rFont val="Arial"/>
        <color theme="1"/>
        <sz val="11.0"/>
      </rPr>
      <t>(բջջ.)</t>
    </r>
  </si>
  <si>
    <t>ՔԼԱՐԻԹԻ ՔՈՆԹՐՈԼ</t>
  </si>
  <si>
    <t>Հաշվապահական և աուդիտորական ընկերություն</t>
  </si>
  <si>
    <t>Հակոբ Հակոբյան փող., 3 շենք (ԵրՄՄԳՀԻ-ի («Մերգելյանի ինստիտուտի») տարածքում)</t>
  </si>
  <si>
    <t>Քրիստինե Առուստամյան, տնօրեն</t>
  </si>
  <si>
    <r>
      <rPr>
        <rFont val="Arial"/>
        <color rgb="FF1155CC"/>
        <sz val="11.0"/>
        <u/>
      </rPr>
      <t>374-94-074474</t>
    </r>
    <r>
      <rPr>
        <rFont val="Arial"/>
        <color theme="1"/>
        <sz val="11.0"/>
      </rPr>
      <t>(բջջ.)</t>
    </r>
  </si>
  <si>
    <t>Զանգել 09.09 առավոտյան</t>
  </si>
  <si>
    <t>ՖԻՆԹԱՔՍ ԸՔԱՈՒՆԹԻՆԳ</t>
  </si>
  <si>
    <t>Մոսկովյան փող., 3 շենք, 4-րդ հարկ</t>
  </si>
  <si>
    <t>Հրայր Մուրադյան, տնօրեն</t>
  </si>
  <si>
    <r>
      <rPr>
        <rFont val="Arial"/>
        <color rgb="FF1155CC"/>
        <sz val="11.0"/>
        <u/>
      </rPr>
      <t>374-94-000446</t>
    </r>
    <r>
      <rPr>
        <rFont val="Arial"/>
        <color theme="1"/>
        <sz val="11.0"/>
      </rPr>
      <t>(բջջ.)</t>
    </r>
  </si>
  <si>
    <t>Երկար տարիներ համագործակցում էին մեկ այլ ընկերության հետ</t>
  </si>
  <si>
    <t>ԿՈՆՍԻԼՅԵՐԻ</t>
  </si>
  <si>
    <t>Հաշվապահական ևխորհրդատվական ընկերություն</t>
  </si>
  <si>
    <t>Տիգրան Մեծի պող., 67ա շենք, շինություն 2</t>
  </si>
  <si>
    <t>Անահիտ Մկրտչյան, տնօրեն</t>
  </si>
  <si>
    <r>
      <rPr>
        <rFont val="Arial"/>
        <color rgb="FF1155CC"/>
        <sz val="11.0"/>
        <u/>
      </rPr>
      <t>374-94-750795</t>
    </r>
    <r>
      <rPr>
        <rFont val="Arial"/>
        <color theme="1"/>
        <sz val="11.0"/>
      </rPr>
      <t>(բջջ.)</t>
    </r>
  </si>
  <si>
    <t>ԱՌԱՔԵԼՅԱՆ ՓԱՐԹՆԵՐՍ ՔՈՆՍԱԼԹԻՆԳ</t>
  </si>
  <si>
    <t>Հաշվապահական ծառայություններ և բիզնես-խորհրդատվություն</t>
  </si>
  <si>
    <t>Սունդուկյան փող., 7 շենք</t>
  </si>
  <si>
    <t>Գրիգոր Առաքելյան, տնօրեն</t>
  </si>
  <si>
    <r>
      <rPr>
        <rFont val="Arial"/>
        <color rgb="FF1155CC"/>
        <sz val="11.0"/>
        <u/>
      </rPr>
      <t>374-41-829009</t>
    </r>
    <r>
      <rPr>
        <rFont val="Arial"/>
        <color theme="1"/>
        <sz val="11.0"/>
      </rPr>
      <t>(բջջ.)</t>
    </r>
  </si>
  <si>
    <t>Վոթսափ ինֆո ենք ուղարկել</t>
  </si>
  <si>
    <t>ՕՀԱՆՅԱՆ</t>
  </si>
  <si>
    <t>Փաստաբանական գրասենյակ</t>
  </si>
  <si>
    <t>Սարգիս Բաղդասարյան փող., 15 շենք</t>
  </si>
  <si>
    <t>Պարգև Օհանյան, նախագահ</t>
  </si>
  <si>
    <r>
      <rPr>
        <rFont val="Arial"/>
        <color rgb="FF1155CC"/>
        <sz val="11.0"/>
        <u/>
      </rPr>
      <t>374-94-600550</t>
    </r>
    <r>
      <rPr>
        <rFont val="Arial"/>
        <color theme="1"/>
        <sz val="11.0"/>
      </rPr>
      <t>(բջջ.)</t>
    </r>
  </si>
  <si>
    <t>Չեն կրում թիմային հագուստ</t>
  </si>
  <si>
    <t>ԼԻԳԱ ԻՆՇՈՒՐԱՆՍ</t>
  </si>
  <si>
    <t>Ապահովագրական ընկերություն</t>
  </si>
  <si>
    <t>Հյուսիսային պող., 1 շենք</t>
  </si>
  <si>
    <t>Գագիկ Ռաֆայելի Գրիգորյան, գործադիր տնօրեն</t>
  </si>
  <si>
    <t>374-60-622020  գլխամասային գրասենյակ</t>
  </si>
  <si>
    <t>ԿՈԴՎԵՅՎ</t>
  </si>
  <si>
    <t>Բիզնեսի ավտոմատացում, վեբ կայքերի ստեղծում</t>
  </si>
  <si>
    <t>Սասնա Ծռեր փող., 2/2 շենք, շինություն 1</t>
  </si>
  <si>
    <t>Տիգրան Գագիկի Աբրահամյան, տնօրեն</t>
  </si>
  <si>
    <r>
      <rPr>
        <rFont val="Arial"/>
        <color rgb="FF1155CC"/>
        <sz val="11.0"/>
        <u/>
      </rPr>
      <t>374-91-090907</t>
    </r>
    <r>
      <rPr>
        <rFont val="Arial"/>
        <color theme="1"/>
        <sz val="11.0"/>
      </rPr>
      <t>(բջջ.)</t>
    </r>
  </si>
  <si>
    <t>ԱՐՑԱԽԲԱՆԿ</t>
  </si>
  <si>
    <t>Չարենցի փող., 1բ շենք</t>
  </si>
  <si>
    <t>Արտակ Բալայան, գործադիր տնօրեն</t>
  </si>
  <si>
    <r>
      <rPr>
        <rFont val="Arial"/>
        <color rgb="FF1155CC"/>
        <sz val="11.0"/>
        <u/>
      </rPr>
      <t>374-60-747769</t>
    </r>
  </si>
  <si>
    <t>ԼԵԳԻՏԻՄՈՒՍ</t>
  </si>
  <si>
    <t>Իրավաբանական ընկերություն</t>
  </si>
  <si>
    <t>Աբովյան փող., 34 շենք, սեն.4</t>
  </si>
  <si>
    <t>Տիգրան Սահակյան, տնօրեն</t>
  </si>
  <si>
    <r>
      <rPr>
        <rFont val="Arial"/>
        <color rgb="FF1155CC"/>
        <sz val="11.0"/>
        <u/>
      </rPr>
      <t>374-98-404088</t>
    </r>
    <r>
      <rPr>
        <rFont val="Arial"/>
        <color theme="1"/>
        <sz val="11.0"/>
      </rPr>
      <t>(բջջ.)</t>
    </r>
  </si>
  <si>
    <t>01.10.02025</t>
  </si>
  <si>
    <t>Տնօրենի հետ խոսեցի, ասեց որ աշխատակիցները շատ քիչ են ու աշխատանքի վայրում վերնաշապիկ են կրում միանման։ Ասեցի, որ կարող ենք վերնաշապիկներ նույնպես կարել իրենց լոգոյով, բայց չցանկացավ։</t>
  </si>
  <si>
    <t>ՍԱՐԳՍՅԱՆՍ</t>
  </si>
  <si>
    <t>Արամ Խաչատրյան փող., 18 շենք, բն.2</t>
  </si>
  <si>
    <t>Անուշ Սարգսյան, տնօրեն</t>
  </si>
  <si>
    <r>
      <rPr>
        <rFont val="Arial"/>
        <color rgb="FF1155CC"/>
        <sz val="11.0"/>
        <u/>
      </rPr>
      <t>374-93-881125</t>
    </r>
    <r>
      <rPr>
        <rFont val="Arial"/>
        <color theme="1"/>
        <sz val="11.0"/>
      </rPr>
      <t>(բջջ.)</t>
    </r>
  </si>
  <si>
    <t>Չեն կրում կորպորատիվ հագուստ</t>
  </si>
  <si>
    <t>ԲԵԼՆԱՐ</t>
  </si>
  <si>
    <t>Կիևյան փող., 11 շենք, տարածք 79</t>
  </si>
  <si>
    <t>Նարեկ Միքայելյան, տնօրեն</t>
  </si>
  <si>
    <r>
      <rPr>
        <rFont val="Arial"/>
        <color rgb="FF1155CC"/>
        <sz val="11.0"/>
        <u/>
      </rPr>
      <t>374-55-566567</t>
    </r>
    <r>
      <rPr>
        <rFont val="Arial"/>
        <color theme="1"/>
        <sz val="11.0"/>
      </rPr>
      <t>(բջջ.)</t>
    </r>
  </si>
  <si>
    <t>Անհասանելի էր 08.09</t>
  </si>
  <si>
    <t>ԱՐՄԵՆԻԱՆ ԼԻԶԻՆԳ ՔԱՄՓՆԻ</t>
  </si>
  <si>
    <t>Ունիվերսալ վարկային կազմակերպություն</t>
  </si>
  <si>
    <t>Վաղարշ Վաղարշյան փող., 12 շենք, տարածք 11</t>
  </si>
  <si>
    <t>Արսեն Բազիկյան, գլխավոր գործադիր տնօրեն</t>
  </si>
  <si>
    <r>
      <rPr>
        <rFont val="Arial"/>
        <color rgb="FF1155CC"/>
        <sz val="11.0"/>
        <u/>
      </rPr>
      <t>374-11-700060</t>
    </r>
  </si>
  <si>
    <t>ԱՐՏՔԱՈՒՆԹ</t>
  </si>
  <si>
    <t>Հաշվապահական գրասենյակ</t>
  </si>
  <si>
    <t>Մանանդյան փող., 33/17 շենք</t>
  </si>
  <si>
    <t>Արտյոմ Ղազարյան, տնօրեն</t>
  </si>
  <si>
    <r>
      <rPr>
        <rFont val="Arial"/>
        <color rgb="FF1155CC"/>
        <sz val="11.0"/>
        <u/>
      </rPr>
      <t>374-77-765552</t>
    </r>
    <r>
      <rPr>
        <rFont val="Arial"/>
        <color theme="1"/>
        <sz val="11.0"/>
      </rPr>
      <t>(բջջ.)</t>
    </r>
  </si>
  <si>
    <t>Մեյլ եմ ուղարկել, անհրաժեշտության դեպքում կապ կհաստատեն</t>
  </si>
  <si>
    <t>ՍԻԵՎՆ</t>
  </si>
  <si>
    <t>Անշարժ գույքի գործակալություն</t>
  </si>
  <si>
    <t>Ադոնցի փող., 6 շենք, 1-ին հարկ, տարածք 334</t>
  </si>
  <si>
    <t>Գոռ Առաքելյան, տնօրեն</t>
  </si>
  <si>
    <r>
      <rPr>
        <rFont val="Arial"/>
        <color rgb="FF1155CC"/>
        <sz val="11.0"/>
        <u/>
      </rPr>
      <t>374-33-303011</t>
    </r>
    <r>
      <rPr>
        <rFont val="Arial"/>
        <color theme="1"/>
        <sz val="11.0"/>
      </rPr>
      <t>(բջջ.)</t>
    </r>
  </si>
  <si>
    <t>ԿՈՆՑԵՌՆ-ԴԻԱԼՈԳ</t>
  </si>
  <si>
    <t>Փաստաբանական ընկերություն</t>
  </si>
  <si>
    <t>Չարենցի փող., 1 շենք, 2-րդ հարկ, սեն.207</t>
  </si>
  <si>
    <t>Արամ Օրբելյան, տնօրեն</t>
  </si>
  <si>
    <r>
      <rPr>
        <rFont val="Arial"/>
        <color rgb="FF1155CC"/>
        <sz val="11.0"/>
        <u/>
      </rPr>
      <t>374-60-278888</t>
    </r>
  </si>
  <si>
    <t>ՔՐՈՈՒ ԱՐՄԵՆԻԱ</t>
  </si>
  <si>
    <t>Աուդիտ և խորհրդատվություն</t>
  </si>
  <si>
    <t>Արգիշտիի փող., 7 շենք, 2-րդ հարկ (Մոսկվայի տան շենքում)</t>
  </si>
  <si>
    <t>Ալբերտ Ասատրյան, տնօրեն</t>
  </si>
  <si>
    <t>060-532323 Աննա</t>
  </si>
  <si>
    <t>Չեն կրում համազգեստ, բայց ինստագրամով մեր էջը տվեցի, պետք լինելու դեպքում կապ կհաստատեն</t>
  </si>
  <si>
    <t>ՍԱՅԲԵՐՎՈԼ</t>
  </si>
  <si>
    <t>Հյուսիսային պող., 10/13 շենք</t>
  </si>
  <si>
    <r>
      <rPr>
        <rFont val="Arial"/>
        <color rgb="FF1155CC"/>
        <sz val="11.0"/>
        <u/>
      </rPr>
      <t>374-96-501140</t>
    </r>
    <r>
      <rPr>
        <rFont val="Arial"/>
        <color theme="1"/>
        <sz val="11.0"/>
      </rPr>
      <t>(բջջ.)</t>
    </r>
  </si>
  <si>
    <t>Զանգ չգնաց 08.09</t>
  </si>
  <si>
    <t>ԱՐՏ-ԼԱՐ ՖԻՆԱՆՍ ԸՆԴ ԸՔԱՈՒՆԹԻՆԳ</t>
  </si>
  <si>
    <t>Հաշվապահական և խորհրդատվական ընկերություն</t>
  </si>
  <si>
    <t>Գարեգին Նժդեհի փող., 48/2 շենք</t>
  </si>
  <si>
    <t>Արտակ Միշայի Վարոսյան, տնօրեն</t>
  </si>
  <si>
    <r>
      <rPr>
        <rFont val="Arial"/>
        <color rgb="FF1155CC"/>
        <sz val="11.0"/>
        <u/>
      </rPr>
      <t>374-96-522727</t>
    </r>
    <r>
      <rPr>
        <rFont val="Arial"/>
        <color theme="1"/>
        <sz val="11.0"/>
      </rPr>
      <t>(բջջ.)</t>
    </r>
  </si>
  <si>
    <t>Անհասանելի</t>
  </si>
  <si>
    <t>ՍՈՖԹ ԿՈՆՍՏՐԱԿՏ</t>
  </si>
  <si>
    <t>Նորք, Գարեգին Հովսեփյան փող., 20 շենք</t>
  </si>
  <si>
    <t>2000-ից ավելի</t>
  </si>
  <si>
    <t>Արա Խաչատրյան, գործադիր տնօրեն</t>
  </si>
  <si>
    <r>
      <rPr>
        <rFont val="Arial"/>
        <color rgb="FF1155CC"/>
        <sz val="11.0"/>
        <u/>
      </rPr>
      <t>374-10-510051</t>
    </r>
  </si>
  <si>
    <t xml:space="preserve">Մեյլ եմ ուղարկել </t>
  </si>
  <si>
    <t>ՖԱՍԹ ԲԱՆԿ</t>
  </si>
  <si>
    <t>Նորք, Գարեգին Հովսեփյան փող., 32/6 շենք</t>
  </si>
  <si>
    <t>Գարեգին Դարբինյան, գործադիր տնօրեն</t>
  </si>
  <si>
    <r>
      <rPr>
        <rFont val="Arial"/>
        <color rgb="FF1155CC"/>
        <sz val="11.0"/>
        <u/>
      </rPr>
      <t>374-10-510000</t>
    </r>
  </si>
  <si>
    <t>ՔԵՅ-ՓԻ-ԷՄ-ՋԻ ԱՐՄԵՆԻԱ</t>
  </si>
  <si>
    <t>Ֆինանսներ, հաշվապահական ծառայություններ</t>
  </si>
  <si>
    <t>Վազգեն Սարգսյան փող., 26/1 շենք, 8-րդ հարկ («Էրեբունի-Պլազա» բիզնես-կենտրոնի շենքում)</t>
  </si>
  <si>
    <t>Իրինա Գևորգյան, տնօրեն</t>
  </si>
  <si>
    <r>
      <rPr>
        <rFont val="Arial"/>
        <color rgb="FF1155CC"/>
        <sz val="11.0"/>
        <u/>
      </rPr>
      <t>374-10-595999</t>
    </r>
  </si>
  <si>
    <t>Մի քանի ընկերություն դիտարկում էին համագործակցության համար, խնդրեցին ինֆոն մեյլ անել</t>
  </si>
  <si>
    <t>ԴԻ ՋԻ ՔՈՆՍԱԼԹԻՆԳ</t>
  </si>
  <si>
    <t>Հյուսիսային պող., 5/125 շենք</t>
  </si>
  <si>
    <t>Դավիթ Խաչատրյան, տնօրեն</t>
  </si>
  <si>
    <r>
      <rPr>
        <rFont val="Arial"/>
        <color rgb="FF1155CC"/>
        <sz val="11.0"/>
        <u/>
      </rPr>
      <t>374-98-788080</t>
    </r>
    <r>
      <rPr>
        <rFont val="Arial"/>
        <color theme="1"/>
        <sz val="11.0"/>
      </rPr>
      <t>(բջջ.)</t>
    </r>
  </si>
  <si>
    <t>Բրենդավորված հագուստ չեն կրում</t>
  </si>
  <si>
    <t>ԱԿԲԱ ԼԻԶԻՆԳ</t>
  </si>
  <si>
    <t>Վարկային կազմակերպություն</t>
  </si>
  <si>
    <t>Ֆուչիկի փող., 1/1 շենք, տարածքներ 288, 289</t>
  </si>
  <si>
    <t>Աղասի Գասպարյան, գլխավոր տնօրեն</t>
  </si>
  <si>
    <r>
      <rPr>
        <rFont val="Arial"/>
        <color rgb="FF1155CC"/>
        <sz val="11.0"/>
        <u/>
      </rPr>
      <t>374-10-563945</t>
    </r>
  </si>
  <si>
    <t>ԴԱՅՄԵՆՇՆ</t>
  </si>
  <si>
    <t>Ներդրումային ընկերություն</t>
  </si>
  <si>
    <t>Մարշալ Բաղրամյան պող., 2 շենք, տարածք 27/1</t>
  </si>
  <si>
    <t>Լևոն Մովսիսյան, գլխավոր տնօրեն</t>
  </si>
  <si>
    <r>
      <rPr>
        <rFont val="Arial"/>
        <color rgb="FF1155CC"/>
        <sz val="11.0"/>
        <u/>
      </rPr>
      <t>374-10-545670</t>
    </r>
  </si>
  <si>
    <t xml:space="preserve">Այս պահին չէին դիտարկում,քանի որ աշխ․ քիչ էին, բայց խնդրեցին մեյլ ուղարկել,որովհետև առաջարկը հետաքրքրեց </t>
  </si>
  <si>
    <t>ԲԻ ԷՍ ՍԻ</t>
  </si>
  <si>
    <t>Խորհրդատվական և թրեյնինգային ընկերություն</t>
  </si>
  <si>
    <t>Եկմալյան փող., 6 շենք, 2-րդ հարկ («Բիզնես Պալե»-ի շենքում)</t>
  </si>
  <si>
    <t>Սամվել Ռուբենի Գևորգյան, հիմնադիր տնօրեն</t>
  </si>
  <si>
    <r>
      <rPr>
        <rFont val="Arial"/>
        <color rgb="FF1155CC"/>
        <sz val="11.0"/>
        <u/>
      </rPr>
      <t>374-99-574778</t>
    </r>
    <r>
      <rPr>
        <rFont val="Arial"/>
        <color theme="1"/>
        <sz val="11.0"/>
      </rPr>
      <t>(բջջ.)</t>
    </r>
  </si>
  <si>
    <t>Միայն միջոցառումների ժամանակ են կրում բրենդավորված հագուստ, նոր էին թարմացրել, բայց ինֆոն մեյլ եմ արել</t>
  </si>
  <si>
    <t>ԼԵԳԱԼ ԸՆԴ ՖԱՅՆԵՆՍ ՔԸՆՍԱԼԹԻՆԳ</t>
  </si>
  <si>
    <t>Գլենդել Հիլզ թաղամաս, Արգիշտիի փող., 11/3 շենք, տարածք 207</t>
  </si>
  <si>
    <t>Նարեկ Քոչարյան, տնօրեն</t>
  </si>
  <si>
    <r>
      <rPr>
        <rFont val="Arial"/>
        <color rgb="FF1155CC"/>
        <sz val="11.0"/>
        <u/>
      </rPr>
      <t>374-94-818190</t>
    </r>
    <r>
      <rPr>
        <rFont val="Arial"/>
        <color theme="1"/>
        <sz val="11.0"/>
      </rPr>
      <t>(բջջ.)</t>
    </r>
  </si>
  <si>
    <t>2 զանգ գնաց անջատեցին, նորից փորձել</t>
  </si>
  <si>
    <t>ՀԱՅՑ</t>
  </si>
  <si>
    <t>Մաշտոցի պող., 4 շենք, գրասենյակ 43</t>
  </si>
  <si>
    <t>Տիգրան Գագիկի Գրիգորյան, տնօրեն</t>
  </si>
  <si>
    <r>
      <rPr>
        <rFont val="Arial"/>
        <color rgb="FF1155CC"/>
        <sz val="11.0"/>
        <u/>
      </rPr>
      <t>374-99-366333</t>
    </r>
    <r>
      <rPr>
        <rFont val="Arial"/>
        <color theme="1"/>
        <sz val="11.0"/>
      </rPr>
      <t>(բջջ.)</t>
    </r>
  </si>
  <si>
    <t>ԿՐԻՊՏՈԻՆՎԵՍՏ</t>
  </si>
  <si>
    <t>Կրիպտոարժույթների օնլայն փոխանակիչ</t>
  </si>
  <si>
    <t>Մարշալ Խուդյակովի փող., 177/7 շենք, 3-րդ հարկ</t>
  </si>
  <si>
    <t>Նատալյա Դենիսենկո, հիմնադիր</t>
  </si>
  <si>
    <r>
      <rPr>
        <rFont val="Arial"/>
        <color rgb="FF1155CC"/>
        <sz val="11.0"/>
        <u/>
      </rPr>
      <t>374-77-788760</t>
    </r>
    <r>
      <rPr>
        <rFont val="Arial"/>
        <color theme="1"/>
        <sz val="11.0"/>
      </rPr>
      <t>(բջջ.)</t>
    </r>
  </si>
  <si>
    <t>Աշխատանքը օնլայն էր, չեն կրում հագուստ</t>
  </si>
  <si>
    <t>ԲԱՆԱԼԻ ԷՅ ԷՄ</t>
  </si>
  <si>
    <t>Սասնա Ծռեր փող., 2 շենք</t>
  </si>
  <si>
    <r>
      <rPr>
        <rFont val="Arial"/>
        <color rgb="FF1155CC"/>
        <sz val="11.0"/>
        <u/>
      </rPr>
      <t>374-44-500900</t>
    </r>
    <r>
      <rPr>
        <rFont val="Arial"/>
        <color theme="1"/>
        <sz val="11.0"/>
      </rPr>
      <t>(բջջ.)</t>
    </r>
  </si>
  <si>
    <t>Մենեջերը տեղում չէր, մեյլ կանեմ, բայց մի քանի օրից նորից կզանգեմ մենեջերի հետ խոսելու համար</t>
  </si>
  <si>
    <t>ԷՖԵՍ</t>
  </si>
  <si>
    <t>Զարոբյան փող., 11 շենք</t>
  </si>
  <si>
    <t>Արևշատ Վարդանի Մելիքսեթյան, գլխավոր գործադիր տնօրեն</t>
  </si>
  <si>
    <r>
      <rPr>
        <rFont val="Arial"/>
        <color rgb="FF1155CC"/>
        <sz val="11.0"/>
        <u/>
      </rPr>
      <t>374-10-700800</t>
    </r>
  </si>
  <si>
    <t>Լինքդինով գտնել</t>
  </si>
  <si>
    <t>ԻԶԻ ՍՈԼ</t>
  </si>
  <si>
    <t>Ճարտարագիտական համակարգերի սպասարկում և խորհրդատվություն</t>
  </si>
  <si>
    <t>Արմինե Նիկողոսյան, տնօրեն</t>
  </si>
  <si>
    <r>
      <rPr>
        <rFont val="Arial"/>
        <color rgb="FF1155CC"/>
        <sz val="11.0"/>
        <u/>
      </rPr>
      <t>374-41-752222</t>
    </r>
    <r>
      <rPr>
        <rFont val="Arial"/>
        <color theme="1"/>
        <sz val="11.0"/>
      </rPr>
      <t>(բջջ.)</t>
    </r>
  </si>
  <si>
    <t>Մեյլ անել</t>
  </si>
  <si>
    <t>ԲԵԳԼԱՐՅԱՆ ՔՈՆՍԱԼԹԻՆԳ</t>
  </si>
  <si>
    <t>Շինարարական նախագծերի կառավարում</t>
  </si>
  <si>
    <t>Չարենցի փող., 25 շենք</t>
  </si>
  <si>
    <t>Գուրգեն Վարդանի Բեգլարյան, գլխավոր տնօրեն</t>
  </si>
  <si>
    <r>
      <rPr>
        <rFont val="Arial"/>
        <color rgb="FF1155CC"/>
        <sz val="11.0"/>
        <u/>
      </rPr>
      <t>374-98-603610</t>
    </r>
    <r>
      <rPr>
        <rFont val="Arial"/>
        <color theme="1"/>
        <sz val="11.0"/>
      </rPr>
      <t>(բջջ.)</t>
    </r>
  </si>
  <si>
    <t>Գործավարուհին պատասխանեց, ասեց որ չի հետաքրքրում, բայց համարս փոխանցեցի, որ տնօրենը կապ հաստատի։</t>
  </si>
  <si>
    <t>ԳՐԱՆԹ ԹՈՐՆԹՈՆ</t>
  </si>
  <si>
    <t>Սուրբ Գրիգոր Լուսավորչի փող., 9 շենք («Երևան Պլազա» բիզնես-կենտրոնի շենքում)</t>
  </si>
  <si>
    <t>Արմեն Հովհաննիսյան, տնօրեն</t>
  </si>
  <si>
    <r>
      <rPr>
        <rFont val="Arial"/>
        <color rgb="FF1155CC"/>
        <sz val="11.0"/>
        <u/>
      </rPr>
      <t>374-10-500964</t>
    </r>
  </si>
  <si>
    <t xml:space="preserve">Բրենդավորված հագուստ չեն կրում, բայց հետաքրքրեց առաջարկը, մեյլ եմ արել մենեջերը կապ կհաստատի </t>
  </si>
  <si>
    <t>ՋԻ ԹԻ ԸՔԱՈՒՆԹԻՆԳ</t>
  </si>
  <si>
    <t>Հաշվապահական կենտրոն</t>
  </si>
  <si>
    <t>Էրեբունու փող., 21/1 շենք, տարածք 3</t>
  </si>
  <si>
    <r>
      <rPr>
        <rFont val="Arial"/>
        <color rgb="FF1155CC"/>
        <sz val="11.0"/>
        <u/>
      </rPr>
      <t>374-91-317372</t>
    </r>
    <r>
      <rPr>
        <rFont val="Arial"/>
        <color theme="1"/>
        <sz val="11.0"/>
      </rPr>
      <t>(բջջ.)</t>
    </r>
  </si>
  <si>
    <t>Չեն կրում բրենդավորված հագուստ</t>
  </si>
  <si>
    <t>ԵՎՐԱՍԻԱ</t>
  </si>
  <si>
    <t>Միջազգային համալսարան</t>
  </si>
  <si>
    <t>Ազատության պող., 24/2 շենք</t>
  </si>
  <si>
    <t>Իրինա Բաբայան,պռորեկտոր</t>
  </si>
  <si>
    <t>374-10-299088,</t>
  </si>
  <si>
    <t>Ասեց, որ չեն կրում, բայց խաբեց։ Լինքդինով կգրեմ</t>
  </si>
  <si>
    <t>ՖՐԵԴԱ</t>
  </si>
  <si>
    <t>Հաշվապահական,իրավաբանական և բիզնես-խորհրդատվական ծառայություններ</t>
  </si>
  <si>
    <t>Նաիրի Զարյան փող., 22ա շենք, 1-ին հարկ</t>
  </si>
  <si>
    <t>Արման Ավանեսյան, տնօրեն</t>
  </si>
  <si>
    <t>374-10-256325</t>
  </si>
  <si>
    <t>Օֆիսային էր աշխատանքը, ասեցին որ չեն պլանավորում անիմսատ գումար ծախսել բրենդավորված շապիկների վրա</t>
  </si>
  <si>
    <t>ԱՐՄԲՐՈԿ</t>
  </si>
  <si>
    <t>Հանրապետության փող., 39 շենք</t>
  </si>
  <si>
    <t>Արամ Լևոնի Կայֆաջյան, գլխավոր տնօրեն</t>
  </si>
  <si>
    <r>
      <rPr>
        <rFont val="Arial"/>
        <color rgb="FF1155CC"/>
        <sz val="11.0"/>
        <u/>
      </rPr>
      <t>374-11-590000</t>
    </r>
  </si>
  <si>
    <t>Խնդրեցին 16․09 զանգել</t>
  </si>
  <si>
    <t>ՊՐՈՖԻԿՈՆ</t>
  </si>
  <si>
    <t>Մամիկոնյանց փող., 15 շենք, №3</t>
  </si>
  <si>
    <t>Տիգրան Լևոնի Շահինյան, տնօրեն</t>
  </si>
  <si>
    <r>
      <rPr>
        <rFont val="Arial"/>
        <color rgb="FF1155CC"/>
        <sz val="11.0"/>
        <u/>
      </rPr>
      <t>374-96-244040</t>
    </r>
    <r>
      <rPr>
        <rFont val="Arial"/>
        <color theme="1"/>
        <sz val="11.0"/>
      </rPr>
      <t>(բջջ.)</t>
    </r>
  </si>
  <si>
    <t>Փոքր էր ընկերությունը, չեն կրում բրենդավորված հագուստ</t>
  </si>
  <si>
    <t>ԻՆԹԵԳՐԵՅԹԻԴ ՄԵՆԵՋՄԵՆԹ ՍԼՈՒՇՆՍ</t>
  </si>
  <si>
    <t>Խորհրդատվություն և ուսուցում մենեջմենտի և մարկետինգի ոլորտներում</t>
  </si>
  <si>
    <t>Դավիթ Անհաղթի փող., 23 շենք, 4-րդ հարկ</t>
  </si>
  <si>
    <t>Արտավազդ Բաղդասարյան, տնօրեն</t>
  </si>
  <si>
    <r>
      <rPr>
        <rFont val="Arial"/>
        <color rgb="FF1155CC"/>
        <sz val="11.0"/>
        <u/>
      </rPr>
      <t>374-91-401655</t>
    </r>
    <r>
      <rPr>
        <rFont val="Arial"/>
        <color theme="1"/>
        <sz val="11.0"/>
      </rPr>
      <t>(բջջ.)</t>
    </r>
  </si>
  <si>
    <t>ԿՈՆՍՏԱՆՏ ԿՈՆՍԱԼԹԻՆԳ</t>
  </si>
  <si>
    <t>Հաշվապահական հաշվառման վարում</t>
  </si>
  <si>
    <t>Ամիրյան փող., 24/28 շենք</t>
  </si>
  <si>
    <t>Նարեկ Թադևոսյան, տնօրեն</t>
  </si>
  <si>
    <r>
      <rPr>
        <rFont val="Arial"/>
        <color rgb="FF1155CC"/>
        <sz val="11.0"/>
        <u/>
      </rPr>
      <t>374-77-626572</t>
    </r>
    <r>
      <rPr>
        <rFont val="Arial"/>
        <color theme="1"/>
        <sz val="11.0"/>
      </rPr>
      <t>(բջջ.)</t>
    </r>
  </si>
  <si>
    <t>ԷՅ ՋԻ ԷՅՋ</t>
  </si>
  <si>
    <t>Թարգմանչական և ուսումնական կենտրոն</t>
  </si>
  <si>
    <t>Մարշալ Բաղրամյան պող., 1 շենք</t>
  </si>
  <si>
    <t>Նազիկ Հայրապետյան, տնօրեն</t>
  </si>
  <si>
    <r>
      <rPr>
        <rFont val="Arial"/>
        <color rgb="FF1155CC"/>
        <sz val="11.0"/>
        <u/>
      </rPr>
      <t>374-77-070955</t>
    </r>
    <r>
      <rPr>
        <rFont val="Arial"/>
        <color theme="1"/>
        <sz val="11.0"/>
      </rPr>
      <t>(բջջ.)</t>
    </r>
  </si>
  <si>
    <t>ԱՎՌՈՄԻԿ</t>
  </si>
  <si>
    <t>Արցախի փող., 23 շենք, տարածք 26/1</t>
  </si>
  <si>
    <t>Ռոզա Ավագյան, տնօրեն</t>
  </si>
  <si>
    <r>
      <rPr>
        <rFont val="Arial"/>
        <color rgb="FF1155CC"/>
        <sz val="11.0"/>
        <u/>
      </rPr>
      <t>374-44-431431</t>
    </r>
    <r>
      <rPr>
        <rFont val="Arial"/>
        <color theme="1"/>
        <sz val="11.0"/>
      </rPr>
      <t>(բջջ.)</t>
    </r>
  </si>
  <si>
    <t>ԼՈՅԱԼ</t>
  </si>
  <si>
    <t>Մովսես Խորենացու փող., 20 շենք, տարածք 27</t>
  </si>
  <si>
    <t>Արամ Հարությունյան, տնօրեն</t>
  </si>
  <si>
    <r>
      <rPr>
        <rFont val="Arial"/>
        <color rgb="FF1155CC"/>
        <sz val="11.0"/>
        <u/>
      </rPr>
      <t>374-96-400889</t>
    </r>
    <r>
      <rPr>
        <rFont val="Arial"/>
        <color theme="1"/>
        <sz val="11.0"/>
      </rPr>
      <t>(բջջ.)</t>
    </r>
  </si>
  <si>
    <t>Խնդրեցին 16.09 զանգել</t>
  </si>
  <si>
    <t>ԹՄ ԱՈՒԴԻՏ</t>
  </si>
  <si>
    <t>Աուդիտ, հաշվապահական և հարկային խորհրդատվություն</t>
  </si>
  <si>
    <t>Պարույր Սևակի փող., 8 շենք, տարածք 136</t>
  </si>
  <si>
    <t>Թաթուլ Մովսիսյան, գլխավոր տնօրեն</t>
  </si>
  <si>
    <r>
      <rPr>
        <rFont val="Arial"/>
        <color rgb="FF1155CC"/>
        <sz val="11.0"/>
        <u/>
      </rPr>
      <t>374-91-421320</t>
    </r>
    <r>
      <rPr>
        <rFont val="Arial"/>
        <color theme="1"/>
        <sz val="11.0"/>
      </rPr>
      <t>(բջջ.)</t>
    </r>
  </si>
  <si>
    <t>Կյանքում չզանգել</t>
  </si>
  <si>
    <t>ԹԱՈՒԵՐ ԻՆԹԵՐՆԵՅՇՆԼ ՔՈՆՍԱԼԹԱՆՏՍ</t>
  </si>
  <si>
    <t>Բիզնես-խորհրդատվություն</t>
  </si>
  <si>
    <t>Կոմիտասի պող., 38/3 շենք, 3-րդ հարկ, սեն. B-3</t>
  </si>
  <si>
    <t>Հրանտ Այվազյան, տնօրեն</t>
  </si>
  <si>
    <r>
      <rPr>
        <rFont val="Arial"/>
        <color rgb="FF1155CC"/>
        <sz val="11.0"/>
        <u/>
      </rPr>
      <t>374-95-606164</t>
    </r>
    <r>
      <rPr>
        <rFont val="Arial"/>
        <color theme="1"/>
        <sz val="11.0"/>
      </rPr>
      <t>(բջջ.)</t>
    </r>
  </si>
  <si>
    <t>ԻԷՆԷՍ ԸՔԱՈՒՆԹԻՆԳ</t>
  </si>
  <si>
    <t>Մխիթար Հերացու փող., 20 շենք, տարածք 56</t>
  </si>
  <si>
    <t>Էդիկ Սաիլյան, տնօրեն</t>
  </si>
  <si>
    <r>
      <rPr>
        <rFont val="Arial"/>
        <color rgb="FF1155CC"/>
        <sz val="11.0"/>
        <u/>
      </rPr>
      <t>374-77-508805</t>
    </r>
    <r>
      <rPr>
        <rFont val="Arial"/>
        <color theme="1"/>
        <sz val="11.0"/>
      </rPr>
      <t>(բջջ.)</t>
    </r>
  </si>
  <si>
    <t>ԷՖ ԷՄ ԷՍ ՔՈՆՍԱԼԹԻՆԳ</t>
  </si>
  <si>
    <t>Վարդանանց փող. 2-րդ նրբ., 8 շենք</t>
  </si>
  <si>
    <t>Կարեն Գեորգիի Ֆիդանյան, գլխավոր տնօրեն</t>
  </si>
  <si>
    <r>
      <rPr>
        <rFont val="Arial"/>
        <color rgb="FF1155CC"/>
        <sz val="11.0"/>
        <u/>
      </rPr>
      <t>374-91-202507</t>
    </r>
    <r>
      <rPr>
        <rFont val="Arial"/>
        <color theme="1"/>
        <sz val="11.0"/>
      </rPr>
      <t>(բջջ.) գլխավոր տնօրեն</t>
    </r>
  </si>
  <si>
    <t>Հագուստ չեն կրում</t>
  </si>
  <si>
    <t>ՊՐՈՖ ՍԵՅԼ</t>
  </si>
  <si>
    <t>Ապահովագրական գործակալություն</t>
  </si>
  <si>
    <t>Տպագրիչների փող., 17 շենք</t>
  </si>
  <si>
    <t>Հենրիկ Միրզոյան, տնօրեն</t>
  </si>
  <si>
    <r>
      <rPr>
        <rFont val="Arial"/>
        <color rgb="FF1155CC"/>
        <sz val="11.0"/>
        <u/>
      </rPr>
      <t>374-98-890111</t>
    </r>
    <r>
      <rPr>
        <rFont val="Arial"/>
        <color theme="1"/>
        <sz val="11.0"/>
      </rPr>
      <t>(բջջ.)</t>
    </r>
  </si>
  <si>
    <t>Հեռախոսահամրս փոխանցել եմ, մասնագետը կապ կհաստատի</t>
  </si>
  <si>
    <t>ՖԻԼԻՆ ԷՅԷՄ</t>
  </si>
  <si>
    <t>Հաշվապահական ծառայություններ</t>
  </si>
  <si>
    <t>Պարոնյան փող., 44 շենք, բն.11</t>
  </si>
  <si>
    <t>Արմինե Համլետի Սահակյան, տնօրեն</t>
  </si>
  <si>
    <r>
      <rPr>
        <rFont val="Arial"/>
        <color rgb="FF1155CC"/>
        <sz val="11.0"/>
        <u/>
      </rPr>
      <t>374-93-125153</t>
    </r>
    <r>
      <rPr>
        <rFont val="Arial"/>
        <color theme="1"/>
        <sz val="11.0"/>
      </rPr>
      <t>(բջջ.)</t>
    </r>
  </si>
  <si>
    <t>ՓՐԱՅՍՈՒՈԹԵՐՀԱՈՒՍԿՈՒՊԵՐՍ ԱՐՄԵՆԻԱ\PWC</t>
  </si>
  <si>
    <t>Վազգեն Սարգսյան փող., 2 շենք, 8-րդ հարկ («Կամար» բիզնես-կենտրոնի տարածքում)</t>
  </si>
  <si>
    <t>Նինո Կադագիշվիլի, տնօրեն</t>
  </si>
  <si>
    <r>
      <rPr>
        <rFont val="Arial"/>
        <color rgb="FF1155CC"/>
        <sz val="11.0"/>
        <u/>
      </rPr>
      <t>374-10-512151</t>
    </r>
  </si>
  <si>
    <t>ԱՐՄՍՎԻՍԲԱՆԿ</t>
  </si>
  <si>
    <t>Ներդրումային, կորպորատիվ և փրայվիթ-բանկային ծառայություններ</t>
  </si>
  <si>
    <t>Վազգեն Սարգսյան փող., 10 շենք</t>
  </si>
  <si>
    <t>Գևորգ Արամայիսի Մաչանյան, գործադիր տնօրեն</t>
  </si>
  <si>
    <r>
      <rPr>
        <rFont val="Arial"/>
        <color rgb="FF1155CC"/>
        <sz val="11.0"/>
        <u/>
      </rPr>
      <t>374-60-757000</t>
    </r>
  </si>
  <si>
    <t xml:space="preserve">Լինքդին Նարինե Սիմոնյան՝ Մարքեթինգ </t>
  </si>
  <si>
    <t>ՍԵՅՖ ԻՆՎԵՍԹ</t>
  </si>
  <si>
    <t>Հաշվապահական ծառայություններ:</t>
  </si>
  <si>
    <t>Թումանյան փող., 1 շենք, 2-րդ հարկ, բն.28 (մուտքը՝ Խանջյան փող. կողմից)</t>
  </si>
  <si>
    <t>Սերգեյ Խաչատրյան, տնօրեն</t>
  </si>
  <si>
    <r>
      <rPr>
        <rFont val="Arial"/>
        <color rgb="FF1155CC"/>
        <sz val="11.0"/>
        <u/>
      </rPr>
      <t>374-98-221162</t>
    </r>
    <r>
      <rPr>
        <rFont val="Arial"/>
        <color theme="1"/>
        <sz val="11.0"/>
      </rPr>
      <t>(բջջ.)</t>
    </r>
  </si>
  <si>
    <t>Խնդրեցին ավելի ուշ զանգել</t>
  </si>
  <si>
    <t>ԷՐՆՍԹ ԸՆԴ ՅԱՆԳ</t>
  </si>
  <si>
    <t>Աուդիտորական և խորհրդատվական ծառայությունների մատուցում</t>
  </si>
  <si>
    <t>Վազգեն Սարգսյան փող., 2 շենք, 7-րդ հարկ («Կամար» բիզնես-կենտրոնի տարածքում)</t>
  </si>
  <si>
    <t>Էրիկ Հայրապետյան, գլխավոր տնօրեն</t>
  </si>
  <si>
    <r>
      <rPr>
        <rFont val="Arial"/>
        <color rgb="FF1155CC"/>
        <sz val="11.0"/>
        <u/>
      </rPr>
      <t>374-60-507777</t>
    </r>
  </si>
  <si>
    <t>Օպերատորը գոյություն չունի</t>
  </si>
  <si>
    <t>ՖՈՐՍԵՏԻ ՔՈՆՍԱԼԹ</t>
  </si>
  <si>
    <t>Արմենակ Արմենակյան փող., 2/5 շենք, 4-րդ հարկ, սեն.401 («Սիներջի» բիզնես-կենտրոնի շենքում)</t>
  </si>
  <si>
    <t>Հայկ Արթուրի Մանուչարյան, տնօրեն</t>
  </si>
  <si>
    <r>
      <rPr>
        <rFont val="Arial"/>
        <color rgb="FF1155CC"/>
        <sz val="11.0"/>
        <u/>
      </rPr>
      <t>374-99-950996</t>
    </r>
    <r>
      <rPr>
        <rFont val="Arial"/>
        <color theme="1"/>
        <sz val="11.0"/>
      </rPr>
      <t>(բջջ.)</t>
    </r>
  </si>
  <si>
    <t>ԷԴԱՐԹՀԱՈՒՍՔԸՆՍԱԼԹԻՆԳ</t>
  </si>
  <si>
    <t>Հաշվապահական և բիզնես-խորհրդատվություն</t>
  </si>
  <si>
    <t>Երզնկյան փող., 71ա շենք («ՍԱՍ» սուպերմարկետի մոտ)</t>
  </si>
  <si>
    <t>Էդուարդ Կարապետի Բադալյան, տնօրեն</t>
  </si>
  <si>
    <r>
      <rPr>
        <rFont val="Arial"/>
        <color rgb="FF1155CC"/>
        <sz val="11.0"/>
        <u/>
      </rPr>
      <t>374-94-530840</t>
    </r>
    <r>
      <rPr>
        <rFont val="Arial"/>
        <color theme="1"/>
        <sz val="11.0"/>
      </rPr>
      <t>(բջջ.)</t>
    </r>
  </si>
  <si>
    <t>ԹՐԱՍԹ ԱՈՒԴԻՏ</t>
  </si>
  <si>
    <t>Ֆինանսական խորհրդատվություն: Աուդիտ</t>
  </si>
  <si>
    <t>Թումանյան փող., 8 շենք, 3-րդ հարկ, սեն.321</t>
  </si>
  <si>
    <t>Հայկ Էմիլի Մարգարյան, տնօրեն</t>
  </si>
  <si>
    <r>
      <rPr>
        <rFont val="Arial"/>
        <color rgb="FF1155CC"/>
        <sz val="11.0"/>
        <u/>
      </rPr>
      <t>374-96-525084</t>
    </r>
    <r>
      <rPr>
        <rFont val="Arial"/>
        <color theme="1"/>
        <sz val="11.0"/>
      </rPr>
      <t>(բջջ.)</t>
    </r>
  </si>
  <si>
    <t>ԻՆԳՈ ԱՐՄԵՆԻԱ</t>
  </si>
  <si>
    <t>Հանրապետության փող., 51, 53, տարածքներ 47, 48, 50</t>
  </si>
  <si>
    <t>Ռաֆիկ Հրանտի Սուվարյան, գործադիր տնօրեն</t>
  </si>
  <si>
    <r>
      <rPr>
        <rFont val="Arial"/>
        <color rgb="FF1155CC"/>
        <sz val="11.0"/>
        <u/>
      </rPr>
      <t>374-77-592121</t>
    </r>
    <r>
      <rPr>
        <rFont val="Arial"/>
        <color theme="1"/>
        <sz val="11.0"/>
      </rPr>
      <t>(բջջ.)</t>
    </r>
  </si>
  <si>
    <t>ՆԱԻՐԻ ԻՆՇՈՒՐԱՆՍ</t>
  </si>
  <si>
    <t>Ավետ Ավետիսյան փող., 116/1, 116/5 շենք</t>
  </si>
  <si>
    <t>Մանե Մարտիրոսյան, գործադիր տնօրեն</t>
  </si>
  <si>
    <t>374-10-500010 զանգերի կենտրոն</t>
  </si>
  <si>
    <t>Linkedin Nona Meliqyan</t>
  </si>
  <si>
    <t>ՍԻԼ ԻՆՇՈՒՐԱՆՍ</t>
  </si>
  <si>
    <t>Ապահովագրություն</t>
  </si>
  <si>
    <t>Արամի փող., 3 շենք («Սիլ Պլազա» առևտրի կենտրոնի շենքում)</t>
  </si>
  <si>
    <t>Արմինե Մելքոնյան, գործադիր տնօրեն</t>
  </si>
  <si>
    <r>
      <rPr>
        <rFont val="Arial"/>
        <color rgb="FF1155CC"/>
        <sz val="11.0"/>
        <u/>
      </rPr>
      <t>374-60-540000</t>
    </r>
  </si>
  <si>
    <t>Լինքդին, Անի Մարգարյան ՄՌ</t>
  </si>
  <si>
    <t>ԱՐՄԵՆԻԱ ԻՆՇՈՒՐԱՆՍ</t>
  </si>
  <si>
    <t>Վարդանանց փող., 16 շենք</t>
  </si>
  <si>
    <t>Արման Դաղունց, գլխավոր տնօրեն</t>
  </si>
  <si>
    <r>
      <rPr>
        <rFont val="Arial"/>
        <color rgb="FF1155CC"/>
        <sz val="11.0"/>
        <u/>
      </rPr>
      <t>374-11-560404</t>
    </r>
  </si>
  <si>
    <t>Մասնագետը տեղում չէր, համարս փոխանցել եմ</t>
  </si>
  <si>
    <t>ՍԻՎԻՏՏԱ ԷՅԷՄ</t>
  </si>
  <si>
    <t>Հանրապետության փող., 37 շենք</t>
  </si>
  <si>
    <t>Սոնա Գրիգորյան, տնօրեն</t>
  </si>
  <si>
    <r>
      <rPr>
        <rFont val="Arial"/>
        <color rgb="FF1155CC"/>
        <sz val="11.0"/>
        <u/>
      </rPr>
      <t>374-10-546434</t>
    </r>
  </si>
  <si>
    <t>Չեն պատասխանում, նորից զանգել</t>
  </si>
  <si>
    <t>ՔԱՐԴ ԱԳՐՈԿՐԵԴԻՏ</t>
  </si>
  <si>
    <t>Ազատության պող., 1/21-40 շենք</t>
  </si>
  <si>
    <t>Մխիթար Ազատյան, գործադիր տնօրեն</t>
  </si>
  <si>
    <r>
      <rPr>
        <rFont val="Arial"/>
        <color rgb="FF1155CC"/>
        <sz val="11.0"/>
        <u/>
      </rPr>
      <t>374-60-440550</t>
    </r>
  </si>
  <si>
    <t>ՄՌ-ին մեյլ եմ ուղարկել</t>
  </si>
  <si>
    <t>ՖԻՆԱՆՍԱԿԱՆ ՀԱՄԱԿԱՐԳԻ ՀԱՇՏԱՐԱՐԻ ԳՐԱՍԵՆՅԱԿ</t>
  </si>
  <si>
    <t>Ֆինանսական հաշտարար</t>
  </si>
  <si>
    <t>Մովսես Խորենացու փող., 15 շենք, 7-րդ հարկ («Էլիտ Պլազա» բիզնես-կենտրոնի շենքում)</t>
  </si>
  <si>
    <t>Վազգեն Մնացականյան,գրասենյակի կառավարիչ</t>
  </si>
  <si>
    <r>
      <rPr>
        <rFont val="Arial"/>
        <color rgb="FF1155CC"/>
        <sz val="11.0"/>
        <u/>
      </rPr>
      <t>374-60-701111</t>
    </r>
  </si>
  <si>
    <t>Ինֆո եմ դրամադրել, երկուշաբթի կզանգեն</t>
  </si>
  <si>
    <t>ՍՄԱՐՏ ԷՄԹԻ</t>
  </si>
  <si>
    <t>Վարդանանց փող., 9 շենք, բն.4</t>
  </si>
  <si>
    <t>Արմինե Համլետի Սահակյան, գործադիր տնօրեն</t>
  </si>
  <si>
    <r>
      <rPr>
        <rFont val="Arial"/>
        <color rgb="FF1155CC"/>
        <sz val="11.0"/>
        <u/>
      </rPr>
      <t>374-94-204017</t>
    </r>
    <r>
      <rPr>
        <rFont val="Arial"/>
        <color theme="1"/>
        <sz val="11.0"/>
      </rPr>
      <t>(բջջ.)</t>
    </r>
  </si>
  <si>
    <t>ՋԻԷԼԹԻ ՍՈԼՅՈՒՇՆՍ</t>
  </si>
  <si>
    <t>Ամիրյան փող., 4/7 շենք, 7-րդ հարկ («Իմպերիում Պլազա» բիզնես-կենտրոնի շենքում)</t>
  </si>
  <si>
    <t>Սուրեն Սամվելի Ղալումյան, տնօրեն</t>
  </si>
  <si>
    <r>
      <rPr>
        <rFont val="Arial"/>
        <color rgb="FF1155CC"/>
        <sz val="11.0"/>
        <u/>
      </rPr>
      <t>374-10-526520</t>
    </r>
  </si>
  <si>
    <t>ԲԵՆԵՖԻՏ ՔՈՆՍԱԼԹԻՆԳ</t>
  </si>
  <si>
    <t>Հաշվապահական ծառայություններ և հարկային խորհրդատվություն</t>
  </si>
  <si>
    <t>Սարմենի փող., 16/1 շենք</t>
  </si>
  <si>
    <t>Գարիկ Սարգսյան, տնօրեն</t>
  </si>
  <si>
    <r>
      <rPr>
        <rFont val="Arial"/>
        <color rgb="FF1155CC"/>
        <sz val="11.0"/>
        <u/>
      </rPr>
      <t>374-94-974433</t>
    </r>
    <r>
      <rPr>
        <rFont val="Arial"/>
        <color theme="1"/>
        <sz val="11.0"/>
      </rPr>
      <t>(բջջ.)</t>
    </r>
  </si>
  <si>
    <t>ՖՈՐՄԱ</t>
  </si>
  <si>
    <t>Կառուցապատման ծրագրերի համալիր իրականացում</t>
  </si>
  <si>
    <t>Ազատության պող., 24/15 շենք («Բիզնես Պարկ» բիզնես-կենտրոնի շենքում)</t>
  </si>
  <si>
    <t>Շահեն Ինանց, տնօրեն</t>
  </si>
  <si>
    <r>
      <rPr>
        <rFont val="Arial"/>
        <color rgb="FF1155CC"/>
        <sz val="11.0"/>
        <u/>
      </rPr>
      <t>374-44-701111</t>
    </r>
    <r>
      <rPr>
        <rFont val="Arial"/>
        <color theme="1"/>
        <sz val="11.0"/>
      </rPr>
      <t>(բջջ.)</t>
    </r>
  </si>
  <si>
    <t>Խոսել եմ Վարդգեսի հետ, իրենք շինարարական ընկերություն են ու ավելի շատ դիմացկուն կտորից, որակյալ ֆորմաներն ա հետաքրքիր շինարարների համար։Էս պահին չեն դիտարկում, բայց խնդրեց վփ ինֆո ուղարկեմ, որովհետև ինքն ա զբաղվելու եդ հարցով, որ մեզ հեշտ գտնի հետո։</t>
  </si>
  <si>
    <t>ՀԱՅԱՍՏԱՆԻ ԱՐՏԱՀԱՆՄԱՆ ԱՊԱՀՈՎԱԳՐԱԿԱՆ ԳՈՐԾԱԿԱԼՈՒԹՅՈՒՆ</t>
  </si>
  <si>
    <t>Մհեր Մկրտչյան փող., 5 շենք, 9-րդ հարկ, սեն. 926-930 (Էկոնոմիկայի նախարարության շենքում)</t>
  </si>
  <si>
    <t>Արտակ Միրզոյան, գործադիր տնօրեն</t>
  </si>
  <si>
    <r>
      <rPr>
        <rFont val="Arial"/>
        <color rgb="FF1155CC"/>
        <sz val="11.0"/>
        <u/>
      </rPr>
      <t>374-10-582929</t>
    </r>
  </si>
  <si>
    <t>Ամպերա</t>
  </si>
  <si>
    <t>Վերին Անտառային փող., 135 շենք, բն.3</t>
  </si>
  <si>
    <r>
      <rPr>
        <rFont val="Arial"/>
        <color rgb="FF1155CC"/>
        <sz val="11.0"/>
        <u/>
      </rPr>
      <t>374-11-205060</t>
    </r>
  </si>
  <si>
    <t>ՖԻՆԼԵՔՍ</t>
  </si>
  <si>
    <t>Ֆինանսաիրավական խորհրդատվական ընկերություն</t>
  </si>
  <si>
    <t>Հակոբ Հակոբյան փող., 3 շենք, 2-րդ մասնաշենք, 5-րդ հարկ (ԵրՄՄԳՀԻ-ի («Մերգելյանի ինստիտուտի») տարածքում)</t>
  </si>
  <si>
    <t>Արտակ Ռուդիկի Զոփունյան, գլխավոր տնօրեն</t>
  </si>
  <si>
    <r>
      <rPr>
        <rFont val="Arial"/>
        <color rgb="FF1155CC"/>
        <sz val="11.0"/>
        <u/>
      </rPr>
      <t>374-91-427067</t>
    </r>
    <r>
      <rPr>
        <rFont val="Arial"/>
        <color theme="1"/>
        <sz val="11.0"/>
      </rPr>
      <t>(բջջ.)</t>
    </r>
  </si>
  <si>
    <t>Չպատասխանեցին</t>
  </si>
  <si>
    <t>ԱՓԹԱՅՄ</t>
  </si>
  <si>
    <t>Գնահատում, չափագրում</t>
  </si>
  <si>
    <t>Նաիրի Զարյան փող., 73/1 շենք</t>
  </si>
  <si>
    <t>Մհեր Վյաչեսլավի Ղահրամանյան, տնօրեն</t>
  </si>
  <si>
    <r>
      <rPr>
        <rFont val="Arial"/>
        <color rgb="FF1155CC"/>
        <sz val="11.0"/>
        <u/>
      </rPr>
      <t>374-98-535314</t>
    </r>
    <r>
      <rPr>
        <rFont val="Arial"/>
        <color theme="1"/>
        <sz val="11.0"/>
      </rPr>
      <t>(բջջ.)</t>
    </r>
  </si>
  <si>
    <t>Մեյլ ուղարկել</t>
  </si>
  <si>
    <t>ՖԻՆԼՈՈՒ</t>
  </si>
  <si>
    <t>Ֆինանսական և անվճար իրավաբանական խորհրդատվություն</t>
  </si>
  <si>
    <t>Նալբանդյան փող., 50 շենք, բն.3</t>
  </si>
  <si>
    <t>Վարդուհի Ավետիսի Շահինյան, տնօրեն</t>
  </si>
  <si>
    <r>
      <rPr>
        <rFont val="Arial"/>
        <color rgb="FF1155CC"/>
        <sz val="11.0"/>
        <u/>
      </rPr>
      <t>374-91-911155</t>
    </r>
    <r>
      <rPr>
        <rFont val="Arial"/>
        <color theme="1"/>
        <sz val="11.0"/>
      </rPr>
      <t>(բջջ.)</t>
    </r>
  </si>
  <si>
    <t>Չեն կրում համզգեստ</t>
  </si>
  <si>
    <t>ՏՐԻԱԴԱ ԽՈՐՀՐԴԱՏՎԱԿԱՆ</t>
  </si>
  <si>
    <t>Կոմիտասի պող., 51 շենք, 6-րդ հարկ</t>
  </si>
  <si>
    <t>Երվանդ Ֆրանգուլյան, տնօրեն</t>
  </si>
  <si>
    <r>
      <rPr>
        <rFont val="Arial"/>
        <color rgb="FF1155CC"/>
        <sz val="11.0"/>
        <u/>
      </rPr>
      <t>374-60-440535</t>
    </r>
  </si>
  <si>
    <t>ՍՔԻԼԲՈՔՍ</t>
  </si>
  <si>
    <t>Ծրագրավորման, մարքեթինգի դասընթացներ</t>
  </si>
  <si>
    <t>Տիգրան Մեծի պող., 80/3 շենք, 2-րդ հարկ («Իմփաքթ Հաբ Երևան»-ի շենքում)</t>
  </si>
  <si>
    <r>
      <rPr>
        <rFont val="Arial"/>
        <color rgb="FF1155CC"/>
        <sz val="11.0"/>
        <u/>
      </rPr>
      <t>374-95-350065</t>
    </r>
    <r>
      <rPr>
        <rFont val="Arial"/>
        <color theme="1"/>
        <sz val="11.0"/>
      </rPr>
      <t>(բջջ.)</t>
    </r>
  </si>
  <si>
    <t>ԼՈՆԴՈՆ ԲԻԶՆԵՍ ԳՐՈՒՊ</t>
  </si>
  <si>
    <t>Աուդիտ, հաշվապահական և հարկային խորհրդատվություն, հաշվապահական հաշվառման վարում</t>
  </si>
  <si>
    <t>Մովսես Խորենացու փող., 27ա շենք, №1 (ոսկու շուկայի դիմաց)</t>
  </si>
  <si>
    <t>Տիգրան Զորյան, տնօրեն</t>
  </si>
  <si>
    <r>
      <rPr>
        <rFont val="Arial"/>
        <color rgb="FF1155CC"/>
        <sz val="11.0"/>
        <u/>
      </rPr>
      <t>374-91-010421</t>
    </r>
    <r>
      <rPr>
        <rFont val="Arial"/>
        <color theme="1"/>
        <sz val="11.0"/>
      </rPr>
      <t>(բջջ.)</t>
    </r>
  </si>
  <si>
    <t>ՄԵԿՍ ԱԿՄԵ</t>
  </si>
  <si>
    <t>Հաշվապահական հաշվառման վարում և ավտոմատացում</t>
  </si>
  <si>
    <t>Արամի փող., 64 շենք, տարածք 144</t>
  </si>
  <si>
    <t>Արևիկ Իվանի Բայրամյան, տնօրեն</t>
  </si>
  <si>
    <r>
      <rPr>
        <rFont val="Arial"/>
        <color rgb="FF1155CC"/>
        <sz val="11.0"/>
        <u/>
      </rPr>
      <t>374-77-755442</t>
    </r>
    <r>
      <rPr>
        <rFont val="Arial"/>
        <color theme="1"/>
        <sz val="11.0"/>
      </rPr>
      <t>(բջջ.)</t>
    </r>
  </si>
  <si>
    <t>ՕԼԻՎԵՐ ԳՐՈՒՊ</t>
  </si>
  <si>
    <t>Գնահատման գործակալություն</t>
  </si>
  <si>
    <t>Թումանյան փող., 8 շենք</t>
  </si>
  <si>
    <t>Հայկ Խաչատրյան, տնօրեն</t>
  </si>
  <si>
    <r>
      <rPr>
        <rFont val="Arial"/>
        <color rgb="FF1155CC"/>
        <sz val="11.0"/>
        <u/>
      </rPr>
      <t>374-91-542770</t>
    </r>
    <r>
      <rPr>
        <rFont val="Arial"/>
        <color theme="1"/>
        <sz val="11.0"/>
      </rPr>
      <t>(բջջ.)</t>
    </r>
  </si>
  <si>
    <t>Անիի հետ եմ խոսել, ասեց որ չեն կրում թիմային հագուստ, առաջարկեցի ամեն դեպքում մեյլով կամ  վփ ինֆո ուղարկել, որ հետո ավելի արագ գտնեն մեզ, բայց վստահ էր, որ իրենց պետք չի գա ու ոչմի կոնտակտ չտրամադրեց։</t>
  </si>
  <si>
    <t>ԷՄ-ԷՅՉ-ՓԻ ՔՈՆՍԱԼԹԻՆԳ</t>
  </si>
  <si>
    <t>Հաշվապահական հաշվառում, խորհրդատվություն, ուսուցում</t>
  </si>
  <si>
    <t>Երվանդ Քոչարի փող., 23/1 շենք</t>
  </si>
  <si>
    <t>Հարություն Անատոլիի Համբարյան, տնօրեն</t>
  </si>
  <si>
    <r>
      <rPr>
        <rFont val="Arial"/>
        <color rgb="FF1155CC"/>
        <sz val="11.0"/>
        <u/>
      </rPr>
      <t>374-60-370048</t>
    </r>
  </si>
  <si>
    <t>ԷԼ ՖՈՐ</t>
  </si>
  <si>
    <t>Անաստաս Միկոյան փող., 2/2 շենք, տարածք 195</t>
  </si>
  <si>
    <t>Լիլիթ Շահնազարյան, տնօրեն</t>
  </si>
  <si>
    <r>
      <rPr>
        <rFont val="Arial"/>
        <color rgb="FF1155CC"/>
        <sz val="11.0"/>
        <u/>
      </rPr>
      <t>374-93-516170</t>
    </r>
    <r>
      <rPr>
        <rFont val="Arial"/>
        <color theme="1"/>
        <sz val="11.0"/>
      </rPr>
      <t>(բջջ.)</t>
    </r>
  </si>
  <si>
    <t>ԻՄՊՐԵՍ</t>
  </si>
  <si>
    <t>Հաշվապահական և խորհրդատվական ծառայություններ</t>
  </si>
  <si>
    <t>Հակոբ Հակոբյան փող., 3/3 շենք, սեն.25 (ԵրՄՄԳՀԻ-ի («Մերգելյանի ինստիտուտի») շենքում)</t>
  </si>
  <si>
    <t>Արսեն Գրիգորյան, տնօրեն</t>
  </si>
  <si>
    <r>
      <rPr>
        <rFont val="Arial"/>
        <color rgb="FF1155CC"/>
        <sz val="11.0"/>
        <u/>
      </rPr>
      <t>374-91-322434</t>
    </r>
    <r>
      <rPr>
        <rFont val="Arial"/>
        <color theme="1"/>
        <sz val="11.0"/>
      </rPr>
      <t>(բջջ.)</t>
    </r>
  </si>
  <si>
    <t>ՄԱՐՏԻՐՈՍՅԱՆ ԵՎ ԳՈՐԾԸՆԿԵՐՆԵՐ</t>
  </si>
  <si>
    <t>Իրավաբանական գրասենյակ</t>
  </si>
  <si>
    <t>Կոմիտասի պող., 19/3 շենք</t>
  </si>
  <si>
    <t>Համիկ Մարտիրոսյան, գլխավոր տնօրեն</t>
  </si>
  <si>
    <r>
      <rPr>
        <rFont val="Arial"/>
        <color rgb="FF1155CC"/>
        <sz val="11.0"/>
        <u/>
      </rPr>
      <t>374-99-404414</t>
    </r>
    <r>
      <rPr>
        <rFont val="Arial"/>
        <color theme="1"/>
        <sz val="11.0"/>
      </rPr>
      <t>(բջջ.)</t>
    </r>
  </si>
  <si>
    <t>ԱՈՒԴԻՏ ՊՐՈ</t>
  </si>
  <si>
    <t>Աուդիտ և հարակից ծառայություններ</t>
  </si>
  <si>
    <t>Մովսես Խորենացու փող., 26ա շենք</t>
  </si>
  <si>
    <t>Արսեն Խաչատրյան, տնօրեն</t>
  </si>
  <si>
    <r>
      <rPr>
        <rFont val="Arial"/>
        <color rgb="FF1155CC"/>
        <sz val="11.0"/>
        <u/>
      </rPr>
      <t>374-12-222322</t>
    </r>
  </si>
  <si>
    <t>ՖՐԻՎԵՅ ՖԱՅՆԱՆՍ</t>
  </si>
  <si>
    <t>Չարենցի փող., 1 շենք, 2-րդ հարկ, սեն. 210, 212</t>
  </si>
  <si>
    <t>Վահե Մելիքսեթյան, տնօրեն</t>
  </si>
  <si>
    <r>
      <rPr>
        <rFont val="Arial"/>
        <color rgb="FF1155CC"/>
        <sz val="11.0"/>
        <u/>
      </rPr>
      <t>374-96-005707</t>
    </r>
    <r>
      <rPr>
        <rFont val="Arial"/>
        <color theme="1"/>
        <sz val="11.0"/>
      </rPr>
      <t>(բջջ.) տնօրեն</t>
    </r>
  </si>
  <si>
    <t>ՊԼՅՈՒՍ-ՄԻՆՈՒՍ</t>
  </si>
  <si>
    <t>Կոմիտասի պող., 51/4 շենք, 2-րդ հարկ, սեն.16</t>
  </si>
  <si>
    <t>Աննա Չիտչյան, տնօրեն</t>
  </si>
  <si>
    <r>
      <rPr>
        <rFont val="Arial"/>
        <color rgb="FF1155CC"/>
        <sz val="11.0"/>
        <u/>
      </rPr>
      <t>374-91-221833</t>
    </r>
    <r>
      <rPr>
        <rFont val="Arial"/>
        <color theme="1"/>
        <sz val="11.0"/>
      </rPr>
      <t>(բջջ.)</t>
    </r>
  </si>
  <si>
    <t>ԷՖ ԷՍ ՓԻ ԸԴՎԱՅՍ</t>
  </si>
  <si>
    <t>Վարդանանց փող. փակուղի, 8 շենք («Վարդանանց» բիզնես-կենտրոնի շենքում)</t>
  </si>
  <si>
    <t>Ռուզաննա Բադալյան, տնօրեն</t>
  </si>
  <si>
    <r>
      <rPr>
        <rFont val="Arial"/>
        <color rgb="FF1155CC"/>
        <sz val="11.0"/>
        <u/>
      </rPr>
      <t>374-93-723575</t>
    </r>
    <r>
      <rPr>
        <rFont val="Arial"/>
        <color theme="1"/>
        <sz val="11.0"/>
      </rPr>
      <t>(բջջ.)</t>
    </r>
  </si>
  <si>
    <t>ԷՅՎԻՍԻ ՔՈՆՍԱԼԹԻՆԳ ԸՆԴ ԱՈՒԴԻՏ</t>
  </si>
  <si>
    <t>Աուդիտ: Հաշվապահական համակարգեր</t>
  </si>
  <si>
    <t>Մյասնիկյան պող., 5/1 շենք, 1-ին հարկ</t>
  </si>
  <si>
    <t>Մելս Վազգենի Պետրոսյան, գլխավոր տնօրեն</t>
  </si>
  <si>
    <r>
      <rPr>
        <rFont val="Arial"/>
        <color rgb="FF1155CC"/>
        <sz val="11.0"/>
        <u/>
      </rPr>
      <t>374-10-572846</t>
    </r>
  </si>
  <si>
    <t>ԻՔՍՉԵՆՋ ԳԼՈԲԱԼ</t>
  </si>
  <si>
    <t>Կրիպտոարժույթների առք, վաճառք, փոխանակում</t>
  </si>
  <si>
    <t>Վազգեն Առաջին Վեհափառի փող., 2 շենք, 2-րդ հարկ (մուտքը՝ բակի կողմից)</t>
  </si>
  <si>
    <t>Հրայր Արշալույսյան, տնօրեն</t>
  </si>
  <si>
    <r>
      <rPr>
        <rFont val="Arial"/>
        <color rgb="FF1155CC"/>
        <sz val="11.0"/>
        <u/>
      </rPr>
      <t>374-41-520721</t>
    </r>
    <r>
      <rPr>
        <rFont val="Arial"/>
        <color theme="1"/>
        <sz val="11.0"/>
      </rPr>
      <t>(բջջ.)</t>
    </r>
  </si>
  <si>
    <t>ԱԼՖԱ ՍԵՆԹՐ</t>
  </si>
  <si>
    <t>Ապահովագրական գործակալոիթյուն</t>
  </si>
  <si>
    <t>Տպագրիչների փող., 13 շենք, տարածք 62</t>
  </si>
  <si>
    <r>
      <rPr>
        <rFont val="Arial"/>
        <color rgb="FF1155CC"/>
        <sz val="11.0"/>
        <u/>
      </rPr>
      <t>374-93-840860</t>
    </r>
    <r>
      <rPr>
        <rFont val="Arial"/>
        <color theme="1"/>
        <sz val="11.0"/>
      </rPr>
      <t>(բջջ.)</t>
    </r>
  </si>
  <si>
    <t>Խնդրեցին մեյլ ուղարկել, եթե հետագայում որոշեն կրել համզգեստ</t>
  </si>
  <si>
    <t>ՍԼԱՅՍ ՔՈՆՍԱԼԹԻՆԳ</t>
  </si>
  <si>
    <t>Բիզնես-աուդիտ, մարքեթինգային ծառայություններ, ֆինանսական ծառայություններ</t>
  </si>
  <si>
    <t>Նալբանդյան փող., 50 շենք</t>
  </si>
  <si>
    <t>Նանե Մաթևոսյան, տնօրեն</t>
  </si>
  <si>
    <r>
      <rPr>
        <rFont val="Arial"/>
        <color rgb="FF1155CC"/>
        <sz val="11.0"/>
        <u/>
      </rPr>
      <t>374-99-926899</t>
    </r>
    <r>
      <rPr>
        <rFont val="Arial"/>
        <color theme="1"/>
        <sz val="11.0"/>
      </rPr>
      <t>(բջջ.) տնօրեն</t>
    </r>
  </si>
  <si>
    <t>Չպատասխանեցին,նորից փորձել</t>
  </si>
  <si>
    <t>ՀԱՅԱՍՏԱՆԻ ԶԱՐԳԱՑՄԱՆ ԵՎ ՆԵՐԴՐՈՒՄՆԵՐԻ ԿՈՐՊՈՐԱՑԻԱ</t>
  </si>
  <si>
    <t>Նաիրի Զարյան փող., 74 շենք, շինություն 277</t>
  </si>
  <si>
    <t>Արթուր Ազատի Բադալյան, գործադիր տնօրեն</t>
  </si>
  <si>
    <r>
      <rPr>
        <rFont val="Arial"/>
        <color rgb="FF1155CC"/>
        <sz val="11.0"/>
        <u/>
      </rPr>
      <t>374-60-506556</t>
    </r>
  </si>
  <si>
    <t>ԻՆՍՏԻԳԵՅԹ ԽՈՐՀՐԴԱՏՎԱԿԱՆ</t>
  </si>
  <si>
    <t>Խորհրդատվություն բիզնեսի և ֆինանսական պլանավորման վերաբերյալ</t>
  </si>
  <si>
    <t>Ծարավ Աղբյուրի փող., 134/1 շենք, 2-րդ հարկ</t>
  </si>
  <si>
    <t>Աննա Գևորգյան, տնօրեն</t>
  </si>
  <si>
    <r>
      <rPr>
        <rFont val="Arial"/>
        <color rgb="FF1155CC"/>
        <sz val="11.0"/>
        <u/>
      </rPr>
      <t>374-60-386038</t>
    </r>
  </si>
  <si>
    <t>Համարը սխալ էր</t>
  </si>
  <si>
    <t>ՓՐՈՖԻԹ ՓԱՐԹՆԸՐՍ ՔՈՄՓԸՆԻ</t>
  </si>
  <si>
    <t>Հաշվապահական, բիզնես-խորհրդատվական ծառայություններ</t>
  </si>
  <si>
    <t>Եկմալյան փող., 6 շենք, 4-րդ հարկ</t>
  </si>
  <si>
    <t>Տիգրան Գասպարյան, տնօրեն</t>
  </si>
  <si>
    <r>
      <rPr>
        <rFont val="Arial"/>
        <color rgb="FF1155CC"/>
        <sz val="11.0"/>
        <u/>
      </rPr>
      <t>374-11-970000</t>
    </r>
  </si>
  <si>
    <t>ՀԱՅԱՍՏԱՆԻ ԱՄԵՐԻԿՅԱՆ ՀԱՄԱԼՍԱՐԱՆ</t>
  </si>
  <si>
    <t>Համալսարան</t>
  </si>
  <si>
    <t>Մարշալ Բաղրամյան պող., 40 շենք</t>
  </si>
  <si>
    <t>Բրյուս Մայքլ Պողոսյան, նախագահ</t>
  </si>
  <si>
    <r>
      <rPr>
        <rFont val="Arial"/>
        <color rgb="FF1155CC"/>
        <sz val="11.0"/>
        <u/>
      </rPr>
      <t>374-60-694040</t>
    </r>
  </si>
  <si>
    <t>ՈՒՐԱԼՅԱՆ ԱՎԻԱՈՒՂԻՆԵՐ</t>
  </si>
  <si>
    <t>Օդային ուղևորա- և բեռնափոխադրումներ Ռուսաստան, ԱՊՀ, Եվրոպա</t>
  </si>
  <si>
    <t>Սարյան փող., 10/3 շենք</t>
  </si>
  <si>
    <t>Լիպարիտ Հովհաննիսյան, տնօրեն</t>
  </si>
  <si>
    <r>
      <rPr>
        <rFont val="Arial"/>
        <color rgb="FF1155CC"/>
        <sz val="11.0"/>
        <u/>
      </rPr>
      <t>374-99-010154</t>
    </r>
    <r>
      <rPr>
        <rFont val="Arial"/>
        <color theme="1"/>
        <sz val="11.0"/>
      </rPr>
      <t>(բջջ.)</t>
    </r>
  </si>
  <si>
    <t>Ռուսական ընկերություն ա, էնտեղից են ուղարկում համզգեստը</t>
  </si>
  <si>
    <t>ԱԳՐՈԼԻԶԻՆԳ</t>
  </si>
  <si>
    <t>Լիզինգային վարկային կազմակերպություն</t>
  </si>
  <si>
    <t>Ազատության պող., 1/21 շենք, տարածք 39</t>
  </si>
  <si>
    <t>Արամ Մխիթարյան, գործադիր տնօրեն</t>
  </si>
  <si>
    <r>
      <rPr>
        <rFont val="Arial"/>
        <color rgb="FF1155CC"/>
        <sz val="11.0"/>
        <u/>
      </rPr>
      <t>374-94-446006</t>
    </r>
    <r>
      <rPr>
        <rFont val="Arial"/>
        <color theme="1"/>
        <sz val="11.0"/>
      </rPr>
      <t>(բջջ.)</t>
    </r>
  </si>
  <si>
    <t>ՓՐՈՓԵՐԹԻ ԴԻՎԵԼՈՓՄԵՆԹ ՔԱՄՓՆԻ</t>
  </si>
  <si>
    <t>Շինարարություն</t>
  </si>
  <si>
    <t>Դեղատան փող., 6 շենք</t>
  </si>
  <si>
    <t>Արտաշես Կազախեցյան, տնօրեն</t>
  </si>
  <si>
    <r>
      <rPr>
        <rFont val="Arial"/>
        <color rgb="FF1155CC"/>
        <sz val="11.0"/>
        <u/>
      </rPr>
      <t>374-10-526699</t>
    </r>
  </si>
  <si>
    <t>Չեն պատասխանում, նորից փորձել</t>
  </si>
  <si>
    <t>ՓՐՈՖ ԹԱՔՍ</t>
  </si>
  <si>
    <t>Արշակունյաց պող., 49 շենք, տարածք 23</t>
  </si>
  <si>
    <t>Մարիա Ստեփանյան, տնօրեն</t>
  </si>
  <si>
    <r>
      <rPr>
        <rFont val="Arial"/>
        <color rgb="FF1155CC"/>
        <sz val="11.0"/>
        <u/>
      </rPr>
      <t>374-12-442609</t>
    </r>
  </si>
  <si>
    <t>ՊՐՈՖԻՔՍ ՔՈՆՍԱԼԹԻՆԳ</t>
  </si>
  <si>
    <r>
      <rPr>
        <rFont val="Arial"/>
        <color rgb="FF1155CC"/>
        <sz val="11.0"/>
        <u/>
      </rPr>
      <t>374-44-708807</t>
    </r>
    <r>
      <rPr>
        <rFont val="Arial"/>
        <color theme="1"/>
        <sz val="11.0"/>
      </rPr>
      <t>(բջջ.)</t>
    </r>
  </si>
  <si>
    <t>ԿԱՊԻՏԱԼ ԸՔԱՈՒՆԹԻՆԳ ՑԵՆՏՐ</t>
  </si>
  <si>
    <t>Ադոնցի փող., 6 շենք, բն.285</t>
  </si>
  <si>
    <t>Սպարտակ Սուքիասյան, տնօրեն</t>
  </si>
  <si>
    <r>
      <rPr>
        <rFont val="Arial"/>
        <color rgb="FF1155CC"/>
        <sz val="11.0"/>
        <u/>
      </rPr>
      <t>374-43-550009</t>
    </r>
    <r>
      <rPr>
        <rFont val="Arial"/>
        <color theme="1"/>
        <sz val="11.0"/>
      </rPr>
      <t>(բջջ.)</t>
    </r>
  </si>
  <si>
    <t>ՖԻՆ ԼԻԴԵՐ</t>
  </si>
  <si>
    <t>Մասիսի փող., 3 շենք</t>
  </si>
  <si>
    <t>Ելենա Ղալայան, տնօրեն</t>
  </si>
  <si>
    <r>
      <rPr>
        <rFont val="Arial"/>
        <color rgb="FF1155CC"/>
        <sz val="11.0"/>
        <u/>
      </rPr>
      <t>374-44-808814</t>
    </r>
    <r>
      <rPr>
        <rFont val="Arial"/>
        <color theme="1"/>
        <sz val="11.0"/>
      </rPr>
      <t>(բջջ.)</t>
    </r>
  </si>
  <si>
    <t>ՋԷՅ ԱՌ ՄԵԹՐԻՔՍ</t>
  </si>
  <si>
    <t>Արցախի փող., 1բ շենք, բն.13</t>
  </si>
  <si>
    <t>Ռուզաննա Ջալավյան, տնօրեն</t>
  </si>
  <si>
    <r>
      <rPr>
        <rFont val="Arial"/>
        <color rgb="FF1155CC"/>
        <sz val="11.0"/>
        <u/>
      </rPr>
      <t>374-55-003939</t>
    </r>
    <r>
      <rPr>
        <rFont val="Arial"/>
        <color theme="1"/>
        <sz val="11.0"/>
      </rPr>
      <t>(բջջ.)</t>
    </r>
  </si>
  <si>
    <t>Համազգեստ չեն կրում</t>
  </si>
  <si>
    <t>ՎԻՆՔԸՆՍԱԼԹ</t>
  </si>
  <si>
    <t>Տիգրան Պետրոսյան փող., 40/2 շենք, բն.66</t>
  </si>
  <si>
    <t>Գևորգ Մովսիսյան, տնօրեն</t>
  </si>
  <si>
    <r>
      <rPr>
        <rFont val="Arial"/>
        <color rgb="FF1155CC"/>
        <sz val="11.0"/>
        <u/>
      </rPr>
      <t>374-95-448880</t>
    </r>
    <r>
      <rPr>
        <rFont val="Arial"/>
        <color theme="1"/>
        <sz val="11.0"/>
      </rPr>
      <t>(բջջ.)</t>
    </r>
  </si>
  <si>
    <t>Անահասանելի</t>
  </si>
  <si>
    <t>ԳԼՈԲԱԼ ԿՈՆՍԱԼՏ</t>
  </si>
  <si>
    <t>Թումանյան փող., 8 շենք, սեն.208</t>
  </si>
  <si>
    <t>Արա Մարկոսյան, տնօրեն</t>
  </si>
  <si>
    <r>
      <rPr>
        <rFont val="Arial"/>
        <color rgb="FF1155CC"/>
        <sz val="11.0"/>
        <u/>
      </rPr>
      <t>374-60-742222</t>
    </r>
  </si>
  <si>
    <t>ՊՐՈՅԵԿՏ</t>
  </si>
  <si>
    <t>Բայրոնի փող., 6 շենք, տարածք 21</t>
  </si>
  <si>
    <t>Գրիգոր Մադաթյան, հիմնադիր-տնօրեն</t>
  </si>
  <si>
    <r>
      <rPr>
        <rFont val="Arial"/>
        <color rgb="FF1155CC"/>
        <sz val="11.0"/>
        <u/>
      </rPr>
      <t>374-77-882889</t>
    </r>
    <r>
      <rPr>
        <rFont val="Arial"/>
        <color theme="1"/>
        <sz val="11.0"/>
      </rPr>
      <t>(բջջ.)</t>
    </r>
  </si>
  <si>
    <t>ԱՐՏ ԸՔԱՈՒՆԹԻՆԳ</t>
  </si>
  <si>
    <t>Իրավաբանական և հաշվապահական ընկերություն</t>
  </si>
  <si>
    <t>Վարդանանց փող., 18/6 շենք</t>
  </si>
  <si>
    <t>Սեյրան Հարությունյան, տնօրեն</t>
  </si>
  <si>
    <r>
      <rPr>
        <rFont val="Arial"/>
        <color rgb="FF1155CC"/>
        <sz val="11.0"/>
        <u/>
      </rPr>
      <t>374-94-013013</t>
    </r>
    <r>
      <rPr>
        <rFont val="Arial"/>
        <color theme="1"/>
        <sz val="11.0"/>
      </rPr>
      <t>(բջջ.)</t>
    </r>
  </si>
  <si>
    <t>էս պահին աշխատողները քիչ են համազգեստ չեն կրում, բայց հետոի համար ինֆոն ուղարկել վփ</t>
  </si>
  <si>
    <t>ԲԻԶՆԵՍ ՔԻ</t>
  </si>
  <si>
    <t>Փավստոս Բուզանդի փող., 15 շենք, գրասենյակ 307</t>
  </si>
  <si>
    <t>Արամ Նիկողոսյան, հիմնադիր-տնօրեն</t>
  </si>
  <si>
    <r>
      <rPr>
        <rFont val="Arial"/>
        <color rgb="FF1155CC"/>
        <sz val="11.0"/>
        <u/>
      </rPr>
      <t>374-41-123777</t>
    </r>
    <r>
      <rPr>
        <rFont val="Arial"/>
        <color theme="1"/>
        <sz val="11.0"/>
      </rPr>
      <t>(բջջ.)</t>
    </r>
  </si>
  <si>
    <t>Համզգեստ չեն կրում</t>
  </si>
  <si>
    <t>ԻՖԱՆԴ</t>
  </si>
  <si>
    <t>Ֆինանսական համագործակցության հիմանդրամ</t>
  </si>
  <si>
    <t>Ամիրյան փող., 1 շենք</t>
  </si>
  <si>
    <t>Տիգրան Հովհաննիսյան, գլխավոր տնօրեն</t>
  </si>
  <si>
    <r>
      <rPr>
        <rFont val="Arial"/>
        <color rgb="FF1155CC"/>
        <sz val="11.0"/>
        <u/>
      </rPr>
      <t>374-60-474700</t>
    </r>
  </si>
  <si>
    <t>IT ընկերություններ</t>
  </si>
  <si>
    <t>ԱՍ ԹԵՉ</t>
  </si>
  <si>
    <t>Անվտանգության համակարգեր</t>
  </si>
  <si>
    <t>Մաշտոցի պող., 24ա շենք</t>
  </si>
  <si>
    <t>Նարեկ Սարգսյան, տնօրեն</t>
  </si>
  <si>
    <r>
      <rPr>
        <rFont val="Calibri"/>
        <color rgb="FF1155CC"/>
        <u/>
      </rPr>
      <t>374-91-108222</t>
    </r>
    <r>
      <rPr>
        <rFont val="Calibri"/>
        <color theme="1"/>
      </rPr>
      <t>(բջջ.)</t>
    </r>
  </si>
  <si>
    <t>ՆԵԹ ՍՓԵՅՍ</t>
  </si>
  <si>
    <t>Համակարգիչների և սերվերների սպասարկման կենտրոն</t>
  </si>
  <si>
    <t>Վիգեն Նալբանդյան, տնօրեն</t>
  </si>
  <si>
    <r>
      <rPr>
        <rFont val="Calibri"/>
        <color rgb="FF1155CC"/>
        <u/>
      </rPr>
      <t>374-44-775077</t>
    </r>
    <r>
      <rPr>
        <rFont val="Calibri"/>
        <color theme="1"/>
      </rPr>
      <t>(բջջ.)</t>
    </r>
  </si>
  <si>
    <t>Կորպորատիվ հագուստ չեն կրում և չեն պլանավորում</t>
  </si>
  <si>
    <t>ՅՈՒՆԻՔՈՄՓ</t>
  </si>
  <si>
    <t>Չարենցի փող., 37 շենք</t>
  </si>
  <si>
    <t>Արմեն Սերյոժայի Բալդրյան, գլխավոր տնօրեն</t>
  </si>
  <si>
    <r>
      <rPr>
        <rFont val="Calibri"/>
        <color rgb="FF1155CC"/>
        <u/>
      </rPr>
      <t>374-91-401063</t>
    </r>
    <r>
      <rPr>
        <rFont val="Calibri"/>
        <color theme="1"/>
      </rPr>
      <t>(բջջ.)</t>
    </r>
  </si>
  <si>
    <t>Երկրորդ անգամ եմ զանգում, չեն պատասխանում, կփորձեմ լինքդինով գտնել</t>
  </si>
  <si>
    <t>ԱՅ ԹԻ ՍԻՍԹԵՄՍ</t>
  </si>
  <si>
    <t>Համակարգչային սպասարկման կենտրոն</t>
  </si>
  <si>
    <t>Աբովյան փող., 27 շենք, 4-րդ հարկ</t>
  </si>
  <si>
    <r>
      <rPr>
        <rFont val="Calibri"/>
        <color rgb="FF1155CC"/>
        <u/>
      </rPr>
      <t>374-93-489113</t>
    </r>
    <r>
      <rPr>
        <rFont val="Calibri"/>
        <color theme="1"/>
      </rPr>
      <t>(բջջ.)</t>
    </r>
  </si>
  <si>
    <t>ԷԿՈ ՍՏԵՊ</t>
  </si>
  <si>
    <t>Արևային կայանների ընկերություն</t>
  </si>
  <si>
    <t>Նոր Նորքի 4-րդ զանգված, Գայի պող., 51 շենք, տարածք 46</t>
  </si>
  <si>
    <t>Յուրի Կամոյի Կաչաչյան, տնօրեն</t>
  </si>
  <si>
    <r>
      <rPr>
        <rFont val="Calibri"/>
        <color rgb="FF1155CC"/>
        <u/>
      </rPr>
      <t>374-77-388338</t>
    </r>
    <r>
      <rPr>
        <rFont val="Calibri"/>
        <color theme="1"/>
      </rPr>
      <t>(բջջ.)</t>
    </r>
  </si>
  <si>
    <t xml:space="preserve">Արտադրամաս ունեն, իրենց համար կարում են </t>
  </si>
  <si>
    <t>ՋԻՊԻԷՍԳԱՄՄԱ</t>
  </si>
  <si>
    <t>GPS վերահսկում</t>
  </si>
  <si>
    <t>Վաղարշ Վաղարշյան փող., 24/7 շենք</t>
  </si>
  <si>
    <t>Արմեն Մարտիրոսյան, տնօրեն</t>
  </si>
  <si>
    <r>
      <rPr>
        <rFont val="Calibri"/>
        <color rgb="FF1155CC"/>
        <u/>
      </rPr>
      <t>374-96-202066</t>
    </r>
    <r>
      <rPr>
        <rFont val="Calibri"/>
        <color theme="1"/>
      </rPr>
      <t>(բջջ.)</t>
    </r>
  </si>
  <si>
    <t>ՀԻԲՐԻԴ ՏԵԼԵՄԱՏԻԿԱ</t>
  </si>
  <si>
    <t>Գլոբալ տեղորոշման ընկերություն</t>
  </si>
  <si>
    <t>Հրաչյա Ներսիսյան փող. փակուղի, 1 շենք, տարածք 103</t>
  </si>
  <si>
    <t>Արթուր Բադալյան, տնօրեն</t>
  </si>
  <si>
    <r>
      <rPr>
        <rFont val="Calibri"/>
        <color rgb="FF1155CC"/>
        <u/>
      </rPr>
      <t>374-99-467682</t>
    </r>
    <r>
      <rPr>
        <rFont val="Calibri"/>
        <color theme="1"/>
      </rPr>
      <t>(բջջ.)</t>
    </r>
  </si>
  <si>
    <t>Անահսանելի</t>
  </si>
  <si>
    <t>ՀԱՐԴ ՓԱՈՒԵՐ ՍԻՍՏԵՄՍ</t>
  </si>
  <si>
    <t>Տիգրան Մեծի պող., 40 շենք</t>
  </si>
  <si>
    <t>Սուրեն Սիմոնի Անանյան, տնօրեն</t>
  </si>
  <si>
    <r>
      <rPr>
        <rFont val="Calibri"/>
        <color rgb="FF1155CC"/>
        <u/>
      </rPr>
      <t>374-99-551639</t>
    </r>
    <r>
      <rPr>
        <rFont val="Calibri"/>
        <color theme="1"/>
      </rPr>
      <t>(բջջ.)</t>
    </r>
  </si>
  <si>
    <t>info@hps.am</t>
  </si>
  <si>
    <t>Մեյլ եմ ուղարկել ՄՌ-ին</t>
  </si>
  <si>
    <t>ԼՈԿԱՏՈՐ</t>
  </si>
  <si>
    <t>Ավտոմատ կառավարման և մոնիտորինգի համակարգերի մշակում և ներդրում</t>
  </si>
  <si>
    <t>Ադոնցի փող., 4/3 շենք</t>
  </si>
  <si>
    <t>Արման Արմենի Խաչատրյան, տնօրեն</t>
  </si>
  <si>
    <r>
      <rPr>
        <rFont val="Calibri"/>
        <color rgb="FF1155CC"/>
        <u/>
      </rPr>
      <t>374-10-285828</t>
    </r>
  </si>
  <si>
    <t>hr@locator.am</t>
  </si>
  <si>
    <t>ԷԼ ԴԻ ԹԻ ԹԵՔՆՈԼՈՋԻ</t>
  </si>
  <si>
    <t>Գործնական հաղորդակցման ծառայություններ</t>
  </si>
  <si>
    <t>Ահարոնյան փող., 22 շենք</t>
  </si>
  <si>
    <t>Արմեն Հովհաննիսյան, հիմնադիր տնօրեն</t>
  </si>
  <si>
    <r>
      <rPr>
        <rFont val="Calibri"/>
        <color rgb="FF1155CC"/>
        <u/>
      </rPr>
      <t>374-60-443310</t>
    </r>
  </si>
  <si>
    <t>ԱՌԱՋԱՏԱՐ ՏԵԽՆՈԼՈԳԻԱՆԵՐԻ ՁԵՌՆԱՐԿՈՒԹՅՈՒՆՆԵՐԻ ՄԻՈՒԹՅՈՒՆ</t>
  </si>
  <si>
    <t>Ոսկերիչների փող., 1 շենք, 7-րդ հարկ («Մերիդիան էքսպո կենտրոնի» շենքում)</t>
  </si>
  <si>
    <t>Սարգիս Կարապետյան, գործադիր տնօրեն</t>
  </si>
  <si>
    <r>
      <rPr>
        <rFont val="Calibri"/>
        <color rgb="FF1155CC"/>
        <u/>
      </rPr>
      <t>374-11-548881</t>
    </r>
  </si>
  <si>
    <t>ԷԴՈՒՔԵՅՇՆ ՍԵՆԹԵՐ</t>
  </si>
  <si>
    <t>Կրթահամալիր</t>
  </si>
  <si>
    <t>Կորյունի փող., 6 շենք, 3-րդ հարկ, բն.13</t>
  </si>
  <si>
    <t>Ռուզան Ալեքսանյան, տնօրեն</t>
  </si>
  <si>
    <r>
      <rPr>
        <rFont val="Calibri"/>
        <color rgb="FF1155CC"/>
        <u/>
      </rPr>
      <t>374-91-907077</t>
    </r>
    <r>
      <rPr>
        <rFont val="Calibri"/>
        <color theme="1"/>
      </rPr>
      <t>(բջջ.)</t>
    </r>
  </si>
  <si>
    <t>krtutyanmolorak@mail.ru</t>
  </si>
  <si>
    <t>Առաջարկը մեյլ եմ արել տնօրենին</t>
  </si>
  <si>
    <t>ԷՍ ԹԻ ՓԻ</t>
  </si>
  <si>
    <t>Համապարփակ ՏՏ լուծումներ</t>
  </si>
  <si>
    <t>Կոմիտասի պող., 59 շենք, 4-րդ մասնաշենք, 5-րդ հարկ, տարածք 18</t>
  </si>
  <si>
    <t>Գուրգեն Թորոյան, տնօրեն</t>
  </si>
  <si>
    <r>
      <rPr>
        <rFont val="Calibri"/>
        <color rgb="FF1155CC"/>
        <u/>
      </rPr>
      <t>374-99-472509</t>
    </r>
    <r>
      <rPr>
        <rFont val="Calibri"/>
        <color theme="1"/>
      </rPr>
      <t>(բջջ.)</t>
    </r>
  </si>
  <si>
    <t>Առաջին անգամ զանգեցի չվերցրին,այսօր անհասանելի է,նորից կզանգեմ</t>
  </si>
  <si>
    <t>ԴԻՄԱՐԿ</t>
  </si>
  <si>
    <t>Ինտերնետ-մարքեթինգային ընկերություն</t>
  </si>
  <si>
    <t>Մարշալ Բաղրամյան պող., 76/3 շենք</t>
  </si>
  <si>
    <t>Կարեն Բորիսի Ջավահիրյան, տնօրեն</t>
  </si>
  <si>
    <r>
      <rPr>
        <rFont val="Calibri"/>
        <color rgb="FF1155CC"/>
        <u/>
      </rPr>
      <t>374-60-614614</t>
    </r>
  </si>
  <si>
    <t>ԲԻ ԹՈՒ ԲԻ ԴԻՎԵԼՈՓՄԵՆԹ</t>
  </si>
  <si>
    <t>Բիզնես գործընթացի ավտոմատացում</t>
  </si>
  <si>
    <t>Ղափանցյան փող., 8ա շենք</t>
  </si>
  <si>
    <t>Դավիթ Օվոյան, գործադիր տնօրեն</t>
  </si>
  <si>
    <r>
      <rPr>
        <rFont val="Calibri"/>
        <color rgb="FF1155CC"/>
        <u/>
      </rPr>
      <t>374-55-552515</t>
    </r>
    <r>
      <rPr>
        <rFont val="Calibri"/>
        <color theme="1"/>
      </rPr>
      <t>(բջջ.)</t>
    </r>
  </si>
  <si>
    <t>ՊՐԻՆՏ ԻԹ</t>
  </si>
  <si>
    <t>Տպարան</t>
  </si>
  <si>
    <t>Հին երևանցու փող., 57 շենք</t>
  </si>
  <si>
    <t>Մամիկոն Գաբոյան, տնօրեն</t>
  </si>
  <si>
    <r>
      <rPr>
        <rFont val="Calibri"/>
        <color rgb="FF1155CC"/>
        <u/>
      </rPr>
      <t>374-33-583932</t>
    </r>
    <r>
      <rPr>
        <rFont val="Calibri"/>
        <color theme="1"/>
      </rPr>
      <t>(բջջ.)</t>
    </r>
  </si>
  <si>
    <t>ԿՈՈՐԴԻՆԱՏ ՍՏՈՒԴԻՈ</t>
  </si>
  <si>
    <t>ՏՏ</t>
  </si>
  <si>
    <t>Պարոնյան փող., 40 շենք («Դվին» հյուրանոցի դիմաց)</t>
  </si>
  <si>
    <r>
      <rPr>
        <rFont val="Calibri"/>
        <color rgb="FF1155CC"/>
        <u/>
      </rPr>
      <t>374-93-455065</t>
    </r>
    <r>
      <rPr>
        <rFont val="Calibri"/>
        <color theme="1"/>
      </rPr>
      <t>(բջջ.)</t>
    </r>
  </si>
  <si>
    <t>Պետք է քննարկի գործընկերոջ հետ և զանգահարի</t>
  </si>
  <si>
    <t>ՍԻՆԵՐՋԻ</t>
  </si>
  <si>
    <t>Բիզնես կենտրոն ՏՏ</t>
  </si>
  <si>
    <t>Արմենակ Արմենակյան փող., 2/5 շենք</t>
  </si>
  <si>
    <t>Մարիա Միքայելյան, տնօրեն</t>
  </si>
  <si>
    <r>
      <rPr>
        <rFont val="Calibri"/>
        <color rgb="FF1155CC"/>
        <u/>
      </rPr>
      <t>374-44-652002</t>
    </r>
    <r>
      <rPr>
        <rFont val="Calibri"/>
        <color theme="1"/>
      </rPr>
      <t>(բջջ.)</t>
    </r>
  </si>
  <si>
    <t>ՀՈՄ ՏԵԼԵԿՈՄ</t>
  </si>
  <si>
    <t>Հեռահաղորդակցական ընկերություն</t>
  </si>
  <si>
    <r>
      <rPr>
        <rFont val="Calibri"/>
        <color rgb="FF1155CC"/>
        <u/>
      </rPr>
      <t>374-60-700001</t>
    </r>
  </si>
  <si>
    <t>Մասնագետը պետք է հետ զանգի</t>
  </si>
  <si>
    <t>ՋԻԷՆՍԻ-ԱԼՖԱ</t>
  </si>
  <si>
    <t>Ազատության պող., 24/15 շենք</t>
  </si>
  <si>
    <t>Հայկ Ֆարամազյան, գլխավոր տնօրեն</t>
  </si>
  <si>
    <r>
      <rPr>
        <rFont val="Calibri"/>
        <color rgb="FF1155CC"/>
        <u/>
      </rPr>
      <t>374-60-464646</t>
    </r>
  </si>
  <si>
    <t>Համարս փոխանցել են,մասնագետը կապ կհաստատի.</t>
  </si>
  <si>
    <t>ՌԵԴԻՆԵՏ</t>
  </si>
  <si>
    <t>Ազատության պող., 24/7-24/8 շենք</t>
  </si>
  <si>
    <t>Անդրանիկ Քարամյան, տնօրեն</t>
  </si>
  <si>
    <r>
      <rPr>
        <rFont val="Calibri"/>
        <color rgb="FF1155CC"/>
        <u/>
      </rPr>
      <t>374-10-249106</t>
    </r>
  </si>
  <si>
    <t>redinet@redinet.am</t>
  </si>
  <si>
    <t>ՅՈՒՔՈՄ</t>
  </si>
  <si>
    <t>Դավիթ Անհաղթի փող., 8/4 շենք</t>
  </si>
  <si>
    <t>Ռալֆ Յիրիկյան, գլխավոր տնօրեն</t>
  </si>
  <si>
    <r>
      <rPr>
        <rFont val="Calibri"/>
        <color rgb="FF1155CC"/>
        <u/>
      </rPr>
      <t>374-11-400400</t>
    </r>
  </si>
  <si>
    <t>ԲՐԵՆԴ ՔՈՄՓՅՈՒԹԵՐՍ</t>
  </si>
  <si>
    <t>Տեղեկատվական տեխնոլոգիաների ինտեգրատոր</t>
  </si>
  <si>
    <t>Հանրապետության փող., 62 շենք, տարածք 168</t>
  </si>
  <si>
    <t>Զոհրապ Վարդանյան, տնօրեն</t>
  </si>
  <si>
    <r>
      <rPr>
        <rFont val="Calibri"/>
        <color rgb="FF1155CC"/>
        <u/>
      </rPr>
      <t>374-55-160770</t>
    </r>
    <r>
      <rPr>
        <rFont val="Calibri"/>
        <color theme="1"/>
      </rPr>
      <t>(բջջ.)</t>
    </r>
  </si>
  <si>
    <t>Վ ՏԵԼԵԿՈՄ</t>
  </si>
  <si>
    <t>Կապ և անվտանգություն</t>
  </si>
  <si>
    <t>Գևորգ Չաուշի փող., 11/1 շենք</t>
  </si>
  <si>
    <t>Արշակ Աղաջանյան, տնօրեն</t>
  </si>
  <si>
    <r>
      <rPr>
        <rFont val="Calibri"/>
        <color rgb="FF1155CC"/>
        <u/>
      </rPr>
      <t>374-95-798922</t>
    </r>
    <r>
      <rPr>
        <rFont val="Calibri"/>
        <color theme="1"/>
      </rPr>
      <t>(բջջ.)</t>
    </r>
  </si>
  <si>
    <t>Օպերատորը համարս փոխանցեց ՄՌ մասնագետին, պետք է կապ հաստատի</t>
  </si>
  <si>
    <t>ՄԵԼԻՆԵԹ</t>
  </si>
  <si>
    <t>Տեղեկատվական տեխնոլոգիաների լուծումների պրովայդեր</t>
  </si>
  <si>
    <t>Կոմիտասի պող., 49 շենք, շինություն 7</t>
  </si>
  <si>
    <t>Անահիտ Ալբերտի Տիտանյան, տնօրեն</t>
  </si>
  <si>
    <r>
      <rPr>
        <rFont val="Calibri"/>
        <color rgb="FF1155CC"/>
        <u/>
      </rPr>
      <t>374-60-542442</t>
    </r>
  </si>
  <si>
    <t>ՆՈՎԵՆՏԻՔ</t>
  </si>
  <si>
    <t>Արմենակ Արմենակյան փող., 9 շենք</t>
  </si>
  <si>
    <t>Սարգիս Բաբկենի Հարությունյան, տնօրեն</t>
  </si>
  <si>
    <r>
      <rPr>
        <rFont val="Calibri"/>
        <color rgb="FF1155CC"/>
        <u/>
      </rPr>
      <t>374-12-525555</t>
    </r>
  </si>
  <si>
    <t>ԼԱՆԱՐ ՍԵՐՎԻՍ</t>
  </si>
  <si>
    <t>Սերվերային սարքավորումներ</t>
  </si>
  <si>
    <t>Արա Սարգսյան փող., 10/1 շենք</t>
  </si>
  <si>
    <t>Տիգրան Համայակի Դանիելյան, տնօրեն</t>
  </si>
  <si>
    <r>
      <rPr>
        <rFont val="Calibri"/>
        <color rgb="FF1155CC"/>
        <u/>
      </rPr>
      <t>374-99-004404</t>
    </r>
    <r>
      <rPr>
        <rFont val="Calibri"/>
        <color theme="1"/>
      </rPr>
      <t>(բջջ.)</t>
    </r>
  </si>
  <si>
    <t>info@lanar.am</t>
  </si>
  <si>
    <t>Չի հետաքրքրում, քանի որ կորպորատիվ հագուստ չեն կրում և չեն պլանավորում, բայց համենայն դեպս մեյլ տրամադրեցին ինֆոի համար</t>
  </si>
  <si>
    <t>ՍՆԵՊ ԳՐՈՒՊ</t>
  </si>
  <si>
    <t>Համակարգչային տեխնիկայի ներմուծում</t>
  </si>
  <si>
    <t>Հյուսիսային պող., 10 շենք</t>
  </si>
  <si>
    <t>Վեներա Մարտիրոսյան, տնօրեն</t>
  </si>
  <si>
    <r>
      <rPr>
        <rFont val="Calibri"/>
        <color rgb="FF1155CC"/>
        <u/>
      </rPr>
      <t>374-91-501170</t>
    </r>
    <r>
      <rPr>
        <rFont val="Calibri"/>
        <color theme="1"/>
      </rPr>
      <t>(բջջ.)</t>
    </r>
  </si>
  <si>
    <t>ԷՖ ՆԵԹ ՏԵԼԵԿՈՄ</t>
  </si>
  <si>
    <t>Զավարյան փող., 57/4 շենք</t>
  </si>
  <si>
    <t>Գևորգ Ենգիբարյան, գլխավոր տնօրեն</t>
  </si>
  <si>
    <r>
      <rPr>
        <rFont val="Calibri"/>
        <color rgb="FF1155CC"/>
        <u/>
      </rPr>
      <t>8988</t>
    </r>
    <r>
      <rPr>
        <rFont val="Calibri"/>
        <color theme="1"/>
      </rPr>
      <t>(կարճ համար)</t>
    </r>
  </si>
  <si>
    <t>sona․madoyan@fnet.am</t>
  </si>
  <si>
    <t>Օպերատորի հետ եմ խոսել, համարս փոխանցել էր մասնագետին, զանգեց Սոնան վաճառքի բաժնից,խոսեցինք ասեց որ էդ հարցով իրականում ինքը չի զբաղվում, բայց քանի որ էս պահին մասնագետը արձակուրդում էր ինքն ա անում։ Ասեցի,որ համագործակցության նպատակով հանդիպում ենք ուզում կազմակերպել, որ ավելի պատկերավոր լինի իրանց համար, խնդրեց մեյլին ինֆո ուղարկեմ որ խոսի գործընկերոջ հետ ու ցանկության դեպքում կապ կհաստատի։</t>
  </si>
  <si>
    <t>ԱՅ ԹԻ ԴԻՍՏՐԻԲՅՈՒՇՆ</t>
  </si>
  <si>
    <t>Արա Սարգսյան փող., 14 շենք</t>
  </si>
  <si>
    <t>Էլլա Քալաշյան</t>
  </si>
  <si>
    <r>
      <rPr>
        <rFont val="Calibri"/>
        <color rgb="FF1155CC"/>
        <u/>
      </rPr>
      <t>374-33-670670</t>
    </r>
    <r>
      <rPr>
        <rFont val="Calibri"/>
        <color theme="1"/>
      </rPr>
      <t>(բջջ.)</t>
    </r>
  </si>
  <si>
    <t>Ինչ-որ աղջիկ վերցրեց ասեց, որ հետաքրքիր ա հետո երբ ներկայացրի ասեց, հա չէ լավ չենք ուզում ու անջատեց։ Հետ զանգեցի չպատասխանեցին։</t>
  </si>
  <si>
    <r>
      <rPr>
        <rFont val="Calibri"/>
        <color rgb="FF1155CC"/>
        <u/>
      </rPr>
      <t>374-96-501140</t>
    </r>
    <r>
      <rPr>
        <rFont val="Calibri"/>
        <color theme="1"/>
      </rPr>
      <t>(բջջ.)</t>
    </r>
  </si>
  <si>
    <t>ԹԵԼ-ՍԵԼ</t>
  </si>
  <si>
    <t>Դրամական փոխանցումների համակարգ</t>
  </si>
  <si>
    <t>Հակոբ Հակոբյան փող., 3 շենք, 3-րդ հարկ</t>
  </si>
  <si>
    <t>Արտյոմ Վաչագանի Ղազարյան, գլխավոր տնօրեն</t>
  </si>
  <si>
    <r>
      <rPr>
        <rFont val="Calibri"/>
        <color rgb="FF1155CC"/>
        <u/>
      </rPr>
      <t>374-60-272222</t>
    </r>
  </si>
  <si>
    <t>info@telcell.am</t>
  </si>
  <si>
    <t>Օպերատորի հետ եմ խոսել, ասեց որ կոնկրետ մասնագետի կոնտակտ չունի, խնդրեցի որ հեռախոսահամարս փոխանցի ՄՌ-ին կամ մարքեթինգի բաժնին,ասեց որ իրենց մոտ մեյլ-ով են առաջարկները դիտարկում և ես պետք է կապ հաստատեմ այլ ոչ թէ իրենք։ Մեյլը տրամադրեց կուղարկեմ ինֆո, բայց լինքդինով գրել եմ ՄՌ-ին, սպասում եմ պատասխանի։</t>
  </si>
  <si>
    <t>ՆԻԿԻՏԱ ՄՈԲԱՅԼ</t>
  </si>
  <si>
    <t>Ավտոմատացված զանգեր</t>
  </si>
  <si>
    <t>Օֆելյա Ազարումյան, տնօրեն</t>
  </si>
  <si>
    <r>
      <rPr>
        <rFont val="Calibri"/>
        <color rgb="FF1155CC"/>
        <u/>
      </rPr>
      <t>374-10-512073</t>
    </r>
  </si>
  <si>
    <t>info@nikita.am</t>
  </si>
  <si>
    <t>Քանի որ մասնագետը տեղում չէր, խնդրեցին մեյլ ուղարկել, բայց ասեցի որ մեյլով այդքան էլ հարմար չի լինի ներկայացնել մեր պրոդուկտը և մասնագետի համարը ուզեցի, չկարողացավ տրամադրել համարը, ասեցի որ ինքս երկուշաբթի նորից կզանգեմ մասնագետի հետ խոսելու համար։ Բայց մեյլը վերցրի։</t>
  </si>
  <si>
    <t>ԼՍՈՖՏ</t>
  </si>
  <si>
    <t>Փավստոս Բուզանդի փող., 1/3 շենք</t>
  </si>
  <si>
    <t>Լարիսա Մովսեսի Լալայան, տնօրեն</t>
  </si>
  <si>
    <r>
      <rPr>
        <rFont val="Calibri"/>
        <color rgb="FF1155CC"/>
        <u/>
      </rPr>
      <t>374-60-656200</t>
    </r>
  </si>
  <si>
    <t>info@lsoft.am</t>
  </si>
  <si>
    <t>Տնօրենի հետ խոսեցի ասեց որ այս պահին ունեն շապիկներ,բայց երկարաթև են ուզում ձեռք բերել, խոսակցությունը տարա դեպի հանդիպում ասեց, որ պետք է մեկ այլ ընկերության հետ հանդիպեն, բայց խնդրեց մեյլ ուղարկել, եթե չհավանի մյուս ընկերության արտադրանքը մեզ հետ կապ կհաստատի։</t>
  </si>
  <si>
    <t>ՍՏՈՒԴԻՈ ՈՒԱՆ</t>
  </si>
  <si>
    <t>Մաշտոցի պող., 45ա շենք</t>
  </si>
  <si>
    <t>Գևորգ Ալեքսանդրի Գադուկյան, տնօրեն</t>
  </si>
  <si>
    <r>
      <rPr>
        <rFont val="Calibri"/>
        <color rgb="FF1155CC"/>
        <u/>
      </rPr>
      <t>374-60-522378</t>
    </r>
  </si>
  <si>
    <t>ԻՏՍՊԱՐԿ</t>
  </si>
  <si>
    <t>Հալաբյան փող., 65/5 շենք, 1-ին հարկ</t>
  </si>
  <si>
    <t>Տարոն Հմայակի Սարգսյան, տնօրեն</t>
  </si>
  <si>
    <r>
      <rPr>
        <rFont val="Calibri"/>
        <color rgb="FF1155CC"/>
        <u/>
      </rPr>
      <t>374-44-720101</t>
    </r>
    <r>
      <rPr>
        <rFont val="Calibri"/>
        <color theme="1"/>
      </rPr>
      <t>(բջջ.)</t>
    </r>
  </si>
  <si>
    <t>ՎԻԹԻՋԻ ՍՈՖԹՈՒԵՐ</t>
  </si>
  <si>
    <t>Ծրագրային ապահովման ստեղծում</t>
  </si>
  <si>
    <t>Մաշտոցի պող., 3 շենք, բն.25</t>
  </si>
  <si>
    <t>Վարդան Արայի Գևորգյան, տնօրեն</t>
  </si>
  <si>
    <r>
      <rPr>
        <rFont val="Calibri"/>
        <color rgb="FF1155CC"/>
        <u/>
      </rPr>
      <t>374-11-200371</t>
    </r>
  </si>
  <si>
    <t>ՍԹԵՅՋ ՍԹԱՅԼ</t>
  </si>
  <si>
    <t>Նախագծում և տեղադրում</t>
  </si>
  <si>
    <t>Մամիկոնյանց փող., 44/4 շենք</t>
  </si>
  <si>
    <t>Բագրատ Արմենի Դիվանյան, տնօրեն</t>
  </si>
  <si>
    <r>
      <rPr>
        <rFont val="Calibri"/>
        <color rgb="FF1155CC"/>
        <u/>
      </rPr>
      <t>374-98-800111</t>
    </r>
    <r>
      <rPr>
        <rFont val="Calibri"/>
        <color theme="1"/>
      </rPr>
      <t>(բջջ.)</t>
    </r>
  </si>
  <si>
    <t>ՅՈՒՆԻՎԵՐՍ</t>
  </si>
  <si>
    <t>Լեզվի կենտրոն</t>
  </si>
  <si>
    <t>Կոմիտասի պող., 49/2 շենք, 5-րդ հարկ</t>
  </si>
  <si>
    <t>Քրիստինե Սոկրատի Մկրտչյան, տնօրե</t>
  </si>
  <si>
    <r>
      <rPr>
        <rFont val="Calibri"/>
        <color rgb="FF1155CC"/>
        <u/>
      </rPr>
      <t>374-55-283450</t>
    </r>
    <r>
      <rPr>
        <rFont val="Calibri"/>
        <color theme="1"/>
      </rPr>
      <t>(բջջ.)</t>
    </r>
  </si>
  <si>
    <t>info@ulc.am</t>
  </si>
  <si>
    <t>Խոսել եմ աշխատակցի հետ ում համարը նշված ա, ասեց որ համագործակցում են մեկ այլ արտադրողի հետ, բայց մեյլ տրամադրեց մեր ինֆոն ուղարկելու համար, քանի որ կարողա տնօրենին հետաքրքրի։</t>
  </si>
  <si>
    <t>ԲԻԶՆԵՍ ՊԱՐԿ</t>
  </si>
  <si>
    <t>Բիզնես կենտրոն</t>
  </si>
  <si>
    <t>Գոռ Սևաչյան, հիմնադիր տնօրեն</t>
  </si>
  <si>
    <r>
      <rPr>
        <rFont val="Calibri"/>
        <color rgb="FF1155CC"/>
        <u/>
      </rPr>
      <t>374-44-757004</t>
    </r>
    <r>
      <rPr>
        <rFont val="Calibri"/>
        <color theme="1"/>
      </rPr>
      <t>(բջջ.)</t>
    </r>
  </si>
  <si>
    <t>marketing@bpark.am</t>
  </si>
  <si>
    <t>Մարքեթոլոգի հետ եմ խոսել, անունը չիմացա, առաջարկը հետաքրքրեց ու մեյլ ուզեց, քանի որ մի քանի ընկերություն արդեն դիտարկում են։</t>
  </si>
  <si>
    <t>ԳՈՒՐՈՒՍ</t>
  </si>
  <si>
    <t>Պայմանագրային հետազոտական կազմակերպություն</t>
  </si>
  <si>
    <t>Ահարոնյան փող., 51 շենք</t>
  </si>
  <si>
    <t>Վահե Մարտիրոսյան, տնօրեն</t>
  </si>
  <si>
    <r>
      <rPr>
        <rFont val="Calibri"/>
        <color rgb="FF1155CC"/>
        <u/>
      </rPr>
      <t>374-11-708011</t>
    </r>
  </si>
  <si>
    <t>Ստեփանի հետ եմ խոսել, ասեց որ էդ հարցով իր գործընկերն ա զբաղվում, ով այս պահին տեղում չէր։ Համարս թողել եմ, որպիսի հետ զանգեն։</t>
  </si>
  <si>
    <t>ՔՈՐԹԵՆ ՇԻՓԻՆԳ</t>
  </si>
  <si>
    <t>Ծովային և ցամաքային բեռնափոխադրումներ</t>
  </si>
  <si>
    <t>Ոսկերիչների փող., 2/9 շենք</t>
  </si>
  <si>
    <t>Սալոմե Բոլկվաձե, տնօրեն</t>
  </si>
  <si>
    <r>
      <rPr>
        <rFont val="Calibri"/>
        <color rgb="FF1155CC"/>
        <u/>
      </rPr>
      <t>374-93-300083</t>
    </r>
    <r>
      <rPr>
        <rFont val="Calibri"/>
        <color theme="1"/>
      </rPr>
      <t>(բջջ.)</t>
    </r>
  </si>
  <si>
    <t>ԴՈՄ-ԴԵՆԻԵԼ</t>
  </si>
  <si>
    <t>Մարշալ Բաղրամյան պող., 17 շենք, 2-րդ հարկ</t>
  </si>
  <si>
    <t>Արտաշես Քալանթարյան, տնօրեն</t>
  </si>
  <si>
    <r>
      <rPr>
        <rFont val="Calibri"/>
        <color rgb="FF1155CC"/>
        <u/>
      </rPr>
      <t>374-91-411659</t>
    </r>
    <r>
      <rPr>
        <rFont val="Calibri"/>
        <color theme="1"/>
      </rPr>
      <t>(բջջ.)</t>
    </r>
  </si>
  <si>
    <t>ԷԼԻՏ ՊԼԱԶԱ</t>
  </si>
  <si>
    <t>Մովսես Խորենացու փող., 15 շենք</t>
  </si>
  <si>
    <t>Դավիթ Արմենի Մկոյան, գլխավոր տնօրեն</t>
  </si>
  <si>
    <r>
      <rPr>
        <rFont val="Calibri"/>
        <color rgb="FF1155CC"/>
        <u/>
      </rPr>
      <t>374-10-542300</t>
    </r>
  </si>
  <si>
    <t>info@eliteplaza.am</t>
  </si>
  <si>
    <t>Խոսեցի զանգերի գծով աշխատակցի հետ, քանի որ էս պահին աշխատակիցը տեղում չէր խնդրեց մեյլ ուղարկել, ասեցի որ հանդիպման համար եմ զանգահարել ու մեյլով էդքան էլ չեմ կարողանա ներկայացնել արտադրանքը, բայց չտրամադրեց այլ հեռախոսահամար։ Մեյլը կուղարկեմ բայց մյուս շաբաթ նորից կզանգեմ։</t>
  </si>
  <si>
    <t>ԳԼՈԲԲԻՆԳ</t>
  </si>
  <si>
    <t>Միջազգային օնլայն-գնումների հարթակ</t>
  </si>
  <si>
    <t>Հրաչյա Քոչարի փող., 44/53 շենք</t>
  </si>
  <si>
    <t>Շուշանիկ Հարությունյան, գործադիր տնօրեն</t>
  </si>
  <si>
    <r>
      <rPr>
        <rFont val="Calibri"/>
        <color rgb="FF1155CC"/>
        <u/>
      </rPr>
      <t>374-60-616616</t>
    </r>
  </si>
  <si>
    <t>ԴԻՋԻԹԵՅՆ</t>
  </si>
  <si>
    <t>Ծովակալ Իսակովի պող., 15/3 շենք</t>
  </si>
  <si>
    <t>Հարություն Վարդանյան, տնօրեն</t>
  </si>
  <si>
    <r>
      <rPr>
        <rFont val="Calibri"/>
        <color rgb="FF1155CC"/>
        <u/>
      </rPr>
      <t>374-60-700400</t>
    </r>
  </si>
  <si>
    <t>Խոսեցի օպերատորի հետ, մեր ընկերության անունով հայտ ներկայացրեց տվյալ բաժնին, որ կապ հաստատեն։ Ասեց, որ 10 աշխատանքային օրվա ընթացքում, ցանկացած պատասխանի դեպքում կզանգահարեն։</t>
  </si>
  <si>
    <t>ՄՈԲԲԻՍ</t>
  </si>
  <si>
    <t>Բջջային մարքեթինգ, ինտերակտիվ ծառայություններ</t>
  </si>
  <si>
    <t>Ծարավ Աղբյուրի փող., 55/5 շենք, տարածք 323</t>
  </si>
  <si>
    <t>Ռուբեն Արայիկի Մելիքյան, տնօրեն</t>
  </si>
  <si>
    <r>
      <rPr>
        <rFont val="Calibri"/>
        <color rgb="FF1155CC"/>
        <u/>
      </rPr>
      <t>374-99-530355</t>
    </r>
    <r>
      <rPr>
        <rFont val="Calibri"/>
        <color theme="1"/>
      </rPr>
      <t>(բջջ.)</t>
    </r>
  </si>
  <si>
    <t>ՎԴ ԿՈՄՊՅՈՒՏԵՐՍ</t>
  </si>
  <si>
    <t>Սայաթ-Նովայի պող., 24-2 շենք</t>
  </si>
  <si>
    <t>Տիգրան Միրոյան, տնօրեն</t>
  </si>
  <si>
    <r>
      <rPr>
        <rFont val="Calibri"/>
        <color rgb="FF1155CC"/>
        <u/>
      </rPr>
      <t>374-99-544818</t>
    </r>
    <r>
      <rPr>
        <rFont val="Calibri"/>
        <color theme="1"/>
      </rPr>
      <t>(բջջ.)</t>
    </r>
  </si>
  <si>
    <t>ՏԵՐՄԻՆԱԼ 5</t>
  </si>
  <si>
    <t>Տիգրան Մեծի պող., 16 շենք</t>
  </si>
  <si>
    <t>Բորիս Հովհաննիսյան, տնօրեն</t>
  </si>
  <si>
    <r>
      <rPr>
        <rFont val="Calibri"/>
        <color rgb="FF1155CC"/>
        <u/>
      </rPr>
      <t>374-33-600400</t>
    </r>
    <r>
      <rPr>
        <rFont val="Calibri"/>
        <color theme="1"/>
      </rPr>
      <t>(բջջ.)</t>
    </r>
  </si>
  <si>
    <t>Գիտեմ, որ ունեն հագուստ և ումն է այս հաստատությունը, բայց նավսյակի զանգեցի, էն էլ չուզեցին։</t>
  </si>
  <si>
    <t>ՍԱՀԱԿ-ՍԵՐՎԻՍ</t>
  </si>
  <si>
    <t>Մարշալ Բաղրամյան պող., 69 շենք</t>
  </si>
  <si>
    <t>Հակոբ Յուրիի Սահակյան, տնօրեն</t>
  </si>
  <si>
    <r>
      <rPr>
        <rFont val="Calibri"/>
        <color rgb="FF1155CC"/>
        <u/>
      </rPr>
      <t>374-60-516251</t>
    </r>
  </si>
  <si>
    <t>ՍՏԵՊ ԼՈՋԻԿ</t>
  </si>
  <si>
    <t>Արգիշտիի փող., 7 շենք, 5-րդ հարկ</t>
  </si>
  <si>
    <t>Դավիթ Խորենի Դավթյան, գլխավոր տնօրեն</t>
  </si>
  <si>
    <r>
      <rPr>
        <rFont val="Calibri"/>
        <color rgb="FF1155CC"/>
        <u/>
      </rPr>
      <t>374-60-747475</t>
    </r>
  </si>
  <si>
    <r>
      <rPr>
        <rFont val="Calibri"/>
        <color rgb="FF1155CC"/>
        <u/>
      </rPr>
      <t>374-77-070955</t>
    </r>
    <r>
      <rPr>
        <rFont val="Calibri"/>
        <color theme="1"/>
      </rPr>
      <t>(բջջ.)</t>
    </r>
  </si>
  <si>
    <t>Հագուստը ազատ է, չեն կրում կորպորատիվ հագուստ։</t>
  </si>
  <si>
    <t>ԷՅ ԹԻ ԱՈՒԹՈՄԵՅՇՆ</t>
  </si>
  <si>
    <t>Վաղարշ Վաղարշյան փող., 12ա շենք, 2-րդ հարկ, սեն.210</t>
  </si>
  <si>
    <t>Արմեն Թարխանյան, տնօրեն</t>
  </si>
  <si>
    <r>
      <rPr>
        <rFont val="Calibri"/>
        <color rgb="FF1155CC"/>
        <u/>
      </rPr>
      <t>374-91-367699</t>
    </r>
    <r>
      <rPr>
        <rFont val="Calibri"/>
        <color theme="1"/>
      </rPr>
      <t>(բջջ.)</t>
    </r>
  </si>
  <si>
    <t>ՓՐԱԵՄԻՈՒՄ ՌԱ</t>
  </si>
  <si>
    <t>Ծրագրային ապահովվում</t>
  </si>
  <si>
    <t>Ալեք Մանուկյան փող., 9 շենք, 3-րդ հարկ</t>
  </si>
  <si>
    <t>Արթուր Օդաբաշյան, տնօրեն</t>
  </si>
  <si>
    <r>
      <rPr>
        <rFont val="Calibri"/>
        <color rgb="FF1155CC"/>
        <u/>
      </rPr>
      <t>374-95-270698</t>
    </r>
    <r>
      <rPr>
        <rFont val="Calibri"/>
        <color theme="1"/>
      </rPr>
      <t>(բջջ.)</t>
    </r>
  </si>
  <si>
    <r>
      <rPr>
        <rFont val="Calibri"/>
        <color rgb="FF1155CC"/>
        <u/>
      </rPr>
      <t>374-44-431431</t>
    </r>
    <r>
      <rPr>
        <rFont val="Calibri"/>
        <color theme="1"/>
      </rPr>
      <t>(բջջ.)</t>
    </r>
  </si>
  <si>
    <t>ՑՈՒԿ</t>
  </si>
  <si>
    <t>Մարշալ Բաղրամյան պող., 59 շենք, 4-րդ հարկ, գրասենյակ 011</t>
  </si>
  <si>
    <r>
      <rPr>
        <rFont val="Calibri"/>
        <color rgb="FF1155CC"/>
        <u/>
      </rPr>
      <t>374-95-388633</t>
    </r>
    <r>
      <rPr>
        <rFont val="Calibri"/>
        <color theme="1"/>
      </rPr>
      <t>(բջջ.)</t>
    </r>
  </si>
  <si>
    <t>34 ԲԻԶՆԵՍ ԿԵՆՏՐՈՆ</t>
  </si>
  <si>
    <t>Գարեգին Նժդեհի փող., 34 շենք</t>
  </si>
  <si>
    <t>Միհրան Փիլոսյան, տնօրեն</t>
  </si>
  <si>
    <r>
      <rPr>
        <rFont val="Calibri"/>
        <color rgb="FF1155CC"/>
        <u/>
      </rPr>
      <t>374-44-983322</t>
    </r>
    <r>
      <rPr>
        <rFont val="Calibri"/>
        <color theme="1"/>
      </rPr>
      <t>(բջջ.)</t>
    </r>
  </si>
  <si>
    <t>ԷՅ ԷՄ ԴԻ ԱՐՄԵՆԻԱ</t>
  </si>
  <si>
    <t>Ծրագրային ապահովման մշակում</t>
  </si>
  <si>
    <t>Վազգեն Սարգսյան փող., 10 շենք, 3-րդ հարկ</t>
  </si>
  <si>
    <t>Արա Մարկոսյան</t>
  </si>
  <si>
    <r>
      <rPr>
        <rFont val="Calibri"/>
        <color rgb="FF1155CC"/>
        <u/>
      </rPr>
      <t>374-11-655020</t>
    </r>
  </si>
  <si>
    <t>Համարը սխալ է</t>
  </si>
  <si>
    <t>ԻՆՖՈՍԵԿ</t>
  </si>
  <si>
    <t>Իսահակյան փող., 28 շենք, 3-րդ հարկ</t>
  </si>
  <si>
    <t>Կարեն Գասպարյան, տնօրեն</t>
  </si>
  <si>
    <r>
      <rPr>
        <rFont val="Calibri"/>
        <color rgb="FF1155CC"/>
        <u/>
      </rPr>
      <t>374-60-666666</t>
    </r>
  </si>
  <si>
    <t>ՆԱՄԼՈՔ</t>
  </si>
  <si>
    <t>Արգիշտիի փող., 7 շենք, սեն.502/1</t>
  </si>
  <si>
    <t>Լիլիթ Մաշադյան, տնօրեն</t>
  </si>
  <si>
    <r>
      <rPr>
        <rFont val="Calibri"/>
        <color rgb="FF1155CC"/>
        <u/>
      </rPr>
      <t>374-60-747476</t>
    </r>
  </si>
  <si>
    <t>ՎԱԼԼԵՔՍ ԱՅ-ԹԻ</t>
  </si>
  <si>
    <t>Խանջյան փող., 19 շենք</t>
  </si>
  <si>
    <t>Դավիթ Մեժլումյան, տնօրեն</t>
  </si>
  <si>
    <r>
      <rPr>
        <rFont val="Calibri"/>
        <color rgb="FF1155CC"/>
        <u/>
      </rPr>
      <t>374-10-510881</t>
    </r>
  </si>
  <si>
    <t>Երկրորդ անգամ եմ զանգում, չեն պատասխանում.</t>
  </si>
  <si>
    <t>ԻՐՏԵԿ</t>
  </si>
  <si>
    <t>Իրավական տեղեկատվական ընկերություն</t>
  </si>
  <si>
    <t>Ավետ Ավետիսյան փող., 63 շենք, տարածք 42/1</t>
  </si>
  <si>
    <t>Ռոբերտ Վաչիկի Ավագյան, տնօրեն</t>
  </si>
  <si>
    <r>
      <rPr>
        <rFont val="Calibri"/>
        <color rgb="FF1155CC"/>
        <u/>
      </rPr>
      <t>374-11-322080</t>
    </r>
  </si>
  <si>
    <t>ԴԱՄԱՐԻՍ ԱՄ</t>
  </si>
  <si>
    <t>Արշակունյաց պող., 41, 5-րդ մասնաշենք</t>
  </si>
  <si>
    <t>Արամազդ Արտավազդի Աբեդի, տնօրեն</t>
  </si>
  <si>
    <t>374-10-445764</t>
  </si>
  <si>
    <t>Արդեն երկրորդ անգամն ա, զանգը գնում ա անջատում են։ Կփորձեմ լինքդինով գրել</t>
  </si>
  <si>
    <t>ԴԻՎԻ ԳՐՈՒՊ</t>
  </si>
  <si>
    <t>Հեռահաղորդակցության և անվտանգության համակարգերի ներմուծում և տեղադրում</t>
  </si>
  <si>
    <t>Դավիթ Ծիրունյան, տնօրեն</t>
  </si>
  <si>
    <r>
      <rPr>
        <rFont val="Calibri"/>
        <color rgb="FF1155CC"/>
        <u/>
      </rPr>
      <t>374-44-700041</t>
    </r>
    <r>
      <rPr>
        <rFont val="Calibri"/>
        <color theme="1"/>
      </rPr>
      <t>(բջջ.)</t>
    </r>
  </si>
  <si>
    <t>ՏԵԼԵԿՈՄ ԱՐՄԵՆԻԱ</t>
  </si>
  <si>
    <t>Հեռահաղորդակցություն</t>
  </si>
  <si>
    <t>Ազատության պող., 24/1 շենք</t>
  </si>
  <si>
    <t>Հայկ Եսայան, գլխավոր տնօրեն</t>
  </si>
  <si>
    <r>
      <rPr>
        <rFont val="Calibri"/>
        <color rgb="FF1155CC"/>
        <u/>
      </rPr>
      <t>374-10-410410</t>
    </r>
  </si>
  <si>
    <t>info@telecomarmenia.am</t>
  </si>
  <si>
    <t>Օպերատորի հետ եմ խոսել, մեյլ փոխանցեց, բայց լինքդինով ՄՌ-ին նույնպես գրել եմ ու անձնական մեյլին ինֆո ուղարկել</t>
  </si>
  <si>
    <t>ԱՅ ՔՅՈՒ ԷՍ</t>
  </si>
  <si>
    <t>Հանրապետության փող., 22 շենք</t>
  </si>
  <si>
    <t>Ռոլանդ Ալբերտի Դանիելյան, գլխավոր տնօրեն</t>
  </si>
  <si>
    <r>
      <rPr>
        <rFont val="Calibri"/>
        <color rgb="FF1155CC"/>
        <u/>
      </rPr>
      <t>374-60-830303</t>
    </r>
  </si>
  <si>
    <t>ՍԻՆՈՓՍԻՍ ԱՐՄԵՆԻԱ</t>
  </si>
  <si>
    <t>Էլեկտրոնային նախագծման ավտոմատացման միջոցների և մտավոր սեփականության մշակում</t>
  </si>
  <si>
    <t>Արշակունյաց պող., 41</t>
  </si>
  <si>
    <t>Հովիկ Մուսայելյան, տնօրեն</t>
  </si>
  <si>
    <r>
      <rPr>
        <rFont val="Calibri"/>
        <color rgb="FF1155CC"/>
        <u/>
      </rPr>
      <t>374-10-492100</t>
    </r>
  </si>
  <si>
    <t>Օպերատորն ա պատասխանում արդեն երրորդ անգամ, ասում որ մասնագետը տեղում չի, բայց այլ կոնտակտ էլ չի տրամադրում կապ հաստատելու համար։ Կփորձեմ ուրիշ համար գտնել։</t>
  </si>
  <si>
    <t>ԷՅ ԲԻ ԷՍ ԹԵՔՆՈԼՈՋԻՍ</t>
  </si>
  <si>
    <t>Տեղեկատվական տեխնոլոգիաների աութսորսինգ</t>
  </si>
  <si>
    <t>Հարություն Կալենցի փող., 11/1 շենք</t>
  </si>
  <si>
    <t>Գարեգին Բաղդյան, գլխավոր տնօրեն</t>
  </si>
  <si>
    <r>
      <rPr>
        <rFont val="Calibri"/>
        <color rgb="FF1155CC"/>
        <u/>
      </rPr>
      <t>374-12-912912</t>
    </r>
  </si>
  <si>
    <t>Սկզբից չպատասխանեցին 2 անգամ, հիմա համարը անհասանելի ա դարձել։ Վաղը առավոտյան նորից կզանգեմ</t>
  </si>
  <si>
    <t>Արմենակ Արմենակյան փող., 2/5 շենք, 4-րդ հարկ, սեն.401</t>
  </si>
  <si>
    <r>
      <rPr>
        <rFont val="Calibri"/>
        <color rgb="FF1155CC"/>
        <u/>
      </rPr>
      <t>374-99-950996</t>
    </r>
    <r>
      <rPr>
        <rFont val="Calibri"/>
        <color theme="1"/>
      </rPr>
      <t>(բջջ.)</t>
    </r>
  </si>
  <si>
    <t>ԻԴՐԱՄ</t>
  </si>
  <si>
    <t>Առցանց վճարային համակարգ</t>
  </si>
  <si>
    <t>Խանջյան փող., 19/1 շենք</t>
  </si>
  <si>
    <t>Արսեն Քդենյան, տնօրեն</t>
  </si>
  <si>
    <r>
      <rPr>
        <rFont val="Calibri"/>
        <color rgb="FF1155CC"/>
        <u/>
      </rPr>
      <t>374-60-700700</t>
    </r>
  </si>
  <si>
    <t>info@idram.am</t>
  </si>
  <si>
    <t>Օպերատորը համարս փոխանցեց կորպորատիվ հարցով զբաղվող բաժնին, բայց լինքդինով ՄՌ-ին նույնպես գրել եմ մեյլ է տրամադրել, ինֆոն ուղարկել եմ</t>
  </si>
  <si>
    <t>Երզնկյան փող., 71ա շենք</t>
  </si>
  <si>
    <r>
      <rPr>
        <rFont val="Calibri"/>
        <color rgb="FF1155CC"/>
        <u/>
      </rPr>
      <t>374-94-530840</t>
    </r>
    <r>
      <rPr>
        <rFont val="Calibri"/>
        <color theme="1"/>
      </rPr>
      <t>(բջջ.)</t>
    </r>
  </si>
  <si>
    <t>Աշխատողների թիվը քիչ է, էդ պատճառով թիմային հագուստ չունեն։ Հեռախոսահամր եմ փոխանցել, հետքրքրելու դեպքում կապ կհաստատեն։</t>
  </si>
  <si>
    <t>ՍՈՖԹ ԹԱՅՄ</t>
  </si>
  <si>
    <t>Արտոնագրված համակարգչային ծրագրերի վաճառք</t>
  </si>
  <si>
    <t>Սարմենի փող., 1 շենք</t>
  </si>
  <si>
    <t>Հասմիկ Մարտիրոսյան, տնօրեն</t>
  </si>
  <si>
    <r>
      <rPr>
        <rFont val="Calibri"/>
        <color rgb="FF1155CC"/>
        <u/>
      </rPr>
      <t>374-94-818501</t>
    </r>
    <r>
      <rPr>
        <rFont val="Calibri"/>
        <color theme="1"/>
      </rPr>
      <t>(բջջ.)</t>
    </r>
  </si>
  <si>
    <t>ՄԱՅՔՐՈՍՈՖԹ ԱՐԷՅ</t>
  </si>
  <si>
    <t>«Մայքրոսոֆթ» ընկերության ներկայացուցչություն</t>
  </si>
  <si>
    <t>Տերյան փող., 105/1 շենք, 6-րդ հարկ, սեն.606</t>
  </si>
  <si>
    <t>Դիանա Ղազարյան, տնօրեն</t>
  </si>
  <si>
    <r>
      <rPr>
        <rFont val="Calibri"/>
        <color rgb="FF1155CC"/>
        <u/>
      </rPr>
      <t>374-10-514889</t>
    </r>
  </si>
  <si>
    <t>Մի քանի զանգ գնում ա անջատում են</t>
  </si>
  <si>
    <t>ՏԵՂԵԿԱՏՎԱԿԱՆ ՀԱՄԱԿԱՐԳԵՐԻ ԶԱՐԳԱՑՄԱՆ ԵՎ ՎԵՐԱՊԱՏՐԱՍՏՄԱՆ ԿԵՆՏՐՈՆ</t>
  </si>
  <si>
    <t>Կոմիտասի պող., 51 շենք, 2-րդ հարկ</t>
  </si>
  <si>
    <t>Գրիշա Մարատի Խաչատրյան, նախագահ</t>
  </si>
  <si>
    <r>
      <rPr>
        <rFont val="Calibri"/>
        <color rgb="FF1155CC"/>
        <u/>
      </rPr>
      <t>374-91-481159</t>
    </r>
    <r>
      <rPr>
        <rFont val="Calibri"/>
        <color theme="1"/>
      </rPr>
      <t>(բջջ.)</t>
    </r>
  </si>
  <si>
    <t>Խնդրեցին երկուշաբթի զանգել</t>
  </si>
  <si>
    <t>ՋԻ ՍՈՖՏ</t>
  </si>
  <si>
    <t>Բիզնես-ծրագրերի մշակում</t>
  </si>
  <si>
    <t>Մարշալ Բաղրամյան պող., 70 շենք</t>
  </si>
  <si>
    <t>Միքայել Առուստամյան, գործադիր տնօրեն</t>
  </si>
  <si>
    <r>
      <rPr>
        <rFont val="Calibri"/>
        <color rgb="FF1155CC"/>
        <u/>
      </rPr>
      <t>374-43-610808</t>
    </r>
    <r>
      <rPr>
        <rFont val="Calibri"/>
        <color theme="1"/>
      </rPr>
      <t>(բջջ.)</t>
    </r>
  </si>
  <si>
    <t>ԹԻՄՎՅՈՒՎԵՐ ԱՐՄԵՆԻԱ</t>
  </si>
  <si>
    <t>Վեբ-կայքերի, սերվերների, ներքին ցանցի մոնիտորինգ</t>
  </si>
  <si>
    <t>Ստեփան Հարությունյան, տնօրեն</t>
  </si>
  <si>
    <r>
      <rPr>
        <rFont val="Calibri"/>
        <color rgb="FF1155CC"/>
        <u/>
      </rPr>
      <t>374-11-612100</t>
    </r>
  </si>
  <si>
    <t>ԻԶԻ ՓԵՅ</t>
  </si>
  <si>
    <t>Վճարումների ընդունման համակարգ</t>
  </si>
  <si>
    <t>Ադոնցի փող., 8/171 շենք</t>
  </si>
  <si>
    <t>Մհեր Գալստյան, գործադիր տնօրեն</t>
  </si>
  <si>
    <r>
      <rPr>
        <rFont val="Calibri"/>
        <color rgb="FF1155CC"/>
        <u/>
      </rPr>
      <t>374-11-261261</t>
    </r>
  </si>
  <si>
    <t>info@easypay.am</t>
  </si>
  <si>
    <t>Օպերատորի հետ խոսեցի, ասեց մեյլ անեմ, խնդրեցի կոնտակտ տրամադրել կամ իմ հեռախոսահամրը փոխանցել տվյալ բաժնին,ասեց որ իրենց մոտ նման առաջարկները միայն մեյլ-ով են դիտարկում։ Լինքդինով գրել եմ ՄՌ-ին</t>
  </si>
  <si>
    <t>ԱՅԳԻ</t>
  </si>
  <si>
    <t>Թաիրովի փող., 24 շենք</t>
  </si>
  <si>
    <r>
      <rPr>
        <rFont val="Calibri"/>
        <color rgb="FF1155CC"/>
        <u/>
      </rPr>
      <t>374-98-355000</t>
    </r>
    <r>
      <rPr>
        <rFont val="Calibri"/>
        <color theme="1"/>
      </rPr>
      <t>(բջջ.)</t>
    </r>
  </si>
  <si>
    <t>Բիզնես կենտրոնը նորաբաց էր, դեռ վերանորոգումներ են անցկացվում, խնդրեցին Նոյեմբեր ամսին զանգահարել, հավանաբար սպասարկող անձնակազմի համար կուզենան տեսնել կտորները։</t>
  </si>
  <si>
    <t>ԹՈՒՄՈ</t>
  </si>
  <si>
    <t>Ստեղծարար տեխնոլոգիաների կենտրոն</t>
  </si>
  <si>
    <t>Հալաբյան փող., 16 շենք</t>
  </si>
  <si>
    <t>Մարի Լու Փափազյան, տնօրեն</t>
  </si>
  <si>
    <r>
      <rPr>
        <rFont val="Calibri"/>
        <color rgb="FF1155CC"/>
        <u/>
      </rPr>
      <t>374-10-398413</t>
    </r>
  </si>
  <si>
    <t>info@tumo.org</t>
  </si>
  <si>
    <t>Գլխամասային գրասենյակից Մարինեի հետ եմ խոսել,ասեց էս պահին մասնագետը,ով զբաղվում ա էդ հարցով արձակուրդում ա, մեյլ տրամադրեց, բայց լինքդինով նույնպես կգրեմ</t>
  </si>
  <si>
    <t>ՄԱՏՏԵՔ</t>
  </si>
  <si>
    <t>Մարիա Յակոբսենի փող., 9 տուն</t>
  </si>
  <si>
    <t>Աշոտ Մատինյան, տնօրեն</t>
  </si>
  <si>
    <r>
      <rPr>
        <rFont val="Calibri"/>
        <color rgb="FF1155CC"/>
        <u/>
      </rPr>
      <t>374-95-543003</t>
    </r>
    <r>
      <rPr>
        <rFont val="Calibri"/>
        <color theme="1"/>
      </rPr>
      <t>(բջջ.)</t>
    </r>
  </si>
  <si>
    <t>Մարքեթինգի բաժնի աշխատակցի հետ խոսեցի, նշեց որ իրենց պրոֆիլին համապատասխան չի առաջարկը, կորպորատիվ հագուստ չեն կրում և չեն էլ պլանավորում կրել։</t>
  </si>
  <si>
    <t>ԷՅԲԻՍԻԴՈՄԵՆ</t>
  </si>
  <si>
    <t>Դոմենների գրանցում</t>
  </si>
  <si>
    <t>Ադոնցի փող., 1 շենք, բն.4</t>
  </si>
  <si>
    <t>Գրիգորի Սաղյան, տնօրեն</t>
  </si>
  <si>
    <r>
      <rPr>
        <rFont val="Calibri"/>
        <color rgb="FF1155CC"/>
        <u/>
      </rPr>
      <t>374-60-270027</t>
    </r>
  </si>
  <si>
    <t>ԱՄՊԵՐԱ</t>
  </si>
  <si>
    <r>
      <rPr>
        <rFont val="Calibri"/>
        <color rgb="FF1155CC"/>
        <u/>
      </rPr>
      <t>374-11-205060</t>
    </r>
  </si>
  <si>
    <t>Ամբողջ տարվա ընթացքում միայն պոլոներ են կրում, ու այս պահին նոր էին թարմացրել, այլ հագուստաձև առաջարկեցի եղաբակին համահունչ, չցանկացան։</t>
  </si>
  <si>
    <t>ՐՈՒԹ ԱՅԹԻԷՍՓԻ</t>
  </si>
  <si>
    <t>Ցանցային և հեռահաղորդակցության սարքավորման ներմուծում</t>
  </si>
  <si>
    <t>Գեղամ Գագիկի Սարգիսյան, գլխավոր տնօրեն</t>
  </si>
  <si>
    <r>
      <rPr>
        <rFont val="Calibri"/>
        <color rgb="FF1155CC"/>
        <u/>
      </rPr>
      <t>374-91-242242</t>
    </r>
    <r>
      <rPr>
        <rFont val="Calibri"/>
        <color theme="1"/>
      </rPr>
      <t>(բջջ.)</t>
    </r>
  </si>
  <si>
    <t>ԷՍՈԼԱՐՄ</t>
  </si>
  <si>
    <t>Պաշտոնական թեստավորում, թրեյնինգ</t>
  </si>
  <si>
    <t>Մարշալ Բաղրամյան պող., 67/1 շենք</t>
  </si>
  <si>
    <t>Լևոն Ալեքսանդրի Մուրադխանյան, տնօրեն</t>
  </si>
  <si>
    <r>
      <rPr>
        <rFont val="Calibri"/>
        <color rgb="FF1155CC"/>
        <u/>
      </rPr>
      <t>374-99-166599</t>
    </r>
    <r>
      <rPr>
        <rFont val="Calibri"/>
        <color theme="1"/>
      </rPr>
      <t>(բջջ.)</t>
    </r>
  </si>
  <si>
    <t>esolarm@hotmail.com</t>
  </si>
  <si>
    <t>Սյուզաննայի հետ եմ խոսել, ասեց որ էս պահին ունեն, բայց մյուս տարվա համար կցանկանան ձեռք բերել, կոնտակտ եմ փոխանցել և մեյլին ինֆո ուղարկել։</t>
  </si>
  <si>
    <t>ՔՈՆՍԵՓԹ ՍՏՈՒԴԻՈ</t>
  </si>
  <si>
    <t>Վերին Անտառային փող., 11 շենք</t>
  </si>
  <si>
    <t>Անգինե Փրամզյան, տնօրեն</t>
  </si>
  <si>
    <r>
      <rPr>
        <rFont val="Calibri"/>
        <color rgb="FF1155CC"/>
        <u/>
      </rPr>
      <t>374-11-202311</t>
    </r>
  </si>
  <si>
    <t>ԱՅ ՓԻ ԷՄ ՐԻՍԵՐՉ</t>
  </si>
  <si>
    <t>Մարքեթինգ</t>
  </si>
  <si>
    <t>Մաշտոցի պող., 20 շենք, տարածք 28/1</t>
  </si>
  <si>
    <t>Մերի Քոսյան, տնօրեն</t>
  </si>
  <si>
    <r>
      <rPr>
        <rFont val="Calibri"/>
        <color rgb="FF1155CC"/>
        <u/>
      </rPr>
      <t>374-93-067898</t>
    </r>
    <r>
      <rPr>
        <rFont val="Calibri"/>
        <color theme="1"/>
      </rPr>
      <t>(բջջ.)</t>
    </r>
  </si>
  <si>
    <t>Մարքեթոլոգի հետ եմ խոսել ոնց հասկացա, ասեց որ բարտերային տերբերակով մեկ այլ ընկերության հետ համագործակցում են և այս պահին չեն կարող մեկ այլ ընկերության հետ հանդիպել, քանի որ պայմանագիր ունեն կնքած։</t>
  </si>
  <si>
    <r>
      <rPr>
        <rFont val="Calibri"/>
        <color rgb="FF1155CC"/>
        <u/>
      </rPr>
      <t>374-77-755442</t>
    </r>
    <r>
      <rPr>
        <rFont val="Calibri"/>
        <color theme="1"/>
      </rPr>
      <t>(բջջ.)</t>
    </r>
  </si>
  <si>
    <t>ԹԵՔՆՈԼԱԲ</t>
  </si>
  <si>
    <t>ՏՏ-ենթակառուցվածքների ամբողջական կառավարում</t>
  </si>
  <si>
    <t>Արշակունյաց պող., 278 շենք, 5-րդ հարկ, սեն.501</t>
  </si>
  <si>
    <t>Արտեմ Սադոյան, տնօրեն</t>
  </si>
  <si>
    <r>
      <rPr>
        <rFont val="Calibri"/>
        <color rgb="FF1155CC"/>
        <u/>
      </rPr>
      <t>374-98-640616</t>
    </r>
    <r>
      <rPr>
        <rFont val="Calibri"/>
        <color theme="1"/>
      </rPr>
      <t>(բջջ.)</t>
    </r>
  </si>
  <si>
    <t>Անջատում են</t>
  </si>
  <si>
    <t>ՕՀՄ ԷՆԵՐՋԻ</t>
  </si>
  <si>
    <t>Արևային վահանակների ներմուծում</t>
  </si>
  <si>
    <t>Ալեք Մանուկյան փող., 15ա շենք</t>
  </si>
  <si>
    <t>Սևակ Գագիկի Գևորգյան, գլխավոր տնօրեն</t>
  </si>
  <si>
    <r>
      <rPr>
        <rFont val="Calibri"/>
        <color rgb="FF1155CC"/>
        <u/>
      </rPr>
      <t>374-77-245246</t>
    </r>
    <r>
      <rPr>
        <rFont val="Calibri"/>
        <color theme="1"/>
      </rPr>
      <t>(բջջ.)</t>
    </r>
  </si>
  <si>
    <t>Առաջարկը ուղարկեցին տնօրենին,հետաքրքրելու դեպքում կապ կհաստատի։</t>
  </si>
  <si>
    <t>ՀԻԲՐԻԴ ՍՈԼՅՈՒՇՆՍ</t>
  </si>
  <si>
    <t>Հրաչյա Ներսիսյան փող. փակուղի, 1 շենք</t>
  </si>
  <si>
    <t>Արթուր Ամիրխանյան, գլխավոր տնօրեն</t>
  </si>
  <si>
    <r>
      <rPr>
        <rFont val="Calibri"/>
        <color rgb="FF1155CC"/>
        <u/>
      </rPr>
      <t>374-60-744355</t>
    </r>
  </si>
  <si>
    <t>Ի ԱՅ ՍԻ ՏԵԼԵԿՈՄ</t>
  </si>
  <si>
    <t>Հեռահաղորդակցության լուծումներ արդի սարքավորումներով</t>
  </si>
  <si>
    <t>Հրաչյա Քոչարի փող., 15 շենք, շինություն 53</t>
  </si>
  <si>
    <t>Երվանդ Սիմոնյան, տնօրեն</t>
  </si>
  <si>
    <r>
      <rPr>
        <rFont val="Calibri"/>
        <color rgb="FF1155CC"/>
        <u/>
      </rPr>
      <t>374-55-200022</t>
    </r>
    <r>
      <rPr>
        <rFont val="Calibri"/>
        <color theme="1"/>
      </rPr>
      <t>(բջջ.)</t>
    </r>
  </si>
  <si>
    <t>Պատվիրել են արդեն մեծ քանակությամբ, ամառային,աշնանային և ձմեռային։</t>
  </si>
  <si>
    <t>ԱՅՆԵՏ</t>
  </si>
  <si>
    <t>Ինտերնետ ծառայությունների մատակարար</t>
  </si>
  <si>
    <t>Մոլդովական փող., 37/47 շենք</t>
  </si>
  <si>
    <t>Դանիել Աբրահամյան, տնօրեն</t>
  </si>
  <si>
    <r>
      <rPr>
        <rFont val="Calibri"/>
        <color rgb="FF1155CC"/>
        <u/>
      </rPr>
      <t>374-99-703372</t>
    </r>
    <r>
      <rPr>
        <rFont val="Calibri"/>
        <color theme="1"/>
      </rPr>
      <t>(բջջ.)</t>
    </r>
  </si>
  <si>
    <t>ԲԻՎԱՔ ՀԱՅԱՍՏԱՆ</t>
  </si>
  <si>
    <t>Տեղեկատվական տեխնոլոգիաներ, մշակումներ</t>
  </si>
  <si>
    <t>Պռոշյան փող. 1-ին նրբ., 20/16 շենք</t>
  </si>
  <si>
    <t>Հասմիկ Կիրակոսյան, տնօրեն</t>
  </si>
  <si>
    <r>
      <rPr>
        <rFont val="Calibri"/>
        <color rgb="FF1155CC"/>
        <u/>
      </rPr>
      <t>374-44-505305</t>
    </r>
    <r>
      <rPr>
        <rFont val="Calibri"/>
        <color theme="1"/>
      </rPr>
      <t>(բջջ.)</t>
    </r>
  </si>
  <si>
    <t>Կոնկրետ պատասխան չստացա, քանի որ չհասկացա ով էր պատասխանել զանգին, կփորձեմ նորից կապ հաստատել մի քանի օրից։</t>
  </si>
  <si>
    <t>ՔՈՒԵՍԹԳԼՈԲԱԼ ԱՐՄԵՆԻԱ</t>
  </si>
  <si>
    <t>Տերյան փող., 105/1 շենք, 9-րդ հարկ</t>
  </si>
  <si>
    <t>Արտաշես Հարությունյան, տնօրեն</t>
  </si>
  <si>
    <r>
      <rPr>
        <rFont val="Calibri"/>
        <color rgb="FF1155CC"/>
        <u/>
      </rPr>
      <t>374-98-222480</t>
    </r>
    <r>
      <rPr>
        <rFont val="Calibri"/>
        <color theme="1"/>
      </rPr>
      <t>(բջջ.)</t>
    </r>
  </si>
  <si>
    <t>Համարը անհասանելի էր</t>
  </si>
  <si>
    <t>ԴԱՄ ՍՈՖԹ</t>
  </si>
  <si>
    <t>Տաթևիկ Գարանյան, տնօրեն</t>
  </si>
  <si>
    <r>
      <rPr>
        <rFont val="Calibri"/>
        <color rgb="FF1155CC"/>
        <u/>
      </rPr>
      <t>374-94-455788</t>
    </r>
    <r>
      <rPr>
        <rFont val="Calibri"/>
        <color theme="1"/>
      </rPr>
      <t>(բջջ.)</t>
    </r>
  </si>
  <si>
    <t>ԱՅ ԹԻ ՊԼԱԶԱ</t>
  </si>
  <si>
    <t>Համակարգչային տեխնիկա</t>
  </si>
  <si>
    <t>Սուրբ Գրիգոր Լուսավորչի փող., 17 շենք</t>
  </si>
  <si>
    <t>Լևոն Սերոբի Սերայդարյան, տնօրեն</t>
  </si>
  <si>
    <r>
      <rPr>
        <rFont val="Calibri"/>
        <color rgb="FF1155CC"/>
        <u/>
      </rPr>
      <t>374-55-906030</t>
    </r>
    <r>
      <rPr>
        <rFont val="Calibri"/>
        <color theme="1"/>
      </rPr>
      <t>(բջջ.)</t>
    </r>
  </si>
  <si>
    <t>info@itplaza.am</t>
  </si>
  <si>
    <t>Խնդրեցին մեյլ անել, որ ինֆոն տնօրենին փոխանցեն։</t>
  </si>
  <si>
    <t>ԼԱՅՄ ՏԵԽ</t>
  </si>
  <si>
    <t>Բիզնեսի ավտոմատացման համակարգեր</t>
  </si>
  <si>
    <t>Հակոբ Հակոբյան փող., 3 շենք</t>
  </si>
  <si>
    <t>Գևորգ Արմենի Սաֆարյան, տնօրեն</t>
  </si>
  <si>
    <r>
      <rPr>
        <rFont val="Calibri"/>
        <color rgb="FF1155CC"/>
        <u/>
      </rPr>
      <t>374-98-229967</t>
    </r>
    <r>
      <rPr>
        <rFont val="Calibri"/>
        <color theme="1"/>
      </rPr>
      <t>(բջջ.)</t>
    </r>
  </si>
  <si>
    <t>01․10.2025</t>
  </si>
  <si>
    <t>Աշխատակցի հետ խոսեցի, ասեց որ նման հագուստ չեն կրում, բայց պետք է ճշտի տնօրինության հետ։ Խնդրեց հաջորդ շաբաթ նորից զանգել</t>
  </si>
  <si>
    <t>ՎԻ ՄԵԴԻԱ</t>
  </si>
  <si>
    <t>WI-FI-ԳՈՎԱԶԴԱՅԻՆ ՀԱՐԹԱԿ</t>
  </si>
  <si>
    <t>Եկմալյան փող., 6 շենք, 6-րդ հարկ</t>
  </si>
  <si>
    <t>Հարություն Կարենի Նահապետյան, տնօրեն</t>
  </si>
  <si>
    <r>
      <rPr>
        <rFont val="Calibri"/>
        <color rgb="FF1155CC"/>
        <u/>
      </rPr>
      <t>374-95-333191</t>
    </r>
    <r>
      <rPr>
        <rFont val="Calibri"/>
        <color theme="1"/>
      </rPr>
      <t>(բջջ.)</t>
    </r>
  </si>
  <si>
    <t>Թիմային հագուստ չեն կրում և չեն պլանավորում</t>
  </si>
  <si>
    <t>ԱԿՏՈՒԱԼ ՍՈԼՈՒՇՆՍ</t>
  </si>
  <si>
    <t>Կիևյան փող., 14/3 շենք</t>
  </si>
  <si>
    <t>Վարդան Մամիկոնյան, տնօրեն</t>
  </si>
  <si>
    <r>
      <rPr>
        <rFont val="Calibri"/>
        <color rgb="FF1155CC"/>
        <u/>
      </rPr>
      <t>374-12-300309</t>
    </r>
  </si>
  <si>
    <t>ՍԼԱՅՍ ԱԿԱԴԵՄԻԱ</t>
  </si>
  <si>
    <t>Բիզնեսի ոլորտի վերապատրաստման դպրոց</t>
  </si>
  <si>
    <t>Նանե Դավթյան, տնօրեն</t>
  </si>
  <si>
    <r>
      <rPr>
        <rFont val="Calibri"/>
        <color rgb="FF1155CC"/>
        <u/>
      </rPr>
      <t>374-33-731020</t>
    </r>
    <r>
      <rPr>
        <rFont val="Calibri"/>
        <color theme="1"/>
      </rPr>
      <t>(բջջ.)</t>
    </r>
  </si>
  <si>
    <t>Համարը անհասանելի է</t>
  </si>
  <si>
    <t>ԳԼՈԲԱԼԳԻՍ</t>
  </si>
  <si>
    <t>Լեոյի փող., 38 շենք</t>
  </si>
  <si>
    <t>Տավրոս Բաբայան, տնօրեն</t>
  </si>
  <si>
    <r>
      <rPr>
        <rFont val="Calibri"/>
        <color rgb="FF1155CC"/>
        <u/>
      </rPr>
      <t>374-96-445514</t>
    </r>
    <r>
      <rPr>
        <rFont val="Calibri"/>
        <color theme="1"/>
      </rPr>
      <t>(բջջ.)</t>
    </r>
  </si>
  <si>
    <t>Տնօրենի հետ եմ խոսել, ասեց որ էս պահին հետաքրքրված չեն, քանի որ չեն կրում թիմային հագուստ։</t>
  </si>
  <si>
    <t>ՀԻԲՐԻԴ ՍԻՍԹԵՄՍ</t>
  </si>
  <si>
    <r>
      <rPr>
        <rFont val="Calibri"/>
        <color rgb="FF1155CC"/>
        <u/>
      </rPr>
      <t>374-91-940410</t>
    </r>
    <r>
      <rPr>
        <rFont val="Calibri"/>
        <color theme="1"/>
      </rPr>
      <t>(բջջ.)</t>
    </r>
  </si>
  <si>
    <t>060744344 տնօրեն։ Ասեց, որ արդեն ունեն կորպորատիվ հագուստ, նոր էին պատվիրել և երկար ժամանակ է համագործակցում են ու գոհ են արտադրանքից։</t>
  </si>
  <si>
    <t>ԻՆՏԵՐՆԵՏ ԿՈՄՈՒՆԻԿԱՑԻՈՆ ՑԱՆՑԵՐ ԵՎ ԱՅԹԻՎԻ</t>
  </si>
  <si>
    <t>Մամիկոնյանց փող., 48 շենք</t>
  </si>
  <si>
    <t>Արմեն Գալստյան, տնօրեն</t>
  </si>
  <si>
    <r>
      <rPr>
        <rFont val="Calibri"/>
        <color rgb="FF1155CC"/>
        <u/>
      </rPr>
      <t>374-12-979700</t>
    </r>
  </si>
  <si>
    <t>Օպերատորը կտեղեկացնի առաջարկի մասին տնօրենին, եթե հետաքրքրի կապ կհաստատեն։</t>
  </si>
  <si>
    <t>ԱՐՓԻՆԵՏ</t>
  </si>
  <si>
    <t>ՀԵՌԱՀԱՂՈՐԴԱԿՑԱԿԱՆ ԸՆԿԵՐՈՒԹՅՈՒՆ</t>
  </si>
  <si>
    <t>Նիկոլ Դումանի փող., 62 շենք</t>
  </si>
  <si>
    <t>Կարեն Ռաֆիկի Մուրադյան, տնօրեն</t>
  </si>
  <si>
    <r>
      <rPr>
        <rFont val="Calibri"/>
        <color rgb="FF1155CC"/>
        <u/>
      </rPr>
      <t>374-60-888888</t>
    </r>
  </si>
  <si>
    <t>Համարս կփոխանցեն համապատասխան բաժնին, կապ կհաստատեն</t>
  </si>
  <si>
    <t>ԱՅ ԹԻ ՊԱՐԿ</t>
  </si>
  <si>
    <t>Աբելյան փող., 6/1 շենք</t>
  </si>
  <si>
    <t>Գագիկ Սուրենի Կարապետյան, տնօրեն</t>
  </si>
  <si>
    <r>
      <rPr>
        <rFont val="Calibri"/>
        <color rgb="FF1155CC"/>
        <u/>
      </rPr>
      <t>374-44-378433</t>
    </r>
    <r>
      <rPr>
        <rFont val="Calibri"/>
        <color theme="1"/>
      </rPr>
      <t>(բջջ.)</t>
    </r>
  </si>
  <si>
    <t>Նոր էին վերցրել, չցանկացան այլ համագործակցություն</t>
  </si>
  <si>
    <t>ՍԱՆ ՏԵԼԵԿՈՄ</t>
  </si>
  <si>
    <t>Հեռախոսային սպասարկման կենտրոն</t>
  </si>
  <si>
    <t>Պարոնյան փող., 8/9 շենք</t>
  </si>
  <si>
    <t>Վահրամ Մարտինյան, տնօրեն</t>
  </si>
  <si>
    <r>
      <rPr>
        <rFont val="Calibri"/>
        <color rgb="FF1155CC"/>
        <u/>
      </rPr>
      <t>374-99-350665</t>
    </r>
    <r>
      <rPr>
        <rFont val="Calibri"/>
        <color theme="1"/>
      </rPr>
      <t>(բջջ.)</t>
    </r>
  </si>
  <si>
    <t>ՍՔԱՅ ՆԵԹ</t>
  </si>
  <si>
    <t>Ինտերնետ պրովայդեր</t>
  </si>
  <si>
    <t>Գրիբոյեդովի փող., 11ա շենք</t>
  </si>
  <si>
    <r>
      <rPr>
        <rFont val="Calibri"/>
        <color rgb="FF1155CC"/>
        <u/>
      </rPr>
      <t>374-91-886611</t>
    </r>
    <r>
      <rPr>
        <rFont val="Calibri"/>
        <color theme="1"/>
      </rPr>
      <t>(բջջ.)</t>
    </r>
  </si>
  <si>
    <t>Օպերատորի հետ խոսեցի, համարս կփոխանցեն, կզանգեն։</t>
  </si>
  <si>
    <t>ՍՄԱՐՏ ՍԻՍԹԵՄՍ</t>
  </si>
  <si>
    <t>Ծրագրային ապահովում</t>
  </si>
  <si>
    <t>Պարույր Սևակի փող., 9 շենք</t>
  </si>
  <si>
    <t>Կառլոս Դանիելյան, տնօրեն</t>
  </si>
  <si>
    <r>
      <rPr>
        <rFont val="Calibri"/>
        <color rgb="FF1155CC"/>
        <u/>
      </rPr>
      <t>374-91-006027</t>
    </r>
    <r>
      <rPr>
        <rFont val="Calibri"/>
        <color theme="1"/>
      </rPr>
      <t>(բջջ.)</t>
    </r>
  </si>
  <si>
    <t>ՍԱՅՄՈՏԵԿ</t>
  </si>
  <si>
    <t>Հակոբ Հակոբյան փող., 3 շենք, գրասենյակ 315</t>
  </si>
  <si>
    <t>Հրաչյա Հրանտի Խաչատրյան, տնօրեն</t>
  </si>
  <si>
    <r>
      <rPr>
        <rFont val="Calibri"/>
        <color rgb="FF1155CC"/>
        <u/>
      </rPr>
      <t>374-93-109544</t>
    </r>
    <r>
      <rPr>
        <rFont val="Calibri"/>
        <color theme="1"/>
      </rPr>
      <t>(բջջ.)</t>
    </r>
  </si>
  <si>
    <t>Զանգը գնաց ու համարը անհասանելի դարձավ</t>
  </si>
  <si>
    <t>ԱԼՏԵՐԱ</t>
  </si>
  <si>
    <t>Մուլտիմեդիա</t>
  </si>
  <si>
    <t>Արշակունյաց պող., 3 շենք, 3-րդ հարկ</t>
  </si>
  <si>
    <t>Կոնստանտին Գյոդակյան, տնօրեն</t>
  </si>
  <si>
    <r>
      <rPr>
        <rFont val="Calibri"/>
        <color rgb="FF1155CC"/>
        <u/>
      </rPr>
      <t>374-10-583620</t>
    </r>
  </si>
  <si>
    <t>Կորպորատիվ հագուստ ունեն արդեն, բայց նոր համագործակցություն չցանկացան, քանի-որ երկար ժամանակ է համագործակցում են։</t>
  </si>
  <si>
    <t>ՍԻ-ՔՅՈՒ-ՋԻ-ԱՅ ՄԱ</t>
  </si>
  <si>
    <t>Վաղարշ Վաղարշյան փող., 12 շենք, 6-րդ հարկ</t>
  </si>
  <si>
    <t>Արսեն Աբրահամյան, տնօրեն</t>
  </si>
  <si>
    <r>
      <rPr>
        <rFont val="Calibri"/>
        <color rgb="FF1155CC"/>
        <u/>
      </rPr>
      <t>374-10-265604</t>
    </r>
  </si>
  <si>
    <t>ՔՐՈՍՍՆԵԹ</t>
  </si>
  <si>
    <t>Ինտերնետ մատակարար</t>
  </si>
  <si>
    <t>Վարդան Ալեքսանյան, տնօրեն</t>
  </si>
  <si>
    <r>
      <rPr>
        <rFont val="Calibri"/>
        <color rgb="FF1155CC"/>
        <u/>
      </rPr>
      <t>374-60-370000</t>
    </r>
  </si>
  <si>
    <t>cross@cross.am</t>
  </si>
  <si>
    <t>Խոսեցի կորպորատիվ մենեջերի հետ, էս պահին ունեին հագուստ և աշնանային և ձմեռային, ինֆոն մեյլ արեցի, մյուս տարվա համար դիտարկում էին ամառային տեսականի պատվիրել։</t>
  </si>
  <si>
    <t>ԻՆՖՈՏԵԽ</t>
  </si>
  <si>
    <t>Հեռահաղորդակցալան ընկերություն</t>
  </si>
  <si>
    <t>Շիրակի փող., 6ա շենք, բն.15</t>
  </si>
  <si>
    <t>Գեորգի Ալեքսանդրյան, տնօրեն</t>
  </si>
  <si>
    <r>
      <rPr>
        <rFont val="Calibri"/>
        <color rgb="FF1155CC"/>
        <u/>
      </rPr>
      <t>374-10-600444</t>
    </r>
  </si>
  <si>
    <t>ԳԱԼԵՐԻ ՍԻՍԹԵՄՍ</t>
  </si>
  <si>
    <t>Աբելյան փող., 6/1 շենք, 5-րդ հարկ</t>
  </si>
  <si>
    <t>Ռիչարդ Բեզջյան, նախագահ</t>
  </si>
  <si>
    <r>
      <rPr>
        <rFont val="Calibri"/>
        <color rgb="FF1155CC"/>
        <u/>
      </rPr>
      <t>374-10-393221,22</t>
    </r>
  </si>
  <si>
    <t>Հեռախոսահամրս կփոխանցեն աշխատակցուհուն, պակ կհաստատի</t>
  </si>
  <si>
    <t>ԱԼՏԱԿՈԴ</t>
  </si>
  <si>
    <t>Դավիթ Անհաղթի փող., 23/4 շենք</t>
  </si>
  <si>
    <t>Էդգար Համբարյան, տնօրեն</t>
  </si>
  <si>
    <r>
      <rPr>
        <rFont val="Calibri"/>
        <color rgb="FF1155CC"/>
        <u/>
      </rPr>
      <t>374-91-655377</t>
    </r>
    <r>
      <rPr>
        <rFont val="Calibri"/>
        <color theme="1"/>
      </rPr>
      <t>(բջջ.)</t>
    </r>
  </si>
  <si>
    <t>ՎՕԼՕ</t>
  </si>
  <si>
    <t>Կոմիտասի պող., 54վ շենք, 5-րդ հարկ</t>
  </si>
  <si>
    <t>Արմեն Քոչարյան, տնօրեն</t>
  </si>
  <si>
    <r>
      <rPr>
        <rFont val="Calibri"/>
        <color rgb="FF1155CC"/>
        <u/>
      </rPr>
      <t>374-11-998050</t>
    </r>
  </si>
  <si>
    <t>06.10.2035</t>
  </si>
  <si>
    <t>Դ-ԼԻՆԿ ԻՆՏԵՐՆԵՇՆԼ ՊՏԵ ԼՏԴ</t>
  </si>
  <si>
    <t>Համակարգչային դասընթացներ</t>
  </si>
  <si>
    <t>Դավթաշեն, 3-րդ թաղամաս, 23/5 շենք</t>
  </si>
  <si>
    <t>Արմեն Վաչիկի Շահնազարյան, տնօրեն</t>
  </si>
  <si>
    <r>
      <rPr>
        <rFont val="Calibri"/>
        <color rgb="FF1155CC"/>
        <u/>
      </rPr>
      <t>374-10-398667</t>
    </r>
  </si>
  <si>
    <t>Համ չեն կրում թիմային հագուստ, համ էլ ընկերությունը մեկ այլ ընկերության ֆիլյալ է և բյուջեն ֆիքսված է, ավելորդ ծախսեր չեն կարող իրենց թույլ տալ։</t>
  </si>
  <si>
    <t>ԷՆԵՐՋԱՅԶ ԳԼՈԲԱԼ ՍԵՐՎԻՍԻԶ</t>
  </si>
  <si>
    <t>Ռիչարդ Բեզջյան, գլխավոր տնօրեն</t>
  </si>
  <si>
    <r>
      <rPr>
        <rFont val="Calibri"/>
        <color rgb="FF1155CC"/>
        <u/>
      </rPr>
      <t>374-60-370244</t>
    </r>
  </si>
  <si>
    <t>office@energizeglobal.com</t>
  </si>
  <si>
    <t>Օպերատորի հետ խոսեցի, քանի որ էդ հարցով զբաղվող կոնկրետ մասնագետ չունեին խնդրեց մեյլ ուղարկել, տնօրենին կփոխանցի, կապ կհաստատեն։</t>
  </si>
  <si>
    <t>ՄԱԿԱԴԱՄԻԱՆ ԱՌ</t>
  </si>
  <si>
    <t>Սոֆի Գրիգորի Մեհրաբյան, գլխավոր տնօրեն</t>
  </si>
  <si>
    <r>
      <rPr>
        <rFont val="Calibri"/>
        <color rgb="FF1155CC"/>
        <u/>
      </rPr>
      <t>374-93-202589</t>
    </r>
    <r>
      <rPr>
        <rFont val="Calibri"/>
        <color theme="1"/>
      </rPr>
      <t>(բջջ.)</t>
    </r>
  </si>
  <si>
    <t>Անհասանելի է</t>
  </si>
  <si>
    <t>ԲԵՏԱՆԵԹ</t>
  </si>
  <si>
    <t>Սամվել Բեկթաշյան, գործադիր տնօրեն</t>
  </si>
  <si>
    <r>
      <rPr>
        <rFont val="Calibri"/>
        <color rgb="FF1155CC"/>
        <u/>
      </rPr>
      <t>374-94-551751</t>
    </r>
    <r>
      <rPr>
        <rFont val="Calibri"/>
        <color theme="1"/>
      </rPr>
      <t>(բջջ.)</t>
    </r>
  </si>
  <si>
    <t>Թիմը 5 հոգուց էր բաղկացած, բայց այս պահին չէին ուզում պատվեր գրանցել, ասեցի հետո երբ պլանավորեն զանգահարեն գուցե կարողանանք օգնել։ Տնօրենի հետ եմ խոսել։</t>
  </si>
  <si>
    <t>Ի-ՎՈՐԿՍ</t>
  </si>
  <si>
    <t>Վեբ-Դիզայն ստուդիա</t>
  </si>
  <si>
    <t>Սուրբ Գրիգոր Լուսավորչի փող., 9 շենք</t>
  </si>
  <si>
    <t>Խաչատուր Բադալյան, տնօրեն</t>
  </si>
  <si>
    <r>
      <rPr>
        <rFont val="Calibri"/>
        <color rgb="FF1155CC"/>
        <u/>
      </rPr>
      <t>374-91-488384</t>
    </r>
    <r>
      <rPr>
        <rFont val="Calibri"/>
        <color theme="1"/>
      </rPr>
      <t>(բջջ.)</t>
    </r>
  </si>
  <si>
    <t>info@e-works.am</t>
  </si>
  <si>
    <t>Տնօրենի հետ խոսեցի, ասեց որ էս պահին հետաքրքրիր չի, քանի-որ արդեն ունեն, բայց խնդրեց մեյլ ուղարկել որովհետև պլանավորում են նորը պատվիրել։</t>
  </si>
  <si>
    <t>ՎԵԲԷՔՍ ԹԵՔՆՈԼՈՋԻՍ</t>
  </si>
  <si>
    <t>Մարշալ Բաղրամյան պող., 79 շենք, բն.1/1</t>
  </si>
  <si>
    <t>Հայկ Առաքելյան, տնօրեն</t>
  </si>
  <si>
    <r>
      <rPr>
        <rFont val="Calibri"/>
        <color rgb="FF1155CC"/>
        <u/>
      </rPr>
      <t>374-96-101017</t>
    </r>
    <r>
      <rPr>
        <rFont val="Calibri"/>
        <color theme="1"/>
      </rPr>
      <t>(բջջ.)</t>
    </r>
  </si>
  <si>
    <t>Lara@webex.am</t>
  </si>
  <si>
    <t>Խնդրեցին առաջարկը մեյլին ուղարկել, կփոխանցեն տնօրենին։</t>
  </si>
  <si>
    <t>ՄԵՐ ՍՈՖԹ</t>
  </si>
  <si>
    <t>Ծիծեռնակաբերդի խճուղի, 1/3 շենք</t>
  </si>
  <si>
    <t>Տիգրան Հրանտի Մանուկյան, տնօրեն</t>
  </si>
  <si>
    <r>
      <rPr>
        <rFont val="Calibri"/>
        <color rgb="FF1155CC"/>
        <u/>
      </rPr>
      <t>374-94-355111</t>
    </r>
    <r>
      <rPr>
        <rFont val="Calibri"/>
        <color theme="1"/>
      </rPr>
      <t>(բջջ.)</t>
    </r>
  </si>
  <si>
    <t>ՍԱՈՒԹԹԵՔ ՔԸՆՍԱԼԹԻՆԳ ԻՆԿ</t>
  </si>
  <si>
    <t>Շահսուվարյան փող., 6 շենք, բն.13</t>
  </si>
  <si>
    <t>Տիգրան Հակոբյան, տնօրեն</t>
  </si>
  <si>
    <r>
      <rPr>
        <rFont val="Calibri"/>
        <color rgb="FF1155CC"/>
        <u/>
      </rPr>
      <t>374-91-421845</t>
    </r>
    <r>
      <rPr>
        <rFont val="Calibri"/>
        <color theme="1"/>
      </rPr>
      <t>(բջջ.)</t>
    </r>
  </si>
  <si>
    <t>Տնօրենի հետ խոսեցի, ասեց որ չեն կրում կորպորատիվ հագուստ և չեն պլանավորում։</t>
  </si>
  <si>
    <t>ԹՈՓՍՈՖՏ - ԼՈՒԾՈՒՄՆԵՐԻ ԿԵՆՏՐՈՆ</t>
  </si>
  <si>
    <t>Ադոնցի փող., 13/7 շենք</t>
  </si>
  <si>
    <t>Դավիթ Իսախանյան, տնօրեն</t>
  </si>
  <si>
    <r>
      <rPr>
        <rFont val="Calibri"/>
        <color rgb="FF1155CC"/>
        <u/>
      </rPr>
      <t>374-55-405126</t>
    </r>
    <r>
      <rPr>
        <rFont val="Calibri"/>
        <color theme="1"/>
      </rPr>
      <t>(բջջ.)</t>
    </r>
  </si>
  <si>
    <t>ԴԵՎԵԼՈՓՎԵՅ</t>
  </si>
  <si>
    <t>Տերյան փող., 105 շենք</t>
  </si>
  <si>
    <r>
      <rPr>
        <rFont val="Calibri"/>
        <color rgb="FF1155CC"/>
        <u/>
      </rPr>
      <t>374-93-219784</t>
    </r>
    <r>
      <rPr>
        <rFont val="Calibri"/>
        <color theme="1"/>
      </rPr>
      <t>(բջջ.)</t>
    </r>
  </si>
  <si>
    <t>Խնդրեցին հունվար ամսից հետո զանգահարել,քանի-որ էս պահին ունեին հագուստ։</t>
  </si>
  <si>
    <t>ԱԿԹՐԵՅԴ-ՍՈՖԹ</t>
  </si>
  <si>
    <t>Մարշալ Բաղրամյան պող., 31ա շենք, տարածք 23</t>
  </si>
  <si>
    <t>Վլադիմիր Սարգսյան, տնօրեն</t>
  </si>
  <si>
    <r>
      <rPr>
        <rFont val="Calibri"/>
        <color rgb="FF1155CC"/>
        <u/>
      </rPr>
      <t>374-10-229081</t>
    </r>
  </si>
  <si>
    <t>055221302 Լաուրա, կորպորատիվ մենեջեր, չհետաքրքրեց առաջարկը, որովհետև հագուսատձևը ազատ է։</t>
  </si>
  <si>
    <t>ՆՏ ՍԵՐՎԻՍ</t>
  </si>
  <si>
    <t>Հաշվառման ավտոմատացման համակարգ</t>
  </si>
  <si>
    <t>Իսահակյան փող., 18 շենք</t>
  </si>
  <si>
    <t>Թորգոմ Մադոյան, տնօրեն</t>
  </si>
  <si>
    <r>
      <rPr>
        <rFont val="Calibri"/>
        <color rgb="FF1155CC"/>
        <u/>
      </rPr>
      <t>374-93-438601</t>
    </r>
    <r>
      <rPr>
        <rFont val="Calibri"/>
        <color theme="1"/>
      </rPr>
      <t>(բջջ.)</t>
    </r>
  </si>
  <si>
    <t>nt.service@yahoo.com</t>
  </si>
  <si>
    <t>Տնօրենի հետ խոսեցի, խնդրեց առաջարկը մեյլ անել։ Հիմա հետաքրքրված չեն, բայց հետո կցանկանան ձեռք բերել։</t>
  </si>
  <si>
    <t>ԻԷՍԷՍ-ԱՐՄ</t>
  </si>
  <si>
    <t>Մարո Մարգարյան փող., 2/4 շենք</t>
  </si>
  <si>
    <t>Սերգեյ Պետրոսյան, տնօրեն</t>
  </si>
  <si>
    <r>
      <rPr>
        <rFont val="Calibri"/>
        <color rgb="FF1155CC"/>
        <u/>
      </rPr>
      <t>374-60-500022</t>
    </r>
  </si>
  <si>
    <t>ՍԵՎԵՆ ՍՄԱՐԹՍ</t>
  </si>
  <si>
    <t>Ազատության պող., 24/17 շենք</t>
  </si>
  <si>
    <t>Նաիրա Մանուկյան, տնօրեն</t>
  </si>
  <si>
    <r>
      <rPr>
        <rFont val="Calibri"/>
        <color rgb="FF1155CC"/>
        <u/>
      </rPr>
      <t>374-60-755756</t>
    </r>
  </si>
  <si>
    <t>office@buyme.eu</t>
  </si>
  <si>
    <t>Տնօրենի հետ խոսեցի, առաչարկը հետաքրքրեց խնդրեց ինֆոն մեյլ ուղարկեմ, կդիտարկի կապ կհաստատի։</t>
  </si>
  <si>
    <t>ԲԵՍԹ ՍՈՖԹ</t>
  </si>
  <si>
    <t>Արգիշտիի փող., 11 շենք</t>
  </si>
  <si>
    <t>Հարություն Մարգարյան, տնօրեն</t>
  </si>
  <si>
    <r>
      <rPr>
        <rFont val="Calibri"/>
        <color rgb="FF1155CC"/>
        <u/>
      </rPr>
      <t>374-10-577760</t>
    </r>
  </si>
  <si>
    <t>Տնօրենը տեղում չէր, խնդրեցին 2 օրից զանգել։</t>
  </si>
  <si>
    <t>ՋԻԷՆ ՍԻՍԹԵՄՍ</t>
  </si>
  <si>
    <t>Կարապետ Ուլնեցու փող., 31/3 շենք, 7-րդ հարկ, սեն.709</t>
  </si>
  <si>
    <r>
      <rPr>
        <rFont val="Calibri"/>
        <color rgb="FF1155CC"/>
        <u/>
      </rPr>
      <t>374-60-460102</t>
    </r>
  </si>
  <si>
    <t>ՅՈՐՆԵԹ</t>
  </si>
  <si>
    <t>Հալաբյան փող., 35 շենք, տարածք 40</t>
  </si>
  <si>
    <t>Կարեն Հովհաննիսյան, տնօրեն</t>
  </si>
  <si>
    <r>
      <rPr>
        <rFont val="Calibri"/>
        <color rgb="FF1155CC"/>
        <u/>
      </rPr>
      <t>374-10-380607</t>
    </r>
  </si>
  <si>
    <t>Օպերատոր Գայանեի հետ խոսեցի, հարցում ուղարկեց տվյալ բաժին, կապ կհաստատեն։</t>
  </si>
  <si>
    <t>ՀՈՄՆԵԹ</t>
  </si>
  <si>
    <t>Ֆուչիկի փող., 25/2 շենք</t>
  </si>
  <si>
    <t>Յուրի Հովհաննիսյան, ղեկավար</t>
  </si>
  <si>
    <r>
      <rPr>
        <rFont val="Calibri"/>
        <color rgb="FF1155CC"/>
        <u/>
      </rPr>
      <t>374-10-350209</t>
    </r>
  </si>
  <si>
    <t>Օպերատորի հետ խոսեցի, հարցում ուղարկեց տվյալ բաժին, կապ կհաստատեն։</t>
  </si>
  <si>
    <t>ՎԵԲԲ ՖՈՆՏԵՆ ՀՈԼԴԻՆԳ</t>
  </si>
  <si>
    <t>Արմենակ Արմենակյան փող., 2/5 շենք, 6-րդ հարկ</t>
  </si>
  <si>
    <t>Արա Շամիրզայան, գործադիր տնօրեն</t>
  </si>
  <si>
    <r>
      <rPr>
        <rFont val="Calibri"/>
        <color rgb="FF1155CC"/>
        <u/>
      </rPr>
      <t>374-10-655657</t>
    </r>
  </si>
  <si>
    <t>ՄՈԲԻԴՐԱՄ</t>
  </si>
  <si>
    <t>Ինտերնետ-վճարային համակարգ</t>
  </si>
  <si>
    <r>
      <rPr>
        <rFont val="Calibri"/>
        <color rgb="FF1155CC"/>
        <u/>
      </rPr>
      <t>374-94-297333</t>
    </r>
    <r>
      <rPr>
        <rFont val="Calibri"/>
        <color theme="1"/>
      </rPr>
      <t>(բջջ.)</t>
    </r>
  </si>
  <si>
    <t>help@mobidram.am</t>
  </si>
  <si>
    <t>Օպերատորի հետ խոսեցի, խնդրեց մեյլ ուղարկել, բայց իրենց լինքդինով էլ եմ գրել Վիվա ՄՏՍ-ի դուստր կազմակերպությունն է։</t>
  </si>
  <si>
    <t>ՖԱՍԹՆԵՏ</t>
  </si>
  <si>
    <t>Ինտերնետ-մատակարար</t>
  </si>
  <si>
    <t>Նալբանդյան փող., 7 շենք, բն.15</t>
  </si>
  <si>
    <r>
      <rPr>
        <rFont val="Calibri"/>
        <color rgb="FF1155CC"/>
        <u/>
      </rPr>
      <t>374-10-547320</t>
    </r>
  </si>
  <si>
    <t>ԶԵԼԸՍ</t>
  </si>
  <si>
    <t>Ծարավ Աղբյուրի փող., 134/1 շենք</t>
  </si>
  <si>
    <t>Արտակ Գագիկի Չոփուրյան, տնօրեն</t>
  </si>
  <si>
    <r>
      <rPr>
        <rFont val="Calibri"/>
        <color rgb="FF1155CC"/>
        <u/>
      </rPr>
      <t>374-60-445500,2001</t>
    </r>
  </si>
  <si>
    <t>Կորպորատիվ մենեջերի հետ խոսեցի, անունը Միքայել, ասեց որ արդեն համագործակցում են մեկ այլ ընկերության հետ, առաջարկեցի հանդիպում զուտ մեր արտադրանքին ծանոթանալու համար, չցանկացավ հանդիպել քանի որ վստահ էր, որ միշտ նույն արտադրողից կօգտվեն։ Ամեն դեպքում համարս թողեցի, եթե որոշեն համագործակցել, կզանգեն։</t>
  </si>
  <si>
    <t>ՆԱԻՐԻՍՈՖԹ</t>
  </si>
  <si>
    <t>Կոմիտասի պող., 60-3 շենք</t>
  </si>
  <si>
    <t>Վարդան Քոչարյան, տնօրեն</t>
  </si>
  <si>
    <r>
      <rPr>
        <rFont val="Calibri"/>
        <color rgb="FF1155CC"/>
        <u/>
      </rPr>
      <t>374-10-209964</t>
    </r>
  </si>
  <si>
    <t>ՋԻԹԵԼ</t>
  </si>
  <si>
    <t>Ամիրյան փող., 4/6 շենք</t>
  </si>
  <si>
    <t>Աննա Պողոսյան, տնօրեն</t>
  </si>
  <si>
    <r>
      <rPr>
        <rFont val="Calibri"/>
        <color rgb="FF1155CC"/>
        <u/>
      </rPr>
      <t>374-60-600066</t>
    </r>
  </si>
  <si>
    <t>ՎԻ ԱՅ ՓԻ ՍՏՈՒԴԻՈ</t>
  </si>
  <si>
    <t>Խանջյան փող., 19 շենք, 3-րդ հարկ, սեն.7</t>
  </si>
  <si>
    <t>Մկրտիչ Շահինյան, տնօրեն</t>
  </si>
  <si>
    <r>
      <rPr>
        <rFont val="Calibri"/>
        <color rgb="FF1155CC"/>
        <u/>
      </rPr>
      <t>374-91-595959</t>
    </r>
    <r>
      <rPr>
        <rFont val="Calibri"/>
        <color theme="1"/>
      </rPr>
      <t>(բջջ.)</t>
    </r>
  </si>
  <si>
    <t>ԷՊԱՄ ՍԻՍԹԵՄԶ</t>
  </si>
  <si>
    <t>Մովսես Խորենացու փող., 15 շենք, 3-րդ հարկ («Էլիտ Պլազա» բիզնես-կենտրոնի շենքում)</t>
  </si>
  <si>
    <r>
      <rPr>
        <rFont val="Calibri"/>
        <color rgb="FF1155CC"/>
        <u/>
      </rPr>
      <t>374-60-830065</t>
    </r>
  </si>
  <si>
    <t>ՆԱԻՐԻ-ԹԵՔ</t>
  </si>
  <si>
    <t>Արմեն Տիգրանյան փող., 28/1 շենք</t>
  </si>
  <si>
    <t>Գրիգոր Աշոտի Բաբայան, տնօրեն</t>
  </si>
  <si>
    <r>
      <rPr>
        <rFont val="Calibri"/>
        <color rgb="FF1155CC"/>
        <u/>
      </rPr>
      <t>374-93-540290</t>
    </r>
    <r>
      <rPr>
        <rFont val="Calibri"/>
        <color theme="1"/>
      </rPr>
      <t>(բջջ.)</t>
    </r>
  </si>
  <si>
    <t>ԶԵՆՏԱ</t>
  </si>
  <si>
    <t>Ծարավ Աղբյուրի փող., 131/6 շենք</t>
  </si>
  <si>
    <r>
      <rPr>
        <rFont val="Calibri"/>
        <color rgb="FF1155CC"/>
        <u/>
      </rPr>
      <t>374-11-464546</t>
    </r>
  </si>
  <si>
    <t>ԱԴՈԲ ԴԻՎԵԼՈՓՄԵՆԹ ԱՐՄ</t>
  </si>
  <si>
    <t>Հալաբյան փող., 22/5 շենք, 2-րդ հարկ</t>
  </si>
  <si>
    <t>Լիաննա Հայրապետյան, տնօրեն</t>
  </si>
  <si>
    <r>
      <rPr>
        <rFont val="Calibri"/>
        <color rgb="FF1155CC"/>
        <u/>
      </rPr>
      <t>374-95-906155</t>
    </r>
    <r>
      <rPr>
        <rFont val="Calibri"/>
        <color theme="1"/>
      </rPr>
      <t>(բջջ.)</t>
    </r>
  </si>
  <si>
    <t>ՀՈՍԹԵՐ ԳԻԳԱՆՏ</t>
  </si>
  <si>
    <t>Վահագն Ստեփանյան, տնօրեն</t>
  </si>
  <si>
    <r>
      <rPr>
        <rFont val="Calibri"/>
        <color rgb="FF1155CC"/>
        <u/>
      </rPr>
      <t>374-77-555377</t>
    </r>
    <r>
      <rPr>
        <rFont val="Calibri"/>
        <color theme="1"/>
      </rPr>
      <t>(բջջ.)</t>
    </r>
  </si>
  <si>
    <t>ԹՈՒԼԲՈՔՍ</t>
  </si>
  <si>
    <t>Վեբ-ստուդիա</t>
  </si>
  <si>
    <t>Կարապետ Ուլնեցու փող., 58/17 շենք</t>
  </si>
  <si>
    <t>Ադամ Դավթյան, տնօրեն</t>
  </si>
  <si>
    <r>
      <rPr>
        <rFont val="Calibri"/>
        <color rgb="FF1155CC"/>
        <u/>
      </rPr>
      <t>374-44-700180</t>
    </r>
    <r>
      <rPr>
        <rFont val="Calibri"/>
        <color theme="1"/>
      </rPr>
      <t>(բջջ.)</t>
    </r>
  </si>
  <si>
    <t>ՄՈՏԻՎԻ ՍԻՍԹԵՄՍ</t>
  </si>
  <si>
    <t>Հրաչյա Քոչարի փող., 13/11 շենք</t>
  </si>
  <si>
    <t>Վահե Մուրադյան, տնօրեն</t>
  </si>
  <si>
    <r>
      <rPr>
        <rFont val="Calibri"/>
        <color rgb="FF1155CC"/>
        <u/>
      </rPr>
      <t>374-55-621853</t>
    </r>
    <r>
      <rPr>
        <rFont val="Calibri"/>
        <color theme="1"/>
      </rPr>
      <t>(բջջ.)</t>
    </r>
  </si>
  <si>
    <t>ՏՐԻՈՍՈՖԹ</t>
  </si>
  <si>
    <t>Չարենցի փող., 1 շենք, 5-րդ հարկ</t>
  </si>
  <si>
    <t>Կարեն Սանասարյան, տնօրեն</t>
  </si>
  <si>
    <r>
      <rPr>
        <rFont val="Calibri"/>
        <color rgb="FF1155CC"/>
        <u/>
      </rPr>
      <t>374-91-196686</t>
    </r>
    <r>
      <rPr>
        <rFont val="Calibri"/>
        <color theme="1"/>
      </rPr>
      <t>(բջջ.)</t>
    </r>
  </si>
  <si>
    <t>ՆԵԹՎՈՐՔ ԲԻԼԴԵՐՍ</t>
  </si>
  <si>
    <t xml:space="preserve">Հեռահաղորդակցություն </t>
  </si>
  <si>
    <t>Ավանեսովի փող., 5 շենք</t>
  </si>
  <si>
    <t>Արմեն Թադևոսյան, հիմնադիր տնօրեն</t>
  </si>
  <si>
    <r>
      <rPr>
        <rFont val="Calibri"/>
        <color rgb="FF1155CC"/>
        <u/>
      </rPr>
      <t>374-91-226023</t>
    </r>
    <r>
      <rPr>
        <rFont val="Calibri"/>
        <color theme="1"/>
      </rPr>
      <t>(բջջ.)</t>
    </r>
  </si>
  <si>
    <t>ԱՅ ԹԻ ՄԵՆԵՋԵՐ</t>
  </si>
  <si>
    <t>Գարեգին Նժդեհի փող., 19 շենք</t>
  </si>
  <si>
    <t>Գայանե Մուքոյան, տնօրեն</t>
  </si>
  <si>
    <r>
      <rPr>
        <rFont val="Calibri"/>
        <color rgb="FF1155CC"/>
        <u/>
      </rPr>
      <t>374-77-610073</t>
    </r>
    <r>
      <rPr>
        <rFont val="Calibri"/>
        <color theme="1"/>
      </rPr>
      <t>(բջջ.)</t>
    </r>
  </si>
  <si>
    <t>ԻՔԵՅ</t>
  </si>
  <si>
    <t>Ազատության պող., 24 շենք</t>
  </si>
  <si>
    <r>
      <rPr>
        <rFont val="Calibri"/>
        <color rgb="FF1155CC"/>
        <u/>
      </rPr>
      <t>374-99-545445</t>
    </r>
    <r>
      <rPr>
        <rFont val="Calibri"/>
        <color theme="1"/>
      </rPr>
      <t>(բջջ.)</t>
    </r>
  </si>
  <si>
    <t>ԱՅՖԻՔՍ ԳՐՈՒՊ</t>
  </si>
  <si>
    <t>Կոմիտասի պող., 59 շենք</t>
  </si>
  <si>
    <r>
      <rPr>
        <rFont val="Calibri"/>
        <color rgb="FF1155CC"/>
        <u/>
      </rPr>
      <t>374-91-570150</t>
    </r>
    <r>
      <rPr>
        <rFont val="Calibri"/>
        <color theme="1"/>
      </rPr>
      <t>(բջջ.)</t>
    </r>
  </si>
  <si>
    <t>ՀԵՔՍ ՍԻՍԹԵՄԶ</t>
  </si>
  <si>
    <t>Ալեք Մանուկյան փող., 9 շենք</t>
  </si>
  <si>
    <t>Տիգրան Աֆրիկյան, տնօրեն</t>
  </si>
  <si>
    <r>
      <rPr>
        <rFont val="Calibri"/>
        <color rgb="FF1155CC"/>
        <u/>
      </rPr>
      <t>374-91-207285</t>
    </r>
    <r>
      <rPr>
        <rFont val="Calibri"/>
        <color theme="1"/>
      </rPr>
      <t>(բջջ.)</t>
    </r>
  </si>
  <si>
    <t>ՊԼԱՆԵՏ ԹՐԵՅՆԻՆԳ ՍԵՆՏՐ</t>
  </si>
  <si>
    <t>Երվանդ Քոչարի փող., 17/2 շենք</t>
  </si>
  <si>
    <t>Արա Մարգարյան, տնօրեն</t>
  </si>
  <si>
    <r>
      <rPr>
        <rFont val="Calibri"/>
        <color rgb="FF1155CC"/>
        <u/>
      </rPr>
      <t>374-77-561106</t>
    </r>
    <r>
      <rPr>
        <rFont val="Calibri"/>
        <color theme="1"/>
      </rPr>
      <t>(բջջ.), 374-55-561106(բջջ.)</t>
    </r>
  </si>
  <si>
    <t>ՖԻԴԵՄ</t>
  </si>
  <si>
    <t>Աբելյան փող., 6/1 շենք, Բ մասնաշենք, 4-րդ հարկ, սեն.407</t>
  </si>
  <si>
    <t>Արթուր Մնացականյան, տնօրեն</t>
  </si>
  <si>
    <r>
      <rPr>
        <rFont val="Calibri"/>
        <color rgb="FF1155CC"/>
        <u/>
      </rPr>
      <t>374-99-054555</t>
    </r>
    <r>
      <rPr>
        <rFont val="Calibri"/>
        <color theme="1"/>
      </rPr>
      <t>(բջջ.)</t>
    </r>
  </si>
  <si>
    <t>ՄԱՄԲԼ</t>
  </si>
  <si>
    <t>Ծիծեռնակաբերդի խճուղի, 1/2 շենք, 4-րդ մուտք</t>
  </si>
  <si>
    <t>Սոնա Մամյան, տնօրեն</t>
  </si>
  <si>
    <r>
      <rPr>
        <rFont val="Calibri"/>
        <color rgb="FF1155CC"/>
        <u/>
      </rPr>
      <t>374-44-222449</t>
    </r>
    <r>
      <rPr>
        <rFont val="Calibri"/>
        <color theme="1"/>
      </rPr>
      <t>(բջջ.)</t>
    </r>
  </si>
  <si>
    <t>ՊՐՈՖԱՅԹԻ ԴԵՎԵԼՈՊՄԵՆՏ ՔՈՄՓԱՆԻ</t>
  </si>
  <si>
    <t>Տիգրան Մեծի պող., 49 շենք, 4-րդ հարկ</t>
  </si>
  <si>
    <t>Արսեն Բագրատյան, տնօրեն</t>
  </si>
  <si>
    <r>
      <rPr>
        <rFont val="Calibri"/>
        <color rgb="FF1155CC"/>
        <u/>
      </rPr>
      <t>374-98-776348</t>
    </r>
    <r>
      <rPr>
        <rFont val="Calibri"/>
        <color theme="1"/>
      </rPr>
      <t>(բջջ.)</t>
    </r>
  </si>
  <si>
    <t>ԿՐԵԱՏԻՎ ՍՈՖԹ</t>
  </si>
  <si>
    <t>Ազատության պող., 24/19 շենք, 5-րդ հարկ</t>
  </si>
  <si>
    <t>Սուրեն Գիշյան, տնօրեն</t>
  </si>
  <si>
    <r>
      <rPr>
        <rFont val="Calibri"/>
        <color rgb="FF1155CC"/>
        <u/>
      </rPr>
      <t>374-55-458149</t>
    </r>
    <r>
      <rPr>
        <rFont val="Calibri"/>
        <color theme="1"/>
      </rPr>
      <t>(բջջ.)</t>
    </r>
  </si>
  <si>
    <t>աշխ. քանակ</t>
  </si>
  <si>
    <t>«ԱՆԻ» ՄԱՆԿԱԿԱՆ ԶԱՐԳԱՑՄԱՆ ԵՎ ՀԱՆԳՍՏԻ ԿԵՆՏՐՈՆ</t>
  </si>
  <si>
    <t>Նիկողայոս Տիգրանյան փող. 1-ին փակուղի, 12 շենք</t>
  </si>
  <si>
    <t>091111297  091111537</t>
  </si>
  <si>
    <t>16.10.25</t>
  </si>
  <si>
    <t>աշխատում են Մելանտեի հետ չեն ցանկանում համագործակցել</t>
  </si>
  <si>
    <t>«ԽՈՐԵՆ ԵՎ ՇՈՒՇԱՆԻԿ ԱՎԵՏԻՍՅԱՆ»</t>
  </si>
  <si>
    <t>Առնո Բաբաջանյան փող., 42/7 շենք</t>
  </si>
  <si>
    <t>043002314</t>
  </si>
  <si>
    <t>chpatasxanecin</t>
  </si>
  <si>
    <t>«ՎԱՐԴԱՆԱՆՔ»</t>
  </si>
  <si>
    <t>Միչուրինի փող., 36 շենք (անձնագրային և վիզաների վարչության հարևանությամբ</t>
  </si>
  <si>
    <t>010577877</t>
  </si>
  <si>
    <t>«ՄԽԻԹԱՐ ՍԵԲԱՍՏԱՑԻ»</t>
  </si>
  <si>
    <t>մանկապարտեզ, կրթահամալիր</t>
  </si>
  <si>
    <t>Զորավար Անդրանիկի թաղամաս (Հարավ-Արևմտյան թաղամաս), Րաֆֆու փող., 57 շենք</t>
  </si>
  <si>
    <t xml:space="preserve"> '010747246</t>
  </si>
  <si>
    <r>
      <rPr/>
      <t xml:space="preserve">uxarkel gnarajark </t>
    </r>
    <r>
      <rPr>
        <color rgb="FF1155CC"/>
        <u/>
      </rPr>
      <t>info.mskh.am</t>
    </r>
  </si>
  <si>
    <t>«ՌԵՅՆԲՈՈՒ»</t>
  </si>
  <si>
    <t>Վահագնի թաղամաս, Տերյան փող., 11 տուն</t>
  </si>
  <si>
    <t>099524377 060801818</t>
  </si>
  <si>
    <t>kapvel noric vorosh jmnk heto</t>
  </si>
  <si>
    <t>«ՆՅՈՒՏՈՆԻԿ»</t>
  </si>
  <si>
    <t>Ավան, Իսահակյան թաղամաս, 5/6 շենք</t>
  </si>
  <si>
    <t>hasmik metodist</t>
  </si>
  <si>
    <t>newtonic@eiu.am</t>
  </si>
  <si>
    <t>handipel 17.10 jamy 13;00ic 14:00 hatvacum</t>
  </si>
  <si>
    <t>20.10.2025</t>
  </si>
  <si>
    <t>հանդիպմանը որոշվեց ուղարկել գնառաջարկ, 50 կլասիկ պոլո, օձիքը օռանժ, ձախ կրծքին լոգոն ասեղնագործված/տպագրված, 50 հատ 3 թել երկարաթև, լոգոի կապույտ գլխարկին մոտ գույն, լոգոն սպիտակ ֆոնով լինի տպագրված/ասեղնագործված. տրամարդրել եմ մեր մեյլը որպեսզի ուղարկի լոգոն</t>
  </si>
  <si>
    <t>03.11.25</t>
  </si>
  <si>
    <t>զանգահարեցի, գնառաջարկը դուր էր եկել, բայց նշեց որ տնօրենը ամեն դեպքում դեռ չի ցանկանում փոխել մատակարարին</t>
  </si>
  <si>
    <t>«ՓՈՔՐԻԿ ԻՇԽԱՆ»</t>
  </si>
  <si>
    <t>Երևան
Սևանի փող., 132 շենք</t>
  </si>
  <si>
    <t>055589862</t>
  </si>
  <si>
    <t>noric kapvel ete chuxarken mail</t>
  </si>
  <si>
    <t>"ՏԱԹԵՎԻԿ ՄԱՆԿԱՊԱՐՏԵԶ"</t>
  </si>
  <si>
    <t>Սեբաստիայի փող., 3/7 շենք</t>
  </si>
  <si>
    <t>096748040</t>
  </si>
  <si>
    <t>2 jamic kzangi himandiry</t>
  </si>
  <si>
    <t>«ԱՄԵՆԱԳԵՏՆԵՐ» ՆԱԽԱԿՐԹԱՐԱՆ</t>
  </si>
  <si>
    <t>Աճառյան փող., 5 շենք (№104 դպրոցի շենքում)</t>
  </si>
  <si>
    <t>091033053 095033553</t>
  </si>
  <si>
    <t>zangel 2 jamic</t>
  </si>
  <si>
    <t>«ՌԻՈ» ՔՈԼԵՋ-ՄԱՆԿԱՊԱՐՏԵԶ</t>
  </si>
  <si>
    <t>Ծովակալ Իսակովի պող., 2/2 շենք</t>
  </si>
  <si>
    <t>099371534</t>
  </si>
  <si>
    <t>unen arden</t>
  </si>
  <si>
    <t>«ՄԵՐԻ ՓՈՓՓԻՆՍ»</t>
  </si>
  <si>
    <t>Քաջազնունու փող., 30 շենք</t>
  </si>
  <si>
    <t>susanna himnadir</t>
  </si>
  <si>
    <t>091432262</t>
  </si>
  <si>
    <t xml:space="preserve">17.10 handiopum jamy 14;00in </t>
  </si>
  <si>
    <t>17.10.25</t>
  </si>
  <si>
    <t>handipecinq, havanecin ktory, uzecin mot 100 hat erkaratev polo varatnikov mug kapuyt, logon asexnagorcac tarberaknerov, petqa uxarkenq et patveri giny u janmkety erb klini</t>
  </si>
  <si>
    <t>«ՄՈՆՏԵՍՍՈՐԻ ՍԻԹԻ»</t>
  </si>
  <si>
    <t>Մամիկոնյանց փող. 1-ին նրբ., 3/3 շենք</t>
  </si>
  <si>
    <t>077530530</t>
  </si>
  <si>
    <t>orva mej kzangaharen</t>
  </si>
  <si>
    <t>«ՓՈՔՐԻԿ ԳԻՏԱԿՆԵՐ ՆԱԽԱԿՐԹԱՐԱՆ»</t>
  </si>
  <si>
    <t>Նոր Նորքի 2-րդ զանգված, Մոլդովական փող., 25ա շենք</t>
  </si>
  <si>
    <t>094044779 099044774</t>
  </si>
  <si>
    <t>arden unen hamagorcakcutyun</t>
  </si>
  <si>
    <t>«ԼԻԴԵՐ ԼԵՆԴ»</t>
  </si>
  <si>
    <t>Նազարբեկյան թաղամաս (Հյուսիս-Արևմտյան Գ-3 թաղամաս), 15/8 շենք</t>
  </si>
  <si>
    <t>098378777 098378777</t>
  </si>
  <si>
    <t xml:space="preserve">piti spasenq tnoreni zangin </t>
  </si>
  <si>
    <t>«ՀՐԱՇՔՆԵՐԻ ԱՄՐՈՑ»</t>
  </si>
  <si>
    <t>Չոլաքյան փող., 1 շենք</t>
  </si>
  <si>
    <t>096214018</t>
  </si>
  <si>
    <t>chshti zangahari</t>
  </si>
  <si>
    <t>«ԱԳԻՏ» ԿՐԹԱԿԱՆ ԿԵՆՏՐՈՆ</t>
  </si>
  <si>
    <t>Ավետ Ավետիսյան փող., 63/43 շենք (մուտքը՝ Վաղարշյան փող. կողմից)</t>
  </si>
  <si>
    <t>098400999</t>
  </si>
  <si>
    <t>chen patasxanum</t>
  </si>
  <si>
    <t>«ՀՐԱՇՔ ՄԱՆԿԻԿ»</t>
  </si>
  <si>
    <t>Արշակունյաց պող., 2 շենք</t>
  </si>
  <si>
    <t>010548689 033548689</t>
  </si>
  <si>
    <t>TNORENY TEXUM CHI</t>
  </si>
  <si>
    <t>«ԷՐՈՒԴԻՏ» ՈՒՍՈՒՄՆԱԿԱՆ ՀԱՄԱԼԻՐ</t>
  </si>
  <si>
    <t>Խանջյան փող., 13 շենք (Վերնիսաժի հարևանությամբ)</t>
  </si>
  <si>
    <t>055429560</t>
  </si>
  <si>
    <t>zangel nor taruc heto</t>
  </si>
  <si>
    <t>«ԻՆՉՈՒԻԿ» ՔՈԼԵՋ-ՆԱԽԱԿՐԹԱՐԱՆ</t>
  </si>
  <si>
    <t>Ագաթանգեղոսի փող., 6/1 շենք</t>
  </si>
  <si>
    <t>tnoren artur</t>
  </si>
  <si>
    <t>093001009</t>
  </si>
  <si>
    <t>16.10</t>
  </si>
  <si>
    <t>chen cankanum texapoxman harc ka</t>
  </si>
  <si>
    <t>«ԱՎԵՏԻՍ»</t>
  </si>
  <si>
    <t>Գուլակյան փող., 6/1 շենք</t>
  </si>
  <si>
    <t xml:space="preserve">tnoren </t>
  </si>
  <si>
    <t>099202601</t>
  </si>
  <si>
    <t>handipum erkushabti minchev jamy 14;00 (aravoityan zangaharel) \</t>
  </si>
  <si>
    <t>«ՎԱՐՈՒԺՆԱԿ» ՆԱԽԱԿՐԹԱՐԱՆ</t>
  </si>
  <si>
    <t>Սեբաստիայի փող., 19 շենք</t>
  </si>
  <si>
    <t>010741461 098425256</t>
  </si>
  <si>
    <t>chen cankanum hamagorcakcel</t>
  </si>
  <si>
    <t>«ԾԻԱԾԱՆ» ԵՐԵԽԱՆԵՐԻ ԶԱՐԳԱՑՄԱՆ ԿԵՆՏՐՈՆ</t>
  </si>
  <si>
    <t>Մաշտոցի պող., 19 շենք, բն.15/1 (Եղիշե Չարենցի տուն-թանգարանի բակում)</t>
  </si>
  <si>
    <t>010530171 043530171</t>
  </si>
  <si>
    <t>«ԱՐՏԲԵՅԲԻ»</t>
  </si>
  <si>
    <t>Տերյան փող., 42/1 շենք</t>
  </si>
  <si>
    <t>094408384 010548367</t>
  </si>
  <si>
    <t>chen cankanunm hamagorcakcel</t>
  </si>
  <si>
    <t>«ԱՐՈՒՍԻՈՆ»</t>
  </si>
  <si>
    <t>Թոթովենցի փող., 8/5 շենք</t>
  </si>
  <si>
    <t>077779565</t>
  </si>
  <si>
    <t>zangelu a 1 jamic</t>
  </si>
  <si>
    <t>«ԱՐԵՎ»</t>
  </si>
  <si>
    <t>Նոր Նորքի 2-րդ զանգված, Նելսոն Ստեփանյան փող., 4/1 շենք</t>
  </si>
  <si>
    <t>099279988</t>
  </si>
  <si>
    <t>chen cankanum</t>
  </si>
  <si>
    <t>«ՋԵՅ-ՍԻ»</t>
  </si>
  <si>
    <t>anjatecin</t>
  </si>
  <si>
    <t>«ՎԻԼԼԱ ՄՈՆԹԵՍՈՐԻ ԱՐՄԵՆԻԱ»</t>
  </si>
  <si>
    <t>նախակրթարան</t>
  </si>
  <si>
    <t>Դերենիկ Դեմիրճյան փող., 62 շենք</t>
  </si>
  <si>
    <t>044500800</t>
  </si>
  <si>
    <t>zangel vaxy minchev meky</t>
  </si>
  <si>
    <t>«ԱՅ ՔՅՈՒ»</t>
  </si>
  <si>
    <t>Դավթաշեն, 2-րդ թաղամաս, 43/3 շենք</t>
  </si>
  <si>
    <t xml:space="preserve">Laura </t>
  </si>
  <si>
    <t xml:space="preserve"> 096333100 033333100</t>
  </si>
  <si>
    <t>kxosi tnoreni het mi jamva yntacqum kap khastaten</t>
  </si>
  <si>
    <t>«ՄԱՆԿՈՒԹՅԱՆ ԱԿԱԴԵՄԻԱ»</t>
  </si>
  <si>
    <t>Դավթաշեն, 4-րդ թաղամաս, Փիրումյանների փող., 5/1 շենք</t>
  </si>
  <si>
    <t>091655553</t>
  </si>
  <si>
    <t>Tvel em im HAMARY, petqa kap hastaten 2orva mej, kap chhastatelu depqum noric zangaharel irenc</t>
  </si>
  <si>
    <t>«ԴՐԻՄ ԲՐԻՋՄԵՆ ԻՆԹԵՐՆԵՅՇՆԼ ՍՔՈՒԼ»</t>
  </si>
  <si>
    <t>վարժարան</t>
  </si>
  <si>
    <t>Լենինգրադյան փող., 35/5 շենք</t>
  </si>
  <si>
    <t>093703005</t>
  </si>
  <si>
    <t>zangery gnum a chen patasxanum</t>
  </si>
  <si>
    <t>«ՏԻԿ ՏԱԿ»</t>
  </si>
  <si>
    <t>Տիգրան Մեծի պող., 61/7 շենք</t>
  </si>
  <si>
    <t>tnoren Ani</t>
  </si>
  <si>
    <t>098461746</t>
  </si>
  <si>
    <t>vaxy zangel 14;00i mot</t>
  </si>
  <si>
    <t>«ԿԱՐՄԻՐ ԱՐԵՎ»</t>
  </si>
  <si>
    <t>Լեոյի փող., 1 շենք</t>
  </si>
  <si>
    <t>033543333 011743333</t>
  </si>
  <si>
    <t>Sunny Kids</t>
  </si>
  <si>
    <t>Արմենակ Արմենակյան փող., 83 շենք</t>
  </si>
  <si>
    <t>091610160</t>
  </si>
  <si>
    <t>ikids center</t>
  </si>
  <si>
    <t>Նորաշեն (16-րդ թաղամաս), 34 շենք, տարածք 125</t>
  </si>
  <si>
    <t>055323603</t>
  </si>
  <si>
    <t>xosel en hunisin  rozai het asela uxarkeq tesnem</t>
  </si>
  <si>
    <t>zangery gnuma chen patasxanum</t>
  </si>
  <si>
    <t>ԷՅ ԲԻ ՍԻ» ՄԱՆԿԱՊԱՐՏԵԶ</t>
  </si>
  <si>
    <t>Իսահակյան փող., 24 շենք</t>
  </si>
  <si>
    <t>374-93-422442(բջջ.)</t>
  </si>
  <si>
    <t>erexaneri hamar chen uzum, ashxatakicneri hamar karox enq nmush uxarkel</t>
  </si>
  <si>
    <t>Հյուրանոցներ</t>
  </si>
  <si>
    <t>«ԲԵՍԹ ՎԵՍՏԵՐՆ ՓԼԱՍ ՓԱՐԱԴԱՅՍ ՀՈԹԵԼ</t>
  </si>
  <si>
    <t>հյուրանոցներ</t>
  </si>
  <si>
    <t>Դիլիջան, Կամոյի փող., 156 շենք</t>
  </si>
  <si>
    <t>077299216 077724014</t>
  </si>
  <si>
    <t>21.10.2025</t>
  </si>
  <si>
    <t>ասացին որ ունեն համագործակցություն, բայց 077288247 ոթսափի համարին ուղարկենք մեր մասին, մեզ դիտարկեն</t>
  </si>
  <si>
    <t>«ԳՐԱՆԴ ՀՈԹԵԼ ԵՐԵՎԱՆ»</t>
  </si>
  <si>
    <t>Աբովյան փող., 14 շենք</t>
  </si>
  <si>
    <t>010591600 010591699</t>
  </si>
  <si>
    <t>anush.gasparyan@grandhotelyerevan.com</t>
  </si>
  <si>
    <t>21.10.25</t>
  </si>
  <si>
    <t>ասեցին մեյլ արեք տեղում չի այդ գծով պատասխանատուն, ասեցի ինձ կասեք երբ ա տեղում այդ ժամանակ զանգեմ, ասեց միևնույն ա մեյլով ենք աշխատում և մեյլ փոխանցեց</t>
  </si>
  <si>
    <t>«ԴԱԲԼԹՐԻ ԲԱՅ ՀԻԼԹՆ ԵՐԵՎԱՆ ՍԻԹԻ ՍԵՆԹՐ»</t>
  </si>
  <si>
    <t>Սուրբ Գրիգոր Լուսավորչի փող., 4/2 շենք (կրկեսի հարևանությամբ)</t>
  </si>
  <si>
    <t>011555333 010333555</t>
  </si>
  <si>
    <t>«ԲԵՍՏ ՎԵՍՏԵՌՆ ՓԼԱՍ ԿՈՆԳՐԵՍ» ՀՅՈՒՐԱՆՈՑ</t>
  </si>
  <si>
    <t>Իտալիայի փող., 1 շենք</t>
  </si>
  <si>
    <t>010591199</t>
  </si>
  <si>
    <t>«ԿՈՎԿԱՍ» ՀՅՈՒՐԱՆՈՑԱՌԵՍՏՈՐԱՆԱՅԻՆ ՀԱՄԱԼԻՐ ԵՎ ՊԱՆԴՈԿ</t>
  </si>
  <si>
    <t>Հանրապետության փող., 82 շենք</t>
  </si>
  <si>
    <t>098919919</t>
  </si>
  <si>
    <t>«ՌԵԴԻՍՈՆ ԲԼՈՒ ՀՈԹԵԼ, ԵՐԵՎԱՆ»</t>
  </si>
  <si>
    <t>Ազատության պող., 2/2 շենք</t>
  </si>
  <si>
    <t>010219999 010219900</t>
  </si>
  <si>
    <t>«ՕՐԲԵԼԻ» ՀՅՈՒՐԱՆՈՑ</t>
  </si>
  <si>
    <t>Մարշալ Բաղրամյան պող., 65/2 շենք</t>
  </si>
  <si>
    <t>011505054 093300664</t>
  </si>
  <si>
    <t>nshecin vor konkret es pahin kariqy chunen, paymanavorvecinq mailov uxarkem presentation</t>
  </si>
  <si>
    <t>«ՀՈԹԵԼ ՖՈՐԹԻՆ ՖԼՈՐ»</t>
  </si>
  <si>
    <t>Ամիրյան փող., 4/6 շենք, տարածք 154 (մուտքը՝ Փավստոս Բուզանդի փող. 13 շենքի կողմից)</t>
  </si>
  <si>
    <t>Marta</t>
  </si>
  <si>
    <t xml:space="preserve">044 500 204 </t>
  </si>
  <si>
    <t>asecin vor poxelen arden hamazgestnery tarmacumy mot kes tarin mek en anum, voroshecinq vor kkapvenq garuny</t>
  </si>
  <si>
    <t>«ԱՆԻ ՊԼԱԶԱ ՀՈԹԵԼ»</t>
  </si>
  <si>
    <t>Սայաթ-Նովայի պող., 19 շենք</t>
  </si>
  <si>
    <t>010589500 010589700</t>
  </si>
  <si>
    <t>20.10.25</t>
  </si>
  <si>
    <t>«ԵՎՐՈՊԱ» ՀՅՈՒՐԱՆՈՑ</t>
  </si>
  <si>
    <t>Հանրապետության փող., 38 շենք</t>
  </si>
  <si>
    <t>010546060</t>
  </si>
  <si>
    <t>info@europehotel.am</t>
  </si>
  <si>
    <t>hrajarvecin heraxosahamar tal, mail poxancecin</t>
  </si>
  <si>
    <t>«ԼԱԹԱՐ» ՌԵՍՏՈՐԱՆԱՅԻՆ ԵՎ ՀՅՈՒՐԱՆՈՑԱՅԻՆ ՀԱՄԱԼԻՐ</t>
  </si>
  <si>
    <t>Սիլիկյան թաղամաս (3-րդ գյուղ), 5-րդ փողոց, 58 շենք</t>
  </si>
  <si>
    <t>043540054 010330713</t>
  </si>
  <si>
    <t>asecin mailin uxarkel vaxy managery kga gorci knayi aseci ERUSHABTI kzangem kmiacneq managerin</t>
  </si>
  <si>
    <t>asec es pahin cjunenq kariq poxel enq arden bayc mailin uxarkeq vor mna imananq um dimenq</t>
  </si>
  <si>
    <t>«ԳՐԻԳ»</t>
  </si>
  <si>
    <t>Մարշալ Բաղրամյան պող., 47 շենք</t>
  </si>
  <si>
    <t>010274822 091404965</t>
  </si>
  <si>
    <t xml:space="preserve">shat poqr hyuranoc en 5 hogi ashxatoxov </t>
  </si>
  <si>
    <t>«ՎԻՆԴՀԱՄ ԳՐԱՆԴ ԾԱՂԿԱՁՈՐ»</t>
  </si>
  <si>
    <t>Ծաղկաձոր Խաչիկ Մուրադյան փող., 1 շենք</t>
  </si>
  <si>
    <t>099008000</t>
  </si>
  <si>
    <t>nshecin vor hatuk  bajin chunen arajarknerov zbaxvox bayc tvyal hamari whats upin ete uxarkenq arajarky tnorennery tesnelu en</t>
  </si>
  <si>
    <t>«ՌՈՅԱԼ ԲՈՒՏԻԿ ՀՈԹԵԼ ԸՆԴ ԿԼԱՍԻԿ ԱՊԱՐՏՄԵՆՏ ՕՆ ԿԻԵՎՅԱՆ»</t>
  </si>
  <si>
    <t>Կիևյան փող. 2-րդ նրբ., 20 տուն</t>
  </si>
  <si>
    <t>077246505 055226505 099226505</t>
  </si>
  <si>
    <t>17.10.2025</t>
  </si>
  <si>
    <t>asacin chi hetaqrqrum heraxosy drecin</t>
  </si>
  <si>
    <t>«ԱՐՄԵՆԻԱՆ ՎԻԼԼԻՋ ՊԱՐԿ ՀՈԹԵԼ»</t>
  </si>
  <si>
    <t>Մյասնիկյան պող., 40/1 շենք</t>
  </si>
  <si>
    <t>010524000 099524000</t>
  </si>
  <si>
    <t>zangel vaxy 10ic heto</t>
  </si>
  <si>
    <t xml:space="preserve">20.10.25 </t>
  </si>
  <si>
    <t>asecin poxancel enhamary managerin inqy vaxy ga ashxatanqi kkapvi</t>
  </si>
  <si>
    <t>«ՓԱՐԻԶ ՀՈԹԵԼ»</t>
  </si>
  <si>
    <t>060600060</t>
  </si>
  <si>
    <t>«ՑԵՆՏՐԱԼ ՀՈԹԵԼ»</t>
  </si>
  <si>
    <t>Զաքյան փող., 7/1 շենք</t>
  </si>
  <si>
    <t>010600300 043248811</t>
  </si>
  <si>
    <t>043 24 88 13 arevik vacharqi manageri hamary poxancecin bayc chpatasxanec, eli zangel</t>
  </si>
  <si>
    <t>xoseci areviki het asec joxovia erku jamic kzangi, զանգեցի 21.10.25 չպատասխանեց</t>
  </si>
  <si>
    <t>«ՆԱՑԻՈՆԱԼ ԲԱՅ ՍՏԵԼԼԱՐ»</t>
  </si>
  <si>
    <t>Ամիրյան փող., 4/3 շենք</t>
  </si>
  <si>
    <t>044574000 044574000</t>
  </si>
  <si>
    <t>«ԲԱՍՍ ԲՈՒՏԻԿ»</t>
  </si>
  <si>
    <t>Այգեձորի փող., 3/1 շենք</t>
  </si>
  <si>
    <t>043261080 010261080 099261080</t>
  </si>
  <si>
    <t>asecin unen arden u mek erku tarin chen poxelu miangamic en karel</t>
  </si>
  <si>
    <t>«ԱՐՄԵՆԻԱ ՄԱՐԻՈԹ»</t>
  </si>
  <si>
    <t>«ՊՐԵԶԻԴԵՆՏ»</t>
  </si>
  <si>
    <t>Ձորափի փող., 72 շենք</t>
  </si>
  <si>
    <t>asecin hamagorcakcutyunnerov zbaxvox mard arandzin chunen, asem arajarky irenq kpoxancen, chuzecoin mailin uxarkvi asecin himnakan matakarar unen,bayc hamary u arajarky kgrancen ete kariq unenan kkapven</t>
  </si>
  <si>
    <t>«ԷՐԵԲՈՒՆԻ»</t>
  </si>
  <si>
    <t>Վազգեն Սարգսյան փող., 26/4 շենք</t>
  </si>
  <si>
    <t>60480505 10580505 10564993 10564994</t>
  </si>
  <si>
    <t>MINCHEV 5Y</t>
  </si>
  <si>
    <t>20.17.25</t>
  </si>
  <si>
    <t>asecin vor hamagorcakcutyunneri bajin arandzin chunen, arajatrknery mailin en uxarkvum hamazgestn el arden poxel en, harcreci inchqan sjut shut en poxum asec ayd infgon chunem bayc voch shut shut</t>
  </si>
  <si>
    <t>«ԱՍՏՈՐԻԱ»</t>
  </si>
  <si>
    <t>Զաքյան փող., 8 շենք</t>
  </si>
  <si>
    <t xml:space="preserve">mec kin er patasxanoxy erkar bacatreci asec chenq ogtvum nman carayutyunneric aseci patchary asec de mez petq chi anjatec </t>
  </si>
  <si>
    <t>«ՄԵՏՐՈՊՈԼ»</t>
  </si>
  <si>
    <t>Մաշտոցի պող., 2/2 շենք</t>
  </si>
  <si>
    <t>10510700 10510701</t>
  </si>
  <si>
    <t>zangel erkushabtiic urbat minchev 17;00n</t>
  </si>
  <si>
    <t>asecin arden popxel en hamazgesty, motaka jamanaknery petq chi galu</t>
  </si>
  <si>
    <t>«ԱՐԱՐԱՏ»</t>
  </si>
  <si>
    <t>Սուրբ Գրիգոր Լուսավորչի փող., 7 շենք</t>
  </si>
  <si>
    <t>60511000 77977113</t>
  </si>
  <si>
    <t>poxancecin manager Arturi hamary 041070704 cankacav orinakner ashxatanqneric, arajarkeci handipum asec vor sezony qani vor verjanum a handipelu imast chi gtnum nor hamazgest yst mashvacutyan a petq galu konkret jamanak chka erb petq kga, bayc asec mail sms kani vor infon entex uxarkenq mna ir mot</t>
  </si>
  <si>
    <t>«ԱՆԻ ՍԵՆԹՐԱԼ ԻՆ»</t>
  </si>
  <si>
    <t>Տիգրան Մեծի պող., 20/2 շենք</t>
  </si>
  <si>
    <t>10540708 10540709</t>
  </si>
  <si>
    <t>kariqy chunen qani vor henc hyuranoci sepakanatery uni artadramas u ir ashxatoxnern en karum</t>
  </si>
  <si>
    <t>«ԻՄՊԵՐԻԱԼ ՊԱԼԱՍ ՀՈԹԵԼ»</t>
  </si>
  <si>
    <t>Կորյունի փող., 23 շենք</t>
  </si>
  <si>
    <t>10588040 33588040</t>
  </si>
  <si>
    <t>tvecin manager Covinari hamary 033588040, zangeci anjatec</t>
  </si>
  <si>
    <t>«ՌՈՅԱԼ ՊԼԱԶԱ»</t>
  </si>
  <si>
    <t>Սարյան փող., 9 շենք</t>
  </si>
  <si>
    <t>94620009 11500555</t>
  </si>
  <si>
    <t>zangery gnum en anjatum en myus hamarin chen patasxanum</t>
  </si>
  <si>
    <t>«ԱՐՑԱԽ»</t>
  </si>
  <si>
    <t>Սևանի փող., 116 շենք</t>
  </si>
  <si>
    <t>10449199 10449939</t>
  </si>
  <si>
    <t>nshec vor chi karox inqy hamar poxancel irenc mot kargy enpes a vor irenq petq a poxancen managernerin, fiqsec anun u hamar vor zangen</t>
  </si>
  <si>
    <t>«ՀՌՈՄ»</t>
  </si>
  <si>
    <t>Ռուբինյանց փող., 29/14 շենք</t>
  </si>
  <si>
    <t>10200020 98640020</t>
  </si>
  <si>
    <t>chenq cankanum patchary himnakan hamagorcakcutyun unen, arajarkeci amen depqum handiopel aylyntranq unenalu hamar tekuz hetagayum asec chen cankanum</t>
  </si>
  <si>
    <t>«ԲԱԴԵՆ-ԲԱԴԵՆ»</t>
  </si>
  <si>
    <t>Դավթաշեն, 4-րդ թաղամաս, Եղվարդի խճուղի, 122/10 շենք</t>
  </si>
  <si>
    <t>99370010 99370020 10993710 10993720</t>
  </si>
  <si>
    <t>arden himnakan matakarar unen, aseci chequzi tesnel amen depqum mi guce heto popoxutyun cankanaq asec kpoxancem managerin kfiqsi bayc es pahin pahanjark chunenq nman carayutyan</t>
  </si>
  <si>
    <t>«ԱՎԱՆԳԱՐԴ»</t>
  </si>
  <si>
    <t>Աճառյան փող., 39/8 շենք</t>
  </si>
  <si>
    <t>Ashot hamagorcakcutyunneri bajin</t>
  </si>
  <si>
    <t>10628080 91628080</t>
  </si>
  <si>
    <t>arden poxel en kxosenq garuny,contacty im evs grancec</t>
  </si>
  <si>
    <t>«ԹՈՒՖԵՆԿՅԱՆ ԱՎԱՆԴԱԿԱՆ ԵՐԵՎԱՆ»</t>
  </si>
  <si>
    <t>Հանրապետության փող., 48 շենք</t>
  </si>
  <si>
    <t>contact chen karox tramadrel arajarknery mailin en uxarkvum</t>
  </si>
  <si>
    <t>«ՊԱՆՈՐԱՄԱ ԵՐԵՎԱՆ ՌԵԶՈՐԹ»</t>
  </si>
  <si>
    <t>Նորք, Գարեգին Հովսեփյան փող., 24/3 շենք</t>
  </si>
  <si>
    <t xml:space="preserve">60275737
+374-60-275744
+374-60-275736
</t>
  </si>
  <si>
    <t>erkushabti 10ic 3y managernery texum kjlinen</t>
  </si>
  <si>
    <t>xoseci Rozii het asec vor poxel en arden hamazgesty bayc aprilin kam nuynisk aveli shut karoxa petq gal iranc housekeepingi u receptioni ashxatakicneri hamar uniform, manramasn bacatreci vonca katarvum hamagorcakcutyuny, poxancec ir andznakan maily uxarkeci tvyalner u aseci vor amen depqum garuny eli kkapvenq</t>
  </si>
  <si>
    <t>«ՌԵՊՈՒԲԼԻԿԱ»</t>
  </si>
  <si>
    <t>Ամիրյան փող., 7/1 շենք</t>
  </si>
  <si>
    <t>asecin hamar chen karox tramadrel fiqsecin hamary u mailin uxarkvec info mer masin</t>
  </si>
  <si>
    <t>«ԴԱՅՄՈՆԴ ՀՈԹԵԼ ԵՐԵՎԱՆ»</t>
  </si>
  <si>
    <t>Արամի փող., 86 շենք</t>
  </si>
  <si>
    <t>10508080
+374-11-448080
+374-55-518080</t>
  </si>
  <si>
    <t xml:space="preserve">asaci inch hamagorcakcutyun e hamar asecin chen karox tal bayc im ashxatanqayiny vercrecin vor poxancen </t>
  </si>
  <si>
    <t>«ՕՊԵՐԱ ՍՅՈՒԹ ՀՈԹԵԼ»</t>
  </si>
  <si>
    <t>Մարշալ Բաղրամյան պող., 1-3 շենք</t>
  </si>
  <si>
    <t>37410566010 37411201000</t>
  </si>
  <si>
    <t xml:space="preserve">xoseci matakararman patasxanatu Andraniki het  poxancec ir andznakan hamary 091419090, asec vor unen himnakan matakarar erkar tariner, bayc hnaravor e vor yntacqayin popoxutyun unenan u fiqsec ir mot im tvyalnery vor hark exac depqum zangahari </t>
  </si>
  <si>
    <t xml:space="preserve">Horizon </t>
  </si>
  <si>
    <t>Nar dos 88</t>
  </si>
  <si>
    <t>managerin trmadri hamary kzangi, hrajarvec tal manageri hamary</t>
  </si>
  <si>
    <t>«ԻԲԻՍ ԵՐԵՎԱՆ ԿԵՆՏՐՈՆ»</t>
  </si>
  <si>
    <t>Հյուսիսային պող., 5/1 շենք</t>
  </si>
  <si>
    <t>10-595959</t>
  </si>
  <si>
    <t>hamary amen depqum grancec bayc asec vor amen inch iranq fransiaic en stanum</t>
  </si>
  <si>
    <t>«ՌՈՒՖԹՈՓ ԱՓԱՐԹ ՀՈԹԵԼ»</t>
  </si>
  <si>
    <t>Փավստոս Բուզանդի փող., 107/1 շենք</t>
  </si>
  <si>
    <t xml:space="preserve">poxancecin Donai hamary 098985891, xoseci aseci inch ynkerutyunenq asec es dzez orva mej kzangem </t>
  </si>
  <si>
    <t xml:space="preserve">APRICOT </t>
  </si>
  <si>
    <t>Պարոնյան Փ 15/3</t>
  </si>
  <si>
    <t xml:space="preserve">info@apricothotels.am
sales@apricothotels.am
</t>
  </si>
  <si>
    <t>poxancecin manageri hamary, xoseci manager Narinei het 044030011, nerkayacreci arajarky, asec mailin uxarkem,vor poxanci en mardkanc ovqer dranov en zbaxvum ayl comtact chtramadrec</t>
  </si>
  <si>
    <t xml:space="preserve">ԹԵԺ ԼԵՌ </t>
  </si>
  <si>
    <t>24th km of Dilijan - Vanadzor Highway</t>
  </si>
  <si>
    <t>44 502020</t>
  </si>
  <si>
    <r>
      <rPr>
        <rFont val="Roboto, Arial, sans-serif"/>
        <color rgb="FF000000"/>
        <sz val="9.0"/>
        <u/>
      </rPr>
      <t>info@tezhler.am</t>
    </r>
  </si>
  <si>
    <t>arajarky hetaqrqrec mailin kuxarkenq presentation u ankoxnayin paraganeri gnarajark 30 hatov</t>
  </si>
  <si>
    <t>Cleaning Services</t>
  </si>
  <si>
    <t>«ՔԼԻՆԼԱՅՆ»</t>
  </si>
  <si>
    <t xml:space="preserve">մաքրման </t>
  </si>
  <si>
    <t>Պարոնյան փող., 11 շենք, բն.5</t>
  </si>
  <si>
    <t>21.10</t>
  </si>
  <si>
    <t>չեն պատասխանում</t>
  </si>
  <si>
    <t>«ՓԱՅԼ ՍԵՐՎԻՍ»</t>
  </si>
  <si>
    <t>Չեխովի փող., 1/5 շենք</t>
  </si>
  <si>
    <t>անհասանելի</t>
  </si>
  <si>
    <t>«ԲԵՍԹ ՔԼԻՆԻՆԳ»</t>
  </si>
  <si>
    <t>41999100
+99981808</t>
  </si>
  <si>
    <t>հարցրեց կլոր վիզ մայկան ինչ արժի, ներկայացրեցի կտորի տեսակները, լայկրան հետաքրքրեց, իր մոտ ֆիքսեց անունս ւ համարը, որ անհրաժեշտության դեպքում զանգի, ասեց հանդիպման կարիք դեռ չկա</t>
  </si>
  <si>
    <t>«ՔԼԻՆԻՆԳ ՍԵՆԹՐ»</t>
  </si>
  <si>
    <t>Հակոբ Հակոբյան փող., 2 շենք</t>
  </si>
  <si>
    <t>ասեց չենք օգտվում հարցրեցի պատճառը ասեց դե չենք ուզում կարիքը չունենք</t>
  </si>
  <si>
    <t>«33 ԿԱԹԻԼ»</t>
  </si>
  <si>
    <t>Պերճ Զեյթունցյան փող., 73/2 շենք</t>
  </si>
  <si>
    <t>95474777 33474077</t>
  </si>
  <si>
    <t>երկու համարն էլ չի պատասխանում</t>
  </si>
  <si>
    <t>«ԱԼԵՔՍ ՔԼԻՆԻՆԳ»</t>
  </si>
  <si>
    <t>Նոր Նորքի 4-րդ զանգված, Բակունցի փող. 1-ին նրբ., 5 շենք, բն.5</t>
  </si>
  <si>
    <t>93035254 99035254</t>
  </si>
  <si>
    <t>ասեցին չի հետաքրքրում ասեցի պատճառը կնշեք ասեց ունենք հիմնական գործընկեր ասեցի իսկ չեք ուզի նորը փորձել թեկուզ հետագայի համար ասեց ոչ ու հագուստներն էլ նոր ենք փոխել</t>
  </si>
  <si>
    <t>«ԷՍ ՎԵ ՔԼԻՆԻՆԳ»</t>
  </si>
  <si>
    <t>Մարիա Յակոբսենի փող., 9ա շենք (Ազատության պող. գտնվող «Ուրարտու» խանութի հետևի մասում)</t>
  </si>
  <si>
    <t>Վերոնիկա տնօրեն</t>
  </si>
  <si>
    <t>զանգել ամսի տասից հետո</t>
  </si>
  <si>
    <t>«ՎԵՐՏԻԿԱԼ»</t>
  </si>
  <si>
    <t>Արտաշիսյան պող., 48 շենք, բն.60</t>
  </si>
  <si>
    <t>91911002
77911002</t>
  </si>
  <si>
    <t>հարցրեց շապիկների գները, ամեն ինչ ներկայացրեցի, ասեց ֆիքսել ա իր մոտ հասկանա կզանգահարի</t>
  </si>
  <si>
    <t>«ՕԶՈՆ ՔԼԻՆԻՆԳՍ»</t>
  </si>
  <si>
    <t>Արշակունյաց պող., 1 շենք</t>
  </si>
  <si>
    <t>երկու անգամ զանգեցի պատասխան չկար</t>
  </si>
  <si>
    <t>«ԻԶԻ ՍՈԼ»</t>
  </si>
  <si>
    <t xml:space="preserve">Արմինե տնօրեն </t>
  </si>
  <si>
    <t>info@easysol.am</t>
  </si>
  <si>
    <t>ասեցարդեն գործընկեր ունենք ասացի ամեն դեպքում ցհեք ցանկանա տեսնել հետագայի համար ասեց մեյլին ուղարկենք</t>
  </si>
  <si>
    <t>«ՊՌՈ ԷՄ ԷՍ»</t>
  </si>
  <si>
    <t>Նալբանդյան փող., 17 շենք, բն.9բ</t>
  </si>
  <si>
    <t>«ՔԵՄՓ.ԷՅԷՄ»</t>
  </si>
  <si>
    <t>Արցախի փող., 1 շենք</t>
  </si>
  <si>
    <t>10434911 98911000 11434911</t>
  </si>
  <si>
    <t>ունեն գործընկեր, այլ առաջարկներ չեն հետաքրքրում</t>
  </si>
  <si>
    <t>«5ԱՍԵԿ»</t>
  </si>
  <si>
    <t>Վարդանանց փող., 4 շենք, տարածք 50/2</t>
  </si>
  <si>
    <t xml:space="preserve">10580033
95580033
</t>
  </si>
  <si>
    <t>ասացին զանգահարեմ, 011ով, զանգեցի ասեցի ինչ ընկերություն ենք վերցրեցին տվյալներս որ փոշխանցեն մենեջերին զանագահարի</t>
  </si>
  <si>
    <t>«ԼԱՎԱՐԵ»</t>
  </si>
  <si>
    <t>Ադոնցի փող., 5 շենք, շինություն 17</t>
  </si>
  <si>
    <t>11616161
41616161</t>
  </si>
  <si>
    <t>ասացին չի հետաքրքրում, այլ գործընկեր չենք փոխի</t>
  </si>
  <si>
    <t>«ԲԻ ԷԼ ԳՐՈՒՊ»</t>
  </si>
  <si>
    <t>Աբովյան փող., 31 շենք, տարածք 20</t>
  </si>
  <si>
    <t>98585632 10585632</t>
  </si>
  <si>
    <t>մեկին չեն պատասխանում մյուսը չի գործում</t>
  </si>
  <si>
    <t>«ԻՆՏԵՐՔԼԻՆ»</t>
  </si>
  <si>
    <t>Կոմիտասի պող., 49/12 շենք, բն.3</t>
  </si>
  <si>
    <t>94703190 77581717</t>
  </si>
  <si>
    <t>հանդիպում 04.11, 10;30</t>
  </si>
  <si>
    <t>հանդիպեցինք, կազմվեց գնառաջարկ</t>
  </si>
  <si>
    <t>«ՖՈՒԼ ՄԱՍՏԵՐ»</t>
  </si>
  <si>
    <t>Վանթյան փող., 61ա շենք</t>
  </si>
  <si>
    <t>77050590
94082889</t>
  </si>
  <si>
    <t>«ԱՂԲԱՀԱՆ»</t>
  </si>
  <si>
    <t>Տիգրան Մեծի պող., 12 շենք</t>
  </si>
  <si>
    <t>ասացին համագործակցությունների համար հեռախոսահամար չեն կարող տրամադրել ասացին ներկայացնեմ առաջարկը, ասաց կփոխանցի տնօրինությանը համարը, հարկ եղած դեպքում կզաանգահարեն</t>
  </si>
  <si>
    <t>«ՄԱՔՐՈՒԹՅՈՒՆ»</t>
  </si>
  <si>
    <t>Դավիթ Բեկի փող., 106 շենք</t>
  </si>
  <si>
    <t>Գագիկ փոխտնօրեն</t>
  </si>
  <si>
    <t>55651650 33700711</t>
  </si>
  <si>
    <t>096399994 խոսեցի փոխտնօրենի հետ, ասացի հանդիպումը չուզեց, բայց ուզեց գնառաջարկ պոլոների համար</t>
  </si>
  <si>
    <t>«ՄՈՅԴՈԴԻՐ»</t>
  </si>
  <si>
    <t>Սայաթ-Նովայի պող., 24 շենք</t>
  </si>
  <si>
    <t>Էդգար տնօրեն</t>
  </si>
  <si>
    <t>77765051
91215051</t>
  </si>
  <si>
    <t>հանդիպում 04.11, կեսօրին,</t>
  </si>
  <si>
    <t>«ՍԱՎ-ՎԱՍ»</t>
  </si>
  <si>
    <t>Սերգեյ տնօրեն</t>
  </si>
  <si>
    <t xml:space="preserve">94431514
77733388
</t>
  </si>
  <si>
    <t>գոգնոցներ գաբարտին, պոլո երկարաթև գնառաջարկ</t>
  </si>
  <si>
    <t>«ՀԱՐԹՍ»</t>
  </si>
  <si>
    <t>Դրոյի փող., 13 շինություն</t>
  </si>
  <si>
    <t>91433340 55153333</t>
  </si>
  <si>
    <t>«ՆՅՈՒ ՔԼԻՆԻՆԳ»</t>
  </si>
  <si>
    <t>զանգել ամսի 7ին</t>
  </si>
  <si>
    <t>«ԲԵՍԹՔԼԻՆ»</t>
  </si>
  <si>
    <t>Տիգրան Մեծի պող., 33 շենք</t>
  </si>
  <si>
    <t>harts.llc@mail.ru</t>
  </si>
  <si>
    <t>ասաց չի հետաքրքրում, բայց հետագայօի համար մեյլին ուղարկեցի ինֆո մեր մասին</t>
  </si>
  <si>
    <t>«ԱԼՖԱ ՍԵՐՎԻՍ»</t>
  </si>
  <si>
    <t>Մարշալ Բաղրամյան պող., 57 շենք, բն.12</t>
  </si>
  <si>
    <t>«ԹԱԳՈՒՀԻ»</t>
  </si>
  <si>
    <t>Վազգեն Առաջին Վեհափառի փող., 5 շենք</t>
  </si>
  <si>
    <t xml:space="preserve">94970515
96990515
</t>
  </si>
  <si>
    <t>«ԻՄ ՏՈՒՆ»</t>
  </si>
  <si>
    <t>Ազատության պող., 13/1 շենք, 2-րդ հարկ</t>
  </si>
  <si>
    <t>41464548
77464516</t>
  </si>
  <si>
    <t>«ՖՈՒԼ ՔԼԻՆԻՆԳ ՍԵՐՎԻՍ»</t>
  </si>
  <si>
    <t>Արշակունյաց պող., 240 շենք</t>
  </si>
  <si>
    <t xml:space="preserve">94481468
77564464
</t>
  </si>
  <si>
    <t>«ՔԼԻՆ ԱՓ»</t>
  </si>
  <si>
    <t>Ռայնիսի փող., 11 շենք, բն.14</t>
  </si>
  <si>
    <t>ասեց չի հետաքրքրում արդեն ունենք, ասեցի այլ առաջարկ եթե լինի չեք ցանկանա փոխել, ասաց ոթս ափին կուղարկի գոգնոցի նկար</t>
  </si>
  <si>
    <t>«ԾԱՌԱՅՈՒԹՅՈՒՆՆԵՐ ԷՅ ԷՄ»</t>
  </si>
  <si>
    <t>Ծովակալ Իսակովի պող., 10 շենք</t>
  </si>
  <si>
    <t>98495590
44230117</t>
  </si>
  <si>
    <t>մի համարը գոյություն չուներ, մյուսը չէր պատասխանում</t>
  </si>
  <si>
    <t>«ՄՈԽՐՈՏԻԿ»</t>
  </si>
  <si>
    <t>Չեռնիշևսկու փող., 66 տուն</t>
  </si>
  <si>
    <t>հարմար չէր խոսել</t>
  </si>
  <si>
    <t>«ԼԻԱՆԳՐԻ»</t>
  </si>
  <si>
    <t>Արշակունյաց պող., 135 շենք</t>
  </si>
  <si>
    <t>43324222
77324227</t>
  </si>
  <si>
    <t>նոր են վերցրել, թարմեցումը կատարում են տարին մեկ անգամ</t>
  </si>
  <si>
    <t>«ՄԵՐ ՏՈՒՆԸ»</t>
  </si>
  <si>
    <t>Մաշտոցի պող., 54ա շենք</t>
  </si>
  <si>
    <t>չի հետաքրքրում մատակարարին չեն ցանկանում փոխել</t>
  </si>
  <si>
    <t>«ՄՈԴԵՌՆ ՔԼԻՆԻՆԳ»</t>
  </si>
  <si>
    <t>Քաջազնունու փող., 11 շենք</t>
  </si>
  <si>
    <t>փոքր կազմակերպություն էր, չեն կրում համազգեստ</t>
  </si>
  <si>
    <t>«ԴՐԻՄ ՔԼԻՆԻՆԳ»</t>
  </si>
  <si>
    <t>Յուրի Երզնկյան փող., 1/26 շենք</t>
  </si>
  <si>
    <t>«ՔԼԻՆՄԱՍԹԵՐ»</t>
  </si>
  <si>
    <t>Նար-Դոսի փող., 2 շենք</t>
  </si>
  <si>
    <t>96147777
77147761</t>
  </si>
  <si>
    <t>ունեն իրենց ծանոթ կարի արտադրամասը, էնտեղից են վերցնում</t>
  </si>
  <si>
    <t>«ԱՆԻՏԱ»</t>
  </si>
  <si>
    <t>Նոր Արեշ, 14-րդ փողոց, 38 շենք</t>
  </si>
  <si>
    <t>տարին մեկ են, վերցնում, առաջարկը ակտուալ չի</t>
  </si>
  <si>
    <t>«ԲԵՍՏ ՀԱՈՒՍ»</t>
  </si>
  <si>
    <t>Ջրվեժ, Բանավան թաղամաս, 1ա շենք</t>
  </si>
  <si>
    <t>94786661
95786661</t>
  </si>
  <si>
    <t>ասում ա մենք շուտվանից ունենք, ասեցի ինչքան ժամանակը մեկ եք կատարում թարմեցում ասեց չենք կատարում թարմեցումներ, կարիք չունենք</t>
  </si>
  <si>
    <t>«ՈՒԱՅԹ ՖԵՔԹՈՐԻ»</t>
  </si>
  <si>
    <t>Թևոսյան փող., 10/10 շենք</t>
  </si>
  <si>
    <t>փոքր կազմակերպություն ա, հատուկ համազգեստ չեն պատվիրում</t>
  </si>
  <si>
    <t>«ԱԿՎԱ ՔԼԻՆԻՆԳ ՍԵՐՎԻՍ»</t>
  </si>
  <si>
    <t xml:space="preserve">
</t>
  </si>
  <si>
    <t>94829369
95829369</t>
  </si>
  <si>
    <t>տվյալ պահին կազմակերպությունը սառեցված ա</t>
  </si>
  <si>
    <t>«ԷՅՋ ԴԻ»</t>
  </si>
  <si>
    <t>«ՀՈՄ ԱՍԻՍԹԵՆԹ»</t>
  </si>
  <si>
    <t>Մաշտոցի պող., 4 շենք</t>
  </si>
  <si>
    <t>91234507 94234507</t>
  </si>
  <si>
    <t>հետաքրքրեց երկարաթև պոլոի արժեքը քսան հատ, ասաց թանկ է իրենց 3000 ով են տալիս, ասացի մեր որակային տարբերությունը, ասաց որ իրենց վերցրածն էլ շատ երկար են կրում,ու տպագրությունն էլ իրենց չի ճաքում</t>
  </si>
  <si>
    <t>«ԷԿՈՔԼԻՆ»</t>
  </si>
  <si>
    <t>Իսահակյան փող., 16 շենք, բն.2</t>
  </si>
  <si>
    <t>ասաց հարմար չի տեղը կզանգահարի հենց հարմարեցնի</t>
  </si>
  <si>
    <t>«ԷԼԻՏ»</t>
  </si>
  <si>
    <t>77635588 91635588</t>
  </si>
  <si>
    <t>այս պահին իրենց պետք չի բայց տվյալները գրանցեց, որ հարկ եղած դեպքում զանգահարի</t>
  </si>
  <si>
    <t>«ԱՐՄԵՆԻԱՆ»</t>
  </si>
  <si>
    <t>Մյասնիկյան պող., 12 շենք</t>
  </si>
  <si>
    <t>93224002
91329044</t>
  </si>
  <si>
    <t>ասեցի ինչ առաջարկով ենք զանգել, ասեց ժամանակին փորձել ենք, բայց զանգ չենք ստացել ու անջատեց, բան չհասկացա հետ զանգեցի էլ չպատասխանեցին</t>
  </si>
  <si>
    <t xml:space="preserve">«ԷԳՆԱՌՕ» </t>
  </si>
  <si>
    <t>Թումանյան փող., 30 շենք</t>
  </si>
  <si>
    <t>ասում ա գործ չկա ինչ համազգեստ</t>
  </si>
  <si>
    <t>ԲԻ ՔԼԻՆ ՍԵՐՎԻՍ</t>
  </si>
  <si>
    <t>ուղարկեցի պրեզենտացիա ոթս ափին</t>
  </si>
  <si>
    <t>«ԿՐԻՍՏԱԼ ՊՐՈՖ»</t>
  </si>
  <si>
    <t>Չարենցի փող., 161 շենք</t>
  </si>
  <si>
    <t>77-499437
99499437</t>
  </si>
  <si>
    <t>նշեց որ ունեն հիմանական մատակարար, մի քանի տարի իրենց հետ են միայն աշխատում և չեն ցանականում փոխել</t>
  </si>
  <si>
    <t>ԷՌ ՏԵ ՔԼԻՆԻՆԳ</t>
  </si>
  <si>
    <t>Տերյան փող., 56 շենք</t>
  </si>
  <si>
    <t>հանդիպումներ</t>
  </si>
  <si>
    <t>Ակադեմիա</t>
  </si>
  <si>
    <t>կաֆե</t>
  </si>
  <si>
    <t>Բաղրամյան փողոց</t>
  </si>
  <si>
    <t>կազմակերպությունը կոֆիշոփին է պատկանում, որը ունի հիմնական մատակարար, մենեջերը ամեն դեպքում ասաց, որ կփոխանցի տվյալներ համապատասխան բաժին ևւ այլ կենտակտ ասաց որ չիկարող տրամադրել</t>
  </si>
  <si>
    <t>Միլանա</t>
  </si>
  <si>
    <t>սպա կենտրոն</t>
  </si>
  <si>
    <t>Սայաթ-Նովա</t>
  </si>
  <si>
    <t>Նարինե, բաժնի ղեկավար</t>
  </si>
  <si>
    <t>իրենց հետաքրքրում էին բժշկական վերև ներքևը  մոտ քսան հատ, ասաց որ իրենց պետք է այնպիսի կնոր, որը լաքաները ժավելային չի պահի</t>
  </si>
  <si>
    <t xml:space="preserve">Մյատա </t>
  </si>
  <si>
    <t>լաունջ բար</t>
  </si>
  <si>
    <t>Ամիրյան</t>
  </si>
  <si>
    <t>մյատաի փոխարեն շուտով այլ անունով տեղ ա բացվելու, մենեջերը կոնտակներ վերցրեց, որ եթե նոր տեղի համար պետք լինի կապխվեն մեզ հետ</t>
  </si>
  <si>
    <t xml:space="preserve">Փարիզ </t>
  </si>
  <si>
    <t>հյուրանոց</t>
  </si>
  <si>
    <t xml:space="preserve">հանդիպեցինք հաուսքիփինգ մենեջերի հետ, ցավոք համազգեստների կարիք մոտակա կես կամ մեկ տարին չունեին, բայց փոխարենը հետաքրքրեց սպիտակեղեղենը, և սրբիչները, ցանկանում էին որ արդեն իսկ գնված սրբիչները մենք ասեղնագործենք, ասացի որ կասեմ դրա արժեքը բայց նաև առաջարկեցի ասել արժեքը, եթե զրոյից մենք անենք ամեն ինչ։ </t>
  </si>
  <si>
    <t>Նացիոնալ</t>
  </si>
  <si>
    <t>պետք է մոտենամ նորից</t>
  </si>
  <si>
    <t>Սուշի մոլ</t>
  </si>
  <si>
    <t>ռեստորան</t>
  </si>
  <si>
    <t>Սարյան</t>
  </si>
  <si>
    <t>Խոսեցի մենեջեր Լուսինեի հետ, ասաց որ պլանավորում են նոր տարուց հետո փոխել ֆորմաները, ասիական ոճով, վերցրեց կոնտակտ ինձնից</t>
  </si>
  <si>
    <t xml:space="preserve">Բլեք անգուս </t>
  </si>
  <si>
    <t>Մաշտոցի պողոտա</t>
  </si>
  <si>
    <t>մենեջերը տեղում չէր թողեցի կոնտակտ</t>
  </si>
  <si>
    <t>Արմ Հուկահ</t>
  </si>
  <si>
    <t>Հս Պողոտա</t>
  </si>
  <si>
    <t xml:space="preserve"> Սրբուհի ցանցի պատասխանատու</t>
  </si>
  <si>
    <t>խոսեցի ամբողջ ցանցի պատասխանատու Սրբուհու հետ, ասաց որ իրենք շատ երկար տարիներ արդեն աշխատում են մեկ մատակարարի հետ, բայց եթե պետք լինի կցանկանա քիչ քանակությամբ մաքրուհու համազգեստ վերցնի բայց նշեցոր դա կլինի հինգից մաքսիմում տաս հատ, սև կամ մուգ կապույտ վերև ներքև, լոգոն ստանդարտ տպագրուիթյուն ձախ կրծքին, այնպես որ եթե նման քանակի պատվեր կարող ենք վերցնել, կարող եք իրենց ուղարկել գնառաջարկ</t>
  </si>
  <si>
    <t>Արտաշատյան խճուղի, 101/1 շենք</t>
  </si>
  <si>
    <t>-</t>
  </si>
  <si>
    <t>Գրիգոլ Բաիբուրթ, տնօրեն</t>
  </si>
  <si>
    <r>
      <rPr>
        <rFont val="Calibri"/>
        <color theme="1"/>
        <u/>
      </rPr>
      <t>374-60-697777</t>
    </r>
  </si>
  <si>
    <t>ասեց մենք պատրասվում ենք պատվիրել արդեն, հեռախոսահամար եմ տրամադրել, մեզ կզանգահարեն</t>
  </si>
  <si>
    <t>Սոնայի հետ եմ խոսել պատվերի քանակը հստակեցնեն, կկապվեն, տնօրենը պետք է գա քննարկեն ասեն</t>
  </si>
  <si>
    <t>2026 թվականի ապրիլին զանգել, արդեն պատվիրել են Վրաստանից</t>
  </si>
  <si>
    <t>ՏԵԽՄԱՍՏԵՐ</t>
  </si>
  <si>
    <t>distribution</t>
  </si>
  <si>
    <t>Քանաքեռ, 6-րդ փողոց, 98 տուն</t>
  </si>
  <si>
    <t>Իզաբելլա Աղաբաբյան, տնօրեն</t>
  </si>
  <si>
    <t>tel:+37498545498</t>
  </si>
  <si>
    <t>Հրայրի հետ խոսացի, ասեց 2 ամսից զանգեմ (26.08)</t>
  </si>
  <si>
    <t>«ԳՈԼԴԵՆ ՖՅՈՒՉԵՐ» ՈՒՍՈՒՄՆԱԿԱՆ ԿԵՆՏՐՈՆ</t>
  </si>
  <si>
    <t>Ուսումնական</t>
  </si>
  <si>
    <t>Սուրբ Գրիգոր Լուսավորչի փող., 15/1 շենք</t>
  </si>
  <si>
    <t>Սիրանուշ Սիմոնյան, տնօրեն</t>
  </si>
  <si>
    <t>tel:+37493005210</t>
  </si>
  <si>
    <t>Տնօրենն էր, ասեց ամառային դպրոցի համար իրանց կեպիներ ու մայկաներ են պետք,մայիսին զանգեմ, որ պատվեր գրանցի</t>
  </si>
  <si>
    <t>«ԷԴՈՒՖԼԵՔԹ»</t>
  </si>
  <si>
    <t>Արշակունյաց պող., 18/4 շենք («Բյուրեղ» բնակելի թաղամասի տարածքում)</t>
  </si>
  <si>
    <t>Մերի Արսենյան, տնօրեն</t>
  </si>
  <si>
    <t>tel:+37491609999</t>
  </si>
  <si>
    <t>Մերիի հետ եմ խոսել, ասեց բացում են ունենալու ու իրենց առաջարկը հետաքրքրում է, նոյեմբերին զանգեմ հիշեցնեմ, որ հանդիպում նշանակենք որ պատվեր անեն։</t>
  </si>
  <si>
    <t>կազմակերպության անուն</t>
  </si>
  <si>
    <t>կոնտակտային անձձ</t>
  </si>
  <si>
    <t>հեռախոսահամար</t>
  </si>
  <si>
    <t>հասցեն</t>
  </si>
  <si>
    <t>օրը</t>
  </si>
  <si>
    <t xml:space="preserve">ժամը </t>
  </si>
  <si>
    <t>արդյունք</t>
  </si>
  <si>
    <t>«ՍԱՆ ՖՈՒԴ» սահմանափակ պատասխանատվությամբ ընկերություն (ՍՊԸ)</t>
  </si>
  <si>
    <t>Աննա մարքեթինգի գծով մասնագետ</t>
  </si>
  <si>
    <t>29.01.2025</t>
  </si>
  <si>
    <t xml:space="preserve">գնացինք խոսեցինք բավականին անտարբեր կին էր փրայմում են տալիս պատվեր ներկա պահին տվել են աշնան համարմանրամասները գրեցինք իմացանք գնառաջարկ պետքա տանք հասկանան ոնցա կապվեն </t>
  </si>
  <si>
    <r>
      <rPr>
        <rFont val="Calibri"/>
        <color rgb="FFFF0000"/>
      </rPr>
      <t>փրայմի գներ</t>
    </r>
    <r>
      <rPr>
        <rFont val="Calibri"/>
        <color theme="1"/>
      </rPr>
      <t xml:space="preserve">                    </t>
    </r>
    <r>
      <rPr>
        <rFont val="Calibri"/>
        <b/>
        <color theme="1"/>
      </rPr>
      <t xml:space="preserve">    t-shirt </t>
    </r>
    <r>
      <rPr>
        <rFont val="Calibri"/>
        <color theme="1"/>
      </rPr>
      <t xml:space="preserve">   100հատ-3000դրամ            500հատ-2800դրամ         </t>
    </r>
    <r>
      <rPr>
        <rFont val="Calibri"/>
        <b/>
        <color theme="1"/>
      </rPr>
      <t>svitshot</t>
    </r>
    <r>
      <rPr>
        <rFont val="Calibri"/>
        <color theme="1"/>
      </rPr>
      <t xml:space="preserve">        100հատ-6000դրամ                     500հատ-4800դրամ</t>
    </r>
  </si>
  <si>
    <t>Անահիտ</t>
  </si>
  <si>
    <t>Արմենակ Արմենակյան փողոց 2/4, Նորք-Մարաշ</t>
  </si>
  <si>
    <t>30.01.2025</t>
  </si>
  <si>
    <t xml:space="preserve">ալավ անցավ հետաքրքրեց իրականում որակն էլ հավանեց հեռախոսահամարներով փոխանակվեցինք ու իրենվոթսափով գրեցինք որ իմ համարն է կարող է հարցերի դեպքում հանգիստ կապ հաստատել </t>
  </si>
  <si>
    <t>Fifth LLC</t>
  </si>
  <si>
    <t>HR Նարե Հովհանիիսյան</t>
  </si>
  <si>
    <t>Սունդուկյան 98/1</t>
  </si>
  <si>
    <t>խոսեցինք ներկայացրեցինք ասեց ժամանակն էր փոխելու ու շատ  հարմար ու ճիշտ պահի առաջարկը եղավ  խոսեցինք գները տվեցինք       T-shirt  4500-5000 maximum one planet—ի որակով ու նաև տվել ենք պոլոյի գին 5500 պոլոները ձախ կրծքի ստանդարտ տպագրություն 8-10սմ T-shirt-ներըերկկողմանի տպագրություն դեմ հետև դեմը մի քիչ մեծ հետևը փոքր վզին ասեց հուլիսի վերջի համար օգոստոսի սկզբին է հարկավոր հունիսի մեջ կասենք կապ կհաստատենք ու պլյուս իմացանաք հոկտեմբերի 5 կազմակերպության ծնունդի օրնա էտ ժամանակ էլ են ունենում ու բազային սև կամ սպիտակ գույն</t>
  </si>
  <si>
    <t>«ՔԻԴՍ ՀԱՈՒՍ» ՄԱՆԿԱՊԱՐՏԵԶ</t>
  </si>
  <si>
    <t>Մանե Գալստյան, տնօրեն</t>
  </si>
  <si>
    <t>Ռոստոմի փող., 29 շենք</t>
  </si>
  <si>
    <t>05.06.2025</t>
  </si>
  <si>
    <t>ձախ կրծքի ստանդարտ տպագրություն քո նկարած երանգով Գոգ 20 հատ T-shirt մեծերի համար ազատ են եթե էտ գույնը չէ մոխրագույն կարա լինի օկա իրանց գին ասել ենք 3500 ու մեկական են ուզում երեխաների տարքիները 2-6 տարեկան փաստացի քանակ ամեն մասնաճյուղում 70/120/80 բայց զապասով են վերցնելու ամեն փաստացիին մի 20-30 քանակ ավել իրանք արդեն պոլո են ուզում երեխքին էլի ստանդարտ կրծքին ասեղը պոլոյի վրա 3100-3300 իսկ T-shirt ստանդարտ կրծքին տպած 2700-2900 հարցրեցին նաև պանամկաներիկ գին ասեց պանամկաներ տարբեր գույների լինի որ ամեն խումբ իրա գույնն ունենա ու գույների կատալոգ են ուզել դե պանամկաների քանակներն էլ բլուզների քանակով</t>
  </si>
  <si>
    <t>Լևոն</t>
  </si>
  <si>
    <t>գրիբոյեդով 25/25, կոմիտաս</t>
  </si>
  <si>
    <t>06.06.2025</t>
  </si>
  <si>
    <t>իրենք T-shirt-ները վերցնում են 2 թել կտորով 30 հատի դեպքում ձախ կրծքին ստանադարտ տպագրության արժեք նշեցինք 4000 ասեց թանկա ինչի համեմատ դե ասեց տոսպ-ի հետ են իրանք 3500 են ասում + NDS ուզում են կոմբինիզոն 40 հատ երկկողմանի գոգնոցներ 10 հատ պոլոներ հագնում են անվտանգությունը և արտադրամասը անվտանգությունը սև արտադրամասը սեռի գլխարկներ բարակ գին ենք ասել 3000 հաստը ասել ենք 4000-4500 էկո պայուսակի գին 30/40 չափ հաստ կտորով ասեցինք 2500 դրամից սկսած բայց ասեց չէ դոբրիի պայուսակը ցույց տվեցինք ասեց էտ բարակության հիմա պետքա նախնական ինքը ուղարկի մեզ գլխարկի քանակ որպեսզի նվերներ տան իրենց հետ համագործակցող բանվորներին պայուսակի տպագրության ֆայլ T-shirt պոլոյի տպագրության ֆայլ երկկողմանի գոգնոցի և կոմբինիզոնի ֆայլ 3 հատա ուղարկելու  և սպեցոֆկա կոմբինիզոնի արժեքը ասեց 15000  առանց հարկ էս ամեն ինչը ուղարկելուց հետո գներ ուղարկենք իրենց և նաև նմուշներ չափեր L, XL, XXL  որպեսզի փորձեն arex տպագրություն արտադրամասի համար և նաև ասեց որ իրենց վճարումները անում 25-ից հետո ասեց հիմա չեն կարա անեն որովհետև աշխատավարձերն են նստացնում Ceramica, Arex Co, Vida by Ceramica էս 3--ի ամբողջականնա Ceramica Group-ը</t>
  </si>
  <si>
    <t>«ՄԱՆՉ» ՆԱԽԱԿՐԹԱՐԱՆ</t>
  </si>
  <si>
    <t>374-55-115205(բջջ.)</t>
  </si>
  <si>
    <t>Հրաչյա Քոչարի փող., 196 շենք («Ռիո Մոլ» առևտրի կենտրոնի հարևանությամբ)</t>
  </si>
  <si>
    <t>09.06.2025</t>
  </si>
  <si>
    <t>գին ասեց ասեմ էտ պահին Գոգի հետ պայմանավորված ձևով ասեցի մինիմալ արժեքները իսկ հստակ արժեք վերջնական ծրագրայինա հաշվում հիմա գին պետքա տանք իրան էստարբերակների համար 15 հատ մեծերի պոլո դեղին լիմոնագույն կամ դեղին վարդագույն գույների մեջ ստանդարտ ձախ կրծքին տպագրության արժեք ու նաև դեմ հետև տպագրությունով արժեք մեծերի համար 92/8 կտորով 
30 հատ պուճուրների T-shirt-ների արժեք նույն գույներով ու նույն տպագրություններով արժեքներ պուճուրների համար  100% բամբակով
30 հատ պանամկայի արժեք երկկողմանի և միակողմանի էլի տպագրությունով նույն գույների մեջ 
1 հատ խոհարարի համազգեստի արժեք գլխարկով ամբողջական էլի ու էլի նույն գույների մեջ լոգոն ու տարիքներն էլ կուղարկի կուղարկեմ</t>
  </si>
  <si>
    <t>«ՄԵՐԻ ՓՈՓՓԻՆՍ» ՄԱՆԿԱՊԱՐՏԵԶ</t>
  </si>
  <si>
    <t>Սուսաննա Գեղամի Չիթչյան, տնօրեն</t>
  </si>
  <si>
    <t xml:space="preserve">374-91-432262(բջջ.)  </t>
  </si>
  <si>
    <t>ուրեմն խոսակցության ընթացքում ասեցին որ ունեցել են բայց շատերինը որակից ընկելա ու ներկա պահին իրանց հարկավորա կարճաթև պոլոներ մեծերի համար իսկ աշնան համար մտածում են քննարկում են դեռ երկարաթև տարբերակը նույնի թե կարճաթև վրայից վերխ էտ պահին գին ենք տվել հետևյալը 
T-shirt մեծերի համար 
92/8 կտորով  3700 դրամից սկսած
100% կտորով 3500 դրամ տպագրության մասով ստանդարտ ձախ կրծքին 
Պոլո 
4500 դրամ բամբակով կտորը սինթետիկայովը 4700 դրամ մեծերի քանակը ֆիքս 50-ա բայց կրկնակիով են պատվիրում այսինքն 100 երեխաների համար գին տանք և տպած և ասեղ 2-6 տարեկաններ են 100-200 քանակի համար  երեխաների համար թիշրթներ</t>
  </si>
  <si>
    <t>«ՕԴՈՒՎԱՆՉԻԿ» ՄԱՆԿԱՊԱՐՏԵԶ</t>
  </si>
  <si>
    <t>Մարիա տնօրեն</t>
  </si>
  <si>
    <t>Արշակունյաց պող., 47 շենք</t>
  </si>
  <si>
    <t>11.06.2025</t>
  </si>
  <si>
    <t xml:space="preserve">ուրեմն այսպես գնացի խոսեցի ներկայացրեցի հավանեցին շաատ որակները դիզայնը դե գին հարցրեցին ասեցի մինիմալ արրժեքը հստակը հաշվարկենք ուղարկենք իրանց պետքա գին տանք 2 թել կտորից թի շրթի գին ձախ կրծքին ստանդարտ տպագրությամբ 16 հոգու համար պլյուս մեծերի համար մի հատ էլ գին տանք զու լանդիայի կանաչ կտորի որակով էլի Ձախ կրծքին ստանդարտ տպագրությամբ ու զու լանդիայի թևերի ձևով 16 հոգու համար  պլյուս պուճուրների համար սովորական թի շրթ զու լանդիայի կտորով 70 երեխու համար ձախ կրծքին ստանդարտ տպագրությամբ բոլորը շատ հավանեցին զու լանդիայի կտորը բայց դեպի աշուն 2 թելը դրա համար մեծերին երկու կտորով էլ գին տանք </t>
  </si>
  <si>
    <t>«ՊԻՆԳՎԻՆԱՇԵՆ» ՄԱՆԿԱՊԱՐՏԵԶ</t>
  </si>
  <si>
    <t>Անի</t>
  </si>
  <si>
    <t>374-91-335050(բջջ.)</t>
  </si>
  <si>
    <t>Սարմենի փող., 49 տուն</t>
  </si>
  <si>
    <t>13.06.2025</t>
  </si>
  <si>
    <t>իրանք ուզում են պոլոներ և մեծերի և փոքրերի 
40 փոքր են բայց 2ական են ուզում այսինքն 80 հատ և մեծերի են ուզում 10  հատ 1ականով 
գույները սև, մուգ կապույտ, բաց կապույտ 
ուզում են տպագրություն ձախ կրծքին ստանդարտ
կտորը 92/8
պոլոյի դիզայնը ուզում են առանց կոճակի հերցինի նման առանց կոճակ 
նաև գին ուղարկենք երկարաթև պոլոյի սվիթշոթի և հուդիի</t>
  </si>
  <si>
    <t>«ՍԻ ԱՅ ԷՍ ՀԱՅԱՍՏԱՆ» ("CIS ARMENIA") ՄԻՋԱԶԳԱՅԻՆ ԿՐԹԱՀԱՄԱԼԻՐ</t>
  </si>
  <si>
    <t>Ռուզաննա</t>
  </si>
  <si>
    <t>Մաշտոցի պող., 2/3 շենք</t>
  </si>
  <si>
    <t>16.06.2025</t>
  </si>
  <si>
    <t>CIS ամբողաջական տեղեկատվություն
իրանց գույնը բորդոն ու մուգ կապույտն են
իրանք գին են ուզում բարակ գլխարկների 150 հատի համար մուգ կապույտ գույն կամ ասեղնագործած կամ տպագրություն 
սվիթշոթի կտորով մուգ կապույտ  գույն ժակետ պրինտով 250 հատ 
հուդիի կտորով հաստ զիփով տարբերակ առանց կապիշոն մուգ կապույտ գույն 250 հատ 
հավաքածու տաբատ 3 թելու պլյուս սվիթշոթ 250 հատի համար մուգ կապույտ գույն ֆիզկուլտուրայի համար 
շորտեր 150 հատ դասական կտորից մուգ կապույտ բամբակ ամբողջությամբ 
յուբկա շորտ պլիս կտորից 70 հատ</t>
  </si>
  <si>
    <t>"PHOBO" CAFE</t>
  </si>
  <si>
    <t>Ալետա</t>
  </si>
  <si>
    <t>374-77-085599(բջջ.)</t>
  </si>
  <si>
    <t>Հանրապետության փող., 71 շենք, 1-ին հարկ</t>
  </si>
  <si>
    <t>17.06.2025</t>
  </si>
  <si>
    <t>PHOBO-ի ընդհանուր տեղեկատվություն
գին են ուզում 30 հատ մուգ կանաչ պոլոյի գլատկի առանց պրինտի ու ասեղի կանաչն էլ Գգժոտի մոտ թողած մուգ գույնի կանաչից 
10 հատ կեպիի գին բաց մարմնագույն սպիտակին խփող հաստի դիզայնով բայց բարակկտորով ու մեջտեղի գույնն էլ էլի մուգ կանաչով 
15 հատ գոգնոցի գին հաստ կտորով սև ու ասեղնագործած</t>
  </si>
  <si>
    <t>Grid Dynamics</t>
  </si>
  <si>
    <t xml:space="preserve">Office Manager Անահիտ Նալբանդյան </t>
  </si>
  <si>
    <t xml:space="preserve">Բրյուսովի փողոց 6, Space Noah Business Center </t>
  </si>
  <si>
    <t>GridDynamic-ի ամբողջական տեղեկատվություն 
կեպիներ են ուզում բարակ տարբերակից 30 հատ վրան տպագրություն
թիշրթներ 40 հատ ձախ կրծքին ստանդարտ տպագրություն  one planet-ի կտորի ու երևակի կտորի մեջ էին մտածում ու ավելի շատ հակված էին երևակի կտորին 
թոթբեգեր հավանեցին յուքրաֆթի թոթբեգը դիզայնով 40 հատի արժեք չափսերը իրանք կուղարկեն թոթբեգի իսկ պրինտի չափսը 24 սմ է 
հուդի 10 հատ զիփով 3 թել 
ու ուզեցին վիզուալ մոխրագույն սվիթշրթի գույնով ու կտորով հուդիի կանաչի հետ միքսով                                                         հա մեկ էլ ասեց հարկը հաշվարկած գները ուղարկենք</t>
  </si>
  <si>
    <t>VOLO</t>
  </si>
  <si>
    <t>Ինեսսա</t>
  </si>
  <si>
    <t>374 11 998050</t>
  </si>
  <si>
    <t>Կոմիտաս 54V 5-րդ հարկ</t>
  </si>
  <si>
    <t xml:space="preserve">18.06.2025 </t>
  </si>
  <si>
    <t>Volo ամփոփում 
պոլոյի արժեք մուգ կապույտ գույնի 4 տպագրությամբ թևերին ձախ կրծքին մեջքին 50 հատի համար
թոթբեգի արժեք կամ դոբռիի կտորով բարակ կամ պլաշով կտորից տպագրություն ծալվող հավաքվող դիզայնով 100 հատի համար 
ու պլյուս մի հատ էլ նմուշ թոթբեգի տեսնելու համար դիզայնը</t>
  </si>
  <si>
    <t>"LEBANON SHAURMA"</t>
  </si>
  <si>
    <t xml:space="preserve">Աննա </t>
  </si>
  <si>
    <t>Պուշկին 51</t>
  </si>
  <si>
    <t>20.06.2025</t>
  </si>
  <si>
    <t>լիբանանյանի ինֆոն 
իրանց համար ակտուալ են աբադոկ կեպիները գոգնոցները թի շրթները ինքը հենց hr-ը ավելի շատ հավանությունա տալիս պոլոներին դրա համար ասեց գնառաջարկ նաև իրա մասով անենք ու պլյուս բանդանայի արժեք 
ամեն հագուստաձևից 100 հատի համար գին տանք թի շրթ պոլոյի կտորը 92/8 բաղադրությամբ իրանց գույները կանաչ գանձապահների համար մարմնագույն բեժ կարա մի քիչ երանգային մուգ էլ լինի իսկ ավելի մանրամասն ասեղ թե պրինտ հեսա քէազելում ամեն մեկինը կգրեմ</t>
  </si>
  <si>
    <t>«ՍԵԼՖԻ ԹԱՅՄ» ՄԱՆԿԱԿԱՆ ԱԿՈՒՄԲ</t>
  </si>
  <si>
    <t>Զառա</t>
  </si>
  <si>
    <t>374-55-377319(բջջ.)</t>
  </si>
  <si>
    <t>Հակոբ Հակոբյան փող., 4 շենք</t>
  </si>
  <si>
    <t>23.06.2025</t>
  </si>
  <si>
    <t>«ՍԵԼՖԻ ԹԱՅՄ» ՄԱՆԿԱԿԱՆ ԱԿՈՒՄԲ ընդհանուր տեղեկատվություն
իրանց քանակները իրանակում քիչ են  բայց վերցրել եմ որ գին տանք սկզբից դեղին կամ  նարնջագույն էր ուզում փոխել համոզել եմ սև որ անենք էլ գույնի խնդիր չլինի թի շրթներա ուզում դա պետքա լինելու էքսկուրսիա գնալու  ժամանկ և պլյուս էկո պայուսակ շնուրոքներով բարակ կտորից սեպտեմբերի համար որ երեխքին տա դպրոց գնալիս դրան վերցնեն լինի գովազդ ու անընդհատ ասում էր էժան էժան ես դե մինիմալ արժեքը նշեցի 2500 վերջնական հիմա ուղարկենք ու երեխեքն էլ 6-11 տարեկանների համար 
թի շրթներ 10 հատի համար գին ուզեց սև գույն կտոր ձախ կրծքին ստանդարտ տպագրությամբ լոգոն կուղարկիմեյլին
ու էկո պայուսակի գին 20 հատ բարակ կտոր շնորուքներով տպագրությամբ</t>
  </si>
  <si>
    <t>Team Viewer</t>
  </si>
  <si>
    <t>Ելենա</t>
  </si>
  <si>
    <t>Խորենացի 28</t>
  </si>
  <si>
    <t xml:space="preserve">իրանց համար ակտուալա էկո պայուսակները թիշրթներ ժակետներ հուդիներ պոլո շապիկներ բեյսիք գույնի դեպքում հստակ 70-80 քանակի դեպքում կկբերեն կտոր սվիթշրթներ նշելենք առկա գույնի դեպքում 15 օրվա ընթացքում կկարենք իրանց պետքա լինում ձմեռվա կամ ամառվա իվենթների ժամանակ գնառաջարկ չեն ուզել </t>
  </si>
  <si>
    <t>Արարատի Կոնյակի Գործարան</t>
  </si>
  <si>
    <t>Անդրանիկ</t>
  </si>
  <si>
    <t>Ծովակալ Իսակով 2,</t>
  </si>
  <si>
    <t>25.06.2025</t>
  </si>
  <si>
    <t>LEVEL պարի դպրոց</t>
  </si>
  <si>
    <t>Անուշիկ</t>
  </si>
  <si>
    <t>Գայի 12/2</t>
  </si>
  <si>
    <t>26.06.2025</t>
  </si>
  <si>
    <t>ընդհանուր ինֆո LEVEL-ի մասին 
իրանցից բերել ենք տաբատի նմուշ էտ կտորով են ուզում ու սև բերել ենք նաև բլուզի նմուշ դա M չափնա դրանից պետքա հանենք ռազմերներ Էլեոնորան ասեց ինքը տաբատի նմուշ կուղարկի որէտ տարբերակով ձևենք տաբատները, իսկ տարիքային երեխեքի համար սենց որոշեցինք չափսերը 
3-5-&gt;XS
6-8-&gt; S
9-12-&gt; M
12-14-&gt; XL
էս չափսերը բլուզների մասովա
գնի մասով էլ  խոսեցինք ասեց ծնողները հաստատ 15-ից ավել չեն տա որովհետև էն ժամանակ 3 կտորին էին տալիս ու համ էլ մի քիչ անհասկանալի կլինի նաև որ 2 կտորին էլ տան 15</t>
  </si>
  <si>
    <t>Նալբանդյան 48, Ամիօ բանկի գլխամաս</t>
  </si>
  <si>
    <t>հանդիպեցինք ներկայացրեցինք հավանեց ասեց կփոխանցեմ մարքեթինգ հիմա hr  բաժնում եմ որոշ չափով զբաղվում եմ բայց հիմնականը իրանք են անում կփոխանցեմ կարծիքս կասեմ հաշվի կառնեն թիշրթներ պոլոներ գլխարկներ թոթբեգեր</t>
  </si>
  <si>
    <t>Կարմիր Արև մանկապարտեզ</t>
  </si>
  <si>
    <t xml:space="preserve">Շողիկ </t>
  </si>
  <si>
    <t>Լեո 1</t>
  </si>
  <si>
    <t>տեղեկատվություն ընդհանուր կարմիր արև
ակտուալա պոլոներ տարբեր գույներ կանաչ նարնջագույն դեղին կապույտ սպիտակ ճիշտա ամեն խմբում մաքսիմում 18 երեխայա բայց ամեն խմբի համար տարբեր գույներ են վերցնում ու զապասով մոտավոր 70-100 հատ ամեն խմբի համար բայց ընդհանուր երեխաների համար 500 -600 հատա լինում 2-6 տարիքային խմբեր համար և ասեղով գին տանք և պրինտով իրանց 50-200 հատի համար ասել ենք սկսած 2500 դրամից բայց ասեցինք փոխվելու ավելի մատչելի քանի որ մեծ քանակ են ուզում գին տանք 92/8 բաղադրությամբ կտորով երկարաթև կարճաթև պոլո և նաև նույն բաղադրությամբ 2 թել  կտորով սվիթշրթ նույն քանակներով նույն տարիքային ու մեծերի համար 100 հատ պոլոյի գին ասեցինք սկսած 3500 դրամից  ու նաև ուղարկենք վիզուալ</t>
  </si>
  <si>
    <t>RARE ջրեր</t>
  </si>
  <si>
    <t>Շուշան</t>
  </si>
  <si>
    <t xml:space="preserve">Մաշտոցի 5 փակ շուկայի շենքում 3րդ հարկ </t>
  </si>
  <si>
    <t>27.06.2025</t>
  </si>
  <si>
    <t>ընդհանուր ինֆո rare-ից
իրանց համար ակտուալ են կեպիները պոլո շապիկները խալաթները սպիտակ սպեցոֆկաները T-shirt-ները 
T-shirt-26
պոլո  սպիտակ-26
պոլո սև-15
բանվորների համար -16 
մաքրուհի- 10
խալաթ սպիտակ- 3
սվիթշոթ-15</t>
  </si>
  <si>
    <t>"GULF ARMENIA LICENSEE"</t>
  </si>
  <si>
    <t>Լուիզա</t>
  </si>
  <si>
    <t>Տիգրան Մեծի պող., 16 շենք, 2-րդ հարկ («Ռոսիա Մոլ» առևտրի կենտրոնի շենքում)</t>
  </si>
  <si>
    <t>gulf-ի ընդհնաուր ինֆո 
կեպիներ է իրանց համար ակտուալ սպեցոֆկաներ ու պոլոներ հիմա իրանց գին պետքա  տանք կեպիի 2  որակով էլ 100 հատի համար ասեղնագործած տարբերալով 
պոլոյի արժեք 200-300 հատի համար և բամբակ և լայկրա տարբերակով ու արտահագուստի գին 200-300 հատի համար արամիդ կոչվող կտորով
իրանց նմուշները մեր մոտա կտորի ու գույների հետ կապված հասկանա;ու համար բայց ինքը գույնը կուղարկի հստակ գույնը հասկանալու համար</t>
  </si>
  <si>
    <t>IUNETWORKS LLC</t>
  </si>
  <si>
    <t>Հասմիկ</t>
  </si>
  <si>
    <t>055 888751</t>
  </si>
  <si>
    <t>Պուշկին 38/1</t>
  </si>
  <si>
    <t xml:space="preserve"> 30.06.2025</t>
  </si>
  <si>
    <t>IUNETWORKS LLC ընդհանուր ինֆո ակտուալա T-shirt ու կեպի և ասեղով գին տանք և պրինտով 30-100 հատ քանակների համար կամ մեջքինա լինելու կամ կրծքին</t>
  </si>
  <si>
    <t>SKYAGRO</t>
  </si>
  <si>
    <t>Էմին</t>
  </si>
  <si>
    <t xml:space="preserve">Իսահակյան 28 </t>
  </si>
  <si>
    <t>sky ինֆո ամբողջական գին տալիս ենք մեր մինիմալ քանակներով ուզում են 
T-shirt-ի գին 92/8 բաղադրությամբ էնտեղ գին տվել ենք 3900 
2 թել կտորով գին ասել ենք 4500
կեպի հաստ 4300
հուդի հաստ 9500
թոթբեգ հաստ 3000 բարակ 2500
պոլո 2 թել 4700</t>
  </si>
  <si>
    <t>Drive Motors</t>
  </si>
  <si>
    <t>Smart Studio</t>
  </si>
  <si>
    <t>Cooling systems</t>
  </si>
  <si>
    <t>Տիգրան, տնօրեն</t>
  </si>
  <si>
    <t>374 95 032217</t>
  </si>
  <si>
    <t>18։30</t>
  </si>
  <si>
    <t>Ինֆո Քուլինգ Սիստեմսից։ Ուզել են սպեցովկա վերև-ներքև, որի վրա պետք ա գրպաններ ավելացնենք, դուտի ժիլետ, սվիթշրթ 3 թել։ Լոգոն ուղարկել ա, գնային առաջարկը ուղարկել ենք։ 25.09 զանգել եմ ճշտելու համար գնառաջարկը ստացել ա թէ ոչ, չի պատախանել։26.09 խոսեցի Տիգրանի հետ, ասեց որ էս պահին ֆինանսապես պետք ա մեծ ներդրում անի,բայց մյուս շաբաթվա ընթացքում կզանգի ու հստակ կտեղեկացնի, բայց նաև 99%-ով կուզենա,որովհետև ավելի ներկայանալի կլինի իրանց տեսքը։ Ասեց որ բացի կոմբինեզոնը մնացացը կդիտարկի, հետո կարողա կոմբինեզոնն էլ վերցնի։</t>
  </si>
  <si>
    <t>Yerevan Consullt</t>
  </si>
  <si>
    <t>Լևոն, տնօրեն</t>
  </si>
  <si>
    <t>374 93 250580</t>
  </si>
  <si>
    <t>Օրբելի եղբայրներ, 45 շենք, Դամառ բիզնես կենտրոն</t>
  </si>
  <si>
    <t>11.09.2005</t>
  </si>
  <si>
    <t>13։00</t>
  </si>
  <si>
    <t>Մոտ 20 հատ հուդի են ուզել 3 թել նաչոսով, դիզայնը  մենք ենք անում մի քանի հատ, սպիտակ ու մոխրագույն կտորի վրա։ Լոգոն ուղարկել ա մեյլ-ով։ Հուդիների օրինակները ուղարկել ենք 26․09, ասել ա 29․09․2025 կպատասխանի։</t>
  </si>
  <si>
    <t>Robotics...</t>
  </si>
  <si>
    <t>Jrvej market</t>
  </si>
  <si>
    <t>Vas Supermarket</t>
  </si>
  <si>
    <t>Courtyard</t>
  </si>
  <si>
    <t>Agat</t>
  </si>
  <si>
    <t>Արաքսյա,ՄՌ</t>
  </si>
  <si>
    <t>094 889535, 055 209899</t>
  </si>
  <si>
    <t>Էջմիածին քաղաք, Կնունյանց 1 փողոց, փակուղի 1/3,Յանդեքս քարտեզով Բաղրամյան 71Ա</t>
  </si>
  <si>
    <t>04.10.2025</t>
  </si>
  <si>
    <t>16։30</t>
  </si>
  <si>
    <t>Հետաքրքրում է պոլո կարճաթև շապիկները, ձմեռային սեզոնի համար` ժիլետներ (սինտիպոնով), մաքրուհիների համար նախատեսված համազգեստ մեր տարբերակները։ Ընդհանուր աշխատակազմը 340 է, բայց հերթական պատվերը մոտ 200 է լինում։Բամբակյա կարճաթև պոլոն առանց տպագրության 3300դ, երկարաթև պոլո առանց տպագրության 3700դ, լայկռայի տարբերակը կարճաթև 4000դ, երկկողմանի գոգնոց 4000դ, միակողմանի գոգնոց 2800դ, դուտի ժիլետ 8500դ։ Իրենք ունեին դուտի ժիլետի նմուշ 6500-ով, բայց որակը շատ վատն էր։ Մաքրուհու համազգեստը՝ դվոյկան 11.500դ, միայն վերևը 5500դ։ Ամբողջը առանց տպագրության արժեքներն են, եթե ասեղնագործություն ուզեն, պետք է ֆայլ ուղարկեն հաշվարկենք արժեքները իրենց ասենք։</t>
  </si>
  <si>
    <t>«ՆՅՈՒՏՈՆԻԿ» մանկապարտեզ</t>
  </si>
  <si>
    <t>Հասմիկ մեթոդիստ</t>
  </si>
  <si>
    <t>043566756</t>
  </si>
  <si>
    <t xml:space="preserve">
հանդիպմանը որոշվեց ուղարկել գնառաջարկ, 50 կլասիկ պոլո, օձիքը օռանժ, ձախ կրծքին լոգոն , 50 հատ 3 թել երկարաթև, լոգոի կապույտ գլխարկին մոտ գույն, լոգոն սպիտակ ֆոնով լինի . տրամարդրել եմ մեր մեյլը որպեսզի ուղարկի լոգոն. Երկու հագուստաձևերի դեպքում էլ ցանկացել են առանձին նշված լինի լոգոի տպագրվածի ու ասեղնագործվածի արժեքները
</t>
  </si>
  <si>
    <t>Carcom auto</t>
  </si>
  <si>
    <t>Garage mall</t>
  </si>
  <si>
    <t>06.04.2026</t>
  </si>
  <si>
    <t>պետք է ուղարկել գնառաջարկ հետևյալ հագուստաձևերի համար․ 
-Ժիլետ 
-Կեպի
-T-shirt
-Երկարաթև ՝2 թել առանց մանժետ 5 հատ, 
                           3 թել մանժետով 5 հատ
-Սպեցովկա (վերև-ներքև)տաբատը կողքից գրպանով 
(քանակները վերջնական կգրեմ Price offer-ում)</t>
  </si>
  <si>
    <t xml:space="preserve">ԳՆԱՅԻՆ ԱՌԱՋԱՐԿ </t>
  </si>
  <si>
    <t>No</t>
  </si>
  <si>
    <t>Հագուստաձև</t>
  </si>
  <si>
    <t>Նկարագրություն</t>
  </si>
  <si>
    <t>Քանակ</t>
  </si>
  <si>
    <t>Միավորի գին, դրամ (առանց ԱԱՀ)</t>
  </si>
  <si>
    <t>Ընդհանուր գումարը, դրամ (առանց ԱԱՀ)</t>
  </si>
  <si>
    <t>Պոլո շապիկ</t>
  </si>
  <si>
    <t>   ձախ կրծքին և թևին տպագրություն</t>
  </si>
  <si>
    <t>Կարճաթև պոլո-շապիկ</t>
  </si>
  <si>
    <t>   ձախ կրծքին ասեղնագործություն</t>
  </si>
  <si>
    <t>Միավորի գին, դրամ</t>
  </si>
  <si>
    <t>Ընդհանուր գումարը, դրամ</t>
  </si>
  <si>
    <t xml:space="preserve">գնառաջարկը ուղարկելուց հետո զանգեցի խոսեմ բայց զբաղված է ցույց տալիս երկուշաբթի զանգել զանգեց խոսեցինք ասեց տնօրինության հետ են խոսում որոշումը ունենալուց հետո կզանգի,  ամսի 6ին Գոգ </t>
  </si>
  <si>
    <t>սմարթ Անահիտ 91575779</t>
  </si>
  <si>
    <t xml:space="preserve">սանֆուդի նոր գներից հետո չենք խոսել դեռ </t>
  </si>
  <si>
    <t>T-shirt</t>
  </si>
  <si>
    <t>   ձախ կրծքին  տպագրություն</t>
  </si>
  <si>
    <t>Պոլո-շապիկ</t>
  </si>
  <si>
    <t>սանֆուդ</t>
  </si>
  <si>
    <t>Սվիթշրթ</t>
  </si>
  <si>
    <t>Գլխարկ(ցանցով)</t>
  </si>
  <si>
    <t>դիմացը մեջտեղում տպագրություն</t>
  </si>
  <si>
    <t>Ժիլետ</t>
  </si>
  <si>
    <t>Գոգնոց (ջրակայուն)</t>
  </si>
  <si>
    <t>01.07.2025</t>
  </si>
  <si>
    <t xml:space="preserve">Գոգը խոսելա օկա գները իրանց համար ասելա հավանաբար կպատվիրեն էն բաժինների համար ում չեն պատվիրել դեռ բայց ասելա տնօրենի հետ խոսի նոր հաջորդ շաբաթ կապ հաստատենք նորից հասկանանք </t>
  </si>
  <si>
    <t>սանֆուդ Աննա 91411354</t>
  </si>
  <si>
    <t>10.11.25</t>
  </si>
  <si>
    <t>Սվիթշրթ  2թել</t>
  </si>
  <si>
    <t>Սվիթշրթ  3թել</t>
  </si>
  <si>
    <t>Տաբատ</t>
  </si>
  <si>
    <t>Աշխատանքային վերև-ներքև ձմեռային</t>
  </si>
  <si>
    <t xml:space="preserve">էսօր պետքա ուղարկեինք նկարները հասկանանք ինչա ասում ընթացք տալիս ենք թե չէ </t>
  </si>
  <si>
    <t>Պոլո շապիկ կարճաթև</t>
  </si>
  <si>
    <t>   ձախ կրծքին և մեջքին տպագրություն</t>
  </si>
  <si>
    <t>կակտուս 55335226 / 44222119 Գևոր</t>
  </si>
  <si>
    <t>Պոլո շապիկ երկարաթև</t>
  </si>
  <si>
    <t xml:space="preserve">գրածներիս նայում չի պատասխանում ոչ էլ զանգերիս է պատասխանում այսօր էլ 24.06 զանգահարում է կրկին չի պատասխանում </t>
  </si>
  <si>
    <t>TCF Aremnia  Նարե 98901881</t>
  </si>
  <si>
    <t>Kids House</t>
  </si>
  <si>
    <t>T-shirt մեծերին</t>
  </si>
  <si>
    <t>   ձախ կրծքին տպագրություն</t>
  </si>
  <si>
    <t xml:space="preserve">զանգեցի խոսեցինք ասեց որ տնօրենը երկրում չէ ես ծանոթացել եմ ինքը գա իր հետ էլ խոսեմ կապ կհաստատեմ տնօրենը գալու է հուլիսի 5-ին </t>
  </si>
  <si>
    <t xml:space="preserve">T-shirt փոքրերին </t>
  </si>
  <si>
    <t>Մանե 33570603</t>
  </si>
  <si>
    <t>Պոլո շապիկ փոքրերի</t>
  </si>
  <si>
    <t xml:space="preserve">   ձախ կրծքին ասեղնագործություն </t>
  </si>
  <si>
    <t xml:space="preserve">Պանամկա միակողմանի </t>
  </si>
  <si>
    <t xml:space="preserve">դիմացը տպագրություն </t>
  </si>
  <si>
    <t xml:space="preserve">դիմացը ասեղնագործություն </t>
  </si>
  <si>
    <t xml:space="preserve">Պանամկա երկկողմանի </t>
  </si>
  <si>
    <t xml:space="preserve">դիմացը  տպագրություն </t>
  </si>
  <si>
    <t xml:space="preserve">կերամիկա </t>
  </si>
  <si>
    <t xml:space="preserve">Էկո պայուսակ </t>
  </si>
  <si>
    <t> դիմացը  տպագրություն</t>
  </si>
  <si>
    <t xml:space="preserve">պատվերը կա մի քանի հագուստաձևի երկուսն էլ ընթացքի մեջա սպասում ենք հաստատման </t>
  </si>
  <si>
    <t xml:space="preserve">Կեպի </t>
  </si>
  <si>
    <t>դիմացը   տպագրություն</t>
  </si>
  <si>
    <t>Լևոն 41201900</t>
  </si>
  <si>
    <t xml:space="preserve">Գոգնոց երկկողմանի </t>
  </si>
  <si>
    <t>դիմացը և մեջքին   տպագրություն</t>
  </si>
  <si>
    <t>Աշխատանքային համազգեստ կայծակայուն/վերև-ներքև/</t>
  </si>
  <si>
    <t xml:space="preserve">դիմացը և մեջքին տպագրություն </t>
  </si>
  <si>
    <t xml:space="preserve">Պոլո շապիկ </t>
  </si>
  <si>
    <t>ձախ կրծքին և մեջքին տպագրություն</t>
  </si>
  <si>
    <t xml:space="preserve">Կարճաթև շապիկ </t>
  </si>
  <si>
    <t xml:space="preserve">Կոմբինիզոն </t>
  </si>
  <si>
    <t xml:space="preserve">դիմացը մեջտեղում տպագրություն  </t>
  </si>
  <si>
    <t xml:space="preserve">մանչ </t>
  </si>
  <si>
    <t>Պոլո շապիկ մեծերի</t>
  </si>
  <si>
    <t>զանգեցի ասեց չեմ նայել դեռ ասեցի կարող եք ասել  երբ զանգեմ զանգահարեմ քննարկենք ասեց վաղը օրվա երկրորդ կես 25.06</t>
  </si>
  <si>
    <t>Լուսինե 55115205</t>
  </si>
  <si>
    <t>T-shirt փոքրերի</t>
  </si>
  <si>
    <t>Պանամկա միակողմանի</t>
  </si>
  <si>
    <t>տպագրություն</t>
  </si>
  <si>
    <t xml:space="preserve">տպագրություն </t>
  </si>
  <si>
    <t xml:space="preserve">Մերի փոփինս </t>
  </si>
  <si>
    <t>T-shirt մեծերի/92% բամբակ, 8%  լայկրա/</t>
  </si>
  <si>
    <t>ձախ կրծքին տպագրություն</t>
  </si>
  <si>
    <t xml:space="preserve">խոսեցի ասեց ներկա պահին մենք համեմատում ենք կատարում գների հասկանանք ում մոտ որքանա որ ընտրենք պլյուս մենք հիմա չենք պատվիրելու ամառային ծրագիրը այլ է մենք պատվիրելու ենք աշնան համարա ամառվա վերջ </t>
  </si>
  <si>
    <t>T-shirt մեծերի/100% բամբակ/</t>
  </si>
  <si>
    <t xml:space="preserve">Սուսաննա 91432262 </t>
  </si>
  <si>
    <t>Պոլո շապիկ մեծերի /92% բամբակ, 8%  լայկրա/</t>
  </si>
  <si>
    <t>Պոլո շապիկ մեծերի/100% բամբակ/</t>
  </si>
  <si>
    <t>T-shirt փոքրերի/100% բամբակ/</t>
  </si>
  <si>
    <t xml:space="preserve">ձախ կրծքին ասեղնագործություն </t>
  </si>
  <si>
    <t xml:space="preserve">օդուվանչիկ </t>
  </si>
  <si>
    <t>T-shirt մեծերի /2թել/</t>
  </si>
  <si>
    <t xml:space="preserve">վոյիս եմ արել լսել չի պատասխանել մի քանի անգամ է ինչ զանգահարում եմ կամ զբաղված է ցույց տալիս կամ զանգերին չի պատասխանում տնօրենին էլ զանգեցի ասեցի որ չեմ կարողանում կապ հաստատեմ իրա հետ ասեց Ֆրանսիա էր գնացել դրա համար չէիք կարողանում կրկին փորձեք կկարողանաք </t>
  </si>
  <si>
    <t>T-shirt մեծերի /բամբակ/</t>
  </si>
  <si>
    <t xml:space="preserve">Սոնա 93622627 </t>
  </si>
  <si>
    <t xml:space="preserve">T-shirt փոքրերի </t>
  </si>
  <si>
    <t>Վոլտա</t>
  </si>
  <si>
    <t xml:space="preserve">անհասանելի է </t>
  </si>
  <si>
    <t>   ձախ կրծքին  ասեղնագործություն</t>
  </si>
  <si>
    <t>Աննա 91077012</t>
  </si>
  <si>
    <t>Հուդի /հաստ/</t>
  </si>
  <si>
    <t xml:space="preserve">Դուտի Ժիլետ </t>
  </si>
  <si>
    <t>Աշխատանքային համազգեստ /վերև-ներքև/</t>
  </si>
  <si>
    <t>ձախ կրծքին  տպագրություն</t>
  </si>
  <si>
    <t xml:space="preserve">պինգվինաշեն </t>
  </si>
  <si>
    <t xml:space="preserve">Պոլո շապիկ կարճաթև մեծերի </t>
  </si>
  <si>
    <t xml:space="preserve">վոյիս էի արել լսել չէր արձագանքել զանգել եմ ամսի 18ին ասեց նայել եմ բայց չեմ հասցրել մանրամասն ուսումնասիրեմ նայեմ կապ կհաստատեմ Ձեզ հետ ասեցի շատ լավ կսպասեմ ՁԵր արձագանքին հաջորդը դրել եմ ամսի 27 </t>
  </si>
  <si>
    <t xml:space="preserve">Պոլո շապիկ երկարաթև մեծերի </t>
  </si>
  <si>
    <t>Անի 91335050</t>
  </si>
  <si>
    <t xml:space="preserve">Սվիթշոթ մեծերի </t>
  </si>
  <si>
    <t xml:space="preserve">Հուդի մեծերի </t>
  </si>
  <si>
    <t xml:space="preserve">Պոլո շապիկ կարճաթև փոքրերի  </t>
  </si>
  <si>
    <t xml:space="preserve">Պոլո շապիկ երկարաթև փոքրերի  </t>
  </si>
  <si>
    <t>Սվիթշոթ փոքրերի</t>
  </si>
  <si>
    <t>Հուդի փոքրերի</t>
  </si>
  <si>
    <t xml:space="preserve">CIS </t>
  </si>
  <si>
    <t xml:space="preserve">Կեպի բարակ </t>
  </si>
  <si>
    <t>Ժակետ/3 թել կտոր/ փոքրերի</t>
  </si>
  <si>
    <t xml:space="preserve">Ժակետ /հաստ, առանց կապիշոն, զիփով / փոքրերի </t>
  </si>
  <si>
    <t xml:space="preserve">Համազգեստ /վերև-ներքև, 3 թել կտորից / փոքրերի </t>
  </si>
  <si>
    <t>Շորտ /դասական կտորից/ փոքրերի</t>
  </si>
  <si>
    <t>Տաբատ /դասական կտորից/ փոքրերի</t>
  </si>
  <si>
    <t xml:space="preserve">Յուբկա-շորտ /պլիսից/ փոքրերի </t>
  </si>
  <si>
    <t>Ժակետ/3 թել կտոր/ մեծերի</t>
  </si>
  <si>
    <t xml:space="preserve">Ժակետ /հաստ, առանց կապիշոն, զիփով / մեծերի </t>
  </si>
  <si>
    <t xml:space="preserve">Համազգեստ /վերև-ներքև, 3 թել կտորից / մեծերի  </t>
  </si>
  <si>
    <t xml:space="preserve">Շորտ /դասական կտորից/ մեծերի </t>
  </si>
  <si>
    <t xml:space="preserve">Տաբատ /դասական կտորից/ մեծերի </t>
  </si>
  <si>
    <t xml:space="preserve">Յուբկա-շորտ /պլիսից/ մեծերի </t>
  </si>
  <si>
    <t>PHOBO</t>
  </si>
  <si>
    <t xml:space="preserve">Պոլո </t>
  </si>
  <si>
    <t xml:space="preserve">Ալետային ուղարկել էին գնառաջարկը ամսի 20ին զանգեցի էսօր զբաղված է ցույց տալիս </t>
  </si>
  <si>
    <t>Կեպի /բարակ կտորով/</t>
  </si>
  <si>
    <t>  ասեղնագործություն</t>
  </si>
  <si>
    <t>Ալոտա 77085599</t>
  </si>
  <si>
    <t>Գոգնոց / հաստ կտորով /</t>
  </si>
  <si>
    <t>դիմացը մեջտեղում ասեղնագործություն</t>
  </si>
  <si>
    <t>Grid</t>
  </si>
  <si>
    <t xml:space="preserve">T-shirt </t>
  </si>
  <si>
    <t xml:space="preserve">գրիդին ուղարկել ենք վիզուալինա սպասում </t>
  </si>
  <si>
    <t>Անանհիտ 77030324</t>
  </si>
  <si>
    <t>Թոթբեգ / 35/25 /</t>
  </si>
  <si>
    <t>Տպագրություն ըստ դիզայնի</t>
  </si>
  <si>
    <t>Հուդի</t>
  </si>
  <si>
    <t>Volo</t>
  </si>
  <si>
    <t xml:space="preserve">ձախ կրծքին, թևերին և մեջքին տպագրություն </t>
  </si>
  <si>
    <t>Ինեսսա 33020394</t>
  </si>
  <si>
    <t>Թոթբեգ /հաստ տարբերակ/</t>
  </si>
  <si>
    <t>Թոթբեգ /բարակ տարբերակ/</t>
  </si>
  <si>
    <t xml:space="preserve">Lebanon Shaurma </t>
  </si>
  <si>
    <t>Պոլո շապիկ /92% բամբակ, 8%  լայկրա/</t>
  </si>
  <si>
    <t>Աննային ուղարկել ենք ծանոթացելա գրելա վոթսափով պետքա զանգենք հստակեցնենք</t>
  </si>
  <si>
    <t>T-shirt /92% բամբակ, 8%  լայկրա/</t>
  </si>
  <si>
    <t xml:space="preserve">Աբադոկ կեպի </t>
  </si>
  <si>
    <t xml:space="preserve">ասեղնագործություն ըստ դիզայնի </t>
  </si>
  <si>
    <t xml:space="preserve">Գոգնոց </t>
  </si>
  <si>
    <t>Շարֆ տպագրված 50*50սմ</t>
  </si>
  <si>
    <t>T-shirt /6-11տ․/</t>
  </si>
  <si>
    <t xml:space="preserve">ձախ կրծքին  տպագրություն </t>
  </si>
  <si>
    <t xml:space="preserve">Զառա 55377319 </t>
  </si>
  <si>
    <t>Թոթբեգ /40:30/</t>
  </si>
  <si>
    <t>կարմիր արև</t>
  </si>
  <si>
    <t>Կարճաթև պոլո շապիկ փոքրերի /92% բամբակ, 8%  լայկրա/</t>
  </si>
  <si>
    <t>Շողիկ 96093003</t>
  </si>
  <si>
    <t>Երկարաթև պոլո շապիկ փոքրերի /92% բամբակ, 8%  լայկրա/</t>
  </si>
  <si>
    <t>Կարճաթև պոլո շապիկ կարճաթև փոքրերի /92% բամբակ, 8%  լայկրա/</t>
  </si>
  <si>
    <t xml:space="preserve">ձախ կրծքին  ասեղնագործություն </t>
  </si>
  <si>
    <t>Կարճաթև պոլո շապիկ  մեծերի /92% բամբակ, 8%  լայկրա/</t>
  </si>
  <si>
    <t>Կարճաթև պոլո շապիկ մեծերի /92% բամբակ, 8%  լայկրա/</t>
  </si>
  <si>
    <t>Սվիթշոթ փոքրերի /92% բամբակ, 8%  լայկրա/</t>
  </si>
  <si>
    <t>Rare</t>
  </si>
  <si>
    <t>Շուշան 98079055</t>
  </si>
  <si>
    <t>Կարճաթև շապիկ</t>
  </si>
  <si>
    <t>Սվիթշոթ</t>
  </si>
  <si>
    <t>Բժշկական խալաթ</t>
  </si>
  <si>
    <t>Աշխատանքային համազգեստ բանվոր  /վերև-ներքև/</t>
  </si>
  <si>
    <t>Աշխատանքային համազգեստ մաքրուհի /վերև-ներքև/</t>
  </si>
  <si>
    <t xml:space="preserve">gulf </t>
  </si>
  <si>
    <t>Պոլո շապիկ  /92% բամբակ, 8%  լայկրա/</t>
  </si>
  <si>
    <t xml:space="preserve">ձախ կրծքին  ասեղնագործություն  </t>
  </si>
  <si>
    <t>Լուիզա 77366523</t>
  </si>
  <si>
    <t>Պոլո շապիկ  /100% բամբակ/</t>
  </si>
  <si>
    <t>Կեպի /հաստ/</t>
  </si>
  <si>
    <t>ասեղնագործություն</t>
  </si>
  <si>
    <t>Կեպի /բարակ/</t>
  </si>
  <si>
    <t>Biella</t>
  </si>
  <si>
    <t>Գոգնոց</t>
  </si>
  <si>
    <t xml:space="preserve">Ռիպա 91700928 </t>
  </si>
  <si>
    <t xml:space="preserve">Թոթբեգ </t>
  </si>
  <si>
    <t>Հասմիկ  55888751</t>
  </si>
  <si>
    <t xml:space="preserve">տպագրություն ըստ դիզայնի </t>
  </si>
  <si>
    <t>Ham Station</t>
  </si>
  <si>
    <t>կարճաթև շապիկ</t>
  </si>
  <si>
    <t>Վահագ 94704540</t>
  </si>
  <si>
    <t>sky</t>
  </si>
  <si>
    <t>Էկո պայուսակ /հաստ/</t>
  </si>
  <si>
    <t>տպագրություն դիմացը</t>
  </si>
  <si>
    <t>Էմիլ 77767688</t>
  </si>
  <si>
    <t>Էկո պայուսակ /բարակ/</t>
  </si>
  <si>
    <t>Պոլո շապիկ /2 թել/</t>
  </si>
  <si>
    <t>տպագրություն ձախ կրծքին</t>
  </si>
  <si>
    <t>T-shirt բարակ</t>
  </si>
  <si>
    <t>T-shirt 2 թել</t>
  </si>
  <si>
    <t>Հուդի 3 թել խավով</t>
  </si>
  <si>
    <t>Կեպի հաստ</t>
  </si>
  <si>
    <t>LevelDance</t>
  </si>
  <si>
    <t>Quantori</t>
  </si>
  <si>
    <t xml:space="preserve">ձախ կրծքին տպագրություն </t>
  </si>
  <si>
    <t>Հուդի-ժակետ</t>
  </si>
  <si>
    <t>ձախ կրծքին ասեղնագործություն</t>
  </si>
  <si>
    <t>UATE</t>
  </si>
  <si>
    <t xml:space="preserve">ձախ կրծքին և մեջքին տպագրություն </t>
  </si>
  <si>
    <t>Գլխարկ</t>
  </si>
  <si>
    <t>դիմացը տպագրություն</t>
  </si>
  <si>
    <t>Ընդամենը</t>
  </si>
  <si>
    <t>ԳՆԱՅԻՆ ԱՌԱՋԱՐԿ , պատվեր</t>
  </si>
  <si>
    <t>Lebanon Sawurma</t>
  </si>
  <si>
    <t>   ձախ կրծքին և մեջքին  տպագրություն</t>
  </si>
  <si>
    <t>մեջքին տպագրություն</t>
  </si>
  <si>
    <t>դիմացը և մեջքին  տպագրություն</t>
  </si>
  <si>
    <t>T-shirt /100% բամբակ</t>
  </si>
  <si>
    <t>Գլխարկ ցանցով</t>
  </si>
  <si>
    <t>evrika</t>
  </si>
  <si>
    <t>Երկարաթև շապիկ, 2 թել</t>
  </si>
  <si>
    <t>Երկարաթև շապիկ, 3 թել</t>
  </si>
  <si>
    <t>Գոգնոց երկկողմանի</t>
  </si>
  <si>
    <t>Գոգնոց ստանդարտ</t>
  </si>
  <si>
    <t>Գլխակապ</t>
  </si>
  <si>
    <t>Drive</t>
  </si>
  <si>
    <t>Սվիշրթ 2 թել</t>
  </si>
  <si>
    <t xml:space="preserve">դեմ-հետև տպագրություն </t>
  </si>
  <si>
    <t xml:space="preserve">
Սվիշրթ 3 թել
</t>
  </si>
  <si>
    <t>Կոմբինեզոն ձմեռային</t>
  </si>
  <si>
    <t>Դուտի ժիլետ</t>
  </si>
  <si>
    <t>Cooling Systems</t>
  </si>
  <si>
    <t xml:space="preserve">Կոմբինեզոն </t>
  </si>
  <si>
    <t>Մխիթար Սեբաստացի կրթահամալիր</t>
  </si>
  <si>
    <t>25-50</t>
  </si>
  <si>
    <t>Sceon</t>
  </si>
  <si>
    <t>տպագրություն թևերին և գրպանին</t>
  </si>
  <si>
    <t>Մերի Փոփինս</t>
  </si>
  <si>
    <t>Նյուտոնիկ</t>
  </si>
  <si>
    <t>Սվիթշրթ 3թել</t>
  </si>
  <si>
    <t>ձախ կրծքին տպագրություն ֆոնով</t>
  </si>
  <si>
    <t>Սավ-Վաս</t>
  </si>
  <si>
    <t>Պոլո շապիկ երկարաթև 98% բամբակ 2% լայկրա</t>
  </si>
  <si>
    <t xml:space="preserve">տպագրություն ձախ կրծքին </t>
  </si>
  <si>
    <t>ասեղնագործված ձախ կրծքին</t>
  </si>
  <si>
    <t>գոգնոց գաբարդին</t>
  </si>
  <si>
    <t>ձախ կրծքին տտպագրություն</t>
  </si>
  <si>
    <t>Paris hotel</t>
  </si>
  <si>
    <t>սրբիչ մեծ 70x140</t>
  </si>
  <si>
    <t>ասեղնագործություն 500gr</t>
  </si>
  <si>
    <t>լոգոյի ասեղնագործություն 500gr</t>
  </si>
  <si>
    <t>սրբիչ երեսի 50x90</t>
  </si>
  <si>
    <r>
      <rPr>
        <rFont val="Arial, sans-serif"/>
        <color rgb="FF000000"/>
        <sz val="11.0"/>
      </rPr>
      <t xml:space="preserve">լոգոյի ասեղնագործություն </t>
    </r>
    <r>
      <rPr>
        <rFont val="Arial, sans-serif"/>
        <b/>
        <color rgb="FF000000"/>
        <sz val="11.0"/>
      </rPr>
      <t>500gr</t>
    </r>
  </si>
  <si>
    <t>սրբիչ ոտքի 50x70</t>
  </si>
  <si>
    <t>ասեղնագործություն 650gr</t>
  </si>
  <si>
    <t>լոգոյի ասեղնագործություն 650gr</t>
  </si>
  <si>
    <t>ծրար մեծ 260x240</t>
  </si>
  <si>
    <t>միագույն 300TC</t>
  </si>
  <si>
    <t>ծրար փոքր 160x230</t>
  </si>
  <si>
    <t>միագույն300TC</t>
  </si>
  <si>
    <t>բարձի երես 50x70</t>
  </si>
  <si>
    <t>ականջիկներով 300TC</t>
  </si>
  <si>
    <t>սավան մեծ</t>
  </si>
  <si>
    <t>սավան փոքր</t>
  </si>
  <si>
    <t>Խալաթ</t>
  </si>
  <si>
    <t>վիլյուր L/XL ձախ կրծքին ասեղնագործություն</t>
  </si>
  <si>
    <t>ինտերքլին</t>
  </si>
  <si>
    <t>Երկարաթև շապիկ բարակ</t>
  </si>
  <si>
    <t>ասեղնագործություն ձախ կրծքին</t>
  </si>
  <si>
    <t>Երկարաթև շապիկ 2թել</t>
  </si>
  <si>
    <t xml:space="preserve">Պոլո շապիկ երկարաթև </t>
  </si>
  <si>
    <t>Գլխարկ հաստ</t>
  </si>
  <si>
    <t>ասեղնագործություն դիմացը</t>
  </si>
  <si>
    <t>Գլխարկ բարակ</t>
  </si>
  <si>
    <t>Moydodir</t>
  </si>
  <si>
    <t xml:space="preserve">երկկողմանի գոգնոց </t>
  </si>
  <si>
    <t>տպագրված լոգոն, գրպանով,</t>
  </si>
  <si>
    <t>սպիտակ շապիկ, կլոր վիզ, 92%բամբակ 8% լայկրա</t>
  </si>
  <si>
    <t>տպագրված ձախ կրծքին</t>
  </si>
  <si>
    <t>Milana spa</t>
  </si>
  <si>
    <t>բժշկական վերև ներքև</t>
  </si>
  <si>
    <t>առանց լոգոի</t>
  </si>
  <si>
    <t>maqur tun</t>
  </si>
  <si>
    <t>Ժիլետներ</t>
  </si>
  <si>
    <t>լոգոն ասեղնագործված ձախ կրծքին</t>
  </si>
  <si>
    <t>տպագրություն և ասեղնագործություն ըստ դիզայնի</t>
  </si>
  <si>
    <t>UWC Dilijan</t>
  </si>
  <si>
    <t>տպագրություն դիմացը և մեջքին</t>
  </si>
  <si>
    <t>Այբ</t>
  </si>
  <si>
    <t xml:space="preserve">Կարճաթև շապիկ` մանուշակագույն, 92% բամբակ, 8% էլաստան </t>
  </si>
  <si>
    <t>19.03.2026</t>
  </si>
  <si>
    <t>23.03.26 հաստատեցին</t>
  </si>
  <si>
    <t>Հանձնված է ՝ 01.04.26</t>
  </si>
  <si>
    <t>Eventoura, 23.03.26</t>
  </si>
  <si>
    <t>Վերնաշապիկ</t>
  </si>
  <si>
    <t>դեմ-հետև տպագրությամբ</t>
  </si>
  <si>
    <t xml:space="preserve">Կտորե պատյան </t>
  </si>
  <si>
    <t>ըստ նմուշի</t>
  </si>
  <si>
    <t>Անձրևանոց</t>
  </si>
  <si>
    <t>ձախ կրծքին տպագրությամբ</t>
  </si>
  <si>
    <t xml:space="preserve">էկո պայուսակ </t>
  </si>
  <si>
    <t>30*40սմ</t>
  </si>
  <si>
    <t xml:space="preserve">Կարճաթև պոլո շապիկ </t>
  </si>
  <si>
    <t>Evrika</t>
  </si>
  <si>
    <t>ձախ կրծքին, աջ կրծքին և մեջքին տպագրություն</t>
  </si>
  <si>
    <t>Միավորի գին, դրամ, ներառյալ ԱԱՀ</t>
  </si>
  <si>
    <t>Ընդհանուր գումարը, ներառյալ ԱԱՀ, դրամ</t>
  </si>
  <si>
    <t>Evrika 07.04.26 վերանայված</t>
  </si>
  <si>
    <t>HayPass</t>
  </si>
  <si>
    <t xml:space="preserve">Վերնաշապիկ slim fit </t>
  </si>
  <si>
    <t>Ձախ կրծքին ասեղնագործությամբ</t>
  </si>
  <si>
    <t>Վերնաշապիկ regular</t>
  </si>
  <si>
    <t>Տաբատ ձգվող</t>
  </si>
  <si>
    <t>Տաբատ չձգվող</t>
  </si>
  <si>
    <t>Կիսաշրջազգեստ ձգվող</t>
  </si>
  <si>
    <t>Շարֆ</t>
  </si>
  <si>
    <t>60*60սմ</t>
  </si>
  <si>
    <t>եռանկյունի</t>
  </si>
  <si>
    <t>10*60սմ</t>
  </si>
  <si>
    <t>Dodo Pizza</t>
  </si>
  <si>
    <t>աջ կրծքին և աջ թևին տպագրություն</t>
  </si>
  <si>
    <t>01.04.26</t>
  </si>
  <si>
    <t>T-shirt /2 թել/</t>
  </si>
  <si>
    <t>ասեղնագործություն՝ Dodo Pizza</t>
  </si>
  <si>
    <t>հաստատեցին փորձնական քիչ քանակ</t>
  </si>
  <si>
    <t>Կեպի</t>
  </si>
  <si>
    <t>լոգոյի ասեղնագործությամբ</t>
  </si>
  <si>
    <t>08.04.2026</t>
  </si>
  <si>
    <t>Կեպի աբադոկ (վերևը բաց)</t>
  </si>
  <si>
    <t>Gurus</t>
  </si>
  <si>
    <t>մեջքին և թևին տպագրություն</t>
  </si>
  <si>
    <t>03.04.26</t>
  </si>
  <si>
    <t xml:space="preserve">Միավորի գին, ներառյալ ԱԱՀ, դրամ </t>
  </si>
  <si>
    <t>Gurus ներառյալ ԱԱՀ</t>
  </si>
  <si>
    <t>Երկարաթև շապիկ  2 թել, առանց մանժետի</t>
  </si>
  <si>
    <t>   ձախ կրծքին   և մեջքին տպագրություն</t>
  </si>
  <si>
    <t>Երկարաթև շապիկ 3 թել, մանժետով</t>
  </si>
  <si>
    <t xml:space="preserve">Աշխատանքային վերև-ներքև </t>
  </si>
  <si>
    <t>Կեպկա</t>
  </si>
  <si>
    <t>ՊԱՏՎԵՐԻ ԸՆԴՈՒՆՄԱՆ ԱԿՏ</t>
  </si>
  <si>
    <t>Վաճառքի մենեջեր</t>
  </si>
  <si>
    <t>Գոհար Բաբայան</t>
  </si>
  <si>
    <t>Պատվիրատու</t>
  </si>
  <si>
    <t>HolidayInn</t>
  </si>
  <si>
    <t>Պատվերի ամսաթիվ</t>
  </si>
  <si>
    <t>24.01.24</t>
  </si>
  <si>
    <t>Վերջնաժամկետ</t>
  </si>
  <si>
    <t>27.01.24</t>
  </si>
  <si>
    <t xml:space="preserve">Հագուստաձև </t>
  </si>
  <si>
    <t>T-shirt կարճաթև</t>
  </si>
  <si>
    <t>Չափս</t>
  </si>
  <si>
    <t xml:space="preserve">Քանակ /կին/ </t>
  </si>
  <si>
    <t xml:space="preserve">Քանակ /տղամարդ/ </t>
  </si>
  <si>
    <t>Քանակ /Յունի/</t>
  </si>
  <si>
    <t>Նշումներ</t>
  </si>
  <si>
    <t>XS</t>
  </si>
  <si>
    <t>S</t>
  </si>
  <si>
    <t>M</t>
  </si>
  <si>
    <t>L</t>
  </si>
  <si>
    <t>XL</t>
  </si>
  <si>
    <t>2XL</t>
  </si>
  <si>
    <t>3XL</t>
  </si>
  <si>
    <t>4XL</t>
  </si>
  <si>
    <t>Ընդամենը՝</t>
  </si>
  <si>
    <t>Կտոր</t>
  </si>
  <si>
    <t xml:space="preserve">սև բամբակ </t>
  </si>
  <si>
    <t>Օձիք</t>
  </si>
  <si>
    <t>Պլանկա</t>
  </si>
  <si>
    <t>Վիզ</t>
  </si>
  <si>
    <t>սև ռիբ</t>
  </si>
  <si>
    <t>Վզի մշակում</t>
  </si>
  <si>
    <t>սև տիսմա</t>
  </si>
  <si>
    <t>Թև</t>
  </si>
  <si>
    <t>հարթակար</t>
  </si>
  <si>
    <t>Ճեղք</t>
  </si>
  <si>
    <t>Կոճակ</t>
  </si>
  <si>
    <t>Գրպան</t>
  </si>
  <si>
    <t>Տպագրություն/ ասեղնագործություն</t>
  </si>
  <si>
    <t>ձախ թևին տպագրություն</t>
  </si>
  <si>
    <t>Պիտակ</t>
  </si>
  <si>
    <t>Ինֆորմացիա հումքի և աքսեսուարների մասով</t>
  </si>
  <si>
    <t>Նախնական գին՝ 5500դրամ</t>
  </si>
  <si>
    <t>ՊԱՏՎԵՐ N2</t>
  </si>
  <si>
    <t>Clozzet x Veko</t>
  </si>
  <si>
    <t>09.10.25</t>
  </si>
  <si>
    <t>14.10.25</t>
  </si>
  <si>
    <t>2 հատի մեջքը դատարկ թողնել</t>
  </si>
  <si>
    <t xml:space="preserve">Մոխրագույն լակոստ բամբակ </t>
  </si>
  <si>
    <t>Մուգ կապույտ</t>
  </si>
  <si>
    <t xml:space="preserve">մոխրագույն </t>
  </si>
  <si>
    <t>Մոխրագույն կամ մուգ կապույտ տիսմա (կտորի կամ օձիքի գույնով)</t>
  </si>
  <si>
    <t>Մուգ կապույտ մանժետ</t>
  </si>
  <si>
    <t>Չկա</t>
  </si>
  <si>
    <t xml:space="preserve">Մոխրագույն </t>
  </si>
  <si>
    <t>ձախ կրծքին ասեղնագործություն, մեջքին տպագրություն(բացի նշումներում նշածից)</t>
  </si>
  <si>
    <t>Գին՝ 3700դրամ</t>
  </si>
  <si>
    <t>ՊԱՏՎԵՐ N3</t>
  </si>
  <si>
    <t>Clozzet x Smart Studio</t>
  </si>
  <si>
    <t>Մանկական սվիտեր</t>
  </si>
  <si>
    <t>2տ.</t>
  </si>
  <si>
    <t>3-4տ</t>
  </si>
  <si>
    <t>5-6տ.</t>
  </si>
  <si>
    <t>Նարնջագույն 2թել</t>
  </si>
  <si>
    <t>Ռիբ</t>
  </si>
  <si>
    <t>մանժետ</t>
  </si>
  <si>
    <t>Բոլորի թևերը 4սմ կարճացնել, իսկ 2տ-ինը վիզը 2սմ լայնացնել</t>
  </si>
  <si>
    <t>Գին՝ 2000դրամ</t>
  </si>
  <si>
    <t xml:space="preserve">ՊԱՏՎԵՐԻ ԱԿՏ </t>
  </si>
  <si>
    <t>Պատասխանատու</t>
  </si>
  <si>
    <t>19.02.2026</t>
  </si>
  <si>
    <t>23.02.2026</t>
  </si>
  <si>
    <t xml:space="preserve">Երկարաթև շապիկ </t>
  </si>
  <si>
    <t>2 թել մոխրագույն</t>
  </si>
  <si>
    <t>Մանժետ</t>
  </si>
  <si>
    <t>Մոխրագույն տիսմա</t>
  </si>
  <si>
    <t>Դիմացը՝ ձախ կրծքին 8սմ և հետևը՝ վզից ներքև 8սմ տպագրություն</t>
  </si>
  <si>
    <t>Առկա</t>
  </si>
  <si>
    <t>Ա</t>
  </si>
  <si>
    <t>Թիվ 154 դպրոց, 1-ին դասարան</t>
  </si>
  <si>
    <t>Գ</t>
  </si>
  <si>
    <t>Թամար Բաբայան</t>
  </si>
  <si>
    <t>Դ</t>
  </si>
  <si>
    <t>07.04.2026</t>
  </si>
  <si>
    <t>Ժ</t>
  </si>
  <si>
    <t>23.04.2026</t>
  </si>
  <si>
    <t>Լ</t>
  </si>
  <si>
    <t>Կ</t>
  </si>
  <si>
    <t>Մ</t>
  </si>
  <si>
    <t>Քանակը</t>
  </si>
  <si>
    <t>Յ</t>
  </si>
  <si>
    <t>Ն</t>
  </si>
  <si>
    <t>Ռ</t>
  </si>
  <si>
    <t>Ս</t>
  </si>
  <si>
    <t>Վ</t>
  </si>
  <si>
    <t>Սպիտակ ֆուլ լայկրա</t>
  </si>
  <si>
    <t>Նույն կտորից</t>
  </si>
  <si>
    <t>Սպիտակ տիսմա</t>
  </si>
  <si>
    <t>Դիմացը՝ մեջտեղով տպագրություն</t>
  </si>
  <si>
    <t>Վաճառքի մասնագետ--------------------------------------------</t>
  </si>
  <si>
    <t>Ձևարար---------------------------------------------------------------</t>
  </si>
  <si>
    <t>Clozzet and Career City Fest</t>
  </si>
  <si>
    <t>15.04.2026</t>
  </si>
  <si>
    <t>Հուդի ցեպով</t>
  </si>
  <si>
    <t>Մուգ կապույտ, 2 թել</t>
  </si>
  <si>
    <t>Իր կտորից</t>
  </si>
  <si>
    <t>Բաց կանաչ աստառով և բաց կանաչ քողով</t>
  </si>
  <si>
    <t>Դիմացը՝ աջ և ձախ մասերում լոգոների տպագրություն, մեջքին՝ գրվածքի տպագրություն</t>
  </si>
  <si>
    <t xml:space="preserve">Մուգ կապույտ սովորական ցեպ </t>
  </si>
  <si>
    <t>Հուդի սովորական</t>
  </si>
  <si>
    <t>Աստառը իր կտորից</t>
  </si>
  <si>
    <t>Կարճաթև շապիկ օվերսայզ</t>
  </si>
  <si>
    <t>Սև, 2 թել</t>
  </si>
  <si>
    <t>Սև ռեզին, լայն</t>
  </si>
  <si>
    <t>Սև տիսմա</t>
  </si>
  <si>
    <t>Լիբանանյանի նման, մոտ 10 սմ երկար</t>
  </si>
  <si>
    <t>Սև գաբարդին</t>
  </si>
  <si>
    <t>ձախ կրծքին ասեղնագործություն՝ Dodo Pizza</t>
  </si>
  <si>
    <t>Գործընկերներ</t>
  </si>
  <si>
    <t xml:space="preserve"> Քանակ</t>
  </si>
  <si>
    <t>1հատի արժեք</t>
  </si>
  <si>
    <t>Պատվերի հաստատման ամսաթիվ</t>
  </si>
  <si>
    <t>Պատվերի հանձնման ամսաթիվ</t>
  </si>
  <si>
    <t>Էլ․ հասցե</t>
  </si>
  <si>
    <t>Հեռ․</t>
  </si>
  <si>
    <t>@dropdown</t>
  </si>
  <si>
    <t>onex</t>
  </si>
  <si>
    <t>jaket/hoodie</t>
  </si>
  <si>
    <t>11000/9000</t>
  </si>
  <si>
    <t>18.11.2021</t>
  </si>
  <si>
    <t>15.12.2021</t>
  </si>
  <si>
    <t>Kristina Arakelova</t>
  </si>
  <si>
    <t>kristina@onex.am</t>
  </si>
  <si>
    <t>94529924</t>
  </si>
  <si>
    <t>Clean House</t>
  </si>
  <si>
    <t>jilet</t>
  </si>
  <si>
    <t>Cactus Supermarket</t>
  </si>
  <si>
    <t>polo/gognoc</t>
  </si>
  <si>
    <t>60/10</t>
  </si>
  <si>
    <t>6600/4440</t>
  </si>
  <si>
    <t>Elbakyan</t>
  </si>
  <si>
    <t>polo</t>
  </si>
  <si>
    <t>eco bag/hoodie</t>
  </si>
  <si>
    <t>250/120</t>
  </si>
  <si>
    <t>2150/7000</t>
  </si>
  <si>
    <t>Ameriabank</t>
  </si>
  <si>
    <t>tshirt</t>
  </si>
  <si>
    <t>48school</t>
  </si>
  <si>
    <t>OvalPlast</t>
  </si>
  <si>
    <t>Ibis</t>
  </si>
  <si>
    <t>70/20</t>
  </si>
  <si>
    <t>5040/4500</t>
  </si>
  <si>
    <t>GridDynamics</t>
  </si>
  <si>
    <t>tshrt/eco bag</t>
  </si>
  <si>
    <t>30/30</t>
  </si>
  <si>
    <t>4800/4440</t>
  </si>
  <si>
    <t>Ayb</t>
  </si>
  <si>
    <t>23.03.2026</t>
  </si>
  <si>
    <t>01.04.2026</t>
  </si>
  <si>
    <t>Davit</t>
  </si>
  <si>
    <t>Davit_A@ayb.am</t>
  </si>
  <si>
    <t>098009801</t>
  </si>
  <si>
    <t>154 shcool, 1st class</t>
  </si>
  <si>
    <t>2900 /1հատը՝ 3900</t>
  </si>
  <si>
    <t>Մեկնաբանություն4</t>
  </si>
  <si>
    <t>Մեկնաբանություն5</t>
  </si>
  <si>
    <t>Մեկնաբանություն6</t>
  </si>
  <si>
    <t>AMIO bank</t>
  </si>
  <si>
    <t>Նալբանդյան փողոց 48</t>
  </si>
  <si>
    <t>300-700</t>
  </si>
  <si>
    <t>Լիլիթ Մաթևոսյան / HR</t>
  </si>
  <si>
    <t>lilit.matevosyan@amiobank.am</t>
  </si>
  <si>
    <t>VivaCell MTS</t>
  </si>
  <si>
    <t>Արգիշտի փողոց 4/1</t>
  </si>
  <si>
    <t>160-1100</t>
  </si>
  <si>
    <t xml:space="preserve"> Նարինե Բաբիկյան / HR </t>
  </si>
  <si>
    <r>
      <rPr>
        <rFont val="Arial"/>
        <color theme="1"/>
        <sz val="12.0"/>
        <u/>
      </rPr>
      <t>nbabikyan@mts.am</t>
    </r>
  </si>
  <si>
    <t>Ադմիրալ Իսակով 15/3</t>
  </si>
  <si>
    <t>1300-7200</t>
  </si>
  <si>
    <t xml:space="preserve">Հասմիկ Սարգսյան / HR  </t>
  </si>
  <si>
    <r>
      <rPr>
        <rFont val="Arial"/>
        <color theme="1"/>
        <sz val="12.0"/>
        <u/>
      </rPr>
      <t>hasmik.sargsyan@digitain.com</t>
    </r>
  </si>
  <si>
    <t>telecommunications</t>
  </si>
  <si>
    <t>700-1100</t>
  </si>
  <si>
    <t>Ինեսսա Գևորգյան / HR</t>
  </si>
  <si>
    <r>
      <rPr>
        <rFont val="Arial"/>
        <color theme="1"/>
        <sz val="12.0"/>
        <u/>
      </rPr>
      <t>inessa.gevorgyan@ucom.am</t>
    </r>
  </si>
  <si>
    <t>Ագիտ մանկապարտեզ</t>
  </si>
  <si>
    <t>կրթական</t>
  </si>
  <si>
    <t>Վաղարշյան 11</t>
  </si>
  <si>
    <t>Մելինե, տնօրեն</t>
  </si>
  <si>
    <t>15.04.25</t>
  </si>
  <si>
    <t xml:space="preserve">viber </t>
  </si>
  <si>
    <t>Ուսում դպրոց</t>
  </si>
  <si>
    <t>Ազատության 2/9</t>
  </si>
  <si>
    <t>100-300</t>
  </si>
  <si>
    <t>Սուսաննա, տնօրեն</t>
  </si>
  <si>
    <t>374-55-600220</t>
  </si>
  <si>
    <t>Եվրոպական դպրոց</t>
  </si>
  <si>
    <t>Դավիթ Անհաղթի 10/03</t>
  </si>
  <si>
    <t>Աննա Բաղդասարյան, տնօրեն</t>
  </si>
  <si>
    <t xml:space="preserve"> </t>
  </si>
  <si>
    <t>Eureka դպրոց</t>
  </si>
  <si>
    <t>Երազ բնակելի թաղամաս</t>
  </si>
  <si>
    <t>Լիաննա Բադալյան</t>
  </si>
  <si>
    <t>viber/whatsapp</t>
  </si>
  <si>
    <t>Global Bridge դպրոց</t>
  </si>
  <si>
    <t>Գր. Լուսավորչի 7</t>
  </si>
  <si>
    <t>Աննա Հարությունյան</t>
  </si>
  <si>
    <t>տեղ.՝ 077 453353</t>
  </si>
  <si>
    <t>info@gb.am</t>
  </si>
  <si>
    <t>Ուղարկել mail</t>
  </si>
  <si>
    <t>Ardshinbank CJSC</t>
  </si>
  <si>
    <t>500-1000</t>
  </si>
  <si>
    <t>Elen Khaneyan</t>
  </si>
  <si>
    <t>e.khaneyan@ardshinbank.am</t>
  </si>
  <si>
    <t>Acba Bank OJSC</t>
  </si>
  <si>
    <t>Armine Grigoryan</t>
  </si>
  <si>
    <t>armine.grigoryan@acba.am</t>
  </si>
  <si>
    <t>Inecobank CJSC</t>
  </si>
  <si>
    <t>Mariam Sargsyan / Branding Manager</t>
  </si>
  <si>
    <t>mariam.sargsyan@inecobank.am</t>
  </si>
  <si>
    <t>Converse Bank CJSC</t>
  </si>
  <si>
    <t>Lilit Vardanyan</t>
  </si>
  <si>
    <t>vardanyanlilit@conversebank.am</t>
  </si>
  <si>
    <t>VTB Bank Armenia CJSC</t>
  </si>
  <si>
    <t>Artyom Ghukasyan</t>
  </si>
  <si>
    <t>a.ghukasyan@vtb.am</t>
  </si>
  <si>
    <t>ARARATBANK OJSC</t>
  </si>
  <si>
    <t>Meri Harutunyan</t>
  </si>
  <si>
    <t>m.harutunyan@araratbank.am</t>
  </si>
  <si>
    <t>ARMECONOMBANK OJSC</t>
  </si>
  <si>
    <t>Mariam Gevorgyan</t>
  </si>
  <si>
    <t>hrm@aeb.am</t>
  </si>
  <si>
    <t>«ՄՈԶԱԻԿԱ ՔԻԴՍ ՔԼԱԲ»</t>
  </si>
  <si>
    <t>Նոր Նորքի 5-րդ զանգված, Բադալ Մուրադյան փող., 5 շենք</t>
  </si>
  <si>
    <t>Անուշ Ֆրեդիկի Առաքելյան, տնօրեն</t>
  </si>
  <si>
    <t>374-94-234507</t>
  </si>
  <si>
    <t>anusharakelyan@mail.ru</t>
  </si>
  <si>
    <t>ԽՈՐԵՆ ԵՎ ՇՈՒՇԱՆԻԿ ԱՎԵՏԻՍՅԱՆ</t>
  </si>
  <si>
    <t xml:space="preserve">Առնո Բաբաջանյան 42/7 </t>
  </si>
  <si>
    <t>Մելանյա Գեղամյան, տնօրեն</t>
  </si>
  <si>
    <t>374-43-002314(բջջ.)</t>
  </si>
  <si>
    <t>info@avedisyanschool.am</t>
  </si>
  <si>
    <t>Ավան, Իսահակյան թ. 5/6</t>
  </si>
  <si>
    <t>Արևիկ Սուրենի Օհանյան</t>
  </si>
  <si>
    <t>374-98-624379(բջջ.)</t>
  </si>
  <si>
    <t>Վարդանանք</t>
  </si>
  <si>
    <t>Միչուրինի փող., 36 շենք</t>
  </si>
  <si>
    <t>Շուշանիկ Զաքարյան, տնօրեն</t>
  </si>
  <si>
    <t>374-10-577877</t>
  </si>
  <si>
    <t>Նանե</t>
  </si>
  <si>
    <t>պարի դպրոց</t>
  </si>
  <si>
    <t>Հայրիկ Մուրադյան 42/2</t>
  </si>
  <si>
    <t>Անաիդա Հովհաննեսի Բաբայան, տնօրեն</t>
  </si>
  <si>
    <t>374-95-532349(բջջ.)</t>
  </si>
  <si>
    <t>Հեքիաթ</t>
  </si>
  <si>
    <t xml:space="preserve">Մամիկոնյանց փող., 34բ </t>
  </si>
  <si>
    <t>Սոֆյա Պողոսյան, գեղ. ղեկավար</t>
  </si>
  <si>
    <t>374-91-312274(բջջ.)</t>
  </si>
  <si>
    <t>«Դանիելյան»</t>
  </si>
  <si>
    <t>արվեստի կենտրոն</t>
  </si>
  <si>
    <t>Աբովյան 16 շենք,2-րդ հարկ</t>
  </si>
  <si>
    <t>Արամ Դանիելյան</t>
  </si>
  <si>
    <t>374-94-570450(բջջ.)</t>
  </si>
  <si>
    <t>danielyanartstudio@gmail.com</t>
  </si>
  <si>
    <t>«ԲԻԳ ՄԱՅՆԴ ՔԻԴՍ»</t>
  </si>
  <si>
    <t xml:space="preserve">Գյուլբենկյան փող., 27/1 </t>
  </si>
  <si>
    <t>Գոհար Սիրաբոնեան, ծրագրի ղեկավար</t>
  </si>
  <si>
    <t>374-55-771970</t>
  </si>
  <si>
    <t>Վահագնի թ. Տերյան 11 տուն</t>
  </si>
  <si>
    <t>Աիդա Աշոտի Համբարձումյան, տնօրեն</t>
  </si>
  <si>
    <t>374-99-524377</t>
  </si>
  <si>
    <t>Սքուադ</t>
  </si>
  <si>
    <t>Մանե</t>
  </si>
  <si>
    <t>instagram</t>
  </si>
  <si>
    <t>Academy of childhood</t>
  </si>
  <si>
    <t>Փիրումյաններ 5/1</t>
  </si>
  <si>
    <t>info.aocpreschool@gmail.com</t>
  </si>
  <si>
    <t>Kiberone</t>
  </si>
  <si>
    <t>Ալեք Մանուկյան 1</t>
  </si>
  <si>
    <t>Էլլա</t>
  </si>
  <si>
    <t>ella.halajyan@mail.com</t>
  </si>
  <si>
    <t>Every Dance Studio</t>
  </si>
  <si>
    <t>Անդրանիկ փողոց, 141/3</t>
  </si>
  <si>
    <t>374 98 505587</t>
  </si>
  <si>
    <t>16.04.25</t>
  </si>
  <si>
    <t>կապվել վաղը</t>
  </si>
  <si>
    <t>Zatikyan Dance Studio</t>
  </si>
  <si>
    <t>Դավթաշեն 3-րդ թ, 6/1 շենք</t>
  </si>
  <si>
    <t>374 55 539595</t>
  </si>
  <si>
    <t>AREV Dance School</t>
  </si>
  <si>
    <t>Արցախի 1/1</t>
  </si>
  <si>
    <t>374 33 026123</t>
  </si>
  <si>
    <t>զանգել ավելի ուշ</t>
  </si>
  <si>
    <t>Dance Art Studio</t>
  </si>
  <si>
    <t>Բագրատունյաց 45</t>
  </si>
  <si>
    <t>374 41 722795</t>
  </si>
  <si>
    <t>Rob Style Dance Studio</t>
  </si>
  <si>
    <t>Նար-Դոս 2</t>
  </si>
  <si>
    <t>374 41 511211</t>
  </si>
  <si>
    <t>չի պատ.</t>
  </si>
  <si>
    <t>Angels Dance Studio</t>
  </si>
  <si>
    <t>Նաիրի Զարյան 22</t>
  </si>
  <si>
    <t>374 43 777272</t>
  </si>
  <si>
    <t>New Motion Performing</t>
  </si>
  <si>
    <t>Հովսեփ Էմին 123</t>
  </si>
  <si>
    <t>374 95 115105</t>
  </si>
  <si>
    <t>Այբ դպրոց</t>
  </si>
  <si>
    <t>Թբիլիսիի խճ 11/11</t>
  </si>
  <si>
    <t>Դավիթ Սահակյան</t>
  </si>
  <si>
    <t>17.04.25</t>
  </si>
  <si>
    <t>զանգել երկուշաբթի</t>
  </si>
  <si>
    <t>Նոր գիտելիքներ</t>
  </si>
  <si>
    <t>Արտաշեսյան 16, Շենգավիթ</t>
  </si>
  <si>
    <t>Մարոն Մելիքյան</t>
  </si>
  <si>
    <t>Բարձրորակ դպրոց</t>
  </si>
  <si>
    <t>Ռuben Shahumyan-ի 15</t>
  </si>
  <si>
    <t>Մարիա Մկրտչյան</t>
  </si>
  <si>
    <t>մյուս շաբաթվա մեջ</t>
  </si>
  <si>
    <t>Էլիտ դպրոց</t>
  </si>
  <si>
    <t>Սևակյանի 3, Շենգավիթ</t>
  </si>
  <si>
    <t>Լեւոն Սարոյան</t>
  </si>
  <si>
    <t>Նորարար դպրոց</t>
  </si>
  <si>
    <t>Եղիշե Չարենց փողոց 21</t>
  </si>
  <si>
    <t>Գևորգ Հովհաննիսյան</t>
  </si>
  <si>
    <t>Սերոն դպրոց</t>
  </si>
  <si>
    <t>Արամ Խաչատրյանի 8/1,</t>
  </si>
  <si>
    <t>Անի Հարutyunyan</t>
  </si>
  <si>
    <t>Վարդապետ դպրոց</t>
  </si>
  <si>
    <t>Տիգրան Մեծի 9</t>
  </si>
  <si>
    <t>Սերգեյ Հովհաննիսյան</t>
  </si>
  <si>
    <t>Հորիզոն դպրոց</t>
  </si>
  <si>
    <t>Սարգսյանի  12</t>
  </si>
  <si>
    <t>Նկան Սարգսյան</t>
  </si>
  <si>
    <t>ՍԱՍ սուպերմարկետներ</t>
  </si>
  <si>
    <t>սուպերմարկետներ</t>
  </si>
  <si>
    <t>Արշակունյաց պող. 11/1</t>
  </si>
  <si>
    <t>Սամվել Գգորջյան</t>
  </si>
  <si>
    <t>Նոր Զովք ցանց</t>
  </si>
  <si>
    <t>Ուրարտու ցանց</t>
  </si>
  <si>
    <t>Արշակունյաց պող. 61</t>
  </si>
  <si>
    <t>Արմեն Տատիկյան</t>
  </si>
  <si>
    <t>Ծիրան ցանց</t>
  </si>
  <si>
    <t>88 ցանց</t>
  </si>
  <si>
    <t>Գուրմենիա</t>
  </si>
  <si>
    <t>Բարև</t>
  </si>
  <si>
    <t>Չինար</t>
  </si>
  <si>
    <t>ԷՄՋԻ</t>
  </si>
  <si>
    <t>36.6 դեղատների ցանց</t>
  </si>
  <si>
    <t>դեղատուն</t>
  </si>
  <si>
    <t>Բագրատունյաց փ. 8</t>
  </si>
  <si>
    <t>Լևոն և Լամարա ցանց</t>
  </si>
  <si>
    <t>Ալֆա-Ֆարմ</t>
  </si>
  <si>
    <t>Արշակունյաց պող. 34/3</t>
  </si>
  <si>
    <t>Ֆամիլի Ֆարմ</t>
  </si>
  <si>
    <t>Ահարոնյան փ. 12/5</t>
  </si>
  <si>
    <t>Գեդեոն Ռիխտեր</t>
  </si>
  <si>
    <t>Արշակունյաց 2-րդ նրբ. 2</t>
  </si>
  <si>
    <t>Վեգա</t>
  </si>
  <si>
    <t xml:space="preserve"> Էլեկտրոնիկա</t>
  </si>
  <si>
    <t>Գայի պող. 16, Երևան</t>
  </si>
  <si>
    <t>Զիգզագ</t>
  </si>
  <si>
    <t>Արա Մկրտչյան</t>
  </si>
  <si>
    <t>Էլդորադո</t>
  </si>
  <si>
    <t>Գարեգին Նժդեհի փ. 25/3</t>
  </si>
  <si>
    <t>Տիգրան Հարությունյան</t>
  </si>
  <si>
    <t>Վենուս Էլեկտրոնիկ</t>
  </si>
  <si>
    <t>Աղաթանգեղոսի փ. 6</t>
  </si>
  <si>
    <t>Արման Ավդալյան</t>
  </si>
  <si>
    <t>Այ սփեյս</t>
  </si>
  <si>
    <t>GT Electronics</t>
  </si>
  <si>
    <t>Սարյան փ. 20/49</t>
  </si>
  <si>
    <t>Redstore</t>
  </si>
  <si>
    <t>Սայաթ-Նովայի փ. 22</t>
  </si>
  <si>
    <t>Արսիել Էլեկտրոնիքս</t>
  </si>
  <si>
    <t>PC Electronics</t>
  </si>
  <si>
    <t>VLV կենտրոն</t>
  </si>
  <si>
    <t>ROBERTO PIRALOFF</t>
  </si>
  <si>
    <t>Խանութ</t>
  </si>
  <si>
    <t>Earlyone</t>
  </si>
  <si>
    <t>«ԻՆԳՈ ԱՐՄԵՆԻԱ» ապահովագրական փակ բաժնետիրական ընկերություն (ՓԲԸ)</t>
  </si>
  <si>
    <t xml:space="preserve">ապահովագրական </t>
  </si>
  <si>
    <t>«Նաիրի Ինշուրանս»</t>
  </si>
  <si>
    <t>«Արմենիա Ինշուրանս»</t>
  </si>
  <si>
    <t>«Սիլ Ինշուրանս»</t>
  </si>
  <si>
    <t>«Ռեսո Ապահովագրական»</t>
  </si>
  <si>
    <t>«Ռեգո Ապահովագրական»</t>
  </si>
  <si>
    <t>«Ռոսգոսստրախ Արմենիա»</t>
  </si>
  <si>
    <t>«Լիգա»</t>
  </si>
  <si>
    <t>Գագիկ Գրիգորյան,գործ. տնօրեն</t>
  </si>
  <si>
    <t>Ararat Brandy (NOY)</t>
  </si>
  <si>
    <t>Արարատյան փողոց 2</t>
  </si>
  <si>
    <t>Գագիկ Ծառուկյան</t>
  </si>
  <si>
    <t>Yerevan Champagne Wines Factory</t>
  </si>
  <si>
    <t>Թբիլիսյան խճուղի 20</t>
  </si>
  <si>
    <t>Ֆիամետա Հակոբյան</t>
  </si>
  <si>
    <t>Proshyan Brandy Factory</t>
  </si>
  <si>
    <t>Աշտարակյան խճուղի</t>
  </si>
  <si>
    <t>Արմեն Գասպարյան</t>
  </si>
  <si>
    <t>Telecom Armenia</t>
  </si>
  <si>
    <t>Վազգեն Սարգսյան 10</t>
  </si>
  <si>
    <t>Հայկ Եսայան</t>
  </si>
  <si>
    <t>Ameriabank CJSC</t>
  </si>
  <si>
    <t>Վազգեն Սարգսյան 2</t>
  </si>
  <si>
    <t>Մովսես Դավթյան</t>
  </si>
  <si>
    <t>CS Media</t>
  </si>
  <si>
    <t>Գարեգին Նժդեհի փողոց 6</t>
  </si>
  <si>
    <t>Ժերար Կաֆեսջյան</t>
  </si>
  <si>
    <t>Express Logistics</t>
  </si>
  <si>
    <t>Մովսես Խորենացի 15</t>
  </si>
  <si>
    <t>Hilti Armenia</t>
  </si>
  <si>
    <t>Քոմիտասի փողոց 49/3</t>
  </si>
  <si>
    <t>Meta Accounting</t>
  </si>
  <si>
    <t>Աբովյան փողոց 22,</t>
  </si>
  <si>
    <t>All Sell Electronics</t>
  </si>
  <si>
    <t>Թիգրան Մեծի փողոց 16</t>
  </si>
  <si>
    <t>Canapea Catering</t>
  </si>
  <si>
    <t>Բաղրամյան փողոց 1</t>
  </si>
  <si>
    <t>Mar Natural Snacks</t>
  </si>
  <si>
    <t>Արշակունյաց փողոց 45</t>
  </si>
  <si>
    <t>H&amp;R Detailing</t>
  </si>
  <si>
    <t>Արշակունյաց փողոց 2</t>
  </si>
  <si>
    <t>VD Computers</t>
  </si>
  <si>
    <t>Կոմիտասի փողոց 54</t>
  </si>
  <si>
    <t>Ecomotors.am</t>
  </si>
  <si>
    <t>Արշակունյաց փողոց 10</t>
  </si>
  <si>
    <t>Sarnararan.am</t>
  </si>
  <si>
    <t>Արշակունյաց փողոց 5</t>
  </si>
  <si>
    <t>FinLab Accounting Services</t>
  </si>
  <si>
    <t>Աբովյան փողոց 30</t>
  </si>
  <si>
    <t>Armin Realty</t>
  </si>
  <si>
    <t>Անրապետության փողոց</t>
  </si>
  <si>
    <t xml:space="preserve">TUMO Center </t>
  </si>
  <si>
    <t>Խալաբյան փողոց 16</t>
  </si>
  <si>
    <t>Մարի Լուիզա Քեքեջյան</t>
  </si>
  <si>
    <t>Menu Group (Armenia)</t>
  </si>
  <si>
    <t>Խանջյան փողոց 4/3</t>
  </si>
  <si>
    <t>Վարդան Դանիելյան</t>
  </si>
  <si>
    <t>«Վ.Ա.Ս. ԳՐՈՒՊ» ՍՆՆԴԱՄԹԵՐՔԻ ՆԵՐՄՈՒԾՄԱՆ ԸՆԿԵՐՈՒԹՅՈՒՆ</t>
  </si>
  <si>
    <t>սուպերմարկետ</t>
  </si>
  <si>
    <t xml:space="preserve">Արին-Բերդի փող., 14/15 շենք     Հայաստան, 0087, Երևան             
</t>
  </si>
  <si>
    <t>51-250</t>
  </si>
  <si>
    <t xml:space="preserve">
+374-10-470363
</t>
  </si>
  <si>
    <t>15.05.2025</t>
  </si>
  <si>
    <t>ասեց տնօրենն է զբաղվում այդ հարցով սակայն հիմա տեղում չէ վաղը զանգահարենք ասեցի հեռախոսահամար կտրամադրեքասեց նույն համարին զանգենք ասեցի իսկ հստակ ժամեր կնշե՞ք երբ զանգահարեմ որ տեղում լինի տնօրենը ասեց 10-ից հետո մինչև 4-ը</t>
  </si>
  <si>
    <t>23.05.2025</t>
  </si>
  <si>
    <t>ասեցին հիմա հարկավոր չէ ունենք արդեն առաջարկը ուղարկենք մեյլին դիտարկեն</t>
  </si>
  <si>
    <t xml:space="preserve">Աննա մարքեթինգի գծով մասնագետ </t>
  </si>
  <si>
    <t>ասեց որ մարքեթինգի գծով մասնագետն է այս հարցով զբաղվում բայց արձակուրդի մեջ է հաջորդ շաբաթ զանգահարենք ասեցի հեռախոսահամար կտրամադրեք միանգամից իր հետ կապ հաստատեմ ասեց նույն հեռախոսահամարով զանգեք կփոխանցեն իրեն ասեցի հստակ օր կնշե՞ք երբ կլինի արդեն աշխատանքի ասեց երկուշաբթի կարող եք զանգահարել ասեցի շատ լավ մերսի</t>
  </si>
  <si>
    <t>19.05.2025</t>
  </si>
  <si>
    <t>ասեց ես դեռ նոր եմ եկել արձակուրդից եկեք հաջորդ շաբաթ հանդիպենք իր հեռախոսահամարը տվեց ասեց երկուշաբթի զանգենք պայմանավորվենք</t>
  </si>
  <si>
    <t>26.05.2025</t>
  </si>
  <si>
    <t>նշանակեցինք հանդիպում իրենց օֆիսում ամսի 29-ին</t>
  </si>
  <si>
    <t>«ԳՐԻՆ ԴԵՅ» ՕՐԳԱՆԱԿԱՆ ՍՆՆԴԱՄԹԵՐՔԻ ՍՈՒՊԵՐՄԱՐԿԵՏ</t>
  </si>
  <si>
    <t xml:space="preserve">Հայաստան, 0037, Երևան Ազատության պող., 1/21 շենք
</t>
  </si>
  <si>
    <t>374-10-250025    +374-77-592059(բջջ.)
060440550</t>
  </si>
  <si>
    <t>զանգահարեցի Շուշաննան պատասխանեց ներկայացա ասեց ճիշտն ասած այս պահին չի հետաքրքրում հարցրեցի դուք եք այս հարցով զբաղվում ասեց կարող եմ տնօրենին միացնել բայց վաղը զանգահարեք էսօր էստեղ չի ասեցի համար տրամադրեք որպեսզի կարողանամ կապ հաստատել էդպես տրամադրեց</t>
  </si>
  <si>
    <t>ասեց այս պահին չի հետաքրքրում տվյալներս տրամադրեցի նաև մեյլ վերցրեցի ուղարկելու համար որպեսզի ծանոթանան հետո անհրաժեշտության դեպք կապ կհաստատեն զանգով</t>
  </si>
  <si>
    <t>«ԲՈՆՈՒՍ» ՍՈՒՊԵՐՄԱՐԿԵՏ</t>
  </si>
  <si>
    <t>251-1000</t>
  </si>
  <si>
    <t xml:space="preserve">374-99-846777(բջջ.) +374-33-027451(բջջ.)
+374-10-488575
</t>
  </si>
  <si>
    <t xml:space="preserve">զանգերը գնում է չեն պատասխանում կամ անհասանելի է </t>
  </si>
  <si>
    <t>20.05.2025</t>
  </si>
  <si>
    <t xml:space="preserve">զանգերը գնում է չեն պատասխանում </t>
  </si>
  <si>
    <t xml:space="preserve">չեն պատասխանում </t>
  </si>
  <si>
    <t>19.06.2025</t>
  </si>
  <si>
    <t xml:space="preserve">նորից նույնը հուլիսի վերջ զանգել աշնան համար </t>
  </si>
  <si>
    <t>31.07.2025</t>
  </si>
  <si>
    <t>«ՊԱՐՄԱ» ՍՈՒՊԵՐՄԱՐԿԵՏ</t>
  </si>
  <si>
    <t>Ծովակալ Իսակովի պող., 10/12 շենք</t>
  </si>
  <si>
    <t>374-11-560046</t>
  </si>
  <si>
    <t>անհասանելի է մեկ ամսից նորից զանգել</t>
  </si>
  <si>
    <t>«ԷՄ ՋԻ ԳՐՈՒՊ»</t>
  </si>
  <si>
    <t>Արսեն Գևորգի Վարդանյան, տնօրեն</t>
  </si>
  <si>
    <t>374-11-878700</t>
  </si>
  <si>
    <t>27.05.2025</t>
  </si>
  <si>
    <t xml:space="preserve">խոսեցի օպերատորը պատասխանեց ասեցի ներկայացա ասեց որ մեյլ անեմ նշեցի կարող է տրամադրել անձի տվյալ ով զբաղվում է իր եհտ կապ հաստատեմ ասեց չի կարող ասեց մեյլ արեք ես կփոխանցեմ մեյլ արեցի իր տված մեյլին ասեցի ում նշեմ մեյլում ասեց ես եմ տեսնելու ուղարկեք ես համապատասխան անձին կփոխանցեմ </t>
  </si>
  <si>
    <t>«ՔԱՐՖՈՒՐ» ՀԻՊԵՐՄԱՐԿԵՏ</t>
  </si>
  <si>
    <t xml:space="preserve"> Երևան, Արշակունյաց պողոտա 34/3, «Երևան Մոլ»</t>
  </si>
  <si>
    <t>HR Գոհար Զաքարյան</t>
  </si>
  <si>
    <t>zakaryangohar2000@gmail.com</t>
  </si>
  <si>
    <t>12.05.2025</t>
  </si>
  <si>
    <t xml:space="preserve">տեսել սակայն չի արձագանքել </t>
  </si>
  <si>
    <t>14.05.2025</t>
  </si>
  <si>
    <t>ուղարկել ենք կոնտակտներ փոխանցել է համապատասխան բաժին անհրաժեշտության դեպքում կապ կհաստատեն</t>
  </si>
  <si>
    <t>Էվրիկա(Գոգը կտա տվյալները)</t>
  </si>
  <si>
    <t>«ՆՈՐ ԶՈՎՔ» ՍՈՒՊԵՐՄԱՐԿԵՏ</t>
  </si>
  <si>
    <t>Վ. Փափազյան փողոց 14, Երևան, Հայաստան</t>
  </si>
  <si>
    <t xml:space="preserve">12244444                                           37477576706 Ռաֆայել </t>
  </si>
  <si>
    <t xml:space="preserve">զանգեցի առաջին անգամ Փափազյանի մասնաճյուղի համարն էր վատ ձևով խոսեցին անջատեցին այլ համար գտա զանգեցի խոսեցի ներկայացրեցի հետևյալ տվյալները տվեցին 094500347 Անուշ զանգեցի իր հետ խոսեցի ներկայացրեցի ասեց եկեք համար տամ զանգեք իրեն տվեց այս տվյալները 041222323 Գոհար զանգում եմ զբաղված է ցույց տալիս մի փոքր ուշ փորձել  զանգեցի խոսեցի ներկայացրեցի ասեց վոթսափ ուղարկեք ասեցի կուղարկեմ բայց ամեն դեպքում առաջարկում եմ հանդիպենք շոշափելի ցույց տամ ասեց ես չեմ զբաղվում ուղարկեք տեսնեմ ովա զբաղվում ուղարկեմ իրեն ու Ձեզ հետ կապ հաստատեմ </t>
  </si>
  <si>
    <t>«ԱՐԵՎ» ՍՈՒՊԵՐՄԱՐԿԵՏ</t>
  </si>
  <si>
    <t>Երևան, Չեխովի փողոց 52/1</t>
  </si>
  <si>
    <t>374 43 844048</t>
  </si>
  <si>
    <t>անհասանելի էր փորձենք երկուշաբթի</t>
  </si>
  <si>
    <t>անհասանելի է փորձել մեկ ամսից</t>
  </si>
  <si>
    <t xml:space="preserve">չեն պատասխանում  </t>
  </si>
  <si>
    <t>«ՇԱՌՈՅԱՆ ԵՂԲԱՅՐՆԵՐ» ՍՈՒՊԵՐՄԱՐԿԵՏ</t>
  </si>
  <si>
    <t>Երևան, Հալաբյան փողոց 33 շենք (Աջափնյակ վարչական շրջան)</t>
  </si>
  <si>
    <t>374 10 39 31 66</t>
  </si>
  <si>
    <t xml:space="preserve">համար տրամադրեց 093393165 ասեց համարի վայբերին ուղարկեմ ծանոթացնի տնօրենին վաղը մինչև օրվա ավարտ արձագանքեն եթե ոչ երկուշաբթի նշեցի հարմար կլինի զանգահարեմ ասեց այո </t>
  </si>
  <si>
    <t>եթե չպատասխանի 19.05.2025 զանգ</t>
  </si>
  <si>
    <t>չեն պատասխանում վաղը նորից փորձել</t>
  </si>
  <si>
    <t>չեն պատասխանում էլի մի շաբաթից փորձել</t>
  </si>
  <si>
    <t>03.06.2025</t>
  </si>
  <si>
    <t xml:space="preserve">էլի չեն պատասխանում </t>
  </si>
  <si>
    <t>«ՏԻՏԱՆ» ՍՈՒՊԵՐՄԱՐԿԵՏՆԵՐԻ ՑԱՆՑ</t>
  </si>
  <si>
    <t>Երևան, Նոր Նորքի 5-րդ զանգված, Բադալ Մուրադյան փողոց, 3/79 շենք</t>
  </si>
  <si>
    <t>վաղարշ վաղարշյան 1/14</t>
  </si>
  <si>
    <t>Սևակ Նիկողոսյան, տնօրեն     Ստյոպա մարքեթին այս հարցով զբաղվող</t>
  </si>
  <si>
    <t>374 10 64 00 14     93355805</t>
  </si>
  <si>
    <t>խոսեցի տնօրենի հետ Սերգեյի ասեց այդ հարցերով մարքեթինգի բաժինն է զբաղվում մոտեցեք վաղարշ վաղարշյան 1/14 խոսեք իրենց</t>
  </si>
  <si>
    <t>հանդիպում 20.05.2025</t>
  </si>
  <si>
    <t>գնացինք խոսեցին ներկայացրեցինք նու Գոգը էլի ասեց ուղարկեք տեսականին արժեքային նվազագույնը բան պրեզենտացիան ուղարկեցինք վոթսափով որպեսզի ծանոթանան հետագա համագործակցության համար</t>
  </si>
  <si>
    <t>«ԾԻՐԱՆ» ՍՈՒՊԵՐՄԱՐԿԵՏՆԵՐԻ ՑԱՆՑ</t>
  </si>
  <si>
    <t>374-11-780088</t>
  </si>
  <si>
    <t>զանգերը գնում է անջատվում է զանգել հինգշաբթի նորից</t>
  </si>
  <si>
    <t>29.05.2025</t>
  </si>
  <si>
    <t xml:space="preserve">անհասանելի է  </t>
  </si>
  <si>
    <t>զանգերը գնում է չեն պատասխանում միանգամից հուլիսի վերջ զանգել աշնանա առաջարկ</t>
  </si>
  <si>
    <t>28.07.2025</t>
  </si>
  <si>
    <t>«ԲԱՐԵՎ» ՍՈՒՊԵՐՄԱՐԿԵՏ սահմանափակ պատասխանատվությամբ ընկերություն (ՍՊԸ)</t>
  </si>
  <si>
    <t>Սիոն Խաչատրյան, տնօրեն</t>
  </si>
  <si>
    <r>
      <rPr>
        <rFont val="Google Sans Mono"/>
        <color rgb="FF1155CC"/>
        <sz val="9.0"/>
      </rPr>
      <t xml:space="preserve"> 374</t>
    </r>
    <r>
      <rPr>
        <rFont val="Google Sans Mono"/>
        <color theme="1"/>
        <sz val="9.0"/>
      </rPr>
      <t>-</t>
    </r>
    <r>
      <rPr>
        <rFont val="Google Sans Mono"/>
        <color rgb="FF1155CC"/>
        <sz val="9.0"/>
      </rPr>
      <t>60</t>
    </r>
    <r>
      <rPr>
        <rFont val="Google Sans Mono"/>
        <color theme="1"/>
        <sz val="9.0"/>
      </rPr>
      <t>-</t>
    </r>
    <r>
      <rPr>
        <rFont val="Google Sans Mono"/>
        <color rgb="FF1155CC"/>
        <sz val="9.0"/>
      </rPr>
      <t>379000</t>
    </r>
  </si>
  <si>
    <t xml:space="preserve">զանգեցի ներկայացա ասեցի ինչ առաջարկով եմ զանգում ում հետ կարող եմ խոսել ով է զբաղվում այդ հարցով միացրեցին Էլենի հետ խոսեցի ասեց գնառաջարկ ուղարկենք ասեցի դե ամեն մեկին համապատասխան է ձրավորվում ներկայացրեցի մանրամասն ասեցի կարող եք ուղարկել մեր վոթսափին Ձեր տարբերակները հասկանանք ինչպիսինն է ըստ այդմ ուղարկենք </t>
  </si>
  <si>
    <t xml:space="preserve">զանգեցի խոսեյի հըիշեցնեի որ պետքա ուղարկեն վոթսափին օրինակները  անհասանելի է կփորձեմ երկուշաբթի </t>
  </si>
  <si>
    <t>անհասանելի է մեկ շաբաթից կրկին զանգել</t>
  </si>
  <si>
    <t>02.06.2025</t>
  </si>
  <si>
    <t xml:space="preserve">անհասանելիա էլի </t>
  </si>
  <si>
    <t>«ՉԻՆԱՐ» ՍՈՒՊԵՐՄԱՐԿԵՏ</t>
  </si>
  <si>
    <t>Երևան, Արին-Բերդի 5-րդ նրբանցք, 5/4 շենք, Էրեբունի վարչական շրջան</t>
  </si>
  <si>
    <t>Միքայել Չիֆլիկյան</t>
  </si>
  <si>
    <t>374 60 69 88 00</t>
  </si>
  <si>
    <t xml:space="preserve">սբոյա տալիս </t>
  </si>
  <si>
    <t>22.05.2025</t>
  </si>
  <si>
    <t xml:space="preserve">սբոյա էլի տալիս </t>
  </si>
  <si>
    <t>սբոյա տալիս</t>
  </si>
  <si>
    <t xml:space="preserve">չի գործում համարը </t>
  </si>
  <si>
    <t>«ԿԱԿՏՈՒՍ» ՍՈՒՊԵՐՄԱՐԿԵՏՆԵՐԻ ՑԱՆՑ</t>
  </si>
  <si>
    <t>Երևան, Կարապետ Ուլնեցու փողոց, 61 շենք</t>
  </si>
  <si>
    <t xml:space="preserve">Գևորգ </t>
  </si>
  <si>
    <t>մեկը զանգերը գնումա հետո տաիսա զբաղված մյուսն էլ անասանելի է</t>
  </si>
  <si>
    <t>զանգահարեցի Գևորգի համարը տվեցին զանգեցի զբաղված էր հետո ինքը զանգեց խոսեցինք ասեց ինձ այսօր հարմար է 6-ից հետո ուլնեցի 61 հասցեում եմ լինում հիմա գնում ենք իր հետ հանդիպման գնացինք գնառաջարկ ուզեց սպասում են լոգոներին չի ուղարկել դեռ զանգումենք անհասանելիա հինգշաբթի էլի փորձենք կապ հաստատենք</t>
  </si>
  <si>
    <t>անհասանելի է վաղը 6-ից հետո զանգել խանութի համարով ու կապվել Գևորգի  հետ</t>
  </si>
  <si>
    <t>30.05.2025</t>
  </si>
  <si>
    <t xml:space="preserve">զանգում եմ հենց Գևորգին ասյօր լավէ գնում է զանգ բայց չի պատասխանում </t>
  </si>
  <si>
    <t>խոսեցի հին համարով ինքը չքր այլ համար տվեցին զանգեցի ուղարկեց միանգամից</t>
  </si>
  <si>
    <t xml:space="preserve">գնառաջարկ ուղարկելուց հետո զանգեցի որ տեսնեմ ինչա ոնցա զբաղված ցույց տվեց գրեց կզանգեմ եթե չզանգի մենք զանգենք  զանգեց խոսացինք ժամկետներ բան նշեցի վճարման մասովա ուզում ուշ վճարի Գոգին ասել եմ կզանգի կխոսի ու մեկական նմուշա ուզում </t>
  </si>
  <si>
    <t>«ՄԱԳՆԻՍ» ՍՈՒՊԵՐՄԱՐԿԵՏՆԵՐԻ ՑԱՆՑ</t>
  </si>
  <si>
    <t>Կոտայքի մարզ, Զովունի գյուղ, 1-ին փողոց, 21 շենք</t>
  </si>
  <si>
    <r>
      <rPr>
        <rFont val="Google Sans Mono"/>
        <color rgb="FF1155CC"/>
        <sz val="9.0"/>
      </rPr>
      <t>374</t>
    </r>
    <r>
      <rPr>
        <rFont val="Google Sans Mono"/>
        <color theme="1"/>
        <sz val="9.0"/>
      </rPr>
      <t xml:space="preserve"> </t>
    </r>
    <r>
      <rPr>
        <rFont val="Google Sans Mono"/>
        <color rgb="FF1155CC"/>
        <sz val="9.0"/>
      </rPr>
      <t>77</t>
    </r>
    <r>
      <rPr>
        <rFont val="Google Sans Mono"/>
        <color theme="1"/>
        <sz val="9.0"/>
      </rPr>
      <t xml:space="preserve"> </t>
    </r>
    <r>
      <rPr>
        <rFont val="Google Sans Mono"/>
        <color rgb="FF1155CC"/>
        <sz val="9.0"/>
      </rPr>
      <t>193313</t>
    </r>
  </si>
  <si>
    <t>համարը գոյություն չչունի մի քանի համար էլ փորձեցի մասնաճյուղերից մեկը անհասանելի էր մյուսն էլ անձնական համարա այլ մարդու մագնիսի հետ կապ չունեցող</t>
  </si>
  <si>
    <t>«ԿԻԲԵՐ ՄԱՐՔԵԹԻՆԳ» ՄԱՐՔԵԹԻՆԳԱՅԻՆ ԵՎ ԾՐԱԳՐԱՎՈՐՄԱՆ ԸՆԿԵՐՈՒԹՅՈՒՆ</t>
  </si>
  <si>
    <t>Աբովյան փող., 28 շենք, 1-ին մուտք, 1-ին հարկ</t>
  </si>
  <si>
    <t>374-96-005910(բջջ.)   +374-44-590010(բջջ.)  +374-44-590010 (Viber)
 +374-44-590010 (WhatsApp)
 +374-44-590010 (Telegram)</t>
  </si>
  <si>
    <t xml:space="preserve">զանգերը գնում է չեն պատասխանում հետ զանագահարեց խոսեցինք ասեց մերը ազատ ոճ է նշեցի իսկ էքսպոների միջոցառումների ժամանկ էլ չե՞ք կրում ասեց հիմանականում չենք մասնակցում ու չենք կրում ասեցի հա հասկանում եմ Ձեզ իրենք իրականաում բավականին հարմար տարբերակներ են նվերների համար գործընկերներին ասեց մենք մարքեթինգային ենք նկարահանումների ժամանակ կարող է հարկավոր լինել օրինակ կազմակերպությունը չունի Ձեզ առաջարկեն դիմենք ասեցի մեյլ ուղարկեք ուղարկեմ առաջարկը մեյլին դիտարկեք քանի որ ես էտքան չեմ սպասի մինչև իրանք ուղարկեն ես գտա մեյլը հեսա մեյլ կանեմ </t>
  </si>
  <si>
    <t>Իրավաբանական անվանում- AR-IST ՍՊԸ   Բրենդային անվանում-  AS-TECH (Advanced Security Technologies)</t>
  </si>
  <si>
    <t>Երևան, Մաշտոցի պողոտա 24ա</t>
  </si>
  <si>
    <t>374-60-502428    +374-91-108222(բջջ.)  +374-91-108222 (Viber)
 +374-91-108222 (WhatsApp)</t>
  </si>
  <si>
    <t>զանգերը գնում է չեն պատասխանում</t>
  </si>
  <si>
    <t>ԱՆիի հետ խոսեցի ասեց որ մինչև ձմեռ բոլոր հագուստատեսակները պատվիրված են և անհրաժեշտություն է լինելու հաջորդ տարվա համար հիմա իմաստ չկա դեկտեմբերին զանգենք խոսենք այդ ժամանակ քննարկենք</t>
  </si>
  <si>
    <t>02.12.2025</t>
  </si>
  <si>
    <t>«ՆԵԹ ՍՓԵՅՍ» ՀԱՄԱԿԱՐԳԻՉՆԵՐԻ, ՀԱՄԱԿԱՐԳՉԱՅԻՆ ՑԱՆՑԵՐԻ ԵՎ ՍԵՐՎԵՐՆԵՐԻ ԾՐԱԳՐԱՅԻՆ ՍՊԱՍԱՐԿՄԱՆ ԸՆԿԵՐՈՒԹՅՈՒՆ</t>
  </si>
  <si>
    <t>տնօրեն` 374-44-750042(բջջ.)</t>
  </si>
  <si>
    <t xml:space="preserve">զբաղված է ցույց տալիս </t>
  </si>
  <si>
    <t>զբաղված է ցույց տալիս</t>
  </si>
  <si>
    <t>«ՅՈՒՆԻՔՈՄՓ» փակ բաժնետիրական ընկերություն (ՓԲԸ)</t>
  </si>
  <si>
    <t>374-10-581111   +374-91-401063(բջջ.)</t>
  </si>
  <si>
    <t>միացա խանութին ամեն կերպ փորձեցի իմանալ կոնտակտ որպեսզի հենց զբաղվողի հետ խոսեմ ասեց որ այդ հարցով միայն կարող եք նամակ ուղարկել կնայեն Ձեր առաջարկը անհրաժեշտության դեպքում կապ կհաստատեն ասեցի իսկ ում  նշեմ  նամակում ասեց մի քանիսն են զբաղվում դուք ուղարկեք չեմ կարող ասել ով կնայի info@unicomp.am</t>
  </si>
  <si>
    <t>«ՅՈՒՆԻՏԵՔ» ԱՌԵՎՏՐԻ ԵՎ ՊԱՀԵՍՏԻ ԱՎՏՈՄԱՏԱՑՄԱՆ ՍԱՐՔԱՎՈՐՈՒՄՆԵՐԻ ՄԱՍՆԱԳԻՏԱՑՎԱԾ ԽԱՆՈՒԹ-ՍՐԱՀ</t>
  </si>
  <si>
    <t>Կենտրոն վարչական շրջան, Սարյան փողոց, 18/47 շենք</t>
  </si>
  <si>
    <t>մինչև 15</t>
  </si>
  <si>
    <t>374-11-535500    +374-98-535500(բջջ.)</t>
  </si>
  <si>
    <t>խոսեցի ասեց համար չի կարող նշել  մեյլ անեմ ասեցի ում նշեմ  ասեց տնօրենին</t>
  </si>
  <si>
    <t>«ԼՈԿԱՏՈՐ» փակ բաժնետիրական ընկերություն (ՓԲԸ)</t>
  </si>
  <si>
    <t>374-10-285828   +374-60-270101</t>
  </si>
  <si>
    <t>օպերատորի հետ խոսեցի էլի կոնտակտ չտրամադրեցին մեյլ տվեցին որպեսզի մեյլով ուղարկեմ առաջարկը կփոխանցեն համապատասխան բաժին</t>
  </si>
  <si>
    <t>LDT Technology LLC</t>
  </si>
  <si>
    <t>հեռահաղորդակցության ոլորտ</t>
  </si>
  <si>
    <t>16-50</t>
  </si>
  <si>
    <t>374-60-443310</t>
  </si>
  <si>
    <t>tigran.petrosyan@fortis-tele.com</t>
  </si>
  <si>
    <t>իրենց հետ խոսեցի ասեց հիմա ունեն բայց դիտարկում ենք հաջորդ տարվա համար մեյլ արեք տեսնենք ծանոթանանք ասեցի հա իհարկե մեյլ կարող եմ անել բայց կարծում եմ ամեն դոպքում հանդիպելը շոշեփլի տեսնելը մեր նմուշները որակը ասեղնագործության ու տպագրության ավելի ճիշտ կլինի Արմենի հետ խոսեմ(Արմենը տնօրենն է) տեսնեմ ինչ կասի ասեմ Ձեզ ասեցի շատ լավ կսպասեմ Ձեր արձագանքին կնշե՞ք երբ կզանգահարեք ասեց դա նշել չեմ կարող ասեցի այդ դեպքում Ձեզ հարմար կլինի 2 օր հետո Ձեզ զանգահրեմ հասկանալու համար ինչպիսինն է Ձեր արձագանքը ասեց հա իհարկե Գոհար ջան ու լավ օր մաղթեցինք սպասենք արձագանքին</t>
  </si>
  <si>
    <t>եթե չարձագանքի զանգենք 19.05.2025</t>
  </si>
  <si>
    <t>«ՋԻԷՆՍԻ-ԱԼՖԱ» ՀԵՌԱՀԱՂՈՐԴԱԿՑԱԿԱՆ ԸՆԿԵՐՈՒԹՅՈՒՆ ovio</t>
  </si>
  <si>
    <t>Կոտայքի մարզ, Աբովյան Խաղաղության փող., 1 շենք</t>
  </si>
  <si>
    <t>374-60-464646  +374-12-464646</t>
  </si>
  <si>
    <t>«ՅՈՒՔՈՄ» ՀԵՌԱՀԱՂՈՐԴԱԿՑՈՒԹՅԱՆ ԸՆԿԵՐՈՒԹՅՈՒՆ փակ բաժնետիրական ընկերություն (ՓԲԸ)</t>
  </si>
  <si>
    <t>1001-2000</t>
  </si>
  <si>
    <t>374-11-400400</t>
  </si>
  <si>
    <t xml:space="preserve">լինկդին գրել եմ </t>
  </si>
  <si>
    <t>«ԷՖ ՆԵԹ ՏԵԼԵԿՈՄ»</t>
  </si>
  <si>
    <t>2000-ից ավել</t>
  </si>
  <si>
    <t>374-10-510051</t>
  </si>
  <si>
    <t>«ԴԻՋԻԹԵՅՆ»</t>
  </si>
  <si>
    <t>374-60-700400</t>
  </si>
  <si>
    <t>"ARMENIAN SOFTWARE" ("ARMSOFT") Limited Liability Company (LLC)</t>
  </si>
  <si>
    <t>Չարենցի փող., 1 շենք, 10-րդ հարկ</t>
  </si>
  <si>
    <t>Աշոտ Խաչատրյան, տնօրեն</t>
  </si>
  <si>
    <t>ընդունարան`374-60-690901    սպասարկման կենտրոն`  374-60-690000</t>
  </si>
  <si>
    <t xml:space="preserve">Լուսինեի հետ խոսեցի ով զբաղվում է այդ հարցով ասեց ներկա պահին պատվերը կատարված է ուզարկեք ինձ ծանոթանամ տեսականիին համագործակցությունները հետագա համագործակցության համար աշնան ձմռան համար չի բացառվում որ կցանկանանք </t>
  </si>
  <si>
    <t>"TELECOM ARMENIA" Joint-Stock Company (JSC)</t>
  </si>
  <si>
    <t>ընդունարան          374-10-410410</t>
  </si>
  <si>
    <t>"SYNOPSYS ARMENIA" Closed Joint-Stock Company (CJSC)</t>
  </si>
  <si>
    <t>1001-2001</t>
  </si>
  <si>
    <t>374-10-492100</t>
  </si>
  <si>
    <t>"EASY PAY" Limited Liability Company (LLC)</t>
  </si>
  <si>
    <r>
      <rPr>
        <rFont val="Google Sans Mono"/>
        <color rgb="FF1155CC"/>
        <sz val="9.0"/>
      </rPr>
      <t>374-</t>
    </r>
    <r>
      <rPr>
        <rFont val="Google Sans Mono"/>
        <color theme="1"/>
        <sz val="9.0"/>
      </rPr>
      <t>1</t>
    </r>
    <r>
      <rPr>
        <rFont val="Google Sans Mono"/>
        <color rgb="FF1155CC"/>
        <sz val="9.0"/>
      </rPr>
      <t>1-</t>
    </r>
    <r>
      <rPr>
        <rFont val="Google Sans Mono"/>
        <color theme="1"/>
        <sz val="9.0"/>
      </rPr>
      <t>2</t>
    </r>
    <r>
      <rPr>
        <rFont val="Google Sans Mono"/>
        <color rgb="FF1155CC"/>
        <sz val="9.0"/>
      </rPr>
      <t>61261</t>
    </r>
  </si>
  <si>
    <t>զանգեցի օպերատրին էր միանում բայց չէին պատասխանում</t>
  </si>
  <si>
    <t>"ENERGY LABS" Limited Liability Company (LLC)</t>
  </si>
  <si>
    <t>Բաշինջաղյան փող., 165/2 շենք, 2-րդ հարկ</t>
  </si>
  <si>
    <t>Գագիկ Գաբրիելյան, տնօրեն</t>
  </si>
  <si>
    <t>374-60-440450</t>
  </si>
  <si>
    <t>կոնտակտ չտվեցին ասեցին կփոխանցենք կապ կհաստատեն Ձեզ հետ</t>
  </si>
  <si>
    <t>"ARPINET" TELECOMMUNICATION COMPANY</t>
  </si>
  <si>
    <t>Բաղրամյան փող., 22/2 շենք</t>
  </si>
  <si>
    <t>մինչև 50</t>
  </si>
  <si>
    <t>374-60-888888</t>
  </si>
  <si>
    <t>"ELBAKYAN" EDUCATIONAL COMPLEX</t>
  </si>
  <si>
    <t>Րաֆֆու փող., 19 շենք</t>
  </si>
  <si>
    <t>Արտակ Էլբակյան, տնօրեն</t>
  </si>
  <si>
    <t>374-96-888844(բջջ.)</t>
  </si>
  <si>
    <t>"ELCORE DISTRIBUTION" Limited Liability Company (LLC)</t>
  </si>
  <si>
    <t>դիստրիբյուտորական ընկերություն</t>
  </si>
  <si>
    <t>Խանջյան փող., 49 շենք, տարածք 23</t>
  </si>
  <si>
    <t>Արմեն Մակարյան, տնօրեն</t>
  </si>
  <si>
    <t>374-10-563135</t>
  </si>
  <si>
    <t xml:space="preserve">լինկդինով քննեքթ եմ տվել գրեմ </t>
  </si>
  <si>
    <t xml:space="preserve">Ադանա </t>
  </si>
  <si>
    <t xml:space="preserve">Արտաշատ </t>
  </si>
  <si>
    <t>Պետրոս մենեջեր</t>
  </si>
  <si>
    <t>զանգեցի նշեցի որ տնօրենի եղբայրնա տվել համարը ու գիտեմ որ փնտրում են կորպորատիվ համազգեստ ու հենց այդ առաջարկով էլ զանգահարել եմ ասեց հա լսում եմ ներկայացրեցի ինչ  ենք արտադրում ինչ ձևով բրենդի պահանջներին համապատասխան ասեց շատ լավ այո իրականում ցանկանում ենք ու մի քանի հագուստատեսակ ասեց մի քանիսը մաքրուհու հագուստ խոհանոցում աշխատակիցների համար ես ավելացրեցի նաև մատուցողներիմասով և այդպես ասեց շատ լավ ուղարկեք նայենք գնային մասով ասեց ասեցի որ ամեն տեսակ իր արժեքն ունի կախված դիզայնից կտորից բան այդպես ասեց ուղարկեք նայենք Ձեզ հետ կապ հաստատենք</t>
  </si>
  <si>
    <t xml:space="preserve">զանգեցի չպատասխանեց հետո այլ անձ զանգեց ասեց զբաղված է մի փոքր ուշ զանգեք զանգեցի խոսեցի Պետրոսն ասեց վաղը կամ մյուս օրն ենք Բաբկենի (տնօրենի ) հետ հանդիպում ունենալու ասեց հինգշաբթի կապ կհաստատեմ Ձեզ հետ կխոսենք ասեցի եթե չզանգահարեք հարմար կլինի ուրբաթ Ձեզ հետ կապ հաստատեմ խոսենք ասեց հա </t>
  </si>
  <si>
    <t xml:space="preserve">23.05.2025 զանգեն եթե ինքը չզանգի </t>
  </si>
  <si>
    <t>ասեց Պետրոսը էսօր ազատ է երկուծաբթի զանգահարեք</t>
  </si>
  <si>
    <t>զանգեցի չպատասխանեց հետո զանգեց աղջիկ էր խոսում ասեց հաճախորդների հետ է տեղում չէ էսօր 27.05.2025 զանագահրեցի Սերգեյը պատասխանեց հետո փոխանցեցին Պետրոսին հիշեց ասեց քանի որ եսմենակ չեմ լինելու հանդիպմանը տնօրենն էլ է լինելու դրա համար եկեք ես տնօրենի հետ կապ հաստատեմ խոսեմ ու զանգեմ Ձեզ  կլինի ասեցի հա հասկացեք զանգեք սպասում եմ ձեր զանգին Պետրոս ջան</t>
  </si>
  <si>
    <t>10.06.2025</t>
  </si>
  <si>
    <t xml:space="preserve">Սրգեյը պատասխանեց ասեցի Պետրոսի հետ էի ուզում խոսել ասեց ուզում Ձեր համարը տամ ինքը զանգի ասեցի հա եկեք տվեք թող զանգահարի ինձ ասեց բարի </t>
  </si>
  <si>
    <t>ստեղծագործական հարթակ</t>
  </si>
  <si>
    <t>Հալաբյան փողոց 16,</t>
  </si>
  <si>
    <t>500-1500</t>
  </si>
  <si>
    <t>374 11 512121</t>
  </si>
  <si>
    <t xml:space="preserve">անհասանելիա հուլիսի վերջ փորձել </t>
  </si>
  <si>
    <t>Willing &amp; Able Operations LLC</t>
  </si>
  <si>
    <t>Նորաշեն թաղամաս, շենք 25, թիվ 141</t>
  </si>
  <si>
    <t>50-200</t>
  </si>
  <si>
    <t>374 11 900 901 Բջջային (Viber, WhatsApp): +374 43 901 900</t>
  </si>
  <si>
    <t>ServiceTitan</t>
  </si>
  <si>
    <t>Անտառային փողոց 11/1,</t>
  </si>
  <si>
    <t>1500-2001</t>
  </si>
  <si>
    <t>Արա Մահդեսյան (CEO), Վահե Կուզոյան (President)</t>
  </si>
  <si>
    <t>374 99 094095</t>
  </si>
  <si>
    <t>DISQO</t>
  </si>
  <si>
    <t>Հալաբյան փողոց 16, Երևան 0038, Հայաստան</t>
  </si>
  <si>
    <t>200-500</t>
  </si>
  <si>
    <t>Արմեն Աճեմյանի (CEO)</t>
  </si>
  <si>
    <t>374 11 900 901</t>
  </si>
  <si>
    <t>10Web</t>
  </si>
  <si>
    <t>Գյուլբենկյան փողոց 30/3, սենյակ 141,</t>
  </si>
  <si>
    <t>Արտավազդ Մինասյան</t>
  </si>
  <si>
    <t>374 11 422222</t>
  </si>
  <si>
    <r>
      <rPr>
        <rFont val="Calibri"/>
        <color theme="1"/>
      </rPr>
      <t xml:space="preserve">պատասխանեցին ասեց այս հարցով զբաղվողը տեղում չէ ես Ձեր հեռախոսահամարը կտամ կզանգահարի վաղը ասեցիիսկ կարող եք իր հեռախոսահամարը տրամադրել ինձ ես վաղը զանգահարեմ իրեն ասեց </t>
    </r>
    <r>
      <rPr>
        <rFont val="Calibri"/>
        <color rgb="FFFF0000"/>
      </rPr>
      <t xml:space="preserve">812 ներիքին համարն է Ani է անունը </t>
    </r>
  </si>
  <si>
    <t>23.05.2023</t>
  </si>
  <si>
    <t>խոսեցի հենց Անիի հետ ասեց նայեք մենք չենք կրում հագուստ լոգոյով չունենք բայց միջոցառումների ժամանկ ունենում ենք ես էլ հավելեցի որ այո միջոցառումների ժամանակ բավականին ներկայանալի է լինում նույնիսկ գործընկերներին հյուրերին նվերների համար բավականին հարմար տարբերակ է ու ասեցի կարծում այս տեսանկյունից էլ դիտարկելու համար ամեն դեպքում հանդիպենք Ձեզ ցույց տանք ասեց դեռ ոչ քանի որ պլանավորված չունենք միջոցառում իրենց մեյլ ուզեցի ասեցի ուղարկեմ էդպես ծանոթացեք մեր տվյալները պահեք անհրաժեշտության դեպքում հենց մեր առաջրկը դիտարկեք տրամադրեց հիմա կուղարկեմ</t>
  </si>
  <si>
    <t>TeamViewer Armenia</t>
  </si>
  <si>
    <t>Մովսես Խորենացու փողոց, 28 շենք</t>
  </si>
  <si>
    <t>Ստեփան Հարությունյան</t>
  </si>
  <si>
    <t>374 11 612100</t>
  </si>
  <si>
    <t xml:space="preserve">զանգերը գնում է չեն պպատասխանում </t>
  </si>
  <si>
    <t>զանգերը գնում են սբոյա տալիս</t>
  </si>
  <si>
    <t>Adobe Armenia (Workfront)</t>
  </si>
  <si>
    <t>Հյուսիսային պողոտա 1, Նորդ Բիզնես Կենտրոն, 5-րդ հարկ, գրասենյակ 14                     Հալաբյան փողոց 22/5, 2-րդ հարկ,</t>
  </si>
  <si>
    <t xml:space="preserve">374 60 619828  </t>
  </si>
  <si>
    <t>նորից սբոյա տալիս</t>
  </si>
  <si>
    <t xml:space="preserve">28.07.2025 </t>
  </si>
  <si>
    <t>Webb Fontaine Holding LLC</t>
  </si>
  <si>
    <t>Արմենակ Արմենակյան փողոց 2/5, 6-րդ հարկ</t>
  </si>
  <si>
    <t>Արա Շամիրզայան</t>
  </si>
  <si>
    <t>374 10 655657</t>
  </si>
  <si>
    <t>զանգերը գնումա էլի չեն պատասխանում</t>
  </si>
  <si>
    <t>լինկդինով խոսել ենք</t>
  </si>
  <si>
    <t>DataArt Armenia</t>
  </si>
  <si>
    <t>Պարոնյան փողոց 40, Դվին Պլազա բիզնես կենտրոն</t>
  </si>
  <si>
    <t>2000-10000</t>
  </si>
  <si>
    <t>Արսեն Բաղդասարյան</t>
  </si>
  <si>
    <t>374 60 509797</t>
  </si>
  <si>
    <t xml:space="preserve">նորից նույնը </t>
  </si>
  <si>
    <t>Fortra Armenia</t>
  </si>
  <si>
    <t>Ալեք Մանուկյան փողոց 9,</t>
  </si>
  <si>
    <t>374 60 612134</t>
  </si>
  <si>
    <t>Woods Center, Այգեգործական 5-րդ թաղամաս, 1-2 շենք, Ջրվեժ,</t>
  </si>
  <si>
    <t>374 11 224 000</t>
  </si>
  <si>
    <t>երեկ լավա գոնե զանգ գնում էր հիմա ընդհանրապես չի գնում սբոյա տալիս</t>
  </si>
  <si>
    <t>50-201</t>
  </si>
  <si>
    <t>374 10 650202</t>
  </si>
  <si>
    <t xml:space="preserve">Աասեց մեյլ տամ ուղարկեք մեյլին նայենք ասեցի կնշեք ով է զբաղվում ասեց ես մեյլ տամ ուղարկեք  ծանոթանանք ասեցի իհարկե մեյլ կարող եմ անել սակայն քանիոր խոսքը հագուստներին է վերաբերվում առաջարկում եմ ամեն դեպքում եթե Ձեզ հարմար է վաղը հանդիպենբնք շոշափելի ծանոթացնենք նմուշներին տեսնեք ոսրակը ասեղնագործության տպագրության ասեց շատ լավ այդսդ դեպքում եկեք հավելյալ ճշտում կատարեմ հանդիպման համար զանգահարեմ ասեցի երբ կզանգահարեք ասեց վաղը ասեցի շատ լավ կսպասեմ եթե չզանգահարեք կասրող եմ հավելյալ զանգել Ձեզ հարմար կլինի ասեց այո կարող եք </t>
  </si>
  <si>
    <t>20.05.2025 զանգահարել եթե չզանգի մինչև օրվա ավարտ</t>
  </si>
  <si>
    <t>մեյլը չէր ստացել կրկին ուղարկեցի ծանոթանան ամսի 22 կզանգենք արդեն պայմանավորվենք հանդիպենք</t>
  </si>
  <si>
    <t>խոսեցինք ծանոթացել էր ասեց կարող ենք հանդիպել ամսի 30-ին</t>
  </si>
  <si>
    <t>NRGaming</t>
  </si>
  <si>
    <t>Տիչինայի փողոց 2/1</t>
  </si>
  <si>
    <t xml:space="preserve"> HR Արմինե</t>
  </si>
  <si>
    <t xml:space="preserve">հունիսի 10-ից հետո արձակաուրդում է </t>
  </si>
  <si>
    <t xml:space="preserve">խոսեցի ասեց համագործակցում ենք ասեցի միգուցե հանդիպենք այլ տարբերակ որպես որ հենց անհրաժեշտ լինի դիտարկեք ասեց չէ այս պահին հարկավոր չէ </t>
  </si>
  <si>
    <t>Art residence</t>
  </si>
  <si>
    <t>կառուցապատում</t>
  </si>
  <si>
    <t>Ղափանցյան 3 կամ 13 (նավիգատրով)</t>
  </si>
  <si>
    <t>Հրաչ</t>
  </si>
  <si>
    <t>374 44 532 323</t>
  </si>
  <si>
    <t xml:space="preserve">sales@artresidence.am </t>
  </si>
  <si>
    <t xml:space="preserve">զանգեցի խոսեցի ասեց մեյլ անեմ համոզեցի հանդիպենք նմուշային ցույց տամ ասեց լավ եկեք էդպես պայմանավորվեցին բան հետո մի քիչ հետո զանգեց ասեց վերցրել են արդեն մեյլ արեցի ասեց կզանգեմ Ձեզ Գոհար ջան ասեցի լավ կսպասեմ </t>
  </si>
  <si>
    <t>Energize Global Services</t>
  </si>
  <si>
    <t>Աբելյան փողոց 6/1, IT Park շենք</t>
  </si>
  <si>
    <t>1500-2000</t>
  </si>
  <si>
    <t>374 60 370244</t>
  </si>
  <si>
    <t>info@energizeglobal.com</t>
  </si>
  <si>
    <t>Կին էր պատասխանեց ասեցի ինչ առաջարկով եմ զանգել ասեց հասկացա Ձեզ եկեք մեյլ արեք քանի որ բաժինն է ընդհանուր զբաղվում ինչ-որ հստակ անձ չեմ կարող նշել ուղարկեք կնայենք անհրաժեշտության դեպքում կապ կհաստատեմ</t>
  </si>
  <si>
    <t>Joomag</t>
  </si>
  <si>
    <t>Մարտիրոս Սարյան փողոց 12,</t>
  </si>
  <si>
    <t>374 55 877955</t>
  </si>
  <si>
    <t>անհասանելի է հեռախոսահամարը</t>
  </si>
  <si>
    <t>անհասանելի է նորից</t>
  </si>
  <si>
    <t xml:space="preserve">անհսանելի է </t>
  </si>
  <si>
    <t>gg</t>
  </si>
  <si>
    <t>Երևան, Մամիկոնյանց փողոց 44/4</t>
  </si>
  <si>
    <t>Խաչատուր Գրիգորյան</t>
  </si>
  <si>
    <t>374 60 44 8778</t>
  </si>
  <si>
    <t xml:space="preserve">կոնտակտի հետ խնդիր կար համարը ուղղեմ զանգեմ </t>
  </si>
  <si>
    <t>FLUX Technologies</t>
  </si>
  <si>
    <t>Հրաչյա Քոչար փողոց 4</t>
  </si>
  <si>
    <t>374 55 800844</t>
  </si>
  <si>
    <t>Web Apricot Programming Company</t>
  </si>
  <si>
    <t>Ազատության պողոտա 24,</t>
  </si>
  <si>
    <t>374 98 73 45 73</t>
  </si>
  <si>
    <t>Polixis</t>
  </si>
  <si>
    <t>Մարշալ Բաղրամյան պողոտա 22Ա1,</t>
  </si>
  <si>
    <t>374 44 22 34 22</t>
  </si>
  <si>
    <t xml:space="preserve">զանգերը գնում գնում իրան իրան անջատվումեն </t>
  </si>
  <si>
    <t xml:space="preserve">խոսեցի իրա հետ Արփին պատասխանեց այդ հարցով հենց զբաղվողը ասեցի առաջարկը ներկայացրեցի ասեց դուք ինձ ուղարկեք առաջարկը նայեմ մեզ հարկավոր են պոլոներ t-shirt-ներ հուդիներ գունային գաման սպիտակ և սև բամբակ կտորից ուղարկեք նայենք հանդիպումը արդեն կկզամակերպեն հունիսին կամ հուլիսին </t>
  </si>
  <si>
    <t>քանի որ ասեց հունիս հուլիս ավելի շատ հուլիս դրա համար զանգենք 01.07.2025</t>
  </si>
  <si>
    <t>Menu Group UK Ltd</t>
  </si>
  <si>
    <t>Մարշալ Բաղրամյան պողոտա, 2-րդ նրբանցք, 8</t>
  </si>
  <si>
    <t>Հիմնադիր: Վահան Քերոբյան    Գլխավոր տնօրեններ: Անուշ Ներսիսյան և Դավիթ Բաբայան</t>
  </si>
  <si>
    <t>374 12 222000</t>
  </si>
  <si>
    <t>անհասանելի է</t>
  </si>
  <si>
    <t>STDev</t>
  </si>
  <si>
    <t>Կարապետ Ուլնեցի փողոց 58/1, ՍԱՄԱՐԿ բիզնես կենտրոն,</t>
  </si>
  <si>
    <t>374 95 200 870</t>
  </si>
  <si>
    <t>ասեց որ արդեն պատվիրել են հիմա կարիք չկա  մեյլ ուզեցի ասեցի ուղարկեմ մեր առաջարկը ևս նոր պատվերի դեպքում դիտարկեն նաև մեր առաջարկը</t>
  </si>
  <si>
    <t>Sololearn</t>
  </si>
  <si>
    <t>1 Լեոյի փողոց</t>
  </si>
  <si>
    <t>չեն պատասխանում էլի</t>
  </si>
  <si>
    <t>TCF Armenia</t>
  </si>
  <si>
    <t>65/5 Հալաբյան փողոց</t>
  </si>
  <si>
    <t>37444441050/098-901-881</t>
  </si>
  <si>
    <t xml:space="preserve">խոսեցի ներկայացրեցի գնառաջարկ ուզեցին մանրամասն էլի ներկայացրեցի ինչից է ձևավորվումգինը առաջարկեցի վոթսափ ուղարկեն իրենց ցանկալի մոդելները գնառաջարկ ներկայացնենք և ըստ այդմ հանդիպենք քննարկենք ասեց շատ լավ մի փոքր ուշ կուղարկեմ ասեցի շատ լավ կսպասեմ </t>
  </si>
  <si>
    <t xml:space="preserve">ասել էին վոթսափ կուղարկենք բայց չէին ուղարկել զանգեցի հիշեցնեմ այն էլ չեն պատասխանում </t>
  </si>
  <si>
    <t>զանգերը գնում են կեսից դառնում է անհասանելի հետ զանգեց Նարեն էր ասեց հա հիշեցի եկեք ես Ձեզ այսօր ուշ ուղարկեմ ասեցի հա Նարե ջան ուղարկեք մենք վաղը կնայենք և օրվա ընթացքում գնառաջարկը կուղարկենք</t>
  </si>
  <si>
    <t>խոսեցի ասեց հա էլի մոռացել էի ասեցի կամ հիմա ուղարկեք որպեսզի չմոռանաք կամ եթե ինչ կարող եմ զանգահարել հիշեցնել եթե հարկավոր է</t>
  </si>
  <si>
    <t xml:space="preserve">գնառաջարկ ուղարկելուց հետո գրել եմ չպատասխանեն կխոսենք էլի </t>
  </si>
  <si>
    <t xml:space="preserve">ոչ գրածներիս է նայում ոչ էլ պատասխանում է այսօր էլ 24.06 զանգահարում է կրկին չի պատասխանում </t>
  </si>
  <si>
    <t>HackTech LLC</t>
  </si>
  <si>
    <t>64/1 Անաստաս Միկոյան փողոց, Դավթաշեն վարչական շրջան</t>
  </si>
  <si>
    <t>մի հատ տղա էր պատասխանեց ներկայացրեցի ինչ հարցով եմ զանգահարել ոչ մի կերպ չփոխանցեց այդ հարցով զբաղվողին կոնտակտ չտվեց ասեց անհրաժեշտ չէ ներկա պահին կարիք լինի կդիտարկենք ասեցի միգուցե մեյլ տաք գոնե այդպես ուղարկեմ առաջարկը դիտարկեք նույնիսկ մեյլ չուղարկեց ասեց ես տեղյակ կպահեմ միջոցառումների ժամանակ անհրաժեշտության դեպքում ձեզ հետ կապ կհաստատեն</t>
  </si>
  <si>
    <t>SFL</t>
  </si>
  <si>
    <t>24/19 Ազատության պողոտա</t>
  </si>
  <si>
    <t>անհասանելի է էլի</t>
  </si>
  <si>
    <t>EPAM Systems</t>
  </si>
  <si>
    <t>24 Մովսես Խորենացի փողոց</t>
  </si>
  <si>
    <t>BlueNet</t>
  </si>
  <si>
    <t>0021 Նիկողայոս Ադոնցի փողոց</t>
  </si>
  <si>
    <t>զանգ չի գնում միանգամից զաբղված է ցույց տալիս</t>
  </si>
  <si>
    <t xml:space="preserve">զանգերը գնումա չեն պատասխանում </t>
  </si>
  <si>
    <t>EveryMatrix</t>
  </si>
  <si>
    <t>22 Երվանդ Քոչարի փողոց</t>
  </si>
  <si>
    <t>37455562526/ 093283206 Արփի</t>
  </si>
  <si>
    <t>ասեց չեմ աշխատում էսօր վաղը հինգշաբթի խոսենք հիմա հինգշաբթի զանգենք ներկայացնենք</t>
  </si>
  <si>
    <t xml:space="preserve">ասեց որ աշխատանքի չի վաղը զանգենք ասեց  եթե Ձեզ հարմար է ես զանգեմ ասեցի հա Արփի ջան ոչ մի խնդիր զանգահարեք ասեց դե վաղը կզանգեմ </t>
  </si>
  <si>
    <t>եթե չզանգեց մենք զանգենք 02.06.2025</t>
  </si>
  <si>
    <t>խոսեցի ասեցի ներկայացրեցի ասեց իրականում հանդիպում հիմա չենք կարող կազմակերպել քանի որ օֆիս չեմ գնում դուք ուղարկեք ինձ մարկետինգի թիմի հետ էլխոսեմ հասկանամ Ձեզ ասեմ ասեց 29-30 հոգի է Հայաստանի մասնաճյուղում աշխատակիցների քանակը էդպես ինֆոն հիմա կուղարկենք կնայեն ու ըստ այդմ կապ կհաստատեն անհարժեշտության դեպքում</t>
  </si>
  <si>
    <t>Simply Technologies</t>
  </si>
  <si>
    <t>59 Մարշալ Բաղրամյանի պողոտա</t>
  </si>
  <si>
    <t xml:space="preserve">զանգերըգնում է բայց չեն պատասխանում </t>
  </si>
  <si>
    <t>ABC LAB</t>
  </si>
  <si>
    <t>67 Արշակունյաց պողոտա</t>
  </si>
  <si>
    <t xml:space="preserve">համարը գոյություն չունի </t>
  </si>
  <si>
    <t>ZERØ</t>
  </si>
  <si>
    <t>59 Հանրապետություն փողոց</t>
  </si>
  <si>
    <t>կրկին անհասանելի է</t>
  </si>
  <si>
    <t xml:space="preserve">նորից նույնը հուլիսին զանգել </t>
  </si>
  <si>
    <t>12 Ամիրյան փողոց</t>
  </si>
  <si>
    <t>չեն պատասխանում վերջում էլ սբոյա տալիս</t>
  </si>
  <si>
    <t>Incredo LLC</t>
  </si>
  <si>
    <t>6 Աբելյան</t>
  </si>
  <si>
    <t>զանգերը գնումա սբոյա տալիս</t>
  </si>
  <si>
    <t>ինչ-որ երեխա էր պատասխանեց նու տենց 14-15-ոտ սխալ էր համարը</t>
  </si>
  <si>
    <t>Siemens Industry Software CJSC</t>
  </si>
  <si>
    <t>Հալաբյան փողոց</t>
  </si>
  <si>
    <t>Արաքսիայի հետ խոսեցի ասեց դժվար է մեզմոտ հանդիպում կազմակերպել բան մեյլ ուղարկեք փորձեցի համոզել ասելով որ հագուստի մասին է խոսքը ամեն դեպքում ճիշտ է հանդիպելը բան միևնույնն է չհամաձայնեց այդպես մեյլ պետք է ուղարկի ուղարկենք մեյլով ծանոթանան</t>
  </si>
  <si>
    <t>TIDEPOOL LABS</t>
  </si>
  <si>
    <t>19/1 Սայաթ-Նովա պողոտա</t>
  </si>
  <si>
    <t>անհասանելի է կրկի</t>
  </si>
  <si>
    <t>cognaize cjsc</t>
  </si>
  <si>
    <t>Արշակունյաց պողոտա 41</t>
  </si>
  <si>
    <t>զանգերը գնումա չեն պատասխանում</t>
  </si>
  <si>
    <t>էլի չեն պատասխանում</t>
  </si>
  <si>
    <t xml:space="preserve">չեն պատասխանում էլի </t>
  </si>
  <si>
    <t>21 Կալենցի փողոց</t>
  </si>
  <si>
    <t xml:space="preserve">տղա էր խոսում ով այդ հարցով չէր էլ զբաղվում հարցրեցի հարմար է զրուցել ասեց այդքան էլ չէ բաց ինչ հարցով է ասեցի ասեց դա մեր հետ ինչ կապ ունի բացատրեցի ինչ մասով է առաջարկը բա քանի որ հարմար չէ մեյլ արեք ցույց կտամ HR-ին ասեցի իսկ կարող եք իր մեյլը տրամադրել զանգեմ հենց իր հետ եմ խոսեմ ասեց չէ ոչ մեկին էլ դուր չի գա իր համարը տամ զանգեք մեյլ արեք ցույց կտամ </t>
  </si>
  <si>
    <t>Concept Studio</t>
  </si>
  <si>
    <t>41 Հրաչյա Քոչարի փողոց</t>
  </si>
  <si>
    <t xml:space="preserve">վաաայ բռիիի մեկն էր կներեք իհարկե սենց արտահայտվելուս համար բայց շատ բռիի էր խոսում չթողեց նորմալ ներկայացնեմ մեզ չի հետաքրքրում Ձեր համարը կպահեմ պետք լինի կզանգենք ասեցի մեյլ կարող եք տրամադրել գոնե մեյլին ուղարկեմ նենց արագ ասեց էն ձևով որ վաբշե հասկանալի չեղավ թե ինչ ասեց իմաստ չկա մի ուղարկեք մեկա այս պահին ուշադրություն չեն դարձնելու բայց դե մեկա իրա ինադու գտնելու եմ հեսա մեյլը ուղարկեմ </t>
  </si>
  <si>
    <t>SADA Global Delivery Center</t>
  </si>
  <si>
    <t>6 Դերենիկ Դեմիրճյանի փողոց</t>
  </si>
  <si>
    <t>զանգերը գնում են ու անջատվում կեսից</t>
  </si>
  <si>
    <t>զանգերը գնում են ու անջատվում կեսից էլի</t>
  </si>
  <si>
    <t>TCO LLC</t>
  </si>
  <si>
    <t>22 Հանրապետություն փողոց</t>
  </si>
  <si>
    <t>(044) 881120</t>
  </si>
  <si>
    <t>YEA Engineering</t>
  </si>
  <si>
    <t>25 Բագրևանդի փողոց</t>
  </si>
  <si>
    <t>X-TECH Creative Studio</t>
  </si>
  <si>
    <t>16 Աբովյանի փողոց</t>
  </si>
  <si>
    <t>010 54 43 11 / 099/093 199 389 / 055 56 40 05 / 091800512</t>
  </si>
  <si>
    <t>ասեց որ ներկա պահին անհրաժեշտ չէ մեյլ կուղարկի մեյլին ուղարկենք ծանոթանան անհրաժեշտության դեպքում կապ կհաստատեն մեզ</t>
  </si>
  <si>
    <t>AIST Global</t>
  </si>
  <si>
    <t>24 Նաիրի Զարյան փողոց</t>
  </si>
  <si>
    <t>HNet LLC</t>
  </si>
  <si>
    <t>(010) 547-320</t>
  </si>
  <si>
    <t>Հովակիմը պատասխանեց ասեցի ինչ առաջարկով է ում հետ կարող եմ զրուցել ասեց մեկ րոպե միացնեմ այդպես միացրեցին Անժելայի հետ խոսեցի ասեց շատ բարի օնլայն գրավոր տարբերակով ուղարկեք տնօրենին էլ ցույց տանք ըստ այդմ հասկանանք կարող ենք համագործակցել թե ոչ ասեց նշեք արժեքները մեծքանակի տպագրության արժեքները դե նշեցի որ ներկա պահին հնարավոր չէ ինֆոյում ներառված են այն մինիմալ արժեքները իսկ հստակ արժեքների մասին տեղեկատվություն կարող ենք տալ երբ արդեն հստակ կիմանանք քանակ հագուստի կտորի տեսակ ասեղնագործության չափս և այլն ասեցի ուղարկեմ դիտարկեք այնուհետև հարցերի և ավելի մանրամասն տեղեկատվության դեպքում կապ հաստատեք ինձ հետ  info@fastnet.am</t>
  </si>
  <si>
    <t xml:space="preserve">եթե կապ չհաստատեն զանգենք տեսնենք դիկտարկել են թե ոչ05.06.2025 </t>
  </si>
  <si>
    <t>Coin Stats</t>
  </si>
  <si>
    <t>24/15 Ազատության պողոտա</t>
  </si>
  <si>
    <t xml:space="preserve">զանգեը գնումա ու կեսից անջատվում </t>
  </si>
  <si>
    <t>SmartClick AI</t>
  </si>
  <si>
    <t>3 Հակոբ Հակոբյան փողոց</t>
  </si>
  <si>
    <t>անհսանելի է էլի</t>
  </si>
  <si>
    <t xml:space="preserve">նույնը էլի </t>
  </si>
  <si>
    <t>LS Innovations</t>
  </si>
  <si>
    <t>Մամիկոնյանց փողոց 48</t>
  </si>
  <si>
    <t>(044) 544-511</t>
  </si>
  <si>
    <t xml:space="preserve">վայրենի ոնցոր լիներ ներկայացա ասեց ի՞նչ նորից ներկայացա միանգամից ասեց հետո կզանգահարեմ ու անջատեց </t>
  </si>
  <si>
    <t>Hi-Tech Gateway LLC</t>
  </si>
  <si>
    <t>Չարենցի 1,5-րդ հարկ</t>
  </si>
  <si>
    <t>HR-իհետ խոսեցի Արուսիկի հետ ասեց որ  չեն հագնում հարցրեցի իսկ միջոցառումների էքսպոների ժամանակ էլ չե՞ք կրում ասեց էքսպոներին մասնակցում ենք այդ ժամանակ կրում ենք  տարին մեկ անգամ լինի չլինի ասեցի միգուցե այդ մասով դիտարկեք մեյլ հիմա կուղարկի կուղարկեմ առաջարկը կնայեն կդիտարկեն</t>
  </si>
  <si>
    <t>Digitec Innovations LLC</t>
  </si>
  <si>
    <t>31/3 Թումանյան փողոց</t>
  </si>
  <si>
    <t>inOne</t>
  </si>
  <si>
    <t>27 Նաիրի Զարյան փողոց</t>
  </si>
  <si>
    <t>374 (55) 350-750</t>
  </si>
  <si>
    <t xml:space="preserve">խոսեցի օպերատրի հետ լսեցառաջարկը ասեց ես չեմ զբաղվում այդ հարցով ասեցի իսկ կարող եք տրամադրել այն անձի կոնտակտային տվյալները ով զբաղվում է ասեց հիմա չեմ կարող տրամադրել քանի որ չգիտեմ ով է զբաղվում այդ հարցով ես հիմա կգրեմ տնօրինությանը կփոխանցեմ Ձեր տվյալները անհրաժեշտ լինի կապ կհաստատեն Ձեզ հետ </t>
  </si>
  <si>
    <t>IQ Soft</t>
  </si>
  <si>
    <t>2a Ագաթանգեղոսի փողոց</t>
  </si>
  <si>
    <t xml:space="preserve">էլի անհասանելի է </t>
  </si>
  <si>
    <t>Benivo</t>
  </si>
  <si>
    <t>15 Մովսես Խորենացի փողոց</t>
  </si>
  <si>
    <t>(010) 525-202</t>
  </si>
  <si>
    <t>CargoMatrix Inc. Armenian Branch</t>
  </si>
  <si>
    <t>56 Կարապետ Ուլնեցի փողոց</t>
  </si>
  <si>
    <t>IUnetworks LLC</t>
  </si>
  <si>
    <t>ArmBoldMind</t>
  </si>
  <si>
    <t>Արշակունյաց պողոտա 15,</t>
  </si>
  <si>
    <t>(012) 770-007</t>
  </si>
  <si>
    <t>այսօր էլ մի հատ զանգ գնաց ու սբոյ տվեց</t>
  </si>
  <si>
    <t>նորից նույնը</t>
  </si>
  <si>
    <t>OWLFINITY LLC</t>
  </si>
  <si>
    <t>Հ․ Քոչար 4</t>
  </si>
  <si>
    <t xml:space="preserve">պատասխանեց լսեց ասեց ունեն ասեցի այլընտրանքի տարբերակիորպես այլընտրանք մենք ասեց որտեղից իմ համարը Ձեզ ասեցի որ ընկերությունը ուսումնասիրելուց հետո եմ գտել ասեց որ ընկերությունը ասեցի ասեց այդ ընկերությունը այլևս չի գործում շնորհակալ եմ զանգի համար ու անջատեց </t>
  </si>
  <si>
    <t>Efusoft LLC</t>
  </si>
  <si>
    <t>Այաս փողոց 10/1</t>
  </si>
  <si>
    <t>(012) 434-444</t>
  </si>
  <si>
    <t>անհասանելի է էլի զանգել հուլիսի վերջ</t>
  </si>
  <si>
    <t>Exsol LLC</t>
  </si>
  <si>
    <t>Սմբատ Զորավար 11/1</t>
  </si>
  <si>
    <t>Mamble</t>
  </si>
  <si>
    <t>Ծիծեռնակաբերդի խճուղի 1/2, 4-րդ մուտք, 2-րդ հարկ,</t>
  </si>
  <si>
    <t xml:space="preserve">Սոնա Մամյան տնօրեն </t>
  </si>
  <si>
    <t>(098) 577-176</t>
  </si>
  <si>
    <t>Esterox</t>
  </si>
  <si>
    <t>Սարալանջի պողոտա</t>
  </si>
  <si>
    <t>զանգերը գնում էչեն պատասխանում ներկայացա ու միանգամից ասեց որ այս պահին հետաքրքրված չենք շնորհակալություն և վերջ անջատեցին</t>
  </si>
  <si>
    <t>OMD LLC</t>
  </si>
  <si>
    <t>Ադոնցի փողոց 2, Yeraz Business Center, շենք 2</t>
  </si>
  <si>
    <t>զանգերը գնում էչեն պատասխանում</t>
  </si>
  <si>
    <t>Candy Wings</t>
  </si>
  <si>
    <t>105 Տերյան փողոց</t>
  </si>
  <si>
    <t xml:space="preserve">պատասխանեց Արենը խոսեցինք ներկայացրեցի հանդիպման մասով ասեցի ասեց օնլայն տարբերակով կարող եք ուղարկել ես նայեմ նոր հանդիպման մասով խոսենք ասեցի շատ լավ ուղարկեք հիմա կուղարկեմ </t>
  </si>
  <si>
    <t>Ogma Applications</t>
  </si>
  <si>
    <t>Աբելյան փողոց 6/1, 3-րդ հարկ, սենյակ 304</t>
  </si>
  <si>
    <t>(010) 350-360</t>
  </si>
  <si>
    <t>Imea Systems</t>
  </si>
  <si>
    <t>"Lanar Service"LLC</t>
  </si>
  <si>
    <t>Արա Սարգսյան փողոց 10/1</t>
  </si>
  <si>
    <t xml:space="preserve"> ասեց որ հաճախ անհրաժեշտչի լինում ուղարկենք կնայեն ու երբ անհրաժեշտ լինի կապ կհաստատեն info@lanar.am</t>
  </si>
  <si>
    <t>2/4 Արմենակ Արմենակյանի փողոց</t>
  </si>
  <si>
    <t>Polymorphic</t>
  </si>
  <si>
    <t>Ազատության պողոտա 24</t>
  </si>
  <si>
    <t>Inomma LLC</t>
  </si>
  <si>
    <t>Պարույր Սևակ փողոց 9</t>
  </si>
  <si>
    <t>BetConstruct Trainings</t>
  </si>
  <si>
    <t>Գարեգին Հովսեփյան փողոց 20</t>
  </si>
  <si>
    <t>(096) 019-207</t>
  </si>
  <si>
    <t>Macadamian AR</t>
  </si>
  <si>
    <t>(093) 202-589, (010) 229-196</t>
  </si>
  <si>
    <t>IndexBoard</t>
  </si>
  <si>
    <t>43 Արշակունյաց պողոտա</t>
  </si>
  <si>
    <t>Evistep LLC</t>
  </si>
  <si>
    <t>LSOFT LTD</t>
  </si>
  <si>
    <t>Փավստոս Բուզանդի փողոց 1/3 շենք, 7-րդ հարկ</t>
  </si>
  <si>
    <t>LimeTech</t>
  </si>
  <si>
    <t>(010) 202-027</t>
  </si>
  <si>
    <t>Datafoundry Labs LLC</t>
  </si>
  <si>
    <t>5 Եկմալյան փողոց</t>
  </si>
  <si>
    <t>Mer Soft</t>
  </si>
  <si>
    <t>Ծիծեռնակաբերդի խճուղի 1/3</t>
  </si>
  <si>
    <t>Shahumyan Media</t>
  </si>
  <si>
    <t>2 Արշակունյաց պողոտա</t>
  </si>
  <si>
    <t>RAFA SOLUTIONS</t>
  </si>
  <si>
    <t>Մաշտոցի պողոտա 45ա, բնակարան 110</t>
  </si>
  <si>
    <t>(011) 771-234</t>
  </si>
  <si>
    <t>iHost</t>
  </si>
  <si>
    <t>8 Կորյունի փողոց</t>
  </si>
  <si>
    <t>VTG Software LLC</t>
  </si>
  <si>
    <t>Մաշտոցի 3, բն. 25</t>
  </si>
  <si>
    <t>(011) 200-371, (077) 011-175</t>
  </si>
  <si>
    <t>gHost Services LLC</t>
  </si>
  <si>
    <t>Nork Technology Center</t>
  </si>
  <si>
    <t>68 Կարապետ Ուլնեցի փողոց</t>
  </si>
  <si>
    <t>Lite Group CJSC</t>
  </si>
  <si>
    <t>(+374 60) 38-33-33</t>
  </si>
  <si>
    <t>AAS Devel</t>
  </si>
  <si>
    <t>Սարմենի 9/9</t>
  </si>
  <si>
    <t>Laravelsoft LLC</t>
  </si>
  <si>
    <t>(094) 606-033</t>
  </si>
  <si>
    <t>Picsart Academy</t>
  </si>
  <si>
    <t>Ազատության պողոտա 24/17, E Պլազա, Բիզնես Կենտրոն</t>
  </si>
  <si>
    <t>Ovak Technologies</t>
  </si>
  <si>
    <t>Գալիլեո Գալիլեյի փողոց 2 շենք, Կանաքեռավան գյուղ, Կոտայքի մարզ,</t>
  </si>
  <si>
    <t>ModelManagement</t>
  </si>
  <si>
    <t>4P1P</t>
  </si>
  <si>
    <t>Սմբատ Զորավարի փողոց 11/1</t>
  </si>
  <si>
    <t>Armenian Card CJSC</t>
  </si>
  <si>
    <t>Մ․Խորենացի 15, «Էլիտ Պլազա» բիզնես-կենտրոն, 8-րդ հարկ</t>
  </si>
  <si>
    <t>FinConstruct</t>
  </si>
  <si>
    <t>20 Գարեգին Հովսեփյանի փողոց</t>
  </si>
  <si>
    <t>Groksmith</t>
  </si>
  <si>
    <t>19 Խնկո Ապոր փողոց</t>
  </si>
  <si>
    <t>Dom-Daniel Armenia</t>
  </si>
  <si>
    <t>Մարշալ Բաղրամյանի պողոտա 17, 2-րդ հարկ,</t>
  </si>
  <si>
    <t>(010) 502-999</t>
  </si>
  <si>
    <t>Amadeus</t>
  </si>
  <si>
    <t>Մեսրոպ Մաշտոցի պողոտա 15, Elite Plaza Business Center, 10-րդ հարկ,</t>
  </si>
  <si>
    <t>10000 և ավելի</t>
  </si>
  <si>
    <t>E WORKS LLC</t>
  </si>
  <si>
    <t>24 Գյուլբենկյանի փողոց</t>
  </si>
  <si>
    <t>Resal Soft LLC</t>
  </si>
  <si>
    <t>49 Կոմիտասի պողոտա</t>
  </si>
  <si>
    <t>ApolloBytes</t>
  </si>
  <si>
    <t>Մանանդյան փողոց 33/27,</t>
  </si>
  <si>
    <t>(011) 350-001</t>
  </si>
  <si>
    <t>Talkdesk</t>
  </si>
  <si>
    <t>ABS Technologies</t>
  </si>
  <si>
    <t>52 Երզնկյան փողոց</t>
  </si>
  <si>
    <t xml:space="preserve">զանգ չի գնում  </t>
  </si>
  <si>
    <t xml:space="preserve">marketing@abs.am Անուշի հետ խոսեցի ու ոնց հասկացա կողքից լսում են ու ասում են ինչ հարցնի ոնց անի էդպես խոսեցի ներկայացրեցի ասեց իսկ ինչ դիզայններ եք առաջաչրկում ասեցի իսկ դուք ինչ դիզայն եք ցանկանում ասեց մեկ րոպե ձայնն անջատեց ու հետո էլի միացրեց ասեց ստանդարտ չլինի ասեցի դե քանի որ ՏՏ ոլորտա ասեցի որ ձեր ոլորտի կազմակերպություններին հիմնականում թիշրթներ և պոլոներ են սակայն ցանկացած դիզայն որը դուք կցանկանանք կարող եք իրականացնել ասեցի դասական վերնաշապիկներից սկսած մինչև պոլոներ և թի շրթներ կարողանում ենք ստանալ ասեց դուք կարող եք տարբերակները ուղարկել մեր մեյլին կողքից լսվում էր որ ասում էին նայենք ինչ տարբերակներ ունեք ըստ այդմ հասկանանք ասեցի շատ լավ մեյլ ասեք միանգամից մարքեթինգի մեյլն ասեց ասեցի հիմա կուղարկեմ Անուշ ջան նայեք ծանոթացեք կսպասեմ Ձեր արձագանքին ասեց շատ լավ </t>
  </si>
  <si>
    <t>ասեց դեռ չեն նայել ասեցի այդ դեպքում կրկին ավելի ուշ կզանգահարեմ հասկանալու համար ուսումնասիրել են թե ոչ ասեց շատ լավ Գոհար ջան</t>
  </si>
  <si>
    <t>ColibriLab LLC</t>
  </si>
  <si>
    <t>Տիգրան Մեծի պողոտա 49</t>
  </si>
  <si>
    <t>(043) 573-926</t>
  </si>
  <si>
    <t>РСС АРМ</t>
  </si>
  <si>
    <t>68 Մարշալ Բաղրամյանի պողոտա</t>
  </si>
  <si>
    <t>374 11 51-62-51</t>
  </si>
  <si>
    <t>խոսեցի ներկայացա ասեց ուղարկեք մեյլին տնօրենը կդիտարկի info@sahak.am</t>
  </si>
  <si>
    <t>4h</t>
  </si>
  <si>
    <t>Հակոբ Հակոբյան 3</t>
  </si>
  <si>
    <t>(060) 525-595</t>
  </si>
  <si>
    <t>ROOT ITSP</t>
  </si>
  <si>
    <t>Հալաբյան 33</t>
  </si>
  <si>
    <t>374 10 380083</t>
  </si>
  <si>
    <t>խոսեցի ասդեց որ ներկա պահին ունեն թիշրթներ ու հարկավոր չէ ուղարկեմ առաջարկը info@root.am մեյլին նայեն աշնան համար դիտարկեն</t>
  </si>
  <si>
    <t>Systech Am</t>
  </si>
  <si>
    <t>Imperium Plaza, Ամիրյան փողոց 4,</t>
  </si>
  <si>
    <t>(041) 464-144</t>
  </si>
  <si>
    <t>համարը չի սպասարկվում</t>
  </si>
  <si>
    <t>Digital Armenia Foundation</t>
  </si>
  <si>
    <t>Հանրապետության 37, ՀԱՀ բիզնես կենտրոն</t>
  </si>
  <si>
    <t>(012) 999-992</t>
  </si>
  <si>
    <t>TELUS Agriculture &amp;amp; Consumer Goods</t>
  </si>
  <si>
    <t>16 Նիկողայոս Տիգրանյան փողոց</t>
  </si>
  <si>
    <t xml:space="preserve">ասեց որ չունեն առօրյայում ասեցի իսկ էքսպոների միջոցառումների ժամանակ էլ չե՞ք կրում լոգոյով բրենդավորված հագուստ ասեց չէ չենք կրում շնորհակալ եմ առաջարկի համար </t>
  </si>
  <si>
    <t>Optima Lab</t>
  </si>
  <si>
    <t>Scylla LLC</t>
  </si>
  <si>
    <t>97 Հովսեփ Էմինի փողոց</t>
  </si>
  <si>
    <t xml:space="preserve">զանգեցի ասեց հարմար չէ ասեցի երբ զանգեմ ասեց մի երկու ժամից </t>
  </si>
  <si>
    <t>SKYNETIC</t>
  </si>
  <si>
    <t>Aragats</t>
  </si>
  <si>
    <t>Աբելյան 6/1</t>
  </si>
  <si>
    <t>Great Department</t>
  </si>
  <si>
    <t>Կոմիտաս 59</t>
  </si>
  <si>
    <t>(044) 355-070</t>
  </si>
  <si>
    <t>համարը գոյություն չունի</t>
  </si>
  <si>
    <t>Արտկոդինգ ՍՊԸ</t>
  </si>
  <si>
    <t>(091) 783-783</t>
  </si>
  <si>
    <t>ասեց 1 ժամից զանգեմ կզանգեմ գործից հետո վաղը կլրացնեմ</t>
  </si>
  <si>
    <t xml:space="preserve">զանգերը գնումա չի պատասխանում </t>
  </si>
  <si>
    <t>էլի չի պատասխանում</t>
  </si>
  <si>
    <t>Atlas Magnetics LLC</t>
  </si>
  <si>
    <t>չոբանոտ էր ներկայացա ասեցի թե բա մեզ հարկավոր չէ հաստատ մերսի շնորհակալություն ցտեսություն</t>
  </si>
  <si>
    <t>G'SOLUTIONS</t>
  </si>
  <si>
    <t>3 Նաիրի Զարյան փողոց</t>
  </si>
  <si>
    <t>Wallet</t>
  </si>
  <si>
    <t>Արշակունյաց 49</t>
  </si>
  <si>
    <t>զանգ չի գնում ընդհանրապես</t>
  </si>
  <si>
    <t>LuiSoft</t>
  </si>
  <si>
    <t xml:space="preserve">ասեց հարմար չի ասեցի իսկ կարող եք նշել երբ կարող եմ զանգահարել ասեց վաը ասեցի իսկ նախընտրելի ժամ կա ասեց երևի 11-ին ասեցի շատ լավ վաղը կզանգեմ Ձեր նշած ժամին </t>
  </si>
  <si>
    <t xml:space="preserve">զանգում եմ զբաղված է ցույց տալիս </t>
  </si>
  <si>
    <t>amBrain</t>
  </si>
  <si>
    <t>1 Բուռնազյան</t>
  </si>
  <si>
    <t>Live Miracle</t>
  </si>
  <si>
    <t xml:space="preserve">զանգերը գնումա ու էլի չեն պատասխանում </t>
  </si>
  <si>
    <t>03.05.2025</t>
  </si>
  <si>
    <t>SmartCredit UCO LLC</t>
  </si>
  <si>
    <t>վարկային կազմակերպություն</t>
  </si>
  <si>
    <t>Հրաչյա Քոչար 27, տարածք 55</t>
  </si>
  <si>
    <t xml:space="preserve">Head of Credit Department Անահիտ Շահբազյան </t>
  </si>
  <si>
    <t>խոսեցի գնառաջարկ ուզեց հարցրեցի ինչ կտոր ինչ գույներ մանրամասն խոսեցի հիմա քանակ և լոգո կուղարկի մեյլին գնառաջարկը ուղարկելու համար</t>
  </si>
  <si>
    <t>գնառաջարկը ուղարկելուց հետո զանգեցի խոսեմ բայց զբաղված է ցույց տալիս երկուշաբթի զանգել զանգեց խոսեցինք ասեց տնօրինության հետ են խոսում որոշումը ունենալուց հետո կզանգի</t>
  </si>
  <si>
    <t>ապակու արտադրություն</t>
  </si>
  <si>
    <t>Հայաստան, Երևան, Հ․ Թևոսյան փողոց, 13/11 շենք</t>
  </si>
  <si>
    <t>Հարութ լինկդինով Ժաննայի ֆիրմանա</t>
  </si>
  <si>
    <t xml:space="preserve"> 096272799 Ժաննա Մերի </t>
  </si>
  <si>
    <t>18.06.2025</t>
  </si>
  <si>
    <t xml:space="preserve">զանգեցի ասեց ես չեմ զբաղվում համար տվեց որ զանգեմ ու էն մարդու համարնա տվել ում գրել եմ ու մերժելա </t>
  </si>
  <si>
    <t>24.06.2025</t>
  </si>
  <si>
    <t>անհասանելի է վաղը նորից փորձել</t>
  </si>
  <si>
    <t xml:space="preserve">էսօր էլ չեն պատասխանում </t>
  </si>
  <si>
    <t xml:space="preserve">միանգամից ասեց որ մեյլ արեք մենք ունենք հիմնական մատակարար  ու հարկավոր չէ </t>
  </si>
  <si>
    <t>Ալիխանյան 2</t>
  </si>
  <si>
    <t>200–500</t>
  </si>
  <si>
    <t>Լիլիթ</t>
  </si>
  <si>
    <t>lilit.vardanyan@aerodynamic.am</t>
  </si>
  <si>
    <t>իր գործընկերն էր տրամադրել լինկիդինում նամակագրության ընթացքում զանգեցի խոսեցի ասեց հանդիպենք բայց Ձզ խնդրեմ ուղարկեք մեյլ արեք մենջերին էլ ցույց տամ ինքը հաստատ չի կարող լինել հանդիպմանը ինքն է որոշումկայացնողը ասեցի իսկ երբ կարող եք ինձ տեղեկացնել ասեց այսօր խոսք չեմ տա վաղը կամ ամենաուը երկուծաբթի ասեցի շատ լավ ասեց ուղղակի մենեջերը բավականին խառը գրաֆիկ է ունենում դրանով պայմանավորված ասեցի հա իհարկեոչ մի խնդիր ասեցի շատ լավ կսպասեմ Ձեր զանգին եթե կապ չհաստատեք հարմար կլինի ես զանգահարեմ Ձեզ երկուշաբթի խոսենք ասեց այո</t>
  </si>
  <si>
    <t xml:space="preserve">26.05.2025 </t>
  </si>
  <si>
    <t>ինքը զանգել էր 3 հատ էր ուզում ու նույն օրվա մեջ մի քանի ժամվա տարբերոթւյամբ ասեցինք որ չիլինիտենց ընդհանրապես 30 ու ավել քանակներիդեպքումա կընդառաջեինք բայց գոնե վաղը լիներ այսօր չենք կարա բայց ասեցի որ հանդիպենք բան ասեց կզանգի ինքը էսօր մոռացել էի զանգեցի զանգերը գնումա սբոյա տալիս վաղը նորից փորձել</t>
  </si>
  <si>
    <t>27.05.2026</t>
  </si>
  <si>
    <t>զանգեցի ասեց որ հա զբաղված էի դրա համար չեմ զանգահարել ես նայեմ Ձեզ գրեմ վոթսափով ասեցի շատ լավ եթե հարմար լինի ամսի 30-ին 4-- 4:30 հանդիպենք գրեք հստակ հասկանանք ասեց լավ Գոհար ջան կգրեմ</t>
  </si>
  <si>
    <t>FInca</t>
  </si>
  <si>
    <t>Իռենա</t>
  </si>
  <si>
    <t xml:space="preserve">
խոսեցի ասեց իրականում ունենք մեկ տարվա պայմանագիր սակայն որակապես ավելի լավ տարբերակ ենք փնտրում ես խոսեմ գնումների բաժնի հետ հասկանամ հնարավոր է այս շրջանում ունենանք հանդիպում թույլատրելի է թե ոչ առաջիկա թարմացումների համար անպայման կդիտարկենք և հանդիպումն էլ ես ինքս կցանկանամ լինի քանի որ ավելի որակով տարբերակներ ենք փնտրում ասեց խոսեմ հասկանամ ինչա Ձեզ հետ կապ կհաստատեմ</t>
  </si>
  <si>
    <t>IDT</t>
  </si>
  <si>
    <t>1/12 Նանսենի փողոց</t>
  </si>
  <si>
    <t>374 11 590 590</t>
  </si>
  <si>
    <t xml:space="preserve">12.06.2025 </t>
  </si>
  <si>
    <t xml:space="preserve">կրկին նույնը </t>
  </si>
  <si>
    <t xml:space="preserve">19.06.2025 </t>
  </si>
  <si>
    <t>Սայաթ- Նովա փողոց 4/1</t>
  </si>
  <si>
    <t>374 (95) 53-54-00</t>
  </si>
  <si>
    <t xml:space="preserve">խոսեցի ասեց գիտեք ինչ պրոդուկտ է մերը ասեցի այո մենք առաջարկում են լոգոյով բրենդավորված հագուստ այդ մասով է առաջարկս էքսպոների հատուկ միջոցառումների ժամանակ կրելու համար ասեց այսպես օնլյան կարող եք գին ասել դե ասեցի գինը ոնցա ձևավորվում ավելի լավ է հանդիպենք ցույց տանք ըստ այդմ համապատասխան գին նշենք ասեց դե էտ դեպքում եկեէ փոխանցեմ համապատասխան բաժին անհրաժեշտության դեպքում կապ կհաստատեն ասեցի իսկ կարող եք ինձ տրամադրել կոնտակտ ես կապ հաստատեմ ասեց իրավասությթւոն չունեմ այդպես համարս կփոխանցի </t>
  </si>
  <si>
    <t>Webstart Digital Group</t>
  </si>
  <si>
    <t>Ոսկերիչների 2/9</t>
  </si>
  <si>
    <t>374 43 534-534</t>
  </si>
  <si>
    <t>12.06.2025</t>
  </si>
  <si>
    <r>
      <rPr>
        <rFont val="Arial"/>
        <color rgb="FF000000"/>
        <sz val="11.0"/>
      </rPr>
      <t>SOFTSHARK</t>
    </r>
  </si>
  <si>
    <t>Ազատության 24/16</t>
  </si>
  <si>
    <t xml:space="preserve">իրանից լինկդինով էլ չեմ գտնում մարդ որ քննեք տամ գրեմ </t>
  </si>
  <si>
    <r>
      <rPr>
        <rFont val="Arial"/>
        <color rgb="FF000000"/>
        <sz val="11.0"/>
      </rPr>
      <t>Rocket Systems</t>
    </r>
  </si>
  <si>
    <t>Կարապետ Ուլնեցի 62/2</t>
  </si>
  <si>
    <t>374 41 33 03 35</t>
  </si>
  <si>
    <t xml:space="preserve">տղա էր խոսեցի ասեցի հարմար է զրուցել ասեց ինչ հարցով ասեցի ասեց հետաքրքիր չէ շնորհակալություն և վերջ </t>
  </si>
  <si>
    <r>
      <rPr>
        <rFont val="Arial"/>
        <color rgb="FF000000"/>
        <sz val="11.0"/>
      </rPr>
      <t>VOLO</t>
    </r>
  </si>
  <si>
    <t xml:space="preserve">Կոմիտաս 54V 5-րդ հարկ </t>
  </si>
  <si>
    <t>Ինեսա</t>
  </si>
  <si>
    <t>inessa.stepanyan@volo.global</t>
  </si>
  <si>
    <t>Ինեսայի հետ խոսեցի ինքն է զբաղվում այս մասով համարս նշեց իր մոտ ասեց ես վաղը Ձեզ կզանգահարեմ կպայմանավորվենք ասեցի սա է Ձեր հեռախոսահամարը ասեց սա կարող եք ֆիքսել ես Ձեզ իմ անձնականով կզանգահարեմ եթե չզանգի վաղը զանգենք մենք ուրբաթ</t>
  </si>
  <si>
    <t xml:space="preserve">պայմանավորվեցինք հանդիպենք ամսի 18-ին </t>
  </si>
  <si>
    <r>
      <rPr>
        <rFont val="Arial"/>
        <color rgb="FF000000"/>
        <sz val="11.0"/>
      </rPr>
      <t>Solicy</t>
    </r>
  </si>
  <si>
    <t>Սևանի փողոց 30/1</t>
  </si>
  <si>
    <t>374 98 987 982</t>
  </si>
  <si>
    <t>aասեց չի հետաքրքրում ասեցի կասեք ինչով է պայմանավորված չունեք լոգոյով բրենդավորված հագուստ թե այլ է ասեց որ չենք ուզում կրենք այդպիսի հագուստ</t>
  </si>
  <si>
    <r>
      <rPr>
        <rFont val="Arial"/>
        <color rgb="FF000000"/>
        <sz val="11.0"/>
      </rPr>
      <t>Codeex</t>
    </r>
  </si>
  <si>
    <t>Տիգրան Մեծ 62/3</t>
  </si>
  <si>
    <t xml:space="preserve">լինկդինով ենք գրել իրեն </t>
  </si>
  <si>
    <r>
      <rPr>
        <rFont val="Arial"/>
        <color rgb="FF000000"/>
        <sz val="11.0"/>
      </rPr>
      <t>Direlli</t>
    </r>
  </si>
  <si>
    <t>Սասունցի Դավիթ փողոց 8</t>
  </si>
  <si>
    <t>374-95-715356(mobile)</t>
  </si>
  <si>
    <t>զբաղված է ցույց տալիս վաղն էլ զանգենք</t>
  </si>
  <si>
    <t>բռի չոբանի մեկն էր էս աղջիկը չէր թողում խոսեի կեսից ընդհատեց ասեց հասկացա իչ եք ասում բայց մենք համագործակցում ենք պահանաջարկ չունենք ասում եմ ուրախ եմ որ ունեք մատակարար և գոհ եք ու չի թողում էլի խոսեմ եղավ մերսի շնորհակալություն ու անջատեց դեմքիս</t>
  </si>
  <si>
    <r>
      <rPr>
        <rFont val="Arial"/>
        <color rgb="FF000000"/>
        <sz val="11.0"/>
      </rPr>
      <t>AltaCode</t>
    </r>
  </si>
  <si>
    <t>դավիթ Անհաղթի փողոց 23/4</t>
  </si>
  <si>
    <t>374-91-655377(mobile)  +374-91-655335(mobile)</t>
  </si>
  <si>
    <t xml:space="preserve">մունաթի մեկն էր ասումա չի հետարքրքում ասում եմ ինչովա պայմանավորված չեք կրում ասումա ինչա ինչով պայմանավորված որ պոլո չենք հագնւոմ ասում եմ կորպորատիվ հազմագեստ չեք կրում ինչով է պայմանավորված ասումա չենք կրում պետք չի մեզ ու վերջ </t>
  </si>
  <si>
    <t>Double Coconut</t>
  </si>
  <si>
    <t>ինֆո չկա</t>
  </si>
  <si>
    <t xml:space="preserve">լինկդին քննեքթ եմ տվել որ գրեմ </t>
  </si>
  <si>
    <t>Solidy</t>
  </si>
  <si>
    <t>Պռոշյան 2/1</t>
  </si>
  <si>
    <t>նույնը կրկին</t>
  </si>
  <si>
    <t>չեն պատախանում</t>
  </si>
  <si>
    <r>
      <rPr>
        <rFont val="Arial"/>
        <color rgb="FF000000"/>
        <sz val="11.0"/>
      </rPr>
      <t>InnLine</t>
    </r>
  </si>
  <si>
    <t>374-91-581025(mobile)</t>
  </si>
  <si>
    <t xml:space="preserve">ասեց hr-ը էստեղ չի գա կփոխանցեմ զանգահարի Ձեզ ասեցի ինքը տա ասեց ճիշտն ասած չգիտեմ համարը ասեցի լավ եկեք իմը ասեմ փոխանցեք թող զանգահարի ինձ ասեցի ն շեց մոտը որ զանգի </t>
  </si>
  <si>
    <r>
      <rPr>
        <rFont val="Arial"/>
        <color rgb="FF000000"/>
        <sz val="11.0"/>
      </rPr>
      <t>Addevice</t>
    </r>
  </si>
  <si>
    <t>Չարենց 1</t>
  </si>
  <si>
    <r>
      <rPr>
        <rFont val="Arial"/>
        <color rgb="FF000000"/>
        <sz val="11.0"/>
      </rPr>
      <t>Hydralab</t>
    </r>
  </si>
  <si>
    <t>Բաղրամյան Պողոտա 50B</t>
  </si>
  <si>
    <r>
      <rPr>
        <rFont val="Arial"/>
        <color rgb="FF000000"/>
        <sz val="11.0"/>
      </rPr>
      <t>Fusion Tech</t>
    </r>
  </si>
  <si>
    <t>Kanaker 14P SH42 BN 14</t>
  </si>
  <si>
    <r>
      <rPr>
        <rFont val="Arial"/>
        <color rgb="FF000000"/>
        <sz val="11.0"/>
      </rPr>
      <t>Civitta</t>
    </r>
  </si>
  <si>
    <t>Հանրապետության 37</t>
  </si>
  <si>
    <t>374-10-546434</t>
  </si>
  <si>
    <t xml:space="preserve">լինկդին նամակ եմ գրել </t>
  </si>
  <si>
    <r>
      <rPr>
        <rFont val="Arial"/>
        <color rgb="FF000000"/>
        <sz val="11.0"/>
      </rPr>
      <t>WaveAccess</t>
    </r>
  </si>
  <si>
    <t>Հրաչյա Ներսիսյան 12/9</t>
  </si>
  <si>
    <t xml:space="preserve">լինկդինով քննեքթ եմ տվել որ գրեմ </t>
  </si>
  <si>
    <r>
      <rPr>
        <rFont val="Arial"/>
        <color rgb="FF000000"/>
        <sz val="11.0"/>
      </rPr>
      <t>FLLTECH</t>
    </r>
  </si>
  <si>
    <t>Օրբելի 65</t>
  </si>
  <si>
    <t>Հայբերտ</t>
  </si>
  <si>
    <t>374-41-144143(mobile)</t>
  </si>
  <si>
    <t xml:space="preserve">խոսեցի ասեց որ շատ լավ առաջարկ է ես այս մոտ օրերս մտածում էի թիշրթների մասին ինչպես կարող եմ ծանոթանալ սփյուռքահայ էր մեր ախպերը ասեցի նայեք կարող եմ ուղարկել ծանոթանաք բայց առաջարկում եմ հանդիպենք այդպես ավելի ճիշտ կլօնի որակապես կհասկանանք ինչպիսինն է ասեց ուղարկեք այսպես ծանոթանամ ինչեր ունեք որքան են արժեքները և ըստ դրա կհասկանանք ասեցի շատ լավ վոթսափին հիմա կուղարկեմ </t>
  </si>
  <si>
    <t>եթե չզանգի մի երկուշաբթի զանգենք 16.06.2025</t>
  </si>
  <si>
    <t xml:space="preserve">զբաղված  է ցույց տալիս վաղն էլի զանգել </t>
  </si>
  <si>
    <t xml:space="preserve">17.06.2025 </t>
  </si>
  <si>
    <r>
      <rPr>
        <rFont val="Arial"/>
        <color rgb="FF000000"/>
        <sz val="11.0"/>
      </rPr>
      <t>SmartApp</t>
    </r>
  </si>
  <si>
    <t>Գուլակյան 64</t>
  </si>
  <si>
    <r>
      <rPr>
        <rFont val="Arial"/>
        <color rgb="FF000000"/>
        <sz val="11.0"/>
      </rPr>
      <t>DEEP. Marketing. Branding</t>
    </r>
  </si>
  <si>
    <t>Տերյան 72</t>
  </si>
  <si>
    <t>044 555515</t>
  </si>
  <si>
    <t xml:space="preserve">ներկայացրեցի միանգամից ասեց եթե ինձ հարկավոր լինի կզանգահարեմ Ձեզ մ,երսի </t>
  </si>
  <si>
    <t>"FALAFEL" FOOD COURT</t>
  </si>
  <si>
    <t>արագ սնունդ</t>
  </si>
  <si>
    <t>Մարշալ Բաղրամյան պող., 1/6 շենք</t>
  </si>
  <si>
    <t>374-44-999989(բջջ.)</t>
  </si>
  <si>
    <t>խոսեց ասեց կասայում եմ հարմար չի ասեցի դե ինչ հարցով եմ զանգահարել ասեցի ում հետ կարող եմ խոսել կասեք ասեց այստեղ չեն 9ից հետո նոր գալու են իսկ վաղը հարցրեցի ասեց առավոտյան գլխավորներից լինելու են այստեղ զանգահարեք կփոխանցենք մինչև 12-ը զանգենք</t>
  </si>
  <si>
    <t xml:space="preserve">զանգեցի ասեց 4-ին մոտ զանգեմ հիմա էլ զանգում եմ չեն պատասխանում </t>
  </si>
  <si>
    <t>"YEREMYAN PROJECTS" GROUP OF COMPANIES</t>
  </si>
  <si>
    <t>Տերյան փող., 8 շենք</t>
  </si>
  <si>
    <t>Դավիթ Երեմյան, գլխավոր տնօրեն</t>
  </si>
  <si>
    <t>374-10-605060</t>
  </si>
  <si>
    <t>info@yeremyanproject.com</t>
  </si>
  <si>
    <t xml:space="preserve">ասեց այս հարցով միայն կարող եք մեյլ անել դիտարկեն անհրաժեշտության դեպքում կամ հաստատեն մեյլ տվեց ուղարկեցի մեյլին </t>
  </si>
  <si>
    <t>"HAM STATION"</t>
  </si>
  <si>
    <t>Մաշտոցի պող., 5 շենք, 2-րդ հարկ («Պրոսպեկտ Մոլ» առևտրի կենտրոնի ֆուդ-կորտի տարածքում)</t>
  </si>
  <si>
    <t>Վահագն Գրիգորյան, տնօրեն</t>
  </si>
  <si>
    <t xml:space="preserve">զանգեցի տնօրենի համարը տվեցին զանգեցի խոսեցի ասեց իրականում պետքա մեզ  իսկ շաբաթ օրը կկարողանաք տաք ասեցի դիզայն լոգո ուղարկեք հասկանամ ասեմ ասեց լավ հիմա կնայի կուղարկի  պատվեր գրանցեց 10 հատ թի շրթ տպագրությամբ </t>
  </si>
  <si>
    <t xml:space="preserve">զանգեցի խոսեցի որովհետև ասել էր մասնաճյուղ են բացում էլի բաներա պետք գալու պատվերներ դնի էդպես խոսեցի հիմա գլխարկներա ուզումնկար կուղարկի կհասկանանք ու թիշրթներ </t>
  </si>
  <si>
    <t>"AQUATEK" COMPLEX</t>
  </si>
  <si>
    <t>Մյասնիկյան պող., 40/2 շենք</t>
  </si>
  <si>
    <t>Աշխեն Մաթևոսյան, տնօրեն</t>
  </si>
  <si>
    <t>374-91-500202(բջջ.)  զանգերի կենտրոն`
+374-10-588888</t>
  </si>
  <si>
    <t>չեն պատասխաննում</t>
  </si>
  <si>
    <t xml:space="preserve">կրկին չեն պատասխանում </t>
  </si>
  <si>
    <t xml:space="preserve">16.06.2025 </t>
  </si>
  <si>
    <t xml:space="preserve">չփոխանցեց համարս հարցրեց որ որ ինքը փոխանցի </t>
  </si>
  <si>
    <t>խոսեցի հետը կհանդիպենք երեքշաբթի իրանց համար թիշրթներ ու գոգնոցներ ասեց կանաչ գույն էլ ենք ունենում դե ասեցի որ սպեցիֆիկ գույնա պետքա քանակ ապահովենք ասեց որքան ասեց 50 ասեց հա օկա եթե բերեք էլ հաստատ չի մնա մենք հաստատ միշտ Ձեզանից կպատվիրենք կանաչը պոլոնա գլխարկներ էլ կան գլխարկների նմուշներ էլ կտանենք ճիշտա ինքը չասեց բայց կտանենք տեսել եմ գիտեմ որ ունեն</t>
  </si>
  <si>
    <t>ասեց գոգնոցների մասով են ուզում պատվեր տան հստակ քանակ ճշտի կասի  ասեց 10  հատ ասեցի հասկանանք հնարավորա ասեմ էդպես Գոգը զանգեց ասեց Գոնե 15 հատ ասեց լավ Դանիելի հետ խոսեմ կասեմ մնացածի մասով գները բլավ էր բայց մի ամսից կպատվիրեն</t>
  </si>
  <si>
    <t xml:space="preserve">27.06.2025 </t>
  </si>
  <si>
    <t xml:space="preserve">չէր զանգել զանգեցինք խսեցինք ասեց չէ կմնանք հին տարբերակներով ասեցի լավ բայց մի ամսից կապ հաստատեն իրանց հետ որովհետև արդեն գլխարկներն ու մնացածներն էլ կուզեն </t>
  </si>
  <si>
    <t>25.07.2025</t>
  </si>
  <si>
    <t>"DEGUSTO FOOD STUDIO" FAST FOOD RESTAURANT</t>
  </si>
  <si>
    <t>Պարույր Սևակի փող., 92 շենք (Ռուբինյանց փող. խաչմերուկում)</t>
  </si>
  <si>
    <t>51-150</t>
  </si>
  <si>
    <t>Սարգիս Գասպարյան, հիմնադիր տնօրեն</t>
  </si>
  <si>
    <t>ռեստորան` 374-44-328080(բջջ.)</t>
  </si>
  <si>
    <t xml:space="preserve">ասեց հիմա պատասխանատույին կասեմ զանգի ասեցի համարը տվեք ես զանգեմ ասեց չէ հեսա ես կասեմ կզանգի ինքը </t>
  </si>
  <si>
    <t>"MYLUNCH" Limited Liability Company (LLC)</t>
  </si>
  <si>
    <t>Չարենցի փող., 1 շենք («Հայնախագիծ» ինստիտուտի շենքում)</t>
  </si>
  <si>
    <t>Արմինե Վլադիկի Դադայան, տնօրեն</t>
  </si>
  <si>
    <t>374-10-547887   +374-99-547887(բջջ.)   +374-99-537887(բջջ.)</t>
  </si>
  <si>
    <t xml:space="preserve">վոթսափի համար տվեց ասեց ուղարկե տնօրենին ցույց կտամ ընտրություն կկատարի էլի էին զանգել ուղարկել էին ասեց Ձերն էլ ուղարկեք ցույց կտամ տարածքի պատասխանատու մենեջերն էր </t>
  </si>
  <si>
    <t>"MEAT"</t>
  </si>
  <si>
    <t>Թումանյան փող., 23 շենք</t>
  </si>
  <si>
    <t>Տիգրան Մնացականյան, տնօրեն</t>
  </si>
  <si>
    <t>374-33-911119(բջջ.)</t>
  </si>
  <si>
    <t xml:space="preserve">միանումա խոսումա ուզում ես թիվ սեղմես որ միանաս ուզացդ բաժին սբոյա տալիս </t>
  </si>
  <si>
    <t>"TUMANYAN SHAURMA"</t>
  </si>
  <si>
    <t>Թումանյան փող., 32/36 շենք</t>
  </si>
  <si>
    <t>Դավիթ Պողոսյան, տնօրեն</t>
  </si>
  <si>
    <t>374-11-818888</t>
  </si>
  <si>
    <t>marketing@tshaurma.com</t>
  </si>
  <si>
    <t xml:space="preserve">մեյլ ըտվեց ասեց ուղարկեք մեյլին համար չտվեց ասեց չի կարող տալ էդպես հստակ ուղարկեք կնայեն կապ կհաստատեն </t>
  </si>
  <si>
    <t>"FOODPARK BY DOWNTOWN" ("DIGIFOOD" Limited Liability Company/LLC)</t>
  </si>
  <si>
    <t>Ծովակալ Իսակովի պող., 11 շենք</t>
  </si>
  <si>
    <t>374-99-841111(բջջ.)</t>
  </si>
  <si>
    <t>099841188 Տաթև</t>
  </si>
  <si>
    <t xml:space="preserve">Անիի հետ զրուցեցի ասեց սպասեք միացրեց համար տրամադրեց զանգեցի Տաթևին բայց չի պատասխանում  զանգեց ասեց պատվիրել ենք բայց անընդհատ պատվիրում ենք ուղարկեք ծանոթանանք հաջորդ պատվիրելիս դիտարկենք </t>
  </si>
  <si>
    <t>"KFC" FAST FOOD RESTAURANT CHAIN ("FASTFOOD" Closed Joint-Stock Company/CJSC)</t>
  </si>
  <si>
    <t>Հաղթանակ թաղամաս (4-րդ գյուղ), 1-ին փողոց, 1/1 շենք</t>
  </si>
  <si>
    <t>374-11-505505</t>
  </si>
  <si>
    <t>համարը տվեցին զանգեցի ասեց հաշվապահություն եք զանգել մարքեթինգը այստեղ չի երկուշաբթի զանգեք կփոխանցենք մարքեթինգ կխոսեք</t>
  </si>
  <si>
    <t xml:space="preserve">fastfoodarm@gmail.com Մանեյի հետ խոսեցի չհամոզվեց որ հանդիպենք ասեց մեյլ արեք ծանոթանանք պատվերի դեպքում կապ հաստատենք Ձեզ հետ </t>
  </si>
  <si>
    <t>"PIZZA HUT" RESTAURANT-PIZZERIA</t>
  </si>
  <si>
    <t>55552301   10725951</t>
  </si>
  <si>
    <t xml:space="preserve">kfc-ի հետ նույնն է </t>
  </si>
  <si>
    <t>"ART LUNCH" ("READY-STEADY" Limited Liability Company/LLC)</t>
  </si>
  <si>
    <t>Նորք, Գարեգին Հովսեփյան փող., 9/5 շենք</t>
  </si>
  <si>
    <t>Բակուր Մելքոնյան, հիմնադիր  Գայանե Մարգարյան, հիմնադիր</t>
  </si>
  <si>
    <t>374-43-412101(բջջ.)</t>
  </si>
  <si>
    <t xml:space="preserve">զանգ չի գնում վաղը էլի փորձել </t>
  </si>
  <si>
    <t>"OST" BISTRO</t>
  </si>
  <si>
    <t xml:space="preserve">Վաչե 098808220 </t>
  </si>
  <si>
    <t>374-10-539580</t>
  </si>
  <si>
    <t>փոխանցեցին Վաչեյի հետ խոսեցի ասեց ուղարկի Գոհար ջան մոտավոր ծանոթանամ ու կապ կհաստատեմ հանդիպման մասով կպայմանավորվենք</t>
  </si>
  <si>
    <t>"DEGUSTATION"</t>
  </si>
  <si>
    <t>Կոմիտասի պող., 15 շենք</t>
  </si>
  <si>
    <t>Համբարձում Հաքսյան, տնօրեն</t>
  </si>
  <si>
    <t>374-10-200002</t>
  </si>
  <si>
    <t xml:space="preserve">գոյություն չունի համարը </t>
  </si>
  <si>
    <t>"YUM-YUM DONUTS" FAST FOOD</t>
  </si>
  <si>
    <t>374-11-505550</t>
  </si>
  <si>
    <t xml:space="preserve">մենեջերին փոխանցեցին խոսեցի համարս վերցրեց որ փոխանցի համապատասխան բաժին ասեց որ չեմ կարծում պետք լինի հիմա որովհետև ձմեռայինն էլ ասրդեն ունենք վերցրած բայց կփոխանցեմ անհրաժեշտության դեպքում կապ կհաստատեն ձեզ հետ </t>
  </si>
  <si>
    <t>"MR. GYROS" GREEK FAST FOOD</t>
  </si>
  <si>
    <t>Ամիրյան փող., 4/5 շենք</t>
  </si>
  <si>
    <t xml:space="preserve">Մարիամ մարքեթինգ </t>
  </si>
  <si>
    <t>374-55-502232(բջջ.)</t>
  </si>
  <si>
    <t xml:space="preserve">խոսեցի միացրեցին մարքեթինգ Մարիամի հետ խոսեցի ասեց մենեջերն էլ է զբաղվում իր հետ էլ խոսեմ ու զանգեմ Ձեզ պայմնավորվենք </t>
  </si>
  <si>
    <t xml:space="preserve">տեղում չէր ասեց մի փոքր ուշ Մարիամը կզանգահարի Ձեզ </t>
  </si>
  <si>
    <t>44505595 Աննա</t>
  </si>
  <si>
    <t>374-91-525525(բջջ.)</t>
  </si>
  <si>
    <t xml:space="preserve">զանգեցի մասնաճյուղերից մեկում պատասխանեցին փոխանցեցիկն մենեջրին խոսեցի մենեջերը Աննայի համարը տվեց Աննայի հետ զրուցեցի ասեց ուղարկեք ես ծանոթանամ ու երկուշաբթի զանգահարեմ հանդիպման մասով պայմանավորվենք եթե չզանգի մենք զանգենք </t>
  </si>
  <si>
    <t xml:space="preserve">ասեց որ արդեն պատվիրել են ներկա պահին անհրաժեշտ չի համարը գրանցեց որ թարմացնեն կապ կհաստատի դիտարկեն մեր առաջարկը </t>
  </si>
  <si>
    <t xml:space="preserve">Կարմիր Արև </t>
  </si>
  <si>
    <t>Սոնա</t>
  </si>
  <si>
    <t>Սոնայի հետ խոսեցի ասեց քաղաքում չեմ Շողիկի համարտ տվեց  096093003  ասեց զանգեմ իրրա հետ խոսեմ զանգեցի ասեց ավարտական միջոցառումների հետ խառն ենք եկեք հաջորդ շաբաթ ամսի 25ին զանգահարեք օր և ժամ կպայմանավորվենք</t>
  </si>
  <si>
    <t xml:space="preserve">ասեց հանդիպման է վերջացնի զանգահարի </t>
  </si>
  <si>
    <t>Գոհար</t>
  </si>
  <si>
    <t>ասեց ներկա պահին կդժվարանամ նշել քանի որ բավականին խառն եմ ուղարկեք նայենք դե ասեցի որ հիմա գնառաջարկ հստակ չենք կ,արող ուղարկել նշեցի ինչերիցա կախված գինը ասեցինք պայմանավորվեցինք երկու շաբաթից զանգենք հստակ օր ու ժամ պայմանավորվենք</t>
  </si>
  <si>
    <t>02.07.2025</t>
  </si>
  <si>
    <t>Ռոզա</t>
  </si>
  <si>
    <t>խոսեցի Ռոզայի հետ ասեց ուղարկեք տեսնեմ հասկանամ որովհետև բավականին լավ պատկերացնում եմ քանի որ անընդհատ պատվիրում ենք էդպես ուղարկեցի սպասենք արձագանքին</t>
  </si>
  <si>
    <t>մելիքյաններ</t>
  </si>
  <si>
    <t>Հռիփսիմե</t>
  </si>
  <si>
    <t>խոսեցի Հռիփսիմեյի հետ ասեց նայեք մեր լոգոն դեռ հստակ պատրաստ չէ երբ պատրաստ լինի Ձեր համարը մեզ մոտ գրանցել ենք Ձեզ հետ կապ կհաստատենք ասեցի մի բան էլ հարցնեմ իսկ երեխաները իրենց հագուստներով են թե էլի բոլորը նույն կերպ են հագնում ասեց չէ երեխաները իրենց հագուստներով ասեցի մենք նույնիսկ կարող ենք այդ մասով համագործակցել քանի արդեն երեխաների համար նախատեսված դիզայնով ամենը նախատեսված ասեց շատ լավ հստակեցումից հետո կապ կհաստատենք Ձեզ հետ ասեցի շատ լավ մերսի շտ</t>
  </si>
  <si>
    <t>զանգում եմ զաբղված եթե հետ չզանգի վաղը էլի զանգել ինքը հետ զանգեց բա իմ համարը ովա տվել հետաքրքիրա շատ բան ասեցի տնօրենսա տվել ովա բան ասեցի Գոհար Բաբայան իրան բա որտեղից համարս ասեցի այդ տեղեկատվությանը ես էլ չեմ տիրապետում էդպես խոսեցինք ներկայացրեցի ասեց հա հիմա փնտրում ենք համագործակցության համար  ու մի քանի բան նշեց նվազագուն քանակը որն է ասեցի 30  ասեց նայեք հիմա մենք մեծաքանակ տանք պատվեր բայց անընդհատ երեխեք են ընդունվում ու մեզ պետքա լինում հինգ հատով տաս հատով ասեց էդպես կանեք որովհետև նախորդ համագործակցությունը խզեցինք հենց այդ պատճառով էդպես խոսեցի Գեգի հետ կզանգեմ էսօր կասեմ ու պլյուս ինքն էլ համերգների են ասեց հաջորդ շաբաթ կհանդիպենք կասեմ Ձեզ կգաք ստուֆիա</t>
  </si>
  <si>
    <t>զբաղվածա ցույց տալիս երևի երեկվա նման կզանգի հետո եթե չզանգեց մենք զանգենք վաղը</t>
  </si>
  <si>
    <t>04.06.2025</t>
  </si>
  <si>
    <t>չի պատասխանում երևի զբաղված էուրբաթ զանգենք եթե մինչ այդ չզանգի</t>
  </si>
  <si>
    <t>զբաղվածա ցույց տալիս եթե մինչև մյուս շաբաթվա կես չզանգեց զանգենք մենք շաբաթվա վերջ</t>
  </si>
  <si>
    <t xml:space="preserve">չի պատասխանում  հետ զանգեց խոսեցինք ասեց գույնը փոխում ենք սև դրա մասով խնդիր չի լինի ասեց վաղը կզանգի հստակ կպայմանավորվենք հաջորդ շաբաթվա համար թիշրթի օրինակներ կտանենք բայց համազգեստինը կտորներ կտանենք դիզայնը կտան կանենք </t>
  </si>
  <si>
    <t xml:space="preserve">խոսեցինք կհանդիպենք վաղը </t>
  </si>
  <si>
    <t>Ալյոնկա</t>
  </si>
  <si>
    <t>Լիա</t>
  </si>
  <si>
    <t xml:space="preserve">զանգեցի խոսեցի միանգամից քանակ բան ասեց ու գին ուզեց հիմա պետքա գնառաջարկ ուղարկենք իրան </t>
  </si>
  <si>
    <t xml:space="preserve">եթե չպատասխանենք զանգենք </t>
  </si>
  <si>
    <t>Hello Zatik</t>
  </si>
  <si>
    <t xml:space="preserve">Արթուր </t>
  </si>
  <si>
    <t>ասեց որ պատվիրել է կարիք չկա հանդիպում էլ չուզեց ասեց համարը կգրանցեմ թարմացման դեպքում Ձեզկդիմեմ</t>
  </si>
  <si>
    <t>Մարիամ Մանուկյան, տնօրեն</t>
  </si>
  <si>
    <t>374-91-111297(բջջ.)  +374-91-111537(բջջ.)</t>
  </si>
  <si>
    <t>չի պատասխանում</t>
  </si>
  <si>
    <t xml:space="preserve">ասեց արդեն համագործակցում ենք Մելանտեյի հետ իսկ այլընտրանքային տարբերակ որպես չե՞ք դիտարում միգուցե ամեն դեպքում հանդիպենք թե բա չէ իրենց հետ երկար ժամանակ է համագործակցում ենք չէի ցանկանա ասեցի քանի որ խոսքը հագուստի մասին կցանկանամ ամեն դեպքում հանդիպել մեր նմուշներին էլ ծանոթանայիք որակապես և անհրաժեշտության դեպքում մեզ դիտարկեք այդ դեպքում եկեք 15-Ից հետո զանգենք քանի որ մեկնում եմ </t>
  </si>
  <si>
    <t xml:space="preserve">ասեց որհամագործակցում են ընկերության աշխատակիցների քանակից հարցրեց ասեց անկեղծ ասեմ մենք համագործակցում ենք նույնիսկ մեզ համար շատ ժամանակ անվճար կարում են տրմադրում են հիմա նահրաժեշտ չէ ուղարկել վոթսափին հետագայում եթե հետաքրքրի կապ կհաստատեմ Ձեզ հետ </t>
  </si>
  <si>
    <t>«ԽՈՐԵՆ ԵՎ ՇՈՒՇԱՆԻԿ ԱՎԵՏԻՍՅԱՆ» ԴՊՐՈՑ ԵՎ ՀԱՄԱՅՆՔԱՅԻՆ ԿԵՆՏՐՈՆ</t>
  </si>
  <si>
    <t>Մելանյա Շավարշի Գեղամյան, տնօրեն</t>
  </si>
  <si>
    <t>զանգերը գնում են բայց էլի չեն պատասխանում</t>
  </si>
  <si>
    <t>նորից նույնը մի շաբաթից զանգելկ</t>
  </si>
  <si>
    <t xml:space="preserve">9չեն պատասխանում </t>
  </si>
  <si>
    <t xml:space="preserve">20.06.2025 </t>
  </si>
  <si>
    <t xml:space="preserve">անհասանելիա </t>
  </si>
  <si>
    <t>«ՆՅՈՒՏՈՆԻԿ» ՆԱԽԱԿՐԹԱՐԱՆ</t>
  </si>
  <si>
    <t>Արևիկ Սուրենի Օհանյան, հիմնադիր և տնօրեն</t>
  </si>
  <si>
    <t>374-10-614379   +374-98-624379(բջջ.)</t>
  </si>
  <si>
    <t>ասեց հիմա դուք մեյլ արեք մեզ տնօրենը երկրում չէ ամառվա երկրորդ կես այստեղ կլինի կգա իրեն ցույց կտանք կուսումնասիրի կապ կհաստատի</t>
  </si>
  <si>
    <t>«ՎԱՐԴԱՆԱՆՔ» ԿՐԹԱՀԱՄԱԼԻՐ</t>
  </si>
  <si>
    <t>Միչուրինի փող., 36 շենք (անձնագրային և վիզաների վարչության հարևանությամբ)</t>
  </si>
  <si>
    <t>Շուշանիկ Իշխանի Զաքարյան, տնօրեն</t>
  </si>
  <si>
    <t>զանգերը գնումա չի պատասխանում</t>
  </si>
  <si>
    <t>ասեցի հարմար է զրուցել թե բա չէ ասեցի իսկ կասեք երբ զանգահարեմ որ կարողանաք զրուցել թե բա ինչի համար է ասեցի կորպորատիվ առաջարկով եմ ձեզ զանգահարել ասեց մեզ չէ մեզ չի հետաքրքրում և անջատեց դեմքիս</t>
  </si>
  <si>
    <t>«ՌԵՅՆԲՈՈՒ» ՄԻՋԱԶԳԱՅԻՆ ՄԱՆԿԱՊԱՐՏԵԶ ԵՎ ՆԱԽԱԿՐԹԱՐԱՆ</t>
  </si>
  <si>
    <t>տնօրեն`   374-99-524377(բջջ.)</t>
  </si>
  <si>
    <t xml:space="preserve">խոսեցի լսեց ասեց ունենք համագործակցություն ասեցի որպես այլընտրանքային տարբերակ ասեց ոչ շնորհակալ եմ ասեցի միգուցե հանդիպենք քանի որ բիզնեսում պետք է ունենալ այլընտրանք այս տարվա համար ունենք պետք չէ շնորհակալ եմ </t>
  </si>
  <si>
    <t>Մելինե Վարուժանի Մանուկյան, տնօրեն</t>
  </si>
  <si>
    <t>374-98-400999(բջջ.)</t>
  </si>
  <si>
    <t>պատասխանեց ասեց որ համագործակցում են ասեցի այլընտրանքի մասով ասեց չէ մեզ ինչ պետքա մենք պատվիրում են պետք չի շնորհակալություն</t>
  </si>
  <si>
    <t>«ՏԱԹԵՎԻԿ» ՄԱՆԿԱՊԱՐՏԵԶ-ՆԱԽԱԿՐԹԱՐԱՆ («ՎԱՄՀԵՐ» սահմանափակ պատասխանատվությամբ ընկերություն/ՍՊԸ)</t>
  </si>
  <si>
    <t>374-96-748040(բջջ.)</t>
  </si>
  <si>
    <t xml:space="preserve">ասեց որ հարմար չէ  ասեցի երբ զանգեմ ասեց երեկոյան ուշ 8ից հետո ասեցի իսկ եթե վաղը երբ հարմար կլինի ասեց առավոտյան </t>
  </si>
  <si>
    <t xml:space="preserve">խոսեցի ասեց ես միայնակ չեմ կարող որոշել քանի որ գործադիր եմ հիմնադիրի հետ էլ խոսեմ ուղարկեք մեզ նայենք ուսումնասիրենք հարցերի դեպքում Ձեզ հետ կապ կհաստատեմ ներկա պահին ևս երկու հոգի ուղարկել են կնայենք ուսումնասիրենք հասկանանք անհրաժեշոտթւյան դեպքում կապ հաստատեմ Ձեզ հետ </t>
  </si>
  <si>
    <t>Սոֆյա Արտյոմի Մելիքյան, տնօրեն</t>
  </si>
  <si>
    <t>374-91-033053(բջջ.)  +374-95-033553(բջջ.)</t>
  </si>
  <si>
    <t>Վարսիկի հետ խոսեցի տնօրենը տեղում չէր բայց ասեց կփոխանցեմ հանդիպման մասով ասեցի ասեց այս շաբաթ բաց դասեր ունենք հնարավոր չի լինի եկեք շաբաթվա վերջ զանգեք խոսենք տնօրենը տեղում լինի կփոխանցեմ եթե չլինի էլ կխոսենք կհասկանանք</t>
  </si>
  <si>
    <t xml:space="preserve">զանգերը գնում է չեն պատասխանում երկուշաբթի զանգեքն նորից </t>
  </si>
  <si>
    <t>«ՀՐԱՇՔՆԵՐԻ ԱՄՐՈՑ» ՄԱՆԿԱՊԱՐՏԵԶ</t>
  </si>
  <si>
    <t>Լիանա Մանուկյան, ղեկավար</t>
  </si>
  <si>
    <t>374-96-214018(բջջ.)</t>
  </si>
  <si>
    <t>Նառայի հետ խոսեցի ասեց ունենք բայց ուղարկեք ձեր տարբերակները ծանոթանանք և ըստ այդմ քննարկենք համար տվեց այդ համարի վոթսափին ուղարկեցի 91551277</t>
  </si>
  <si>
    <t>ասեց ուսումնասիրել եմ բայց աղջիկս է գործադիր տնօրենը ինքը երկրում չէ նայենք ու ըստ այդմ քննարկենք հիմա երկու շաբաթից զանգենք</t>
  </si>
  <si>
    <t>374-91-432262(բջջ.)  +374-10-578037</t>
  </si>
  <si>
    <t>առաջարկը շատ հեարքրեց ասեց եկեք բայց հաջորդ շաբաթ ասեցի հա ոչ մի խնդիր օր ասեք երբ է Ձեզ հարմար այդպես ասեց երկուշաբէի երեքշաբթի ժամը մեկին</t>
  </si>
  <si>
    <t>04.08.2025</t>
  </si>
  <si>
    <t>«ԼԻԴԵՐ ԼԵՆԴ» ԵՐԵԽԱՆԵՐԻ ԶԱՐԳԱՑՄԱՆ ԵՎ ԽՆԱՄՔԻ ԿԵՆՏՐՈՆ</t>
  </si>
  <si>
    <t>16- 50</t>
  </si>
  <si>
    <t>Գայանե Սայադյան, տնօրեն</t>
  </si>
  <si>
    <t>374-94-425282(բջջ.)  +374-11-425282</t>
  </si>
  <si>
    <t xml:space="preserve">զանգեցի հարմար չէր ասեց մի ժամից զանգեք  զանգեցի ասեց հարմար է ասեց որ հիմա քանի որ տարեվերջ է հստակ չեմ կարող նշել ինչ քանակ և այլն եկեէ թողնենք հուլիսի վերջ օգոստոսի սկիզբ որպեսզի հստակ արդեն կիմանամ քանի հատ է ինձ հարկավոր ու հանդիպենք ինձ հարկավոր է երկարաթև պոլոներ մեր լոգոյով </t>
  </si>
  <si>
    <t>Գայանե Ալեքսանյան, տնօրեն</t>
  </si>
  <si>
    <t>374-60-530530   +374-77-530530(բջջ.)</t>
  </si>
  <si>
    <t>զբաղված էր ասեց հարմար չէ ասեցի ասեք երբ հարմար կլինի զանգահարեմ ասեց ինչ հարցով է ասեցի  ասեց եկեք ուղարկեք նայենք ըստ այդ կխոսենք եթե չզանգեն զանգենք երկուշաբթի տեսնենք ծանոթացել են</t>
  </si>
  <si>
    <t>Արթուր Ավետիսյան, տնօրեն</t>
  </si>
  <si>
    <t>374-99-584545(բջջ.)   +374-98-005838(բջջ.)    +374-96-001099(բջջ.)</t>
  </si>
  <si>
    <t>inchuik@rambler.ru</t>
  </si>
  <si>
    <t>զանգերը էլի գնում են բայց չեն պատասխանում</t>
  </si>
  <si>
    <t xml:space="preserve">խոսեցի փոխանցեցին տնօրենին ասեց եկեք առայժմ ուղարկեք ծանոթանամ կզանգեմ ես Ձեզ ասեցի ամեն դեպքում առաջարկում եմ հանդիպենք քանի որ խոսքը հագուստի մասին է ասեց ուղարկեք նայեմ Ձեր համարն էլ գրեք կապ կհաստատեմ ՁԵր հետ </t>
  </si>
  <si>
    <t xml:space="preserve">անհասանելի է մի շաբաթից էլի զանգեմ </t>
  </si>
  <si>
    <t>զանգերը գնում է չեն պատասխանում վաղը նորից զանգել</t>
  </si>
  <si>
    <t>զանգ չի գնում</t>
  </si>
  <si>
    <t>«ԷԼՏԱՌՈԶ» ՄԱՆԿԱՊԱՐՏԵԶ</t>
  </si>
  <si>
    <t>Դերենիկ Դեմիրճյան փող., 8 շենք</t>
  </si>
  <si>
    <t>Անահիտ Ցոլակի Պետրոսյան, տնօրեն</t>
  </si>
  <si>
    <t>374-10-586538</t>
  </si>
  <si>
    <t xml:space="preserve">ասեց ունեն արդեն հարկավոր չէ շնորհակալություն հայտնեց և անջատեց </t>
  </si>
  <si>
    <t>«ՎԻՆՆԻ ՊՈՒԽ ԵՎ ԸՆԿԵՐՆԵՐ» ՄԱՆԿԱՊԱՐՏԵԶ սահմանափակ պատասխանատվությամբ ընկերություն (ՍՊԸ)</t>
  </si>
  <si>
    <t>Քաջազնունու փող., 16/1 շենք</t>
  </si>
  <si>
    <t>Աննա Հայրապետյան, տնօրեն</t>
  </si>
  <si>
    <t>374-10-575759  +374-94-556601(բջջ.)</t>
  </si>
  <si>
    <t>այս պահին հարմար չէր ասեց տնօրենին կասեմ հետաքրքրի կզանգի բայց չսպասենք մի քանի օրից եթե չզանգեն զանգենք</t>
  </si>
  <si>
    <t>«ՀԵՔԻԱԹ ՄԱՆԿԱԿԱՆ ԿԵՆՏՐՈՆ» ՄԱՆԿԱՊԱՐՏԵԶ</t>
  </si>
  <si>
    <t>Կիևյան փող., 14/2 շենք</t>
  </si>
  <si>
    <t>Կարինե Թովմասյան, հիմնադիր տնօրեն</t>
  </si>
  <si>
    <t>374-10-274301      +374-91-274301(բջջ.)</t>
  </si>
  <si>
    <t>կրկին չեն պատասխանում</t>
  </si>
  <si>
    <t>«ԴԵՊԻ ԴՊՐՈՑ» ՆԱԽԱԴՊՐՈՑԱԿԱՆ ԿՐԹԱԿԱՆ ԿԵՆՏՐՈՆ սահմանափակ պատասխանատվությամբ ընկերություն (ՍՊԸ)</t>
  </si>
  <si>
    <t>Կոմիտասի պող., 16 շենք («Արևելյան խոհանոց» ռեստորանի շենքում, մուտքը՝ բակի կողմից)</t>
  </si>
  <si>
    <t>Ջուլիետա Վազգենի Ենգոյան, տնօրեն</t>
  </si>
  <si>
    <t>374-96-302000(բջջ.)</t>
  </si>
  <si>
    <t xml:space="preserve">ասեց չի հետաքրքրում հարցրեցի ինչով է պայմանավորված չունենք լոգոյով բրենդավորված հագուստ թե այլ է պատճառը ասեց այլ պատճառով է ֆինանսական մասով է խնդիր է շնորհակալություն առաջարկի համար </t>
  </si>
  <si>
    <t>«ՀԱՅԱՍՏԱՆՈՒՄ ԵՎՐՈՊԱԿԱՆ ՆԱԽԱԿՐԹԱՐԱՆ» ՀԻՄՆԱԴՐԱՄ</t>
  </si>
  <si>
    <t>Դավիթ Անհաղթի փող., 10/3 շենք</t>
  </si>
  <si>
    <t>374-77-704720(բջջ.)</t>
  </si>
  <si>
    <t xml:space="preserve">լսեց ասեց շատ լավ մոտը նշեց ասեց կփոխանցեմ տնօրինություն կապ կհաստատեն անհրաժեշոտւթյան դեպքում ասեցի իսկ կարող եք ինձ փոխանցել հեռախոսահամար ես իրենց հետ կապ հաստատեմ այդպես ավելի արդյունավետ կստացվի առաջարկս ասեց ոչ չեմ կաչրող Ձեր հեռախոսահամարը և տվյալները նշեցի clozzet հագուստի ընկերություն Գոհար չէ ասեցի այո այս հեռախոսահամարը կարող եք տրամադրել հարցերի դեպքում կարող են կապ հաստատել </t>
  </si>
  <si>
    <t xml:space="preserve">զանգերը գնում է չեն պատասխանում վաղը զանգել նորից </t>
  </si>
  <si>
    <t xml:space="preserve">ասեց որ մեզ չհետաքրքրեց շնորհակալություն ու զբաղվողի կոնտակտն էլ չի տգալիս </t>
  </si>
  <si>
    <t xml:space="preserve">Գոգի տված համարով զանգեցի Սիրանուշն էր ոչ թե Ռուզաննան ասեց կփոխանցի ֆինանսական բաժին հետաքրքրելու դեպքում կապ կհաստատեն </t>
  </si>
  <si>
    <t>«ԱՅԲՈՒԲԵՆ» ՆԱԽԱԿՐԹԱՐԱՆ</t>
  </si>
  <si>
    <t>Մարգարյան փող., 8 շենք</t>
  </si>
  <si>
    <t>374-55-495369(բջջ.)     +374-98-420790(բջջ.)</t>
  </si>
  <si>
    <t xml:space="preserve">ասեց սկզբում որտեղից ասեցի էջից եմ վերցրել որտեղ եք զանգահարել ասեցի այբուբեն նախակրթարան ասեց հասկացա նայեք մենք մեր արտադրությունը ունենք հարկավոր չէ եթե երբևիցե հարկավոր լինի կկապվենք Ձեզ հետ </t>
  </si>
  <si>
    <t>374-10-570603    +374-33-570603(բջջ.)</t>
  </si>
  <si>
    <t>խոսեցի ասեց ուղարկեք նայենք քանի որ ակտուալա ինքը ճիշտ է համագործակցություն ունենք սակայնավելի որակով և լավ տարբերակներ անհրաժեշտ են էասեցի հա կուղարկեմ կարող եք նայել բայց քանի որը խոսքը հագուստի մասին է կուզեի հանդիպենք տեսանելի ցույց տանք մոդելները որակը ասեղնագործության տպագրության ասեց շատ լավ Ձեզ երբ է հարմար հանդիպենք ասեցի վաղը կամ մյուս օրը եթե Ձեզ հարմար է եկեք 12:30 հանդիպենք ասեց եկեք վաղը հ</t>
  </si>
  <si>
    <t xml:space="preserve">վոյիս էի արել չի լսել </t>
  </si>
  <si>
    <t>«ԼՕԼՕ» ՄԱՆԿԱՊԱՐՏԵԶ</t>
  </si>
  <si>
    <t>Ավան, Մարշալ Բաբաջանյան փող., 40 շենք</t>
  </si>
  <si>
    <t>Հասմիկ Պետրոսյան, հիմնադիր և տնօրեն</t>
  </si>
  <si>
    <t>374-98-086461(բջջ.)    +374-96-086461(բջջ.)</t>
  </si>
  <si>
    <t xml:space="preserve">իրանք Լալունցից արդեն պատվիրել են իմաստ չկա զանգելու հիմա հուլիսի վերջ զանգել աշնան համար </t>
  </si>
  <si>
    <t>«ԱՐԵՎ» ՄԱՆԿԱՊԱՐՏԵԶ</t>
  </si>
  <si>
    <t>Լիլիա Հովհաննիսյան, տնօրեն</t>
  </si>
  <si>
    <t>374-99-279988(բջջ.)</t>
  </si>
  <si>
    <t xml:space="preserve">զանգերը գնում էչեն պատասխանում հետ զանգեց ասեց մենք ունենք չի հետաքրքրում ասեցի որպես այլընտրանքային ասեց չէ կարիք լինի կկապվենք Ձեզ հետ </t>
  </si>
  <si>
    <t>«ԷԼՖ ԳԱՐԴԵՆ» ՄԱՆԿԱՊԱՐՏԵԶ</t>
  </si>
  <si>
    <t>Եզնիկ Կողբացու փող., 1 շենք, շինություն 121</t>
  </si>
  <si>
    <t>374-10-559999</t>
  </si>
  <si>
    <t xml:space="preserve">ասեց ճիծտն ասաց զբաղված եմ մի փոքր ուշ զանգահարեք մի ժամից զանգենք նորից ասեց որ հագուստի մասով է ասեցի այո ասեց չի հետաքրքրում ասեցի կասեք ինչով է պայմանավորված աչունեք լոգոյով հագուստ թե այլ է պատճառը ասեց համագործակցում ենք ասեցի այլընտրանքի մասով ասեց չէ շնորհակալ եմ </t>
  </si>
  <si>
    <t xml:space="preserve">Ռուզաննա </t>
  </si>
  <si>
    <t xml:space="preserve">զանգեցի Ռուզաննայի համարը տվեցին ասեցին իրա հետ կապվեք զանգեցի իրեն իրա հետ խոսեցի ասեց նայեք մենք ունենք համագործակցություն բայց կցանկանայի հանդիպենք հասկանանք Ձեր որակը ժամկետները ինչպես եք աշխատում ասեցի այդ դեպքում եկեք ֆիքսենք օրը հանդիպենք դուք էլ կծանոթանաք և Ձեր բոլոր հուզող հարցերի պատասխանները կստանաք ասեց շատ լավ քանի որ մեր երեխաները բոլորը հագնում են դրա համար անհրաժեշտ է ասեցի շատ լավ կհանդիպենք կդիտարկեք և կունենաք այլընտրանքային տարբերակ մեզ այդպես ֆիքսեցինք ամսի 16-ին հանդիպենք </t>
  </si>
  <si>
    <t>«ԷՅ ԲԻ ՍԻ» ՄԱՆԿԱՊԱՐՏԵԶ</t>
  </si>
  <si>
    <t>Արմինե Մուրադյան, տնօրեն</t>
  </si>
  <si>
    <t xml:space="preserve">ասեց 4:30  զանգեմ զբաղված էր </t>
  </si>
  <si>
    <t>խոսեցի ասեց զբաղված եմ բայց ասեք արագ վաղվանից արձակուրդ է գնում հարմար չի լինի հանդիպել հետո գալույա ավարտական միջոցառումներն են լինելու ասեցի ասեք երբ այդ ժամանակ կզանգահարեմ ասեց ամսի 25 -ից հետո նոր ազատ եմ լինելու ասեցի շատ լավ Արմինե ջան 25-ից հետո կզանգահարեմ կպայմանավորվենք ասեց շատ լավ</t>
  </si>
  <si>
    <t>ասեց ուղարկեքվոթսափ ծանոթանամ նոր որ չստացվի էնպես անիմաստ գաք ու գնանք ուղարկեք ծանոթանամ հետո կհասկանանք</t>
  </si>
  <si>
    <t>374-44-500800(բջջ.)</t>
  </si>
  <si>
    <t>զբաղված էր ասեց վաղը մինչև ժամը մեկը զանգեք հարմար կլինի</t>
  </si>
  <si>
    <t>«ԱՅ ՔՅՈՒ» ՆԱԽԱԴՊՐՈՑԱԿԱՆ ԿՐԹԱԿԱՆ ԿԵՆՏՐՈՆ</t>
  </si>
  <si>
    <t>374-96-333100(բջջ.)   +374-33-333100(բջջ.)</t>
  </si>
  <si>
    <t xml:space="preserve">ասեցի կորպորատիվ առաջարկով եմ զանգահարել կասեք այս մասով ում հետ խոսեմ ասեց օշտեմ կփոխանցեմ կապ կհաստատեմ ասեցի իսկ կարող եք հեռախոսահամարը տրմադարել ես զանգահարեմ ասեց եկեք կիմանանք կասեմ կապ կհաստատեն եթե չզանգենք   երկուշաբթի զանգենք </t>
  </si>
  <si>
    <t xml:space="preserve">Անի </t>
  </si>
  <si>
    <t xml:space="preserve">Անի  հետ խոսեցի ներկայացրեցի ասցշեց թի շրթի արժեք ասեք ասեցի նայեք հստակ չեմ կարող ասել քանի որ ինձ հարկավոր է հասկանալ ինչ կտոր է ինչ տպագրություն քանակներ և այլն ասեցի մեզ մոտ թի շրթների արժեքները սկսվում են 2500 դրամից պրեզենտացիայում նշված արժեքն եմ ասել էդպես հանդիպում կազմակերպեցինք ուրբաթ օրը և երեխաների համար և մեծերի </t>
  </si>
  <si>
    <t>ասեց նայել եմ բայց չեմ հասցրել մանրամասն ուսումնասիրեմ նայեմ կապ կհաստատեմ Ձեզ հետ ասեցի շատ լավ կսպասեմ ՁԵր արձագանքին</t>
  </si>
  <si>
    <t>«ԲԱՐԵՎ» ՄԱՆԿԱՊԱՐՏԵԶ</t>
  </si>
  <si>
    <t>Ռիգայի փող., 63/4 շենք</t>
  </si>
  <si>
    <t>Նաիրա Մխիթարյան, տնօրեն</t>
  </si>
  <si>
    <t>374-41-325533(բջջ.)</t>
  </si>
  <si>
    <t xml:space="preserve">մեծերինը 6 հոգի էին դե չի լինի երեխեքի մասով էլ հիմա չեն ուզում ասեցի եթե դիտարկեք երեխաներին էլ կարող եք կապ հաստատել հետևյալ համարով </t>
  </si>
  <si>
    <t xml:space="preserve">Մարիա տնօրեն </t>
  </si>
  <si>
    <t>374-11-330333    +374-93-770303(բջջ.)</t>
  </si>
  <si>
    <t>զանգերը գնում է չեն պատասխանում վաղը նորից զանգել  հետ զանգեց հետաքրքրեց առաջարկը հաջորդ շաբաթ հանդիպում ենք ամսի 11-ին</t>
  </si>
  <si>
    <t>չի պատասխանում էլի</t>
  </si>
  <si>
    <t>374-93-703005(բջջ.)</t>
  </si>
  <si>
    <t xml:space="preserve">զանգերը գնում է չեն պատասխանում վաղը նորից զանգել </t>
  </si>
  <si>
    <t>նորից նոսւյնը մեկ շաբաթից զանգենք</t>
  </si>
  <si>
    <t xml:space="preserve">չեն պատասխանում հետ զանգեց չթողեց խոսեմ ասեց ուղարկիք վոթսափին կնայենք էլի </t>
  </si>
  <si>
    <t>«ՅՈՒՆԻՔՈՒՄ» ԶԱՐԳԱՑՄԱՆ ԵՎ ՈՒՍՈՒՑՄԱՆ ԿԵՆՏՐՈՆ</t>
  </si>
  <si>
    <t>Ֆուչիկի փող., 1/3 շենք</t>
  </si>
  <si>
    <t>374-77-766070(բջջ.)</t>
  </si>
  <si>
    <t>նորից նույնը մեկ շաբաթից զանգենք</t>
  </si>
  <si>
    <t xml:space="preserve">զանգեցի ասեց երկուշաբթի ժամը 10-ին ասեցի մի քիչ ծանրաբեռնված եմ կլինի երեքշաբթի ժամը 12:30 ասեց չէ զբաղված եմ ասեցի դե եկեք հասկանամ հնարավոր լինի կազմակերպել երկուշաբթի կզանգահարեմ Ձեզ ասեց լավ հիմամենակ եմ գնալու զանգեցի զբաղված է ուշ կփորձեմ էլի եթե չէ վաղը նորից կզանգեմ </t>
  </si>
  <si>
    <t xml:space="preserve">խոսեցի կհանդիպենք երկուծաբթի </t>
  </si>
  <si>
    <t xml:space="preserve">վոյիս եմ արել չի լսել </t>
  </si>
  <si>
    <t>զանգեցի ասեց չեմ նայել դեռ ասեցի կարող եք ասել  երբ զանգեմ զանգահարեմ քննարկենք ասեց վաղը օրվա երկրորդ կես</t>
  </si>
  <si>
    <t>«ՀԻԲՐԻԴ ՏԵԼԵՄԱՏԻԿԱ» ԳԼՈԲԱԼ ՏԵՂՈՐՈՇՄԱՆ ԵՎ ՎԱՌԵԼԻՔԻ ՎԵՐԱՀՍԿՄԱՆ ԸՆԿԵՐՈՒԹՅՈՒՆ սահմանափակ պատասխանատվությամբ ընկերություն (ՍՊԸ)</t>
  </si>
  <si>
    <t>գազալցակայան</t>
  </si>
  <si>
    <t>374-60-744344   +374-91-014401(բջջ.)   տնօրենի համարնա</t>
  </si>
  <si>
    <t xml:space="preserve">խոսեցի ասեց մենք համագործակցում ենք ու կարիք չկա հիմա կգրանցեմինձ մոտ հենց կարիք լինի կդիմենք </t>
  </si>
  <si>
    <t>գազալցակայան + արագ սնունդ ունեն</t>
  </si>
  <si>
    <t>Արամ Խաչատրյան, տնօրեն</t>
  </si>
  <si>
    <t>374-60-706607</t>
  </si>
  <si>
    <t xml:space="preserve">77366523 Լուիզա </t>
  </si>
  <si>
    <t xml:space="preserve">զանգեցի Լուիզայի համարը տվեցին զանգում եմ զբաղված է վաղը նորից փորձել </t>
  </si>
  <si>
    <t xml:space="preserve">24.06.2025 </t>
  </si>
  <si>
    <t>նորից նույնը զբաղված է ցույց տալիս վաղը մի հատ էլի զանգել, եթե նույնը եղավ հին համարով զանգել հասկանալ ինչումնա խնդիրը</t>
  </si>
  <si>
    <t>հանդիպում են ամսի 27-ին</t>
  </si>
  <si>
    <t>«ԱՐՄ ՊԵՏՐՈԼ» սահմանափակ պատասխանատվությամբ ընկերություն (ՍՊԸ)</t>
  </si>
  <si>
    <t>Ազատության պող., 14-59 տարածք</t>
  </si>
  <si>
    <t>մարքեթինգի և վաճառքի բաժին` 374-43-820800(բջջ.)</t>
  </si>
  <si>
    <t>կրիկին անհասանելի</t>
  </si>
  <si>
    <t>«ՖԼԵՇ» սահմանափակ պատասխանատվությամբ ընկերություն (ՍՊԸ)</t>
  </si>
  <si>
    <t>Եզնիկ Կողբացու փող., 30 շենք</t>
  </si>
  <si>
    <t>Սանասար Բեգլարյան, գլխավոր տնօրեն  Բարսեղ Բեգլարյան, հիմնադիր</t>
  </si>
  <si>
    <t>ընդունարան`374-10-533883</t>
  </si>
  <si>
    <t xml:space="preserve">համար տրամադրեցին զանգեցի ասեցին մեյլ արեք չհամոզվեցին հանդիպենք ասեց համագործակցում ենք ավելի լավ է մեյլ անեք hr@fleshpetrol.am մեյլն ասեցին ասեցին ուղարկեք անհրաժեշտ լինի կապ կհաստատեն </t>
  </si>
  <si>
    <t>«ՌԱՆ-ՕՅԼ»</t>
  </si>
  <si>
    <t>Արին-Բերդի փող., 9 շենք</t>
  </si>
  <si>
    <t>374-99-564300(բջջ.)</t>
  </si>
  <si>
    <t xml:space="preserve">խոսեցի ասեց ունենք համագործակցություն այլընտրանքի մասով ասեցի ասեց որ չեն դիտարկում շնորհակալ ենք առաջարկիյ համար </t>
  </si>
  <si>
    <t>«ՇԵԼԼ ԼԻՑԵՆԶԱՌՈՒ»</t>
  </si>
  <si>
    <t>Արտաշատյան խճուղի, 15/1 շենք</t>
  </si>
  <si>
    <t>Հրայր Դեմիրչյան, տնօրեն</t>
  </si>
  <si>
    <t>374-55-322020(բջջ.)</t>
  </si>
  <si>
    <t>095112020 095122020</t>
  </si>
  <si>
    <t xml:space="preserve">ասեց այդ մասով կենտրոնական գրասենյակ զանգահարեք այնտեղ կխոսեն Ձեզ հետ զանգեցի Սյուզաննայի համարը տվեցին 041702020 ինքն է զբաղվում այս մասով բայց զանգում եմ չի պատասխանում վաղը նորից զանգել </t>
  </si>
  <si>
    <t xml:space="preserve">չի պատասխանում էլի </t>
  </si>
  <si>
    <t xml:space="preserve">ասեց երկուաբթի զանգենք կպայմանավորվենք </t>
  </si>
  <si>
    <t>30.06.2025</t>
  </si>
  <si>
    <t>«ԿԱՄՕՅԼ» սահմանափակ պատասխանատվությամբ ընկերություն (ՍՊԸ)</t>
  </si>
  <si>
    <t>Կոտայքի մարզ, Քարաշամբ գյուղ</t>
  </si>
  <si>
    <t>Կ. Մելքոնյան, տնօրեն</t>
  </si>
  <si>
    <t>374-60-756751</t>
  </si>
  <si>
    <t xml:space="preserve">Անիի հետ զրուցեցի մարքեթինգի բաժնից էր հնարավորւոթյուն տալիս էր բաժին միանալու ասեց որ իրենք չեն զբաղվում տնօրենն է կոնտակտ չտվեց ասեց մենք ունենք ու երկար ժամանկ է համագործակցում ենք չեմ կարծում հետաքրքրի բայց տեղյակ կպահեմ </t>
  </si>
  <si>
    <t>«999» ԲԵՆԶԱԼՑԱԿԱՅԱՆ («ԳՈՒՇ» սահմանափակ պատասխանատվությամբ ընկերություն/ՍՊԸ)</t>
  </si>
  <si>
    <t>Սեբաստիայի փող., 8/4 շենք</t>
  </si>
  <si>
    <t>Էդուարդ Մելքոնյան, տնօրեն</t>
  </si>
  <si>
    <t>374-10-735566</t>
  </si>
  <si>
    <t>«ԵՎՐՕՅԼ»</t>
  </si>
  <si>
    <t>Լենինգրադյան փող., 6 շենք</t>
  </si>
  <si>
    <t>Ռոբերտ Ազիզյան, գործադիր տնօրեն</t>
  </si>
  <si>
    <t>374-10-381516</t>
  </si>
  <si>
    <t xml:space="preserve">ինչ լսել չէի լսել չէ ընգերուհի ջան մեզ չի հետաքրքրում ձևով պատասխան չէի լսել հլը ասեց մի հատ էլ վերջում շնորհակալություն ասեց ու անջատեց </t>
  </si>
  <si>
    <t>«ԳՐԱՆԴ ՊԵՏՐՈԼԻՈՒՄ» սահմանափակ պատասխանատվությամբ ընկերություն (ՍՊԸ)</t>
  </si>
  <si>
    <t>Ծովակալ Իսակովի պող., 14/2 շենք</t>
  </si>
  <si>
    <t>Վարդան Գրիգորի Զատիկյան, տնօրեն</t>
  </si>
  <si>
    <t>374-10-563175    +374-11-563175</t>
  </si>
  <si>
    <t xml:space="preserve">վխոսեցի ինչ որ աղջիկ էր ներկայացրեցի ասեց տնօրինությանը կներկայացնեմ ասեցի համար կարող եք տրամադրել ես զանգեմ ասեց ճիշտ կլինի դուք տաք անհոգ եղեք անպայման կփոխանցեմ  համարս տվեցի </t>
  </si>
  <si>
    <t xml:space="preserve">զանգեցի չէր փոխանցել էտ պահին խոսեց տնօրենի եկավ ասեց որ տնօրենին այս պահին չի հետաքրքրում և ոչ մի կերպ կապ չկարողացա հատսատել տնօրենի հետ </t>
  </si>
  <si>
    <t>«ԲԵՍԹ ՕՅԼ» ԱՎՏՈՄԵՔԵՆԱՆԵՐԻ ՅՈՒՂՄԱՆ ԿԵՏ («ԿՐԻՊՏՈՆ» սահմանափակ պատասխանատվությամբ ընկերություն/ՍՊԸ)</t>
  </si>
  <si>
    <t>Սունդուկյան փող., 15/8 շենք</t>
  </si>
  <si>
    <t>374-93-460444(բջջ.)</t>
  </si>
  <si>
    <t xml:space="preserve">ասեց չէ մերսի իմ ընկերը ունի իրանից եմ պատվիրում շնորհակալ եմ շատ ու անջատեց </t>
  </si>
  <si>
    <t>«ԿԱՐԲՈՆ ԳՐՈՒՊ»</t>
  </si>
  <si>
    <t>Բագրևանդի փող., 86/1 շենք</t>
  </si>
  <si>
    <t>374-99-451010(բջջ.)</t>
  </si>
  <si>
    <t>պատասխանեց գին ուզեց դե ասեցի ոնցա ձևավորվում ասեց դեղին գույն ասեցի սպեցիֆիկի մասով ասեց շատ լավ շնորհակալ եմ հասկանանք կասեմ Ձեզ</t>
  </si>
  <si>
    <t>«ՕՐԱՆԺ ԳԱԶ» ԲԵՆԶԱ- ԵՎ ԳԱԶԱԼՑԱԿԱՅԱՆՆԵՐԻ ՑԱՆՑ</t>
  </si>
  <si>
    <t>Գայի պող., 34/1 շենք</t>
  </si>
  <si>
    <t>374-33-836333(բջջ.)</t>
  </si>
  <si>
    <t xml:space="preserve">ասեց սեփականատիրոջ հետ  զրուցեմ կհասկանանք ես չեմ սեփականատերը համար էլ չտրամադրեց որ զանգեմ խոսեմ </t>
  </si>
  <si>
    <t xml:space="preserve">խսել է սեփականատիրոջ հետ  ու ասելա որ հետաքրքիր չի քանի որ ունեն իրենց մատակարարին </t>
  </si>
  <si>
    <t>«ԱՎՌԱ ԷՆԵՐՋԻ»</t>
  </si>
  <si>
    <t>Բ-2 թաղամաս, 96/1 շենք</t>
  </si>
  <si>
    <t>94920380 Վազգեն</t>
  </si>
  <si>
    <t>374-96-920301(բջջ.)</t>
  </si>
  <si>
    <t xml:space="preserve">անհասանելի է հիմա էլ  վաղը նորից փորձել </t>
  </si>
  <si>
    <t>ARDY Academy</t>
  </si>
  <si>
    <t>ակադեմիա</t>
  </si>
  <si>
    <t>Կոտայքի մարզ, Ջրվեժ գյուղ (Ջրվեժի արգելոցի հարևանությամբ)</t>
  </si>
  <si>
    <t xml:space="preserve">Հայկուհի </t>
  </si>
  <si>
    <t>374-98-813813(բջջ.)</t>
  </si>
  <si>
    <t xml:space="preserve">Հայկուհու եմ խոսել իրան մեյլ արել էի ասեց ներկա պահին դեռ չենք ցանկանում բայց առաջիկայում կարիքը լինելու ու դեռ համալրում ենք թիմը ճիշտա հիմա ունենք մաքրուհիների մասով բայց հնանաում են ու պետք փոխել Ձեր տվյալները պահպանել եմ ես հստակ տվհալներ ունենալո դեպքում կապ կհաստատեմ Ձեզ հետ գնառաջարկ կներկայացնենք ասեցի ոչ մի խնդիր Հայկուհի ջան դուք հստակ հասկացեք երբ եք պլանավորում կապ կհաստատեք հանդիպում կկազմակերպենք նմուշները կտեսնեք և ըստ Ձեր պահանջների Ձեզ կներկայացնենք գնառաջարկ ճիշտա ասեց կապ կհաստատի բայց հուլիսի կեսոտ արժե կապ հաստատել զրուցել </t>
  </si>
  <si>
    <t>15.07.2025</t>
  </si>
  <si>
    <t>Կոկա-Կոլա ՀԲՔ Արմենիա</t>
  </si>
  <si>
    <t>արտադրություն</t>
  </si>
  <si>
    <t>1 Թբիլիսյան խճուղի</t>
  </si>
  <si>
    <t>yelena.ohanyan@cchellenic.com</t>
  </si>
  <si>
    <t xml:space="preserve">խոսեցի օպերատորի հետ ներկայացրեցի առաջարկը մի պահ դադարից հետո եկավ մեյլ ասեց ասեց կարգը էսպիսինն է ուղարկեք մեյլ համապատասխան մասով զբաղվողի մեյլին կդիտարկի մեկ շաբաթվա ընթացքում կապ կհաստատի </t>
  </si>
  <si>
    <t>Armenian Tobacco Company</t>
  </si>
  <si>
    <t>2-րդ Արդյունաբերական թաղամաս</t>
  </si>
  <si>
    <t>անհասանելիա էլի</t>
  </si>
  <si>
    <t>Երևանի Շոկոլադի Գործարան ՓԲԸ</t>
  </si>
  <si>
    <t>Ա․ Միկոյան 17/2</t>
  </si>
  <si>
    <t xml:space="preserve">099489404 Անդրանիկ </t>
  </si>
  <si>
    <t>374 10 540 000</t>
  </si>
  <si>
    <t>հանդիպում ենք</t>
  </si>
  <si>
    <t>Jermuk International Pepsi-Cola Bottler LLC</t>
  </si>
  <si>
    <t>Ահարոնյան փող., 3/1 շենք</t>
  </si>
  <si>
    <t>(011) 220-011</t>
  </si>
  <si>
    <t>ՄՌԿ բաժին կարողանում եմ ընտրել որ միանամ այն էլ զանգերը գնում է ու չեն պատասխանում</t>
  </si>
  <si>
    <t xml:space="preserve">էլի չեմ կաողանում կապ հաստատեմ զանգերը գնում գնում չեն պատասխանում </t>
  </si>
  <si>
    <t>Կոտայքի մարզ, Արզնի գյուղ, Աբովյան խճուղի, 9 շենք</t>
  </si>
  <si>
    <t>info@bacon.am</t>
  </si>
  <si>
    <t>օպերատորը միացավ ինչ արեցի համար չտվեց ասեց ուղարկեք մեյլին կդիտարկենք անհրաժեշտ լինի կապ կհաստատենք</t>
  </si>
  <si>
    <t>ԳՐԱՆԴ ՄԱՍՏԵՐ</t>
  </si>
  <si>
    <t>Արարատի մարզ, քաղաք Մասիս, Հրանտ Վարդանյան 8</t>
  </si>
  <si>
    <t>010-44-69-45   099-44-69-45</t>
  </si>
  <si>
    <t xml:space="preserve">երկու համարին էլ չեն պատասխանում </t>
  </si>
  <si>
    <t>03.07.2025</t>
  </si>
  <si>
    <t>International Masis Tabak LLC</t>
  </si>
  <si>
    <t>Հրանտ Վարդանյան փ. 10</t>
  </si>
  <si>
    <t>զանգեցի ասեցի կոնտակտ տրամադրեք չտվեցին սկզբում ասեցին մեյլով ուղարկեք ասեցի այդ դեպքում համապատասխան անձի մեյլը կտրամադրեք ուղարկեմ առաջարկը ասեց ևս մեկ անգամ կնշե՞ք ինչ հարցով էր որպեսզի հստակ անձիկ մեյլ տրամադրեմ էդպես երևի չգտավ  որ Ձեզ համար տամ կզանգահարեք ասեցի այո ոչ մի խնդիր ՄՌԿ բաժնի մեյլը տվեց ասեց զանգահարեք էնտեղ զանգեցի ներկայացրեցի ասեց եկեք Ձեր կոնտակտը փոխանցեմ բաժնի ղեկավարին եթե անհրաժեշտ լինի կապ կհաստատի քնաի որ մենք ունենք մեր մատակարարին ում հետ 10նյակ տարիներ աշխատում ենք բ այց համենայն դեպս կփոխանցեմ ասեցի մեյլ էլ որ խնդրեմ կասեք հստակ ուղարկեմ առաջարկը ասեց եկեք ես ՁԵզ այսօր կամ վաղը ուղարկեմ սմս տարբերակով</t>
  </si>
  <si>
    <t>ASEDL LLC</t>
  </si>
  <si>
    <t>68 Միկոյան փողոց</t>
  </si>
  <si>
    <t>GAT Cutting LLC</t>
  </si>
  <si>
    <t>32/2 Բուսաբանական</t>
  </si>
  <si>
    <t>(043) 33 33 79, 055-201-201</t>
  </si>
  <si>
    <t xml:space="preserve">ասեց տնօրենը երկրում չէչի արող փոխանցել որ խոսեմ ներկայացրեցի իրեն ասեց վոթսափին ուղարկեք տնօրենին ցույց կտամ եթե հետաքրքրի կապ կհաստատի Ձեզ հետ բայց 1 շաբաթից կարող ենք զանգել միգուցե եկած լինի տնօրենը հնարավոր լինի խոսել </t>
  </si>
  <si>
    <t>ՄԻՔՍ ԳՐՈՒՊ</t>
  </si>
  <si>
    <t xml:space="preserve">զանգ չի գնում </t>
  </si>
  <si>
    <t>մարէեթինգի մասնագետը տեղում չէր ասեց համարը կտամ կզանագահրի ուզեցի համար չտվեց եթե չզանգեն վաղը զանգենք</t>
  </si>
  <si>
    <t xml:space="preserve">ասեց էլի տեղում չէ կփոխանցեմ կհիշեցնեմ զանգահարի </t>
  </si>
  <si>
    <t>Թամարա ՍՊԸ</t>
  </si>
  <si>
    <t>Կոտայքի 1/94</t>
  </si>
  <si>
    <t xml:space="preserve">info@tamaragroup.am </t>
  </si>
  <si>
    <t>(010) 251-664</t>
  </si>
  <si>
    <t xml:space="preserve">ասեցին որ կարգը էնպիսիննա որ մենակ մեյլով կարամ ուղարկեմ հենց հետաքրքրի կապ կհաստատեն իմ հետ  այդպես մեյլ արդեցի </t>
  </si>
  <si>
    <r>
      <rPr>
        <rFont val="Calibri"/>
        <color rgb="FF1155CC"/>
        <u/>
      </rPr>
      <t>Սևանի 86/1</t>
    </r>
  </si>
  <si>
    <t>marketing@daroink.am</t>
  </si>
  <si>
    <t>(010) 44 75 10</t>
  </si>
  <si>
    <t xml:space="preserve">առաջարկը դիտարկում էին միայն մեյլ տարբերակով ընդհանրապես կոնտակ չտվեց </t>
  </si>
  <si>
    <t>«Մեհրաբյան և Որդիներ» ՍՊԸ  Ծիածան</t>
  </si>
  <si>
    <t>Արին-Բերդի փող., 24/5 շենք</t>
  </si>
  <si>
    <t xml:space="preserve">77601602 Էվելինա </t>
  </si>
  <si>
    <t xml:space="preserve">ասեց մեյլ արեք համոզեցի համարը տվեց մարքեթինգի բաժնի ղեկավարն է ինքն է զբաղվում այս մասով բայց զանգում եմ չի պատասխանում վաղը նորից զանգել </t>
  </si>
  <si>
    <t>խոսեցինք ասեց ուղարկեք ծանոթանամ հանդիպումը հաջորդ շաբաթվա մեջ կկազմակերպենք շաբաթվա սկիզբ զանգենք պայմանավորվենք</t>
  </si>
  <si>
    <t>Ijevan Wine- Brandy Factory</t>
  </si>
  <si>
    <t>Դավթաշեն, 3-րդ թաղամաս, Անաստաս Միկոյան փող., 25 շենք</t>
  </si>
  <si>
    <t>374 11 99 91 91</t>
  </si>
  <si>
    <t>ՋԻ-ԷՄ-ՋԻ ԳՐՈՒՊ ՍՊԸ</t>
  </si>
  <si>
    <t>էրեբունի, Ջրաշեն 1</t>
  </si>
  <si>
    <t xml:space="preserve">էլի զանգ չի գնում </t>
  </si>
  <si>
    <t>Արարատ Սննդի Կոմբինատ ՍՊԸ</t>
  </si>
  <si>
    <t>30 Sharur</t>
  </si>
  <si>
    <t>(055) 557-547</t>
  </si>
  <si>
    <t>4/7 Amiryan str</t>
  </si>
  <si>
    <t xml:space="preserve">98079055 Շուշան </t>
  </si>
  <si>
    <t>(011) 977-972</t>
  </si>
  <si>
    <t xml:space="preserve">խոսեցի հանդիպում ենք ամսի 27ին </t>
  </si>
  <si>
    <t>ՔոնթուրԳլոբալ Հիդրո Կասկադ</t>
  </si>
  <si>
    <t>Մելիք-Ադամյան փող., 2/2 շենք</t>
  </si>
  <si>
    <t>374-11-520017</t>
  </si>
  <si>
    <t xml:space="preserve">ասեց մեյլ կուղարկի հիմա սմսով կուղարկեմ մեյլին համար ուզեցի չտվեց ասեց ուղարկեք մեյլին կդիտակենքկասենք  </t>
  </si>
  <si>
    <t>BH BRANDY COMPANY CJSC</t>
  </si>
  <si>
    <t>5 Եղբայրության</t>
  </si>
  <si>
    <t>Arshakunyac 127/17</t>
  </si>
  <si>
    <t>374-10-440044      +374-10-489899    +374-10-486265</t>
  </si>
  <si>
    <t>«ՆԱԶԱՐՅԱՆ ՔՈՒԼԻՆԳ ՍԻՍԹԵՄՍ» ՍՊԸ</t>
  </si>
  <si>
    <t>Գուրգեն Մահարի 1</t>
  </si>
  <si>
    <t>(104) 313-000, 116424-34</t>
  </si>
  <si>
    <t>ասեց որ չեն կարում էլի է առաջարկ եղել բայց չի հետաքրքրում հենց անհրաժեշտությունը լինի կապ կհաստատենք</t>
  </si>
  <si>
    <t>"Ապաչի Գրուպ" ՍՊԸ</t>
  </si>
  <si>
    <t>Ayasi 114</t>
  </si>
  <si>
    <t>(011) 589-991</t>
  </si>
  <si>
    <t>հնարավորություն ՄՌԿ միանալաու ընտրում եմ զանգերը գնում է բայց չեն պատասխանում</t>
  </si>
  <si>
    <t>էսօր էլ այլ հարցերի մասով եմ ուզում միանամ էլի չեն պատասխանում</t>
  </si>
  <si>
    <t>ՌՏ-Տրանս</t>
  </si>
  <si>
    <t>Գյուլիկեխվյան 10/2</t>
  </si>
  <si>
    <t>SIL CAPITAL</t>
  </si>
  <si>
    <t>Սմբատ Զորավարի 11/1</t>
  </si>
  <si>
    <t>374 91 89-88-11</t>
  </si>
  <si>
    <t>չեն պատասխանում ասեց եթե երկու օր առաջ զանգեինք ասեց երեկ պատվիրել ենք աշուն ձմեռ թարմացման ժամանակ կապ հաստատենք</t>
  </si>
  <si>
    <t>Օվալ պլաստիկ</t>
  </si>
  <si>
    <t>Հաղթանակի 1-ին փող., 1/8</t>
  </si>
  <si>
    <t>Շուշան  կանաչ/նարնջագույն</t>
  </si>
  <si>
    <t>ասեց հիմա համագործակցում ենք բայց եթե առաջարկեք ավելի լավ պայմաններ ավելի լավ որակ իհարկե փոփոխելի է ուղարկեք ծանոթանանք կանաչ կամ նարնջագույն են անում լոգոյի գույներով գնառաջարկ ուզեց դե ասեցի ոնցա ձևավորովւոմ քանակների մասով ասեցի կտորների հետ կապված ասեց մեյլ արեք ծանոթանանք ու կհասականանք ըստ այդմ կարող է էնպես ստացվի այս տարի չպատվիրենք հաջորդ տարվա սկզիբ պատվիրենք</t>
  </si>
  <si>
    <t>11.07.2025</t>
  </si>
  <si>
    <t>CARD AgroService CJSC</t>
  </si>
  <si>
    <t>1/21 Azatutyan Avenue</t>
  </si>
  <si>
    <t>card@card.am</t>
  </si>
  <si>
    <t>(060) 440-550</t>
  </si>
  <si>
    <t xml:space="preserve">միայն կարող ենք մեյլ ուղարկել </t>
  </si>
  <si>
    <t>ARMOS</t>
  </si>
  <si>
    <t>5 Հյուսիսային պողոտա</t>
  </si>
  <si>
    <t xml:space="preserve">իմացավ կորպորատիվ առաջարկով եմ զանգում միանգամից չթողեց խոսեմ ինքը սկսեց խոսալ ասեց առաջարկը ուղարկեք վոթսափին փոխտնօրենը կնայի  </t>
  </si>
  <si>
    <t>04.07.2025</t>
  </si>
  <si>
    <t>Epiroc Armenia LLC</t>
  </si>
  <si>
    <t>11 Ղազար Փարպեցու փողոց</t>
  </si>
  <si>
    <t xml:space="preserve">ասեց որ այս պահին կարիք չունենք ասեցի այս մասով զբաղվող անձի կոնտակտ կարող եք տալ ասեց ես եմ զբաղվում անհրաժեշտ չէ շնորհակալությույն և ցտեսություն ասեց </t>
  </si>
  <si>
    <t>Նատֆուդ ՓԲԸ Բիելլա</t>
  </si>
  <si>
    <t>Քոչինյան 13/10</t>
  </si>
  <si>
    <t>374-60-477400     +374-94-649125(բջջ.)</t>
  </si>
  <si>
    <t>միացրեցին այս հարցով զբաղվող անձի հետ խոսեցինք ասեց եկեք վոթսափ ասեմ Ձեզ գրեք գոգնոցների լոգո ուղարկեմ ասեց ասեղնագործություն ինչ կարժենա և հետո նոր քննարկենք</t>
  </si>
  <si>
    <t>«ՋԵՐՄՈՒԿ ԳՐՈՒՊ» ՓԲԸ</t>
  </si>
  <si>
    <t>Արշակունյաց պող., 77/3 շենք</t>
  </si>
  <si>
    <t>info@jermukgroup.am</t>
  </si>
  <si>
    <t>(011) 589-836</t>
  </si>
  <si>
    <t>խոսեցի ասեց էս տարվանը պատվիրել ենք Ձեզ մոտ նշեք հաջորդ տարի փետրվարին զանգեք ասեցի մեյլ ասեք ուղարկեմ հիմա էլեկտրոնային տարբերակովվ ծանոթացեք ըստ այդմ կապի մեջ կլինենք</t>
  </si>
  <si>
    <t>«ԻԿՕ Մաշիների» ՍՊԸ</t>
  </si>
  <si>
    <t>Մասիսի փող. նրբ., 3 շենք</t>
  </si>
  <si>
    <t>վաճառքի բաժին`                 374-98-178804(բջջ.)        374-98-178804(բջջ.)         գրասենյակ`
+374-98-178884(բջջ.)</t>
  </si>
  <si>
    <t>«ՌՌՌ» ՀԱՆՔԱՅԻՆ ՋՐԵՐԻ ԳՈՐԾԱՐԱՆ ՓԲԸ</t>
  </si>
  <si>
    <t>Շովրոյան փող., 5 շենք</t>
  </si>
  <si>
    <t>374-12-808888</t>
  </si>
  <si>
    <t>SIS Natural CJSC</t>
  </si>
  <si>
    <t>374(11)650650</t>
  </si>
  <si>
    <t>Եվրոշին ՍՊԸ</t>
  </si>
  <si>
    <t>Էմինեսկուի փող., 4 շենք</t>
  </si>
  <si>
    <t>374-10-241520  +374-10-207978</t>
  </si>
  <si>
    <t>Նոր Փրոջեկտս ՍՊԸ</t>
  </si>
  <si>
    <t>49/2 Կոմիտասի պողոտա</t>
  </si>
  <si>
    <t>Ալոե Լաբ</t>
  </si>
  <si>
    <t>63 Կոմիտասի պողոտա</t>
  </si>
  <si>
    <t>Lydian Armenia CJSC</t>
  </si>
  <si>
    <t>Vazgen Sargsyan 21</t>
  </si>
  <si>
    <t>374-10-546037</t>
  </si>
  <si>
    <t>ՀՈՎՍԵՓՅԱՆՆԵՐԻ ՊԱՀԱԾՈՆԵՐԻ ԳՈՐԾԱՐԱՆ</t>
  </si>
  <si>
    <t>Միջնաբերդ Ալկո</t>
  </si>
  <si>
    <t>Շարուրի 37/30</t>
  </si>
  <si>
    <t>(010) 427-333, (091) 537-333</t>
  </si>
  <si>
    <t>Սոֆյա Կաթ ՍՊԸ</t>
  </si>
  <si>
    <t>Սևանի 1/7</t>
  </si>
  <si>
    <t>«ԱրմԳար Պրոդ» ՍՊԸ</t>
  </si>
  <si>
    <t>Սահմանապահների 5</t>
  </si>
  <si>
    <t>(023) 440204</t>
  </si>
  <si>
    <t>Papaya</t>
  </si>
  <si>
    <t>2 Մարշալ Բաղրամյանի պողոտա</t>
  </si>
  <si>
    <t>«ՊԵՆՈՏԵՔՍ» ՍՊԸ</t>
  </si>
  <si>
    <t>Нор-Норк</t>
  </si>
  <si>
    <t>Profmet LLC</t>
  </si>
  <si>
    <t>Հաղթանակ 1,44/4</t>
  </si>
  <si>
    <t>(010) 746-199, (010) 746-299</t>
  </si>
  <si>
    <t>ՄԱՊ ՓԲԸ</t>
  </si>
  <si>
    <t>Կիևյան փողոց</t>
  </si>
  <si>
    <t>010270630, 055002757</t>
  </si>
  <si>
    <t>Նարսան ՍՊԸ</t>
  </si>
  <si>
    <t>7 Հրանտ Վարդանյան</t>
  </si>
  <si>
    <t>NEKA LLC</t>
  </si>
  <si>
    <t>Թևոսյան 13/11</t>
  </si>
  <si>
    <t>STEKO LLC</t>
  </si>
  <si>
    <r>
      <rPr>
        <rFont val="inherit"/>
        <color rgb="FF1155CC"/>
        <sz val="12.0"/>
        <u/>
      </rPr>
      <t>Մաշտոցի 29</t>
    </r>
  </si>
  <si>
    <t>374 10 730355</t>
  </si>
  <si>
    <t>Էֆֆեկտ գրուպ ՓԲԸ</t>
  </si>
  <si>
    <t>Շիրակի 2/5</t>
  </si>
  <si>
    <t>374 60 610 909</t>
  </si>
  <si>
    <t>«ԲԱՐՐԻ» ՍՊԸ</t>
  </si>
  <si>
    <t>111 Րաֆֆու փողոց</t>
  </si>
  <si>
    <t>Seko Print</t>
  </si>
  <si>
    <t>Ն․ Ադոնցի 18</t>
  </si>
  <si>
    <t>(055) 188-337, (010) 249-581</t>
  </si>
  <si>
    <t>Գինու-Կոնյակի տուն "Շահնազարյան" ՍՊԸ</t>
  </si>
  <si>
    <t>Երևանյան խճուղի, 7 շենք</t>
  </si>
  <si>
    <t>374-99-002065(բջջ.)</t>
  </si>
  <si>
    <t>ԳԵՊՈՏԱՆԻՔ ՍՊԸ</t>
  </si>
  <si>
    <t>Արցախ 28/15</t>
  </si>
  <si>
    <t>(010) 430-014</t>
  </si>
  <si>
    <t>ՄԻԼԼԿԱԹ ՍՊԸ</t>
  </si>
  <si>
    <t>(010) 209-960</t>
  </si>
  <si>
    <t>Tasty Cakes</t>
  </si>
  <si>
    <t>Մայրաքաղաքային 124 (Արգավանդի խճ.)</t>
  </si>
  <si>
    <t>Ունիտեխսերվիս ՍՊԸ</t>
  </si>
  <si>
    <t>Արցախի 44</t>
  </si>
  <si>
    <t>(096) 330-733, (011) 330-111, (011) 330-133</t>
  </si>
  <si>
    <t>Գոլդշին</t>
  </si>
  <si>
    <t>Բալահովիտ 8 Փող / 5</t>
  </si>
  <si>
    <t>ARCON</t>
  </si>
  <si>
    <t>1 Կասյանի փողոց</t>
  </si>
  <si>
    <t>374 (11) 211 101</t>
  </si>
  <si>
    <t>TUFENKIAN TRANS CAUCASUS LLC</t>
  </si>
  <si>
    <t>48 Հանրապետություն փողոց</t>
  </si>
  <si>
    <t>Վանիլլա Քեյքս</t>
  </si>
  <si>
    <t>Ադոնցի 6</t>
  </si>
  <si>
    <t>374 99 200 720</t>
  </si>
  <si>
    <t>Բարեւ Վայն ՍՊԸ</t>
  </si>
  <si>
    <t>Արցախի պողոտա</t>
  </si>
  <si>
    <t>Rocarm Ltd</t>
  </si>
  <si>
    <t>FALDI</t>
  </si>
  <si>
    <t>Չարենցի փողոց 9</t>
  </si>
  <si>
    <t>Եվրոասֆալտ ՓԲԸ</t>
  </si>
  <si>
    <t>Բեստ Ֆրենդս ՍՊԸ</t>
  </si>
  <si>
    <t>Գաջեգործների 1ին փ 1/3</t>
  </si>
  <si>
    <t>Լումա ՍՊԸ</t>
  </si>
  <si>
    <t>Սևան փողոց</t>
  </si>
  <si>
    <t>ՏՊԱՐԱՆ.ԷՅԷՄ ՍՊԸ</t>
  </si>
  <si>
    <t>IT Park բիզնես կենտրոն, Աբելյան 6/1</t>
  </si>
  <si>
    <t>Կանապեա ՍՊԸ</t>
  </si>
  <si>
    <t>6/2 Արզումանյան փողոց</t>
  </si>
  <si>
    <t>ԱՎԱՍ</t>
  </si>
  <si>
    <t>(012) 322-312</t>
  </si>
  <si>
    <t>SHKAFF wooden furniture salon</t>
  </si>
  <si>
    <t>ՄԼ Մայնինգ ՍՊԸ</t>
  </si>
  <si>
    <t>171 Նիկողայոս Ադոնցի փողոց</t>
  </si>
  <si>
    <t>Հայր և որդի Ավագյաններ ՍՊԸ</t>
  </si>
  <si>
    <t>Նոր-Նորք,</t>
  </si>
  <si>
    <t>Արարատի գինու գործարան ՍՊԸ</t>
  </si>
  <si>
    <t>Արարատի մարզ,գ․ Արարատ</t>
  </si>
  <si>
    <t>Pavilion</t>
  </si>
  <si>
    <t>(091) 341-342</t>
  </si>
  <si>
    <t>Սովթ Պապիրուս ՍՊԸ</t>
  </si>
  <si>
    <t>Արարատի մարզ, գ. Դարակերտ, Կենտրոնական փ., 2/2</t>
  </si>
  <si>
    <t>ՄԲ Հոլդինգ ՍՊԸ</t>
  </si>
  <si>
    <t>14 Ծարավ Աղբյուրի փողոց</t>
  </si>
  <si>
    <t>Էներջի Պրովայդեր</t>
  </si>
  <si>
    <t>48 Մամիկոնյանց փողոց</t>
  </si>
  <si>
    <t>Կապավոր ՍՊԸ</t>
  </si>
  <si>
    <t>47 Շիրակի փողոց</t>
  </si>
  <si>
    <t>Locals Lab LLC</t>
  </si>
  <si>
    <t>11 Արգիշտի փողոց</t>
  </si>
  <si>
    <t>Լուսին Օրգանիկս ՍՊԸ</t>
  </si>
  <si>
    <t>Ավագ Պետրոսյան 13</t>
  </si>
  <si>
    <t>Comodo</t>
  </si>
  <si>
    <t>Գյուլիքևխյան 10/2</t>
  </si>
  <si>
    <t>Պապիկյան Առողջապահական Արտադրանք</t>
  </si>
  <si>
    <t>Գևորգ Չաուշի 90</t>
  </si>
  <si>
    <t>HL construction</t>
  </si>
  <si>
    <t>Գարեգին Հովսեփյան 58/9</t>
  </si>
  <si>
    <t xml:space="preserve">զանգեցի համասեփականատերն էր ասեց տնօրենի համարը տամ զանգեք իրան զանգեցի տնօրենին վերցրեց </t>
  </si>
  <si>
    <t>Vallex</t>
  </si>
  <si>
    <t>Խանջյան փողոց</t>
  </si>
  <si>
    <t>pr@vallex.com</t>
  </si>
  <si>
    <t>զանգեցի ասեցին մեյլ ուղարկեք համար ուզեցի ներքինը ասեցին զանգեցի ինչ արեցի չհամաձայնվեց հանդիպենք ասեց այս փուլում ոչ ուղարկեք մեյլ ծանոթանանք կապ կհաստատեբք</t>
  </si>
  <si>
    <t>Կաֆե Դյու Բրազիլ ՍՊԸ</t>
  </si>
  <si>
    <t>52/1 Բագրատունյաց</t>
  </si>
  <si>
    <t>Janazyan Projects</t>
  </si>
  <si>
    <t>Սարմենի փողոց</t>
  </si>
  <si>
    <t>GROM LLC</t>
  </si>
  <si>
    <t>Վարդաշեն 9փ․76</t>
  </si>
  <si>
    <t>ECO PACK</t>
  </si>
  <si>
    <t>95 Դավիթ-Բեկի փողոց</t>
  </si>
  <si>
    <t>Փոլի 93657070</t>
  </si>
  <si>
    <t>զանգեցի մենեջերի համարը տվեցին ասեցին զանգեմ իրեն խոսեցի ասեց տնօրենը երկրում չէ մի շաբաթից գալու է զանգեք այդ ժամանակ պայմանավորվենք ես խոսեմ տեղեկացնեմ ու հստակ պայմանավորվենք</t>
  </si>
  <si>
    <t>07.07.2025</t>
  </si>
  <si>
    <t>ԲԵՆՈւ</t>
  </si>
  <si>
    <t>16 Proshyan 1st Lane,</t>
  </si>
  <si>
    <t>«ԱՐԶՆՈՒ ՏՈՀՄԱՅԻՆ ԹՏԽ» ԲԲԸ</t>
  </si>
  <si>
    <t>Արզնի-Աբովյան խճ. 5/2</t>
  </si>
  <si>
    <t>arznipoultry@gmail.com</t>
  </si>
  <si>
    <t xml:space="preserve">ասեց գնառաջարկ կարող եք ուղարկել դե ասեցի հիմա հստգակ գնառաջարկ չեմ կարող տալ ինչերիցա կախված ինֆոն եմ ուղարկեմ նայեն ծանոթանան հետո նոր գին տանք պահանջներին համապատասխան </t>
  </si>
  <si>
    <t>ARTCON Region</t>
  </si>
  <si>
    <t>55 Արցախի պողոտա</t>
  </si>
  <si>
    <t>չի սպասարկվում համարը</t>
  </si>
  <si>
    <t>Handle Brand</t>
  </si>
  <si>
    <t>1/3 Բուզանդի փողոց</t>
  </si>
  <si>
    <t xml:space="preserve">ներկա պահին ունեն վերցրել են արդեն ուղարկենք մեյլին թարմացման ժամանակ հաշվի կառնեն </t>
  </si>
  <si>
    <t>Minima Furniture</t>
  </si>
  <si>
    <t>այս պահին ակտուալ չէ ուղարկենք մեյլ հետագայում անհրաժեշտ լինի կդիտարկեն</t>
  </si>
  <si>
    <t>Hakhverdyan Shinmontazh LLC</t>
  </si>
  <si>
    <t>hr@hakhverdyan.am</t>
  </si>
  <si>
    <t xml:space="preserve">ասեց հիմա ունենք ներկա պահի դրությամբ հարկավոր չէ ավելի լավ է մեյլ անեք կապ կհաստատենք անհրաժեշտության դեպքում </t>
  </si>
  <si>
    <t>ANI Product</t>
  </si>
  <si>
    <t>BigImpact</t>
  </si>
  <si>
    <t>անհասանելի է կրկին</t>
  </si>
  <si>
    <t>Արմբիըր ՍՊԸ</t>
  </si>
  <si>
    <t>Ֆուչիկի 27/7</t>
  </si>
  <si>
    <t>զանգերը գնումա բայց չեն պատասխանում</t>
  </si>
  <si>
    <t>Fine Oil</t>
  </si>
  <si>
    <t>Պուշկինի փողոց 19</t>
  </si>
  <si>
    <t>նորից զբաղված է</t>
  </si>
  <si>
    <t>Ֆլեքսի Թրի ՍՊԸ</t>
  </si>
  <si>
    <t>Հաղթանակ 1փողոց 46/1</t>
  </si>
  <si>
    <t xml:space="preserve">խոսեցի ասեց ուղարկեք վոթսափ կամ վայբեր ծանոթանանք գնառաջարկ էր ուզում ասեցի ինչ պայմանների դեպքում ենք հստակ գնառաջարկ ներկայացնում ասեց դե ուղարկեք մենք էլ հասկանանք ինչ դիզայն ինչ տարբերակ կապ կհաստատենք Ձեզ հետ </t>
  </si>
  <si>
    <t>CDEK</t>
  </si>
  <si>
    <t>բեռնափոխադրող ընկերություն</t>
  </si>
  <si>
    <t>Կիևյան փող., 10 շենք</t>
  </si>
  <si>
    <t>Շամամ Ռուբենի Ավետիսյան, տնօրեն</t>
  </si>
  <si>
    <t>shamavetisyan2@gmail.com</t>
  </si>
  <si>
    <t>MiraTrans</t>
  </si>
  <si>
    <t>Սևանի փող., 21/1 շենք</t>
  </si>
  <si>
    <t>FedEX/ TEX</t>
  </si>
  <si>
    <t xml:space="preserve">հիշացնել Գոգին զանգի </t>
  </si>
  <si>
    <t>Coverse bank</t>
  </si>
  <si>
    <t>բանկ</t>
  </si>
  <si>
    <t>Արմինե 93489865</t>
  </si>
  <si>
    <t>Նատալյա</t>
  </si>
  <si>
    <t xml:space="preserve">natalya.gasparyan@conversebank.am </t>
  </si>
  <si>
    <t xml:space="preserve">մեյլ արեցի ասեցի բայց ամեն դեպքում առաջարկում եմ հանդիպենք նայեք ծանոթացեք կապի մեջ կլինենք կհասկանաք հանդիպման մասով </t>
  </si>
  <si>
    <t>Նորք-Մարաշ, Գ. Հովսեփյան 32/6</t>
  </si>
  <si>
    <t>093 500510</t>
  </si>
  <si>
    <t>hrachya.javadyan@fcc.am</t>
  </si>
  <si>
    <t xml:space="preserve">ասեց հիմա հարկավոր չէ մեծ քանակներով ենք պատվիրում անհրաժեշտություն չկա ասեցի միգուցե ամենդեպքում հանդիպենք ցույց տանք նմուշները որակներին ծանոթ լինեք որ հենց անհրաժեշտ լինի դիտարկեք ասեց մենք անպայման կդիտարկեն դուք օնլայն ուղարկեք կնայեմ հենց անհրաժեշտ լինի անպայման կդիտարկեմ Գոհար ջան </t>
  </si>
  <si>
    <t>Orders.co</t>
  </si>
  <si>
    <t>4/6 Տերյան փողոց</t>
  </si>
  <si>
    <t>լինկդինով գրել ենք</t>
  </si>
  <si>
    <t>գյուղատնտեսության ոլորտ</t>
  </si>
  <si>
    <t>Իսահակյան փող., 28 շենք, 2-րդ հարկ</t>
  </si>
  <si>
    <t>374-77-767688(բջջ.)</t>
  </si>
  <si>
    <t xml:space="preserve">խոսեցինք ասեց այս տարվա համար պատվիրել ենք ուղարկեք առաջարկը կդիտարկենք հաջորդ տարվա համար </t>
  </si>
  <si>
    <t>APRICOT SPACE</t>
  </si>
  <si>
    <t>11–50</t>
  </si>
  <si>
    <t>374-99-734573(բջջ.)</t>
  </si>
  <si>
    <t>ասեց ունենք հիմա հարկավոր չի տեղս էլ հարմար չի բայց աշնան համար կդիտարկենք Ձեզ մեյլ ուղարկեմ ուղարկեք մեյլին հաշվի կառնենք</t>
  </si>
  <si>
    <t>"FUTURE PAYMENTS SYSTEMS" Closed Joint-Stock Company (CJSC)</t>
  </si>
  <si>
    <t>Ագաթանգեղոսի փող., 7 շենք</t>
  </si>
  <si>
    <t>374-11-544587</t>
  </si>
  <si>
    <t xml:space="preserve">ասեց մենք մի 10 հոգի ենք ու պետք չի էքսպոների մասով ասեցի ասեց չէ դա էլ պետք չի </t>
  </si>
  <si>
    <t>"SYMOTEC" Co.Ltd</t>
  </si>
  <si>
    <t>ինժեներական ծառայությունների մատուցում</t>
  </si>
  <si>
    <t>374-93-109544(բջջ.) +374-55-109544(բջջ.)</t>
  </si>
  <si>
    <t>ասեց կարիքը չունենք ու չի էլ հետաքրքրում բայց ուղարկեք ինֆո իմ ծանթոներին կփոխանցեմ ով որ ցանակնա</t>
  </si>
  <si>
    <t>"EFES" Insurance Closed Joint-Stock Company (ICJSC)</t>
  </si>
  <si>
    <t>ապահովագրություն</t>
  </si>
  <si>
    <t>374-10-700800</t>
  </si>
  <si>
    <t xml:space="preserve">գրել եմ լինկդինով </t>
  </si>
  <si>
    <t>"E-WORKS" WEB DESIGN STUDIO Armenian-French Joint Venture, Limited Liability Company (LLC)</t>
  </si>
  <si>
    <t>վեբ ստուդիա</t>
  </si>
  <si>
    <t>374-91-488384(բջջ.)</t>
  </si>
  <si>
    <t>կարիք չեմ գտնում հանդիպելու հիմա կարիք չունենք հագուստի հետագայում կարողա կարիքը լինի ուղարկեք կնայենք մեզ մոտ կպահենք անհրաժեշտ լինի կապ կհաստատենք</t>
  </si>
  <si>
    <t>"SHTIGEN" Limited Liability Company (LLC)</t>
  </si>
  <si>
    <t>վերականգնվող էներգիայի ոլորտ</t>
  </si>
  <si>
    <t>Դավիթ Անհաղթի փող., 23/6 շենք</t>
  </si>
  <si>
    <t>201–500</t>
  </si>
  <si>
    <t>լինկդին գտնել քննեքթ տալ</t>
  </si>
  <si>
    <t>374-11-230023</t>
  </si>
  <si>
    <t>"X-TECH</t>
  </si>
  <si>
    <t>Մովսես Խորենացու փող., 26ա շենք, 5-րդ հարկ</t>
  </si>
  <si>
    <t>374-55-599389(բջջ.)</t>
  </si>
  <si>
    <t>DANIAM</t>
  </si>
  <si>
    <t>Մարշալ Բաղրամյան պող. 2-րդ փակուղի, 8 շենք, 2-րդ հարկ, տարածք 39</t>
  </si>
  <si>
    <t>Տաթևիկ</t>
  </si>
  <si>
    <t>374-77-014889(բջջ.)</t>
  </si>
  <si>
    <t xml:space="preserve">խոսեցի ասեց համոզեցի հանդիպենք չհամաձայնվեց վոթսափով ուղարկեցի ծանոթանա ներկա պահին հարկավոր չէր իրենց սեզոնափոխության ժամանկ </t>
  </si>
  <si>
    <t>AETIS</t>
  </si>
  <si>
    <t>Հանրապետության 22</t>
  </si>
  <si>
    <t xml:space="preserve">Էվելինա </t>
  </si>
  <si>
    <t>ասեց եկեք տեղափոխենք հուլիսի սկիզբ քանի որ տնօրինությունից երկրում մարդ չկա զանգենք հուլիսի սկիզբ պայմանավորվենք</t>
  </si>
  <si>
    <t>Հյուսիսային պողոտա 1, Nord Business Center, 8-րդ հարկ, գրասենյակ 27,</t>
  </si>
  <si>
    <t>501‑1,000</t>
  </si>
  <si>
    <t>anna.vardanyan@quantori.com</t>
  </si>
  <si>
    <t>խոսեցի ասեց ուղարկեք նայեմ հաշվի կառնեմ համոզեեցի հանդիպենք ասեց չէ ուղարկեք կնայենք գներ էր ուզում հստակ բացատրեցի ոնց կարանք գին տանք հստակ իսկ պրեզենտացիայում մինիմալ արժեքներն են որից սկսվում է հագուստաձևը</t>
  </si>
  <si>
    <t>«ԳՈՒԳԱՐՔ» ՄԱՆԿԱԿԱՆ-ԵՐԻՏԱՍԱՐԴԱԿԱՆ ՃԱՄԲԱՐ</t>
  </si>
  <si>
    <t xml:space="preserve">ճամբար </t>
  </si>
  <si>
    <t>Լոռու մարզ, Վահագնաձոր գյուղ</t>
  </si>
  <si>
    <t xml:space="preserve">374-55-650605(բջջ.)   +374-93-655665(բջջ.) </t>
  </si>
  <si>
    <t xml:space="preserve">ասեց որ տնօրենն է հենց ու ինքնա զբաղվում բայց այս տարվա համար արդեն պատվիրել է ու հարկավոր չէ </t>
  </si>
  <si>
    <t>Global Bridge Summer Camp</t>
  </si>
  <si>
    <t>374-11-999911   +374-77-453353(բջջ.)  +374-96-453353(բջջ.)</t>
  </si>
  <si>
    <t xml:space="preserve">զանգերը գնում է չեն պատասխանում զանգեց հենց այդ մասով զբաղվողը խոսեցի ներկայացրեցի մինիմալ արժեքները ասեցի ասեց ես խոսեմ քննարկեմ անհրաժեշտության դեպքում զանգահարեմ պայմանավորվենք հանդիպման համար </t>
  </si>
  <si>
    <t>«ԷՅ ՓԼԱՍ ՍՔԻԼԶ»</t>
  </si>
  <si>
    <t>Օրբելի եղբայրների փող., 45 շենք, 2-րդ մասնաշենք, 2-րդ հարկ</t>
  </si>
  <si>
    <t>374-44-411024(բջջ.)  +374-77-374925(բջջ.)</t>
  </si>
  <si>
    <t xml:space="preserve">ասեցուսումնական կենտրոն ենք չի հետաքրքրում ասեցի ընդհանրապես չեք ունենում չեն կրում երեխաները կամ մեծահասկաները լոգոյով բրենդավորված հագուստ ասեց չէ մենք ունենք տարբերակներ դրանք էլ հազվադեպ ենք շատ հագնում շնորհակալություն </t>
  </si>
  <si>
    <t>խոսեցի համոզեցի հանդիպենք ասում էր մեկա հիմա չեմ պատվիշրելու աշնան համար են ինձ պետք ժամանակ չվատենք ուղարկեք բայց համոզեցի որ հանդիպենք երբ կարիք լինի նոր կպատվիրեն</t>
  </si>
  <si>
    <t>Genius Summer Camp</t>
  </si>
  <si>
    <t>Մարշալ Բաղրամյան պող., 28/1 շենք</t>
  </si>
  <si>
    <t>374-33-773071(բջջ.)</t>
  </si>
  <si>
    <t>Compass Kids Space</t>
  </si>
  <si>
    <t>Լենինգրադյան 1/7</t>
  </si>
  <si>
    <t>44 800606</t>
  </si>
  <si>
    <t>ասեց հասկանանք ով է զբաղվում այս մասով Ձեզ հետ կապ հաստատենք ասեցի երբ կապ կհաստատեք ասեց մոտակա մի քանի րոպեյվա մեջ եթե չզանգեն զանգենք</t>
  </si>
  <si>
    <t>Sciencely Yerevan</t>
  </si>
  <si>
    <t>Մաշտոցի պող., 28/1 («Ազատ դպրոց»)</t>
  </si>
  <si>
    <t>44 220 390</t>
  </si>
  <si>
    <t xml:space="preserve">նույնը էլի զանգ չի գնում </t>
  </si>
  <si>
    <t>Եմ դպրոց (Эм School)</t>
  </si>
  <si>
    <t>Մեսրոպ Մաշտոցի 4</t>
  </si>
  <si>
    <t>98 483323</t>
  </si>
  <si>
    <t>Dacha</t>
  </si>
  <si>
    <t>Ջրվեժ</t>
  </si>
  <si>
    <t>91 328350</t>
  </si>
  <si>
    <t xml:space="preserve">ասեց ինձ չի հետաքրքրում շատ զբաղված եմ ու միանգամից անջատեց դեմքիս </t>
  </si>
  <si>
    <r>
      <rPr>
        <rFont val="Calibri"/>
        <color rgb="FF000000"/>
        <u/>
      </rPr>
      <t>jur.am</t>
    </r>
  </si>
  <si>
    <t>54/5 Դավիթ Բեկ փողոց,</t>
  </si>
  <si>
    <t>50–200</t>
  </si>
  <si>
    <t>374 10 587587</t>
  </si>
  <si>
    <t>info@jur.am</t>
  </si>
  <si>
    <t xml:space="preserve">կոնտակտ չտվեց միայն մեյլ </t>
  </si>
  <si>
    <t>reArmenia</t>
  </si>
  <si>
    <t>հիմնադրամ</t>
  </si>
  <si>
    <t>65/5 Halabyan St.</t>
  </si>
  <si>
    <t>94125252Մանուկ</t>
  </si>
  <si>
    <t>374 55 958 535</t>
  </si>
  <si>
    <t>Մանուկի համարը տվեցին զանգեմ բայց սխալ էին հասկացել վաբշե էտ մասով չի զբաղվում բայց ընդհանուր ներկայացրեցի ասեց ես տնօրենին կներկայացնեմանհրաժեշտ լինի կապ կհաստատենք</t>
  </si>
  <si>
    <t>Globbing</t>
  </si>
  <si>
    <t>Hr. Kochar St. 44/53</t>
  </si>
  <si>
    <t>374 60 616 616</t>
  </si>
  <si>
    <t>info@globbing.com</t>
  </si>
  <si>
    <t xml:space="preserve">կորպորատիվ առաջարկների դեպքում միայն մեյլ պետք է անենք </t>
  </si>
  <si>
    <t>miro</t>
  </si>
  <si>
    <t>հեռավար համագործակցության հարթակ</t>
  </si>
  <si>
    <t>92 Արմենակ Արմենակյանի փողոց</t>
  </si>
  <si>
    <t xml:space="preserve">linkdin գտնել գրել </t>
  </si>
  <si>
    <t>zoomerang</t>
  </si>
  <si>
    <t>վիդեո խմբագրման հավելված</t>
  </si>
  <si>
    <t>Սարյան 12</t>
  </si>
  <si>
    <t>10-50</t>
  </si>
  <si>
    <t>ասեց չի հետաքրքրում չենք կրում ասեցի իսկ էսպոների ժամանակ հատուկ միջոցառումների ասեց տարին մի անգամա լինում անցած տարի մի անգամա եղել էս տարի էլ չկա շնորհակալ եմ անհրաժեշտ չէ</t>
  </si>
  <si>
    <t>vlv</t>
  </si>
  <si>
    <t>խանութ-սրահների ցանց</t>
  </si>
  <si>
    <t>Արշակունյաց պող. 69/5</t>
  </si>
  <si>
    <t>151–500</t>
  </si>
  <si>
    <t>374 10 349944</t>
  </si>
  <si>
    <t xml:space="preserve">info@vlv.am </t>
  </si>
  <si>
    <t>"IDEAL SYSTEM" CHAIN STORE</t>
  </si>
  <si>
    <t>12․05․2025</t>
  </si>
  <si>
    <t xml:space="preserve">ասեց կրկին որ փոխանցել է անհրաժեշտ լինի կգրեն Ձեզ ինֆոն ենք ուղարկել </t>
  </si>
  <si>
    <t>Megafood Armenia</t>
  </si>
  <si>
    <t>սննդամթերքի ներմուծող և դիստրիբյուտոր ընկերություն</t>
  </si>
  <si>
    <t>Երևան, Արշակունյաց պողոտա, 25/1 շենք, 0026</t>
  </si>
  <si>
    <t>HR Ալվինա Միրզոյան</t>
  </si>
  <si>
    <t>alvina.mirzoyan@megafood.am</t>
  </si>
  <si>
    <t>Esterox LLC</t>
  </si>
  <si>
    <t>ՏՏ, ծրագրավորում,</t>
  </si>
  <si>
    <t>Երևան, Կամարակի փողոց 35</t>
  </si>
  <si>
    <t>HR Նանե Նորեկյան</t>
  </si>
  <si>
    <t xml:space="preserve">տեսել արձագանքնել է գրել որ ունեն համագործակցություն և չի հետաքրքրում այլ գրեցի առաջարկեցի որպես այլընտրանք դեռ չի տեսել գրեցինք  հասկանալու համար կապի մեջ  է թե ոչ </t>
  </si>
  <si>
    <t>ծրագրային ապահովման ընկերություն</t>
  </si>
  <si>
    <t>Երևան, Գարեգին Նժդեհի փողոց 28</t>
  </si>
  <si>
    <t>HR Շուշան Պետրոսյան</t>
  </si>
  <si>
    <t>shushanpetrosyan1996@gmail.com</t>
  </si>
  <si>
    <t xml:space="preserve">տեսել արձագանքել է որ այս պահին հետրքրված չեն մնանք կապի մեջ համագործակցության համար պատասխան նամակով նշել ենք հասկանալու համար ինչով է պայմանավորված  գրեց որ ունեն ու նորի կարիք չկա գրեցի ինֆո ուղարկեցի </t>
  </si>
  <si>
    <t>խաղային տեխնոլոգիաների մշակում</t>
  </si>
  <si>
    <t>Երևան, Ծովակալ Իսակովի պողոտա 24/6</t>
  </si>
  <si>
    <t>HR Ռուզաննա Բարսեղյան</t>
  </si>
  <si>
    <t>ruzannabarseghyan90@gmail.com</t>
  </si>
  <si>
    <t xml:space="preserve">պատասխանեց գրեց որ չեն կրում կորպորատիվ հագուստ սակայն միջոցառումների էքսպոների ժամանակ ունեն այդ մասով ենք նամակ ուղարկել  տեսել չի արձագանքել </t>
  </si>
  <si>
    <t>միջոցառումների կազմակերպման ընկերություն</t>
  </si>
  <si>
    <t>Երևան, Այգեկցի փողոց 8</t>
  </si>
  <si>
    <t>HR Արուս Խանամիրյան</t>
  </si>
  <si>
    <t>արձագանքեց պետք է ուղարկենք գնառաջարկ ամառվա համար կարող է անհրաժեշտ լինի պատասխանել ենք ուղարկել ինֆո գրել է շնորհակալություն 1 շաբաթից գրել տեսնել ծանոթացան կարող ենք հանդիպել</t>
  </si>
  <si>
    <t xml:space="preserve">տեսել դեռ չի արձագանքել </t>
  </si>
  <si>
    <t>HR Ժաննա Իսրայելյան</t>
  </si>
  <si>
    <t>zhisrayelyan@gmail.com</t>
  </si>
  <si>
    <t>13.05.2025</t>
  </si>
  <si>
    <t xml:space="preserve">գրեց ասեց որ մատակարար ունեն այլընտրանքի նամակ պատասխանեց ուղարկեցի  գրել է որ ազատ ժամանակ ունենա մեծ սիրով պատասխանել ենք գրել որ կարող ենք հանդիպել այն օրը երբ իրեն հարմար է և այդպես առաջարկել որ հանդիպենք գրեց որ ունեն մատակարար և այլ մատակարարի ժամանակ չի կարող տրամադրել ինֆո ենք ուղարկել հետագա կապի համար </t>
  </si>
  <si>
    <t>WeDo Creative Solutions</t>
  </si>
  <si>
    <t>ստեղծագործական գործակալություն</t>
  </si>
  <si>
    <t>Մովսես Խորենացի փողոց 28</t>
  </si>
  <si>
    <t>HR Աննա Մուսայելյան</t>
  </si>
  <si>
    <t>anna@wedo.design</t>
  </si>
  <si>
    <t xml:space="preserve">գրածս դեռ չի տեսել </t>
  </si>
  <si>
    <t>ծրագրային ապահովման և դիզայնի ստուդիա</t>
  </si>
  <si>
    <t>nare@fifth-llc.com</t>
  </si>
  <si>
    <t xml:space="preserve">գրածս դեռ չի տեսել  26.05.2025  տեսել արձագանքել է ասեց հանդիպենք այդպես ամսի 30-ին հանդիպում ենք նշանակել </t>
  </si>
  <si>
    <t xml:space="preserve">19.06.2025  զանգ </t>
  </si>
  <si>
    <t>«ՍՊՍ Սիգարոն» ՍՊԸ</t>
  </si>
  <si>
    <t xml:space="preserve">ծխախոտի արտադրություն և վաճառք </t>
  </si>
  <si>
    <t>Ա. Հովհաննիսյան փողոց 24</t>
  </si>
  <si>
    <t>500–1000</t>
  </si>
  <si>
    <t>HR Գալինա Կարապետյան</t>
  </si>
  <si>
    <t>galinakarapetyan1998@gmail.com</t>
  </si>
  <si>
    <t>տեսել սակայն չի արձագանքել</t>
  </si>
  <si>
    <t>գրեց որ ունենք համագործակցություն և չեն ցանկանում ընդհատել գրեցինք նամակ առաջարկեցինք այլընտրանք և ուղարկեցինք ինֆո</t>
  </si>
  <si>
    <t>հայկական տեղեկատվական տեխնոլոգիաների ընկերություն</t>
  </si>
  <si>
    <t>HR Սոնա Թումասյան</t>
  </si>
  <si>
    <t>hriguan@gmail.com</t>
  </si>
  <si>
    <t xml:space="preserve">գրեց կոնտակտ ուզեց ասեց մի քանի բան է ուզում քննարկել Գոգի համարը տվեցինք քանի որ հստակ կարող է էնպիսի հարցեր լինեին որ չկարողանայի ես ինքս պատասխանել զանգեց  զանգել են միմյանց հարմար չի եղել </t>
  </si>
  <si>
    <t>«Ռենշին» Ներդրումային Ընկերություն</t>
  </si>
  <si>
    <t xml:space="preserve"> քաղաքաշինական նախագծերի նախագծում, ֆինանսավորում և իրականացում</t>
  </si>
  <si>
    <t>Փավստոս Բուզանդի փողոց 91, տարածք 72,</t>
  </si>
  <si>
    <t>HR Լուսինե Գևորգյան</t>
  </si>
  <si>
    <t xml:space="preserve">պատասխանել է նամակին և գրել որ չի հետաքրքրում պատասխան նամակ ենք ուղարկել գրեց որ այս պահին ունեն ու հարկավոր չէ նամակ ուղարկեցինք ինֆո մեր մասին պրեզենտացիայով և իմ տվյալները հետագա կապի համար </t>
  </si>
  <si>
    <t>Kärcher Armenia</t>
  </si>
  <si>
    <t>կենցաղային և պրոֆեսիոնալ մաքրող սարքավորումների վաճառք</t>
  </si>
  <si>
    <t>Տիգրան Մեծի պողոտա 76 շենք</t>
  </si>
  <si>
    <t>մինչև 250</t>
  </si>
  <si>
    <t>HR Աննա Ամիրխանյան</t>
  </si>
  <si>
    <t xml:space="preserve">գրեց հանդիպում կազմակերպենք  ժամ և օր ենք նշել տեսնենք ինչ կասի ասեցինք հինգշաբթի գրեց որ այդ դեպքում հետոյի թողնենք գրել ենք որ հետոյի չթողնենք հաջորդշաբաթ հենց հանդիպում կազմակերպենք տեսել չի արձագաքնել </t>
  </si>
  <si>
    <t>Instigate Consulting CJSC</t>
  </si>
  <si>
    <t>բիզնես խորհրդատվության, կառավարման և կազմակերպական ծառայությունների ոլորտ</t>
  </si>
  <si>
    <t>Երևան, Ծարավ Աղբյուրի փողոց 134/1, 2-րդ հարկ</t>
  </si>
  <si>
    <t>head of HR Արմինե Աղաջանյան</t>
  </si>
  <si>
    <t>նշեց որ չեն կրում կորպորատիվ հագուստ շնորհակալություն հայտնեց առաջարկի համար պատասխան նամակ ենք ուղարկել առաջարկում այլընտրանքային համագործակցություն քանի որ ունեն իրենց մատակարարին պատասխանեց գրեց այլընտրանքի դեպքում կդիտարկենք պատասխանցեինք տվյալներ թողեցինք</t>
  </si>
  <si>
    <t>միկրոֆինանսական կազմակերպություն</t>
  </si>
  <si>
    <t>Ագաթանգեղոսի փողոց, 2ա շենք</t>
  </si>
  <si>
    <t>head of HR Արմինե Բիբիլյան</t>
  </si>
  <si>
    <t>abibilyan@finca.am</t>
  </si>
  <si>
    <t>տեսել չի արձագանքել</t>
  </si>
  <si>
    <t xml:space="preserve">գրել է որ ունեն մատակարար գրել է ամեն դեպքում փոխանցել է իմ առաջարկը համապատասխան անձին անհրաժեշտության դեպքում կապ կհաստատեն մեր հետ Գոգը ասեց որ գրեմ շնորհակալ եմ փոխանցելու համար ու ինքը ինձ կոնտակտ կտա կզանգեմ </t>
  </si>
  <si>
    <t xml:space="preserve"> NRGaming</t>
  </si>
  <si>
    <t xml:space="preserve">ՏՏ </t>
  </si>
  <si>
    <t>HR Էլենի Դանիելյան</t>
  </si>
  <si>
    <t>elenidanielyan@gmail.com</t>
  </si>
  <si>
    <t xml:space="preserve">գրեց ասեց որ ֆիզ արձակուրդում է և լավ առաջարկ է քանի որ դեռ չունեն կորպորատիվ հագուստ ասեց բայց ապագայում կհամագործակցենք գրեցի որ ապագայում անպայման կհամագործակցենք սակայն կարող է տրամադրել այն անձի տվյալները ով ներկա պահին զբաղվում է գրեց ասեց կխոսեմ իրենց հետ եթե անհրաժեշտ լինիկասեմՁեզ ինֆո և տվյալներ ուղարկեցինք </t>
  </si>
  <si>
    <t>Buymie</t>
  </si>
  <si>
    <t>իռլանդական տեխնոլոգիական ստարտափ</t>
  </si>
  <si>
    <t>Ազատության պողոտա 24/17,</t>
  </si>
  <si>
    <t>Hr business partner Թամարա Ղզրարյան</t>
  </si>
  <si>
    <t>տեսել գրել է որ  այս պահին չենք դիտարկում ինֆո թողնենք հետագա համագործակցության համար  գրել ենք հասկանալու համար ինչով է պայմանավորվածվ տեսել դեռ չի արձագանքել</t>
  </si>
  <si>
    <t>jambit GmbH</t>
  </si>
  <si>
    <t>գերմանական առաջատար ծրագրային ապահովման ընկերություն</t>
  </si>
  <si>
    <t>Այգեստան 3-րդ փողոց, տուն 1/1,</t>
  </si>
  <si>
    <t>HR Ռիտա Խաչերյան</t>
  </si>
  <si>
    <t>rita.khacherian@jambit.com</t>
  </si>
  <si>
    <t xml:space="preserve">տեսել արձագանքել է որ ներկա պահին չեն ցանկանում կոնտակները ինֆո ուղարկեցինք հետագա ցանկության համար կապ հաստատեն </t>
  </si>
  <si>
    <t>դեղագործական ընկերություն</t>
  </si>
  <si>
    <t>Շիրակի փողոց 1/68</t>
  </si>
  <si>
    <t>HR Արփինե Ադամյան</t>
  </si>
  <si>
    <t>arpine.adamyan@alfapharm.am</t>
  </si>
  <si>
    <t>Shant TV</t>
  </si>
  <si>
    <t>հեռուստաընկերություն</t>
  </si>
  <si>
    <t>Կիևյան փողոց 16, 10-րդ հարկ</t>
  </si>
  <si>
    <t>HR manager Սյուզաննա Բաղրամյան</t>
  </si>
  <si>
    <t>syuzanna@shanttv.com</t>
  </si>
  <si>
    <t>չի տեսել գրածս</t>
  </si>
  <si>
    <t>տեխնոլոգիական ընկերություն</t>
  </si>
  <si>
    <t>2000 և ավել</t>
  </si>
  <si>
    <t>Hr business partner Արմինե Դանիելյան</t>
  </si>
  <si>
    <t>TelCell</t>
  </si>
  <si>
    <t>ֆինտեխ ընկերություն</t>
  </si>
  <si>
    <t>Հակոբ Հակոբյան փողոց 3</t>
  </si>
  <si>
    <t>Human Resources Administrative Specialis Գոհար Միրզոյան</t>
  </si>
  <si>
    <t>gohargyulkhandanyan@gmail.com    gohar.mirzoyan@telcell.am</t>
  </si>
  <si>
    <t>գրել է որ ներկա պահին ունեն համագործակցող ընկերություն սակայն չի բացառում հետագա համագործակցությունը պատասխան նամակ ենք ուղարկել հանդիպման համար նմուշների ծանոթացնելու քննարկելու համար գրել է որ առայժմ հետաձգենք ինքը անհրաժեշտության դեպքում կգրի մեզ ինֆո և տվյալներ ենք ուղարկել</t>
  </si>
  <si>
    <t>HR ԱննաԿրիտյան</t>
  </si>
  <si>
    <t xml:space="preserve">տեսել չի արձագանքել </t>
  </si>
  <si>
    <t>SarVia Group</t>
  </si>
  <si>
    <t>Հակոբ Հակոբյան փողոց 3/2, գրասենյակ 10,</t>
  </si>
  <si>
    <t>HR Մերի Մկրտչյան</t>
  </si>
  <si>
    <t>merimkr98@gmail.com             merimkrtchyan1998@gmail.com</t>
  </si>
  <si>
    <t>պատասխանեց գրեց որ չի հետաքրքրում պատասխան նամակ ենք ուղարկել հասկանալու համար ինչով է պայմանավորված տեսել դեռ չի արձագանքել</t>
  </si>
  <si>
    <t>Կոմիտասի պողոտա 62 շենք, 93-93/1 տարածք</t>
  </si>
  <si>
    <t>head of HR Աննա Սարիբեկյան</t>
  </si>
  <si>
    <t>saribekyananna95@gmail.com</t>
  </si>
  <si>
    <t>տեսել սակայն դեռ չի արձագանքել</t>
  </si>
  <si>
    <t xml:space="preserve">գրեց որ հետաքրքիր չէ գրեցի ինչով է պայմանավորված սեզոնային թարմացումների ժամանակ անհրաժեշտ կլինի  գրեց արդեն արել ենք թարմացում ինֆո ենք ուղարկել </t>
  </si>
  <si>
    <t>31.07.2025 կապ հաստատել որ արդեն հետաքրքրի սեզոնափոխություն անենք</t>
  </si>
  <si>
    <t>Գրիգոր Լուսավորիչ փողոց 9, «Երևան Պլազա» բիզնես կենտրոն, սենյակ 410,</t>
  </si>
  <si>
    <t>51–200</t>
  </si>
  <si>
    <t>HR Արուս Զուրաբյան</t>
  </si>
  <si>
    <t>arus.zurabyan@codesignal.com</t>
  </si>
  <si>
    <t>COMMIT Offshore</t>
  </si>
  <si>
    <t>HR Անի Գալստյան</t>
  </si>
  <si>
    <t>պատասխանեց գրեց որ չի հետաքրքրում պատասխան նամակ ենք հարցնելով միջոցառումների ժամանակ էլ չեն կրում միգուցե այդ մասով լինի առաջարկը դիտարկեն դեռ չի տեսել</t>
  </si>
  <si>
    <t>Creative Wave</t>
  </si>
  <si>
    <t>Մերգելյանի անվան գիտահետազոտական ինստիտուտ,</t>
  </si>
  <si>
    <t>HR Լիա Հանեսողլյան</t>
  </si>
  <si>
    <t>գրեց ասեց որ որ դրես կոդ ունեն հետագայի համար կդիտարկեն նամակ ուղարկեցինք որ հասկանանք ինչ դրես կոդ ունեն ու հանդիպման հրավիրեցի տեսել դեռ չի արձագանքել</t>
  </si>
  <si>
    <t>Relcu</t>
  </si>
  <si>
    <t>1/2 Ծիծեռանակաբերդի պողոտա</t>
  </si>
  <si>
    <t>HR Նաիրա Խաչատրյան</t>
  </si>
  <si>
    <t>naira.khachatryan@relcu.com</t>
  </si>
  <si>
    <t xml:space="preserve">տեսել գրել է որ այս պահին հետաքրքրված չէ գրել եմ հասկանալու համար ինչով է պայմանավորված գրել թիշրթների օրինակներ ու գինա ուզել դե գրել եմ որ հստակ գին չենք կարա տանք պրեզենտացիան ենք ուղարկել մինիմալ արժեքներով ծանոթանա գրել է ուսումնասիրեմ կտեղեկացնեմ գրել եմ որ կսպասենք </t>
  </si>
  <si>
    <t>41 Արշակունյաց պողոտա, ViaSphere տեխնոպարկ, շենք 1</t>
  </si>
  <si>
    <t>1000-1500</t>
  </si>
  <si>
    <t>HR Էդիտա Ադամյան</t>
  </si>
  <si>
    <t>editaadamyan1@gmail.com</t>
  </si>
  <si>
    <t xml:space="preserve">գրել է որ անհրաժեշտության դեպքում կապկհաստատեն մեզ հետ գրել ենք  գրել ենք ամեն դեպքում հանդիիպումկազմակերպենք որ գոնե դիտարկելու դեպքում անհրաժեշտության դեպքում մեր առաջարկն էլ դիտարկեն գրել է որ կփոխանցի համապատասխան թիմին գրել եմ որ նաև տրամադրի կոնտակտ որ ես կապ հաստատեմ գրել էկփորձեմ Գոհար ջան </t>
  </si>
  <si>
    <t>Cognaize</t>
  </si>
  <si>
    <t>41 Արշակունյաց պողոտա, շենք 1</t>
  </si>
  <si>
    <t>100-150</t>
  </si>
  <si>
    <t>HR Մերի Լորեցյան</t>
  </si>
  <si>
    <t>չի տեսել դեռ գրածս</t>
  </si>
  <si>
    <t>OneMarketData</t>
  </si>
  <si>
    <t>Երևան, Ադոնցի փողոց 2, շենք 2, «Երազ» բիզնես կենտրոն</t>
  </si>
  <si>
    <t>50-100</t>
  </si>
  <si>
    <t>HR Արփինե Ալավերդյան</t>
  </si>
  <si>
    <t>Մովսես Խորենացի փողոց 15, «Էլիտ Պլազա» բիզնես կենտրոն, 3-րդ հարկ,</t>
  </si>
  <si>
    <t>HR Տաթևիկ Հովհաննիսյան</t>
  </si>
  <si>
    <t>նշեց որ ունեն համագործակցող ընկերություն և տվյալները կփոխանցի համապատասխան անձին գրեցինք որ եթե դեմ չէ նաև մեզ տրամադրի այդ անձի տվյալները որպեսզի մենք կապհաստատենք իրենց տրամադրել է երկուշաբթիկգրեմ իրեն</t>
  </si>
  <si>
    <t>26.05.2025 գրել տրամադրած կոնտակտին</t>
  </si>
  <si>
    <t>Wirestock</t>
  </si>
  <si>
    <t>24 Ազատության պողոտա,</t>
  </si>
  <si>
    <t>HR Աննա Փափազյան</t>
  </si>
  <si>
    <t>Կարապետ Ուլնեցու փողոց 58/1, «Սամարկ» բիզնես կենտրոն,</t>
  </si>
  <si>
    <t>HR Լիլիթ Գևորգյան</t>
  </si>
  <si>
    <t xml:space="preserve">նշեց որ մատակարար ունեն այլընտրանք առաջարկեցինք մեզ ասեց որ ամեն դեպքում անհրաժեշտ չէ սակայն կդիտարկեն տվյալներ ինֆո տրամադրեցինք </t>
  </si>
  <si>
    <t>Բրյուսովի փողոց 6,</t>
  </si>
  <si>
    <t>250-500</t>
  </si>
  <si>
    <t>HR Դիանա Ադամյան</t>
  </si>
  <si>
    <t>գրեց ասեց նամակը փոխանցեմ համապատասխան անձին գրեցի որ նաև մեզ տրամադրիայդ անձի համարը ուղարկել է երկուշաբթի կգրեմ իրեն</t>
  </si>
  <si>
    <t>հեռահաղորդակցություն</t>
  </si>
  <si>
    <t>Տիգրան Մեծի 30</t>
  </si>
  <si>
    <t>HR Մարիամ Աղաջանյան</t>
  </si>
  <si>
    <t xml:space="preserve">գրել է որ չի հետաքրքրում գրել եմ հասկանալու համար թե ինչով էպայմանավորված պատասխանել է որ առաջնագծի աշխատակիցներն են հագնում պատասխանել եմ որ խոսքս հենց իրենց է վերաբերվում եթե հնարավոր է տրամադրի կոնտակտ կապ հաստատեմ տեսել չի արձագանքել </t>
  </si>
  <si>
    <t>ACX International</t>
  </si>
  <si>
    <t>կրիպտո</t>
  </si>
  <si>
    <t>Հրաչյա Քոչար փողոց 4, 6-րդ հարկ,</t>
  </si>
  <si>
    <t xml:space="preserve">Head of HR Աշխեն Արուշանյան </t>
  </si>
  <si>
    <t xml:space="preserve">գրել է որ շնորհակալ է առաջարկի համար սակայն անհրաժեշտ չէ գրել ենք որ ամեն դեպքում հանդիպենք քանի որ խոսքը հագուստի մասին է տեսնենք որ հետո անհրաժեշտության դեպքում դիտարկեն տեսե դեռ չի արձագանքել </t>
  </si>
  <si>
    <t>DataArt</t>
  </si>
  <si>
    <t>ինժեներական ընկերություն</t>
  </si>
  <si>
    <t>Դվին Պլազա բիզնես կենտրոն, Պարոնյան փողոց 40, 7-րդ հարկ</t>
  </si>
  <si>
    <t>people partner Լիլիթ Պապիկյան</t>
  </si>
  <si>
    <t>lilit.papikyan@dataart.com  lilitpapikyan@gmail.com</t>
  </si>
  <si>
    <t>տվյալ է ուղարկել որ գրենք այդ հարցով զբաղվող անձին</t>
  </si>
  <si>
    <t>Արամի փողոց 82-84</t>
  </si>
  <si>
    <t>մոտ 1500</t>
  </si>
  <si>
    <t xml:space="preserve">HR Administration and Employee Service Team Leader Մարինե Բդոյան </t>
  </si>
  <si>
    <t>marine.bdoyan@acba.am bdoyanmarina@mail.ru</t>
  </si>
  <si>
    <t>դեռ չի տեսել գրածս</t>
  </si>
  <si>
    <t>արևային էներգիայի ընկերություն</t>
  </si>
  <si>
    <t>Մամիկոնյանց փողոց 42-44</t>
  </si>
  <si>
    <t>Head of Human Resources Տաթևիկ Ավետիսյան</t>
  </si>
  <si>
    <t>tatevave@gmail.com  tatevik_avetisyan@yahoo.com</t>
  </si>
  <si>
    <t xml:space="preserve">գրել է որ իմ կոնտակտները կտրամադրի այդ հարցով զբաղվող անձին ես էլ գրել եմ որ ինձ էլ տա բայց նաև իմն եմ տալիս իրեն  տեսել և չի արձագանքել </t>
  </si>
  <si>
    <t>Իսակովի պողոտա 15/3,</t>
  </si>
  <si>
    <t>ավելի քան 3,000</t>
  </si>
  <si>
    <t xml:space="preserve">HR Business Partner Նազելի Զարգարյան </t>
  </si>
  <si>
    <t>nazeli-zargaryan@rambler.ru</t>
  </si>
  <si>
    <t>MOGO Armenia</t>
  </si>
  <si>
    <t>ավտովարկային կազմակերպություն</t>
  </si>
  <si>
    <t>Եղիշե Չարենցի փողոց 121/3</t>
  </si>
  <si>
    <t>Manager of call center and sales support Տաթև Սապեյան</t>
  </si>
  <si>
    <t>գրել է ասում որ անհրաժեշտության դեպքում կապ կհաստատեն գրել ենք որ տեղյակ ենք ունեն հագուստ կորպորատիվ  միգուցե ամեն դեպքում հանդիպենք ցույց տանք նմուշները տեսել չի արձագանքել գրեց օրինակներ ուզեց պրեզենտացիան ուղարկեցի ու ասեցի որ հանդիպենք գրել է հստակություն ունենալու դեպքում ես Ձեզ կգրեմ գրել եմ որ կսպասեմ իրա արձագանքին</t>
  </si>
  <si>
    <t>Standard Oil LLC</t>
  </si>
  <si>
    <t>ավտոմոբիլային</t>
  </si>
  <si>
    <t>Ֆուչիկի փողոց 27/41</t>
  </si>
  <si>
    <t>Human Resources Department Manager Թագուհի Հեթումյան</t>
  </si>
  <si>
    <t>hr@standardoil.am</t>
  </si>
  <si>
    <t xml:space="preserve">գրել է որ անհրաժեշտություն լինի կգրի մեզ գրել եմ ամեն դոպքում հանդիպենք հենց անհրաժեշտ լինի մեր առաջարկը դիտարկեն գրեց շատ բարի քանի որ այս պահին ծանրաբեռնված եմ հանդիպել չեմ կարող կարող եք նմուշները կարող եք ուղարկել նայեմ  ուղարկեցի գրեցի կարող եք ուսումնասիրել ու սիրով կկազմակերպեմ հանդիպում </t>
  </si>
  <si>
    <t>բազմապրոֆիլ կազմակերպություն</t>
  </si>
  <si>
    <t>Հաղթանակի 1-ին փողոց, 1/1 շենք</t>
  </si>
  <si>
    <t>ավելի քան 2500</t>
  </si>
  <si>
    <t>Marketing Manager Մանե Սիմոնյան</t>
  </si>
  <si>
    <t>Web Masters</t>
  </si>
  <si>
    <t>Թումանյան փողոց 7,</t>
  </si>
  <si>
    <t>10–49</t>
  </si>
  <si>
    <t>Human Resources Specialist Անի Մխիթարյան</t>
  </si>
  <si>
    <t>BALDI</t>
  </si>
  <si>
    <t>կոշիկների և աքսեսուարների բրենդ</t>
  </si>
  <si>
    <t>Մաշտոցի պողոտա 18</t>
  </si>
  <si>
    <t>HR Manager, HR Generalist Նարե Եղիազարյան</t>
  </si>
  <si>
    <t>Rockbite Games Armenia</t>
  </si>
  <si>
    <t>խաղերի մշակման ստուդիա</t>
  </si>
  <si>
    <t>Արմենակ Արմենակյան փողոց 24</t>
  </si>
  <si>
    <t>24–50</t>
  </si>
  <si>
    <t>Head of HR Հասմիկ Մարգարյան</t>
  </si>
  <si>
    <t>TeamViewer</t>
  </si>
  <si>
    <t>110–125</t>
  </si>
  <si>
    <t>HR Operations Specialist Ալինա Պողոսյան</t>
  </si>
  <si>
    <t>գրել է տրամադրել տվյալ որ հենց այդ անձի հետ կապ հաստատեմ</t>
  </si>
  <si>
    <t>օնլայն խաղերի հեռարձակման ոլորտ</t>
  </si>
  <si>
    <t>Ավան, Քուչակ 16/2</t>
  </si>
  <si>
    <t>Head of HR Նանա Բաբայան</t>
  </si>
  <si>
    <t xml:space="preserve">գրել է որ դիտարկենք  կարիք լինի կապ կհաստատենք գրել եմ որ գիտեմ որ առօրյայում չեն կրում միգուցե դիտարկենք էքսպոների մասով  ու ամեն դեպքում հանդիպենք տեսել չի արձագանքել </t>
  </si>
  <si>
    <t>HR Generalist Մանյա Աչոյան</t>
  </si>
  <si>
    <t xml:space="preserve">ասեցոր իմ տվյալները փոխանցել է իր կոլեգային Լիլիթին գրեցի ասեցի որ իր Լիլիթի տվյալներն էլ ինձ տա որպեսզի կարողանամ ես իր հետ կապհաստատեմ </t>
  </si>
  <si>
    <t>Գարեգին Հովսեփյան 20</t>
  </si>
  <si>
    <t>ավելի քան 5,000</t>
  </si>
  <si>
    <t>HR Business Partner Մարիամ Խուրշուդյան</t>
  </si>
  <si>
    <t>Hexens</t>
  </si>
  <si>
    <t>կիբերանվտանգության ընկերություն</t>
  </si>
  <si>
    <t>Պարույր Սևակի փողոց 9</t>
  </si>
  <si>
    <t xml:space="preserve">Human Resources Lead Սոֆի Ղազարյան </t>
  </si>
  <si>
    <t>Պուշկինի փողոց 38/1, շենք 55</t>
  </si>
  <si>
    <t>մինչև 280</t>
  </si>
  <si>
    <t>HR Manager Հասմիկ Խաչատուրյան</t>
  </si>
  <si>
    <t>մենակ էս կազմակերպությունում չի այլ կազմակերպությունների հետ էլ համագործակցումա եթե էս մեկի  հետ էլ չլինի մնացածի համար կդիտարկի էստեղ հին գործընկեր ունեն    hasmik.khachaturyan@iun.am</t>
  </si>
  <si>
    <t>գրեցասեց անհրաժեշտության դեպքում հաշվի կառնի գրեցի հասկանալու համար ինչով է պայմանավորված գրեց խառը տեքստեր ունեն գործընկեր գրածս բառերից է կախվել և այլն գրեցի այլընտրանք տարբերակ մեզ առաջարկեցի և հրավիրեցի հանդիպան տեսել դեռ չի արձագանքել</t>
  </si>
  <si>
    <t>InnLine LLC</t>
  </si>
  <si>
    <t>Հակոբ Հակոբյան փողոց 3, շենք 4, 4-րդ հարկ, Արաբկիր վարչական շրջան</t>
  </si>
  <si>
    <t>10–50</t>
  </si>
  <si>
    <t>HR Generalist Մերի Պողոսյան</t>
  </si>
  <si>
    <t>գրեց որ այս պահին չեն ցանկանա գրեցի ինչիինչով է պայմանավորված ասեց ՏՏ ոլորտում են և ազատ հագուստ են կրում ասեցի որ առաջարկս լոգոյով բրենդավորված հագուստիմասով որը կարող են կրել իվենթներիժամանակ նվիրել աշխատակիցներին և հյուրերին գործընկերներին այդ մասով է գրեց մերսի բայց չէ ինֆո տվյալներ տվեցինք որ անհրաժեշտության դեպքում կա հաստատեն</t>
  </si>
  <si>
    <t>Tumo Center for Creative Technologies</t>
  </si>
  <si>
    <t>կրթական կենտրոն</t>
  </si>
  <si>
    <t>Հալաբյան 16</t>
  </si>
  <si>
    <t>People Partner Մարիամ Վարդանյան</t>
  </si>
  <si>
    <t>գրեց որ համագործակցում են և շատ գոհ են անհրաժեշտ չէ գրեցի որ ուրախ ենք որ ունենմատակարար և առաջարկեցի մեզ այլընտրանքորպես ասեց կփոխանցեմ համապատասխան թիմի կարիքի դեպքում կհանդիպենք գրեցի եթե դեմ չեք տրամադրեք ինձ կապ հաստատեմ այդ անձի տվյալները դեռ չի տեսել գրածս</t>
  </si>
  <si>
    <t>Սուրբ Գրիգոր Լուսավորիչի փող. 13 շենք,</t>
  </si>
  <si>
    <t>2,000–10,000</t>
  </si>
  <si>
    <t>Human Resources Business Partner Անի Ասատրյան</t>
  </si>
  <si>
    <t>տեսելև բութ էդրել գրածիս հետո կրկին անրիդ է արել գրածս</t>
  </si>
  <si>
    <t>Բուռնազյան փողոց 1/1,</t>
  </si>
  <si>
    <t>HR Generalist Սուսաննա Շահբազյան</t>
  </si>
  <si>
    <t>գրեց որ հետաքրքրված չեն գրեցինք հասկանալու համար ինչու նշեցինք գիտենք որ չեն կրում բայց միջոցառումների համար թեկուզ գրեց որ ոչ էջ ուղարկեք մենք կհետևենք անհրաժեշտության դեպքում կապ կհաստատենք ինֆո ուղարկեցինք</t>
  </si>
  <si>
    <t>Galaxsys</t>
  </si>
  <si>
    <t>նորարար խաղերի ստուդիա</t>
  </si>
  <si>
    <t>26 Ամիրյան փողոց,</t>
  </si>
  <si>
    <t>մոտ 50</t>
  </si>
  <si>
    <t>Senior Project Manager Քրիստինա Կիրակոսյան</t>
  </si>
  <si>
    <t>christinakirakosyan97@gmail.com</t>
  </si>
  <si>
    <t xml:space="preserve">
չի տեսել դեռ գրածս</t>
  </si>
  <si>
    <t>Մոսկովյան փողոց 35</t>
  </si>
  <si>
    <t>ավելի քան 450</t>
  </si>
  <si>
    <t>HR Manager Լիլիթ Սարգսյան</t>
  </si>
  <si>
    <t>lilitsargsian90@gmail.com</t>
  </si>
  <si>
    <t xml:space="preserve">գրել է որ չի հետաքրքրում բայց չեմ բացել նամակը քանի որ նախորդ աշխատանքի վայրից դուրս է եկել ու դեռ նոր թարմացում չի արել  արեց թարմացում բայց նոր աշխատանքի վայրում էլ ակտուալ չէ ինֆո ենք ուղարկել </t>
  </si>
  <si>
    <t>PopOK Gaming</t>
  </si>
  <si>
    <t>առցանց խաղերի ստեղծում</t>
  </si>
  <si>
    <t>Partnership manager Լիլիթ Հարությունյան</t>
  </si>
  <si>
    <t>Lesona LLC</t>
  </si>
  <si>
    <t>օծանելիք և կոսմետիկա ներմուծող ընկերություն</t>
  </si>
  <si>
    <t>Դավթաշեն, Տիգրան Պետրոսյան փողոց, 31/3 շենք</t>
  </si>
  <si>
    <t>Մարիամ Մանուկյան</t>
  </si>
  <si>
    <t>manukyanm672@gmail.com</t>
  </si>
  <si>
    <t>գրեց արձագանքեց ասեց համար տա զանգենք   զանգեց Գոգը իրան սմս արել իմ  մեյլը, որ հագուստաձև, քանակ ու լոգո ուղարկի, գին տանք եթե չուղարկի հինգշաբթի կապ հաստատենք նորից</t>
  </si>
  <si>
    <t>գրեց որ զբաղված են մի շաբաթից կուղարկի  Գոգը զանգեց ասեց որ դեռ ինֆոն հավաքագրում կուղարկի</t>
  </si>
  <si>
    <t>Արմենակ Արմենակյան փողոց 2/4</t>
  </si>
  <si>
    <t>50-150</t>
  </si>
  <si>
    <t>HR Գայանե Պարեմուզյան</t>
  </si>
  <si>
    <t>gayane.paremuzyan@sceon.am  gayushap@gmail.com</t>
  </si>
  <si>
    <t xml:space="preserve">գրել նշել է որ պլաններում դեռ չկա գրելեմ հասկանալու համար ինչով է պայմանավորված  գրել է որ ունենում են ու տարվա սկիզբ են տալիս միշտ պատվեր ամբողջ տարվա համար միգուցե տարվա վերջ հետաքրքրի  այդպես ինֆո ենք ուղարկել </t>
  </si>
  <si>
    <t>Armenian Card - Arca</t>
  </si>
  <si>
    <t>ՀՀ ազգային վճարային համակարգ</t>
  </si>
  <si>
    <t>Մովսես Խորենացի փողոց 15, «Էլիտ Պլազա» բիզնես կենտրոնում          իրավաբանական հասցեն է՝ Գարեգին Նժդեհի փողոց 32/1,</t>
  </si>
  <si>
    <t>Head of HR Ռիմա Զաքարյան</t>
  </si>
  <si>
    <t>rimazakaryan87@gmail.com   rima.zakaryan@arca.am</t>
  </si>
  <si>
    <t>VBET</t>
  </si>
  <si>
    <t>առցանց խաղադրույքների և խաղային ծառայությունների մատակարար</t>
  </si>
  <si>
    <t>HR specialist Ալինա Վարդանյան</t>
  </si>
  <si>
    <t>alina1vardanyan@gmail.com</t>
  </si>
  <si>
    <t xml:space="preserve">գրեց որ չի հետաքրքրում գրեցի ինչով է պայմանավորված գրեց որ մատակարար ունեն գրեցի այլընտրք որպես մեզ առաջարկեցի տեսել ռեակցիա ժպտալու սմայլիկ է դրել ու բան չի գրել </t>
  </si>
  <si>
    <t>Teracloud</t>
  </si>
  <si>
    <t>Ազատության պողոտա 24, Elite Plaza Business Center,</t>
  </si>
  <si>
    <t>FullStack HR Նարինե Անտոնյան</t>
  </si>
  <si>
    <t>Optimax Dev</t>
  </si>
  <si>
    <t>Հակոբ Հակոբյան փողոց 3    Մեսրոպ Մաշտոցի պողոտա 5</t>
  </si>
  <si>
    <t>Human Resources Director Աստղիկ Մալխասյան</t>
  </si>
  <si>
    <t>The Alexander, a Luxury Collection Hotel, Yerevan</t>
  </si>
  <si>
    <t>Աբովյան 3/4</t>
  </si>
  <si>
    <t>Assistant Human Resources Manager Իլոնա Գևորգյան</t>
  </si>
  <si>
    <t>QuickStaffing</t>
  </si>
  <si>
    <t>IT ոլորտում  ռեկրուտինգի ծառայություններ մատուցող ընկերություն</t>
  </si>
  <si>
    <t>Հյուսիսային պողոտա 4</t>
  </si>
  <si>
    <t>HRM Մանե Մնացականյան</t>
  </si>
  <si>
    <t xml:space="preserve">գրել նշել է որ ինքը չի զբաղվում այդհարցերով փոխանցել է ինքը համապատասխան անձին գրեցի ասեցիինքն էլ ինձ տա տեսել չի պատասխանել </t>
  </si>
  <si>
    <t>Հ. Կալենցի փող. 11/1, շենք</t>
  </si>
  <si>
    <t>HR service specialist Աշոտ Սարգսյան</t>
  </si>
  <si>
    <t xml:space="preserve">գրեց օրինակներ ուզեց ուղարկեցինք պրեզենտացիան ու ասեցինք հանդիպենք զուտ բութ է դրել </t>
  </si>
  <si>
    <t>Ազատության պող. 24/17</t>
  </si>
  <si>
    <t>50-250</t>
  </si>
  <si>
    <t>Human Resources Specialist Լիդա Ծորմուդյան</t>
  </si>
  <si>
    <t xml:space="preserve">չի տեսել դեռ գրածս գրեց ավելի ուշ լոգոն ուղարկեց դիզայնը ինչ են ցանկանում գին ուզեց ուղարկեցինք տնօրենի հետ են քննարկում </t>
  </si>
  <si>
    <t>Solicy</t>
  </si>
  <si>
    <t>ծրագրային ապահովման և բլոկչեյն տեխնոլոգիաների զարգացման ընկերություն</t>
  </si>
  <si>
    <t>Սևան փող. 30/1</t>
  </si>
  <si>
    <t>HR director Հովհաննես Պետրոսյան</t>
  </si>
  <si>
    <t xml:space="preserve">գրել է որ այս պահին չի հետաքրքրում ինֆո ենք ուղարկել </t>
  </si>
  <si>
    <t>AraratBank OJSC</t>
  </si>
  <si>
    <t>Բուզանդի փող. 87/85,</t>
  </si>
  <si>
    <t>HR specialist Լիլիթ Սաշիկյան</t>
  </si>
  <si>
    <t>Theopharma</t>
  </si>
  <si>
    <t>Շերամի փող. 92/3,</t>
  </si>
  <si>
    <t>Human Resources Manager  Անուշ Մարգարյան</t>
  </si>
  <si>
    <t>Farm Credit Armenia UCO CC</t>
  </si>
  <si>
    <t>ֆինանսական հաստատություն</t>
  </si>
  <si>
    <t>Թբիլիսյան խճուղի 9/16, Արաբկիր վարչական շրջան</t>
  </si>
  <si>
    <t>HR Manager Մարիամ Գրիգորյան</t>
  </si>
  <si>
    <t>CodeIdea LLC</t>
  </si>
  <si>
    <t>Նաիրի Զարյան փողոց 73/1,</t>
  </si>
  <si>
    <t>HR specialist Անյա Հովհաննիսյան</t>
  </si>
  <si>
    <t xml:space="preserve">ինքը դուրսա եկել էստեղից ու դեռ թարմացում չի արել որտեղա </t>
  </si>
  <si>
    <t xml:space="preserve">գրել է որ այս պահին կարիք չունեն մենք էլ ինֆո ենք ուղարկել ու վերջ </t>
  </si>
  <si>
    <t>Smarketa</t>
  </si>
  <si>
    <t>թվային մարքեթինգի գործակալություն</t>
  </si>
  <si>
    <t>Բաղրամյան պողոտա 59</t>
  </si>
  <si>
    <t>Human Resource Manager Զառա Դավթյան</t>
  </si>
  <si>
    <t>IDBank</t>
  </si>
  <si>
    <t xml:space="preserve">բանկ </t>
  </si>
  <si>
    <t>Վարդանանց փողոց 13</t>
  </si>
  <si>
    <t>HR Business Partner Աստղիկ Վերմիշյան</t>
  </si>
  <si>
    <t>QS (Quality Solutions)</t>
  </si>
  <si>
    <t xml:space="preserve">ծրագրային ապահովում </t>
  </si>
  <si>
    <t>24/17 Ազատության փողոց,</t>
  </si>
  <si>
    <t>մոտ 35</t>
  </si>
  <si>
    <t xml:space="preserve">HR/Recruiting specialist Արմենուհի </t>
  </si>
  <si>
    <t>info@vorak-solutions.com</t>
  </si>
  <si>
    <t>BSCOSMO BUSINESS HUB</t>
  </si>
  <si>
    <t>բիզնես ակումբ</t>
  </si>
  <si>
    <t>Մհեր Մկրտչյան 8,</t>
  </si>
  <si>
    <t>Business Management Consultant | Sales Specialist | Recruiter | HR Specialist Արևիկ Աբգարյան</t>
  </si>
  <si>
    <t>arevikingo@icloud.com</t>
  </si>
  <si>
    <t>տեսել սրտիկել է</t>
  </si>
  <si>
    <t>մսամթերքի արտադրություն</t>
  </si>
  <si>
    <t>Ծարավ Աղբյուրի փողոց, 59/1</t>
  </si>
  <si>
    <t>800-1200</t>
  </si>
  <si>
    <t>Head of HRM Department Մարգարիտա Մնացականյան</t>
  </si>
  <si>
    <t>mmmnatsakanyan@gmail.com</t>
  </si>
  <si>
    <t xml:space="preserve">գրել է որ այս պահին չենք պլանավորում բրենդավորված հագուստ ունենալ գրել ենք որ ինչով է պայմանավորված քանի որ գիտեմ որ կրում են գրել է այո ունենք այդ պատճառով էլ հարկավոր չէ իմ կոնտակտները տվել են որ կապ հաստատեն հանդիպման համար ես էլ գրել կոնտակտներս տրամադրել եմ </t>
  </si>
  <si>
    <t xml:space="preserve">Բաղրամյան պողոտա 59, 2-րդ հարկ,  Լեո փողոց 48, 3-րդ հարկ, </t>
  </si>
  <si>
    <t>Talent Acquisition Specialist Լիլիթ Ալեքսանյան</t>
  </si>
  <si>
    <t xml:space="preserve">վերջերս են մեծ խմբաքանակ ձեռք բերել և իմ առաջարկը կդիտարկեն երբ թարմացում անեն ու կհյուրընկալեն իրեն օֆիս այդպես տեղեկատվություն ենք ուղարկել </t>
  </si>
  <si>
    <t>Smart Solution</t>
  </si>
  <si>
    <t>Ազատության պող. 24</t>
  </si>
  <si>
    <t>Human Resources Specialist Թերեզա Միդոյան</t>
  </si>
  <si>
    <t>tereza.midoyan@mail.ru    terezamid@gmail.com</t>
  </si>
  <si>
    <t xml:space="preserve">գրել է հետաքրքրված չեն գրել եմ ինչով է պայմանավորված գրել է միգուցե հատուկ միջոցառումների մասով հետարքրքի գրել եմ հանդիպենք գրել է խոսեմ կասեմ ինֆո եմ ուղարկել </t>
  </si>
  <si>
    <t>Դավիթ Անհաղթի փողոց 17, Քանաքեռ-Զեյթուն վարչական շրջան,</t>
  </si>
  <si>
    <t>մոտ 690</t>
  </si>
  <si>
    <t>Talent Acquisition Specialist Հասմիկ Քաբաբյան</t>
  </si>
  <si>
    <t>hasmikkababyan@gmail.com   hasmik.kababyan@sperasoft.com</t>
  </si>
  <si>
    <t xml:space="preserve">գրել է որ ունեն մատակարար և նորը չեն փնտում մեզ որպես այլընտրանք եմ առաջարկել  տեսել չի արձագանքել </t>
  </si>
  <si>
    <t>Ամիրյան փողոց 4/6,</t>
  </si>
  <si>
    <t>People Relations Manager Անի Ամարյան</t>
  </si>
  <si>
    <t>aniamaryan95@gmail.com   amaryan@orders.co    ani.amaryan@orders.co</t>
  </si>
  <si>
    <t>Տիգրան Մեծի 62/3,</t>
  </si>
  <si>
    <t xml:space="preserve">HR Executive Սոնա Իսաջանյան </t>
  </si>
  <si>
    <t>T-Account LLC</t>
  </si>
  <si>
    <t>հաշվապահական խորհրդատվական ընկերություն</t>
  </si>
  <si>
    <t>Երևան, Իսրայելյան փողոց 37, շենք 1/1,</t>
  </si>
  <si>
    <t>Human Resources Specialist Անի Քոսակյան</t>
  </si>
  <si>
    <t xml:space="preserve">գրածս տեսել գրել է որ անհրաժեշտության համար կդիմի գրել եմ որ գիտեմ իրանց համար ակտուալա ուղղակի ուզում եմ հանդիպենք նմուշները ցույց  տամ որ անհրաժեշտության դեպքում հենց մեր առաջարկը դիտարկեն տեսել չի պատասխանել </t>
  </si>
  <si>
    <t>Public TV Company of Armenia</t>
  </si>
  <si>
    <t>Հայաստանի պետական հեռուստատեսություն</t>
  </si>
  <si>
    <t>Նորք, Գարեգին Հովսեփյան փողոց 26</t>
  </si>
  <si>
    <t xml:space="preserve"> Lead HR Specialist Հասմիկ Խաչատրյան</t>
  </si>
  <si>
    <t>խոշոր ընկերությունների խումբ</t>
  </si>
  <si>
    <t>Չարենցի փողոց 7</t>
  </si>
  <si>
    <t>151-500</t>
  </si>
  <si>
    <t>Head of HRM &amp; Organizational Development Թամարա Սմբատյան</t>
  </si>
  <si>
    <t xml:space="preserve">փոխանցելա էս հարցով զբաղվողի կոնտակտը իրա հետ կապի ենք դուրս եկել </t>
  </si>
  <si>
    <t>People Partner Բելա Յոլյան</t>
  </si>
  <si>
    <t xml:space="preserve">գրել է որ ակտուալ չէ հենց դառնա կդիմի ինֆո եմ ուղարկել </t>
  </si>
  <si>
    <t>Fimetech</t>
  </si>
  <si>
    <t>Ազատության պողոտա 24/15</t>
  </si>
  <si>
    <t>HR Manager Աննա Մուրադյան</t>
  </si>
  <si>
    <t>annmuradyan@gmail.com  anna.muradyan@fimetech.com</t>
  </si>
  <si>
    <t>Senior HR Specialist Արմինե Գրիգորյան</t>
  </si>
  <si>
    <t>armine.grigoryan@acba.am   armingrigorya@gmail.com</t>
  </si>
  <si>
    <t>Ազատության պողոտա 24/1</t>
  </si>
  <si>
    <t>Human Resources Operations Specialist Էմմա Գրիգորյան</t>
  </si>
  <si>
    <t>emma.grigoryan@veeam.com emmgrigorian@gmail.com</t>
  </si>
  <si>
    <t>Հրաչյա Ներսիսյան փողոց 12/10,</t>
  </si>
  <si>
    <t>CEO at Iguan Systems Անի Պապոյան</t>
  </si>
  <si>
    <t>ani_papoyan@mail.ru  aniiguansystems@gmail.com</t>
  </si>
  <si>
    <t xml:space="preserve">Office Manager at Grid Dynamics Անահիտ Նալբանդյան </t>
  </si>
  <si>
    <t xml:space="preserve">գրել է որ անհրաժեշտությույն չունեն գրել եմ որ տեղյակ եմ որ միջոցառումների ժամանկ կրում են այդ մասով դիտարկենք հանդիպենք գրել է HR Lead-ի հետ խոսեմ ասեմ գրել եմ կսապսեմ ու նաև ես եմ ուզել իր համարը որ ես զանգեմ  գրեց ասեց խոսել եմ տեսնեմ մյուս շաբաթ երբ հարմար կլինի հանդիպենք սպասում եմ հիմա իրենց պատասխանին գրել է և հանդիպում ենք նշանակել  խոսել ենք ընթացիկ կապի մեջ ենք գնառաջարկ և վիզուալ ենք ուղարկել որ տեսնեն արձագանքեն հասկանանք </t>
  </si>
  <si>
    <t>Homplex Hyper Mall</t>
  </si>
  <si>
    <t>առևտրի ժամանցի կենտրոն</t>
  </si>
  <si>
    <t>Գևորգ Չաուշի փողոց 1/47</t>
  </si>
  <si>
    <t>HR Recruiter | HR Specialist | Դիանա Զուրաբյան</t>
  </si>
  <si>
    <t xml:space="preserve">գրել է որ անպայման նկատի կունենա գրել եմ որ ամեն դեպքում հանդիպենք  ղեկավարին կփոխանցի </t>
  </si>
  <si>
    <t>Lead People Experience Specialist Ասյա Մնացականյան</t>
  </si>
  <si>
    <t>STATECS</t>
  </si>
  <si>
    <t>Սուրբ Աբգար թագավորի փողոց 42/8</t>
  </si>
  <si>
    <t>HR Manager Լիլիա Զաքարյան</t>
  </si>
  <si>
    <t>տեսել չի գրել</t>
  </si>
  <si>
    <t xml:space="preserve">գրել է որ ունեն մատակարար գրել եմ մատակարարի մասով ու ամեն դեպքում առաջարկել հանդիպել </t>
  </si>
  <si>
    <t>ասեց երկրում չի երկու շաբաթից նոր գալույա էտ ժամանակ գրենք</t>
  </si>
  <si>
    <t xml:space="preserve">11.07.2025 </t>
  </si>
  <si>
    <t>Upay</t>
  </si>
  <si>
    <t>վճարային և հաշվարկային կազմակերպություն</t>
  </si>
  <si>
    <t>Դավիթ Անհաղթի փողոց, 8/4 շենք, 2-րդ հարկ, սենյակ 204</t>
  </si>
  <si>
    <t>HR manager Նարինե Մնացականյան</t>
  </si>
  <si>
    <t>narine.matsakyan@ucom.am narmats@yahoo.com</t>
  </si>
  <si>
    <t xml:space="preserve">գրել է որ ընկերությունը դեռ չունի աշխատակիցների հագուստի կարիք սակայն հնարավոր էապագայում համագործակցել գրել եմ ամեն դեպքում հանիպենք տեսել չի պատասխանել </t>
  </si>
  <si>
    <t>Մեսրոպ Մաշտոցի պողոտա 5, 3-րդ հարկ</t>
  </si>
  <si>
    <t>HR Նոնա ղազարյան</t>
  </si>
  <si>
    <t>nonaghazaryan98@gmail.com   nonaghazaryan13@gmail.com</t>
  </si>
  <si>
    <t>SharpAnt LLC</t>
  </si>
  <si>
    <t>Նորաշեն թաղամաս, 25</t>
  </si>
  <si>
    <t>HR Specialist Սուսաննա Թավադյան</t>
  </si>
  <si>
    <t>susanna@sharp-ant.com susantavadyan64@gmail.com</t>
  </si>
  <si>
    <t xml:space="preserve">գրել է որ այս պահին չի աշխատում որպես HR հետագայում անապյման կհամագործակցենք </t>
  </si>
  <si>
    <t>VTB Bank (Armenia)</t>
  </si>
  <si>
    <t>Մանանդյան փողոց 33/3</t>
  </si>
  <si>
    <t>ավելի քան 1000</t>
  </si>
  <si>
    <t>Head of HR Արտյոմ Ղուկասյան</t>
  </si>
  <si>
    <t>a.ghukasyan@mail.com</t>
  </si>
  <si>
    <t>AMIO BANK</t>
  </si>
  <si>
    <t>մոտ 900</t>
  </si>
  <si>
    <t>HR specialist Աիդա Նազարյան</t>
  </si>
  <si>
    <t>aidanazaryang@gmail.com</t>
  </si>
  <si>
    <t xml:space="preserve">գրել է որ ինքը չի զբաղվում այդ մասով կոնտակտ եմ ուզել փոխանցել է քննեքթ եմտվել որ գրեմկ </t>
  </si>
  <si>
    <t>Միկոյան փողոց 17/2, Նոր Նորք, 5-րդ զանգված</t>
  </si>
  <si>
    <t>Senior HR Specialist Լիլիթ Զարգարյան</t>
  </si>
  <si>
    <t xml:space="preserve">գրել է անհրաժեշտության դեպքում կգրի գրել եմ ամեն դեպքում հանդիպենք  տեսել չի արձագանքել </t>
  </si>
  <si>
    <t xml:space="preserve">HR Մարիամ Դավթյան </t>
  </si>
  <si>
    <t xml:space="preserve">Կոնտակտ է տվել Հրաչի համարը որ զանգեմ խոսեմ </t>
  </si>
  <si>
    <t>Ամիրյան փողոց 23/1</t>
  </si>
  <si>
    <t>Մասնաճյուղի փոխտնօրեն Հայկուհի Բեգլարյան</t>
  </si>
  <si>
    <t>Zigzag</t>
  </si>
  <si>
    <t>էլեկտրոնիկայի խանութսրահ</t>
  </si>
  <si>
    <t>Հյուսիսային պողոտա 1</t>
  </si>
  <si>
    <t>HR Specialist Սյուզաննա Հարությունյան</t>
  </si>
  <si>
    <t xml:space="preserve">գրել է որ ներկա պահին չունեն կարիք բայց աշուն ձմեռ ունենալու են մեզ կգրի կոնտակտներս եմ տվել ու նաև իրենը ուզել տեսել չի արձագանքել </t>
  </si>
  <si>
    <t>Central Bank of Armenia</t>
  </si>
  <si>
    <t>Վազգեն Սարգսյան փողոց, շենք 6</t>
  </si>
  <si>
    <t>HR Business Partner Ժաննա Բադալյան</t>
  </si>
  <si>
    <t>Չի տեսել դեռ գրածս</t>
  </si>
  <si>
    <t>Profin Consulting</t>
  </si>
  <si>
    <t>խորհրդատվական ընկերություն</t>
  </si>
  <si>
    <t xml:space="preserve">Growth manager Ռոբերտ Կարապետյան </t>
  </si>
  <si>
    <t>robertkarapetyan213@gmail.com</t>
  </si>
  <si>
    <t>03.06.2026</t>
  </si>
  <si>
    <t xml:space="preserve">գրել է որ ակտուալ չէ գրել ենք փորձել հանդիպում կազմակերպենք մեկա չի համաձայնվել ինֆոն ենք ուղարկել </t>
  </si>
  <si>
    <t>HR Business Partner Սոնա Գրիգորյան</t>
  </si>
  <si>
    <t>sona.grigoryan@softconstruct.com  s.g.90@mail.ru    sonagrigorian90@gmail.com</t>
  </si>
  <si>
    <t xml:space="preserve">գրել է որ ինքը չի զբաղվում ու տեղյակ էլ չէ ով է ասեց ես ինքս փնտրեմ գտնեմ </t>
  </si>
  <si>
    <t>Ծիծեռնակաբերդի խճուղի 1/3, շենք 69</t>
  </si>
  <si>
    <t>Head of HR Department Մերի Մազմանյան</t>
  </si>
  <si>
    <t>mazmanyanmary@gmail.com</t>
  </si>
  <si>
    <t xml:space="preserve">գրել է որ այս պահին անհրաժեշտ չէ գրել եմ ամեն դեպքում հանդիպենք հետագահյի համար տեսել չի արձագանքել </t>
  </si>
  <si>
    <t>GortsUp Academy</t>
  </si>
  <si>
    <t>կմալյան փողոց 1 (Հանրապետության Հրապարակից 2 րոպե հեռավորության վրա)</t>
  </si>
  <si>
    <t>Chief HR Officer Աննա Պողոսյան</t>
  </si>
  <si>
    <t>annaspoghosyan@gmail.com   anna.poghosyan@ucraft.com</t>
  </si>
  <si>
    <t>Khan Tech</t>
  </si>
  <si>
    <t>Talent Acquisition Manager Լուսինե Կասարյան</t>
  </si>
  <si>
    <t>PIN-UP GLOBAL</t>
  </si>
  <si>
    <t xml:space="preserve">Talent Acquisition Specialist Սվետլանա Համբարձումյան </t>
  </si>
  <si>
    <t xml:space="preserve">լինկդինը չկա զուտ անվան փոխարեն գրվում է liknedin member </t>
  </si>
  <si>
    <t>Akvelon, Inc.</t>
  </si>
  <si>
    <t>Հյուսիսային պողոտա 43, «Լիդեր» բիզնես կենտրոն</t>
  </si>
  <si>
    <t>HR manager Լուսինե Աթանեսյան</t>
  </si>
  <si>
    <t>Lynon</t>
  </si>
  <si>
    <t>iGaming SaaS (Software as a Service, ծրագրաշար որպես ծառայություն) պրովայդեր</t>
  </si>
  <si>
    <t>Լեո փողոց 1</t>
  </si>
  <si>
    <t>Senior Global Talent Acquisition Specialist Աստղիկ Հայրապետյան</t>
  </si>
  <si>
    <t xml:space="preserve">Գրել է անհրաժեշտություն չկա գրել եմ որ գոնե հանդիպենք անհրաժեշտության դեպքում մեր առաջարկը հաշվի առնի չհամաձայնեց հանդիպման մասով ինֆոն ենք ուղարկել </t>
  </si>
  <si>
    <t>O'STIN</t>
  </si>
  <si>
    <t xml:space="preserve">խանութսրահ </t>
  </si>
  <si>
    <t>Գայի պողոտա 16</t>
  </si>
  <si>
    <t>Senior HR and Compensation Էլինա Թադևոսյան</t>
  </si>
  <si>
    <t xml:space="preserve">գրել է ներկա պահին անհրաժեշտություն չունեն գրել եմ որ ամեն դեպքում հանդիպենք նմուշները ցույց տամ որ անհրաժեշտության դեպքում մեր առաջարկը դիտարկեն տեսել չի արձագանքել </t>
  </si>
  <si>
    <t>A.I.Alikhanyan National Science Laboratory (Yerevan Physics Institute) Foundation</t>
  </si>
  <si>
    <t>լաբորատորիա</t>
  </si>
  <si>
    <t>Ալիխանյան եղբայրներ 2</t>
  </si>
  <si>
    <t>Head of Personnel Management Էլեն Խալինյան</t>
  </si>
  <si>
    <t xml:space="preserve">չի տեսել դեռ գրածս  </t>
  </si>
  <si>
    <t>Addevice</t>
  </si>
  <si>
    <t>: Չարենցի փողոց 1</t>
  </si>
  <si>
    <t>HR, Սյուզաննա Սայադյան</t>
  </si>
  <si>
    <t xml:space="preserve">գրել է որ հենց անհրաժեշտ լինի կդիմի գրել եմ ասել քանի որ խոսքը հագուստի մասին է ամեն դեպքում ահանդիպենք տեսել չի արձագանքել </t>
  </si>
  <si>
    <t>բազմաոլորտային և բազմազգ կոնգլոմերատ</t>
  </si>
  <si>
    <t>Քևյան փողոց 1ա</t>
  </si>
  <si>
    <t>Executive Assistant to Co-Founder Սոնա Հովհաննիսյան</t>
  </si>
  <si>
    <t>COAF</t>
  </si>
  <si>
    <t>Մելիք-Ադամյան փողոց 2/2</t>
  </si>
  <si>
    <t>ավելի քան 200</t>
  </si>
  <si>
    <t xml:space="preserve">Human Resources Specialist Էլիսա Կատվալյան </t>
  </si>
  <si>
    <t xml:space="preserve">գրել է որ այս պահին անհրաժեշտ չի գրել եմ որ գիտեմ ակտուալա իրանց համար հանդիպենք հետագայում որ մեր առաջարկը դիտարկեն գրել է ներկա պահին միջոցառումներ չունեն ապագայում լինելու դեպքում կապ կհաստատեն  ինֆո եմ ուղարկել </t>
  </si>
  <si>
    <t>Hermitage Projects</t>
  </si>
  <si>
    <t xml:space="preserve">HR Director  Շուշաննա Մինասյան </t>
  </si>
  <si>
    <t xml:space="preserve">hr@lesona.com   shushanna.minasyan@gmail.com </t>
  </si>
  <si>
    <t xml:space="preserve">Գրել է հետագայում կարծում եմ կպահեմ տվյալները գրել եմ Կասե՞ք ինչով է պայմանավորված, չե՞ք կրում կորպորատիվ հագուստ  թե այլ է պատճառը տեսել չի արձագանքել </t>
  </si>
  <si>
    <t>խանութսրահ</t>
  </si>
  <si>
    <t>Հյուսիսային պողոտա 5</t>
  </si>
  <si>
    <t xml:space="preserve">HR specialist Լիանա Մանուկյան </t>
  </si>
  <si>
    <t xml:space="preserve">Չի տեսել դեռ գրածս գրել է որ նման համագործակցույթուն չեն նախատեսում անհրաժեշտության դեպքում կգրի մեզ ինֆո եմ ուղարկել </t>
  </si>
  <si>
    <t>Elev8R Peach</t>
  </si>
  <si>
    <t xml:space="preserve">Sales Manager Մարինա Ղազարյան </t>
  </si>
  <si>
    <t>marinaghazaryan18@gmail.com   marina@elev8rpeach.com</t>
  </si>
  <si>
    <t>Volta Armenia</t>
  </si>
  <si>
    <t>Արևային էներգիայի համակարգ</t>
  </si>
  <si>
    <t>Վերին Պտղնի</t>
  </si>
  <si>
    <t xml:space="preserve">HR Manager Աննա Դարբինյան </t>
  </si>
  <si>
    <t xml:space="preserve">գրեց ամսի 12-ին մեզմոտ հանդիպում ենք չհանդիպեցինք գործուղման էին գնում գնառաջարկ ուղարկեցինք հիմա զանգում եմ անհասանելիա </t>
  </si>
  <si>
    <t>Gyumri medical center</t>
  </si>
  <si>
    <t>բժշկական կենտրոն</t>
  </si>
  <si>
    <t>Գարեգին Նժդեհի փողոց 3/3, Գյումրի</t>
  </si>
  <si>
    <t xml:space="preserve">Head of Human Resources Department Աննա Սիմոնյան </t>
  </si>
  <si>
    <t xml:space="preserve">գրել է անհրաժեշտություն չկա գրել եմ որ գոնե հանդիպենք անհրաժեշտության դեպքում մեր առաջարկը հաշվի առնի տեսել չի արձագանքել </t>
  </si>
  <si>
    <t>“zaQARyan Construction Solutions” CJSC</t>
  </si>
  <si>
    <t>շինարարական ընկերություն</t>
  </si>
  <si>
    <t>Տիգրան Մեծի պողոտա 49, Sil շենք, 5-րդ հարկ</t>
  </si>
  <si>
    <t xml:space="preserve">Supply Chain Manager, Procurement Արմինե Ղազարյան </t>
  </si>
  <si>
    <t xml:space="preserve">զուտ գրել է բարև Ձեզ շնորհակալություն </t>
  </si>
  <si>
    <t>Webb Fontaine</t>
  </si>
  <si>
    <t>Արմենակյան փողոց 2/5, 6-րդ հարկ</t>
  </si>
  <si>
    <t>51–100</t>
  </si>
  <si>
    <t xml:space="preserve">Head of Product Անահիտ Իսպիրյան </t>
  </si>
  <si>
    <t>anahit@webbfontaine.com  anahitispiryan@gmail.com</t>
  </si>
  <si>
    <t xml:space="preserve">գրել է որ այդպիսի պարտականություներ չունի գրել եմ ով է զբաղվում տեսել չի արձագանքել </t>
  </si>
  <si>
    <t>Girls of Armenia Leadership Sports (GOALS)</t>
  </si>
  <si>
    <t>ոչ առևտրային կազմակերպություն</t>
  </si>
  <si>
    <t>մոտ 900 մասնակից</t>
  </si>
  <si>
    <t xml:space="preserve">financial amanager Գոռ Ստեփանյան </t>
  </si>
  <si>
    <t>gor@goalsarmenia.org   gor_stepanyan19@alumni.aua.am</t>
  </si>
  <si>
    <t>գրեց որ անհրաժեշտ պահանջարկ չունեն ինֆո ենք ուղարկել  ամսի 19ին</t>
  </si>
  <si>
    <t>Aragats-Optoelectronics</t>
  </si>
  <si>
    <t>Աբելյան փողոց 6/1</t>
  </si>
  <si>
    <t>ավելին քան 150</t>
  </si>
  <si>
    <t xml:space="preserve">manager of procurement  Գոռ Ստեփանյան </t>
  </si>
  <si>
    <t>Byblos Bank Armenia CJSC</t>
  </si>
  <si>
    <t>Ամիրյան փողոց 18/3, 2-րդ հարկ</t>
  </si>
  <si>
    <t>100-200</t>
  </si>
  <si>
    <t xml:space="preserve">Procurement Manager Վահագն Մանգասարյան </t>
  </si>
  <si>
    <t>vahagnmangasarean@gmail.com</t>
  </si>
  <si>
    <t xml:space="preserve">ներկա պահին չեն դիտարկում  հենց դիտարկեն կդիմեն նաև կկազմակերպենք հանդիպում ինֆոն եմ ուղարկել </t>
  </si>
  <si>
    <t>Cheif specialist of Financial Analysis and Planning Department  Նազենի Ասատրյան</t>
  </si>
  <si>
    <t xml:space="preserve">չի տեսել դեռ գրածս </t>
  </si>
  <si>
    <t>Prime IT Web Development</t>
  </si>
  <si>
    <t>Եզնիկ Կողբացի փողոց 39</t>
  </si>
  <si>
    <t xml:space="preserve">Co-Founder Լևոն Շադունց </t>
  </si>
  <si>
    <t>shaduntslevon@gmail.com</t>
  </si>
  <si>
    <t>Segafredo Zanetti Armenia</t>
  </si>
  <si>
    <t>պաշտոնական ներկայացուցիչ</t>
  </si>
  <si>
    <t>Co-Founder &amp; CEO Տիգրան Եղոյան</t>
  </si>
  <si>
    <t>tyeghoyan91@gmail.com</t>
  </si>
  <si>
    <t>Ադոնցի փողոց 2</t>
  </si>
  <si>
    <t xml:space="preserve">Talent Acquisition Specialist Արփի Ստեփանյան </t>
  </si>
  <si>
    <t>arpistepanyan99@gmail.com  arpi.stepanyan@onetick.com</t>
  </si>
  <si>
    <t>Tidepool Labs Europe</t>
  </si>
  <si>
    <t>Սայաթ-Նովա պողոտա 19/1</t>
  </si>
  <si>
    <t xml:space="preserve">HR Head, HR Business Partner Աննա Գրիգորյան </t>
  </si>
  <si>
    <t>գրել է ոոր նման հագուստի կարիք չկա գրել եմ որ գիտեմ առօրյայում չունենք միգուցե էքսպոների մասով դիտարկենք տեսել չի արձագանքել</t>
  </si>
  <si>
    <t>Commit Offshore</t>
  </si>
  <si>
    <t xml:space="preserve">HR and Operations Assistant Էլեն Հովհաննիսյան </t>
  </si>
  <si>
    <t>գրել է որմիգուցե կարիք լինի շապիկների գրել եմ հանդիպենք չի տեսել դեռ գրածս</t>
  </si>
  <si>
    <t xml:space="preserve">հիմա չեն ուզում նույնիսկ հանդիպում օգոստոս սեպտեմբերին միգուցե </t>
  </si>
  <si>
    <t>11.08.2025</t>
  </si>
  <si>
    <t xml:space="preserve">հյուրանոց </t>
  </si>
  <si>
    <t>Հյուսիսային պողոտա 10/1</t>
  </si>
  <si>
    <t xml:space="preserve">HR specialist Անի Ավանեսյան </t>
  </si>
  <si>
    <t>ani.avanesyan@stellarhotels.ru</t>
  </si>
  <si>
    <t xml:space="preserve">գրել է որ անհրաժեշգտության դեպքում կդիմի գրել եմ ամեն դեպքում հանիդպենք քանի որ խոսքը հագուստի մասին է տեսել  չի արձագանքել </t>
  </si>
  <si>
    <t xml:space="preserve">Experienced Internal Buying Manager Լևոն Կարապետյան </t>
  </si>
  <si>
    <t xml:space="preserve">խոսել ենք հանդիպել նմուշներ է ուզել </t>
  </si>
  <si>
    <t>INGO</t>
  </si>
  <si>
    <t>ապահովագրական ընկերություն</t>
  </si>
  <si>
    <t>Հանրապետության փողոց 51/53</t>
  </si>
  <si>
    <t xml:space="preserve">Head of HR Department Սվետա Մանասյան </t>
  </si>
  <si>
    <t>ARARAT GROUP LTD</t>
  </si>
  <si>
    <t>Արարատյան մայրուղի 9, Արտաշատ, Արարատի մարզ</t>
  </si>
  <si>
    <t>HR specialist Քնարիկ Թադևոսյան</t>
  </si>
  <si>
    <t xml:space="preserve">գրել է որ ինքը չի զբաղվում ամարքեթինգի բաժինը և գնումների բաժինն է զբաղվում կոնտակտ եմ ուզել ու տվելնաև իմը տեսել չի արձագանքել </t>
  </si>
  <si>
    <t>Մերգելյանի գիտահետազոտական ինստիտուտ</t>
  </si>
  <si>
    <t xml:space="preserve">executive assistant  Լիլիթ Դավթյան </t>
  </si>
  <si>
    <t xml:space="preserve">գրելա շոնրհակալ եմառաջարկի համար կդիտարկենք հետագայի համար գրել եմ քանի որ խոսքը հագուստի մասին ամեն դեպքում հանդիպենք որ հետո մեր առաջարկը դիտարկեք տեսել չի արձագանքել </t>
  </si>
  <si>
    <t>Freedom Broker Armenia</t>
  </si>
  <si>
    <t>ներդրումային ընկերություն</t>
  </si>
  <si>
    <t>Մելիք-Ադամյան 2/2, 2-րդ հարկ</t>
  </si>
  <si>
    <t xml:space="preserve">executive assistant  Իդա Սերոբյան </t>
  </si>
  <si>
    <t xml:space="preserve">հարցը այս պահին ակտուալ չէ ինֆո եմ ուղարկել իրեն </t>
  </si>
  <si>
    <t>Radisson Blu Hotel, Yerevan</t>
  </si>
  <si>
    <t>Ազատության պողոտա 2/2,</t>
  </si>
  <si>
    <t xml:space="preserve">Head of Human Resources Գայանե Մարության </t>
  </si>
  <si>
    <t>gayanemarutyan16@gmail.com gayane.marutyan@radissonblu.com</t>
  </si>
  <si>
    <t>Մանանդյան 33/3,</t>
  </si>
  <si>
    <t xml:space="preserve">Procurement Specialist Սեդա Գասպարյան </t>
  </si>
  <si>
    <t>Mobile Centre Art</t>
  </si>
  <si>
    <t>էլեկտրոնիկայի խոշորագույն ցանց</t>
  </si>
  <si>
    <t>Մարգարյան 23/6</t>
  </si>
  <si>
    <t xml:space="preserve">Regional Key Account &amp; B2B Sales Manager Անահիտ Հայրապետյան </t>
  </si>
  <si>
    <t>anahithayrapetyan@gmail.com   anahit.hayrapetyan@mcgroup.am</t>
  </si>
  <si>
    <t xml:space="preserve">գրել է անհրաժեշտության դեպքում կկապվեմ Ձեզ հետ գրել եմ ամեն դեպքում հանդիպենք քանի որ խոսքը հագուստիմասին է գրել է լավ տեսնեմ երբ հարմար կլինի կասեմ Ձեզ գրել եմ լավ կսպասեմ Ձեր արձագանքին գրեց ամսի 16ին որ հարմար չէ հանդիպել գնառաջարկ ուղարկենք ու նմուշներ դե գրեցինք  պրեզենտացիան ուղարկեցինք ասեցինք հստակ գնառաջարկ և նմուշներ հանդիպման ժամանակ հեռախոսահամարն է տգվել և մեյլը հետագա կապի համար </t>
  </si>
  <si>
    <t>«Grand Dealing» ՍՊԸ</t>
  </si>
  <si>
    <t>ծխախոտի մանրածախ վաճառք</t>
  </si>
  <si>
    <t>Հրանտ Վարդանյան փողոց, շենք 4</t>
  </si>
  <si>
    <t>HR LEAD Աննա Բարսեղյան</t>
  </si>
  <si>
    <t>barsann@gmail.com</t>
  </si>
  <si>
    <t>բրենդինգի և ստեղծագործական գործիքների օնլայն հարթակ</t>
  </si>
  <si>
    <t>11/1 Պարույր Սևակի փողոց</t>
  </si>
  <si>
    <t xml:space="preserve">HR specialist Լիլիթ Համբարձումյան </t>
  </si>
  <si>
    <t>lilithh94@gmail.com</t>
  </si>
  <si>
    <t>Shtigen Group</t>
  </si>
  <si>
    <t>վերականգնվող էներգիայի լուծումների ոլորտ</t>
  </si>
  <si>
    <t>Դ․ Անհաղթ 23/6, տարածք 6</t>
  </si>
  <si>
    <t xml:space="preserve">Head of People &amp; Culture Լեյլա Առաքելյան </t>
  </si>
  <si>
    <t>leylaarakelyan@gmail.com</t>
  </si>
  <si>
    <t>Evocabank</t>
  </si>
  <si>
    <t>Հանրաապետության փողոց 44/2</t>
  </si>
  <si>
    <t xml:space="preserve">Head of HRM Տաթև Վարդանյան </t>
  </si>
  <si>
    <t>Flexy Global</t>
  </si>
  <si>
    <t>Ազատության պողոտա 24/15, Քանաքեռ‑Զեյթուն,</t>
  </si>
  <si>
    <t xml:space="preserve">Co-Founder Գարիկ Ավետիսյան </t>
  </si>
  <si>
    <t>garikavetisyan@gmail.com  garik@flexy.global</t>
  </si>
  <si>
    <t>RegTechFlow</t>
  </si>
  <si>
    <t xml:space="preserve">Co-Founder &amp; CEO Սեդա Մխիթարյան </t>
  </si>
  <si>
    <t>sedamkhitaryan91@gmail.com  seda@regtechflow.com</t>
  </si>
  <si>
    <t xml:space="preserve">գրել է որ հրաշալի գործ ենք անում հուլիսի 10-ից հետոհանդիպենք կոնտգակտ եմ տվել ու իրենն էլ ուզել բայց դեռ չի տեսել </t>
  </si>
  <si>
    <t>Arpisolar LLC</t>
  </si>
  <si>
    <t>Դավթաշեն 3‑րդ թաղամաս, 12/3 շենք,</t>
  </si>
  <si>
    <t xml:space="preserve">Office Manager  Սոնա Գալստյան </t>
  </si>
  <si>
    <t xml:space="preserve">գրել է բարև ձեզ ոչ ինֆո ենք ուղարկել ու ներկա պահին էլ օփեն թու վորկա </t>
  </si>
  <si>
    <t>Intdevels LLC</t>
  </si>
  <si>
    <t xml:space="preserve">Sales Manage Էդգար Ավետիսյան </t>
  </si>
  <si>
    <t>edgaravetisyan067@gmail.com  edgar@intdevels.com</t>
  </si>
  <si>
    <t>Մարքեթինգային ծառայություններ մատուցող ընկերություն</t>
  </si>
  <si>
    <t>7/2 Հալաբյան փողոց</t>
  </si>
  <si>
    <t xml:space="preserve">HR Manager Մարիաննա Հովհաննիսյան </t>
  </si>
  <si>
    <t>marianna@creativelab.am</t>
  </si>
  <si>
    <t>Գրել է շնորհակալ եմ առաջարկի համար, բայց մեր ընկերությունը բիզնեսներին մատուցում է ամբողջական զարգացման ցիկլ՝ բրենդի ստեղծումից մինչև տպագրություն։ Բրենդավորված հագուստներ և նմանատիպ այլ բրենդավորված իրեր մեր թիմակիցներին մենք ենք ապահովում։</t>
  </si>
  <si>
    <t xml:space="preserve">PR Manager Կսենյա Պողոսյան </t>
  </si>
  <si>
    <t>poghosyanksenya@gmail.com  poghosyanksenya@yahoo.com</t>
  </si>
  <si>
    <t xml:space="preserve">Webb Fontaine </t>
  </si>
  <si>
    <t xml:space="preserve">Արմենակ Արմենակյան 5 </t>
  </si>
  <si>
    <t xml:space="preserve">Office Manager Անի Միքայելյան </t>
  </si>
  <si>
    <t>animikayelyanm@gmail.com</t>
  </si>
  <si>
    <t xml:space="preserve">11.06.2025 </t>
  </si>
  <si>
    <t xml:space="preserve">համար տվեց հուլիսի 8ից հետո հանդիպելու համար </t>
  </si>
  <si>
    <t>10.07.2025</t>
  </si>
  <si>
    <t>Energy Provider</t>
  </si>
  <si>
    <t>Ղափանցյան 3</t>
  </si>
  <si>
    <t xml:space="preserve">Sales specialist Հրաչյա Տոնոյան </t>
  </si>
  <si>
    <t>hrtonoyan@gmail.com</t>
  </si>
  <si>
    <t>Civitta</t>
  </si>
  <si>
    <t xml:space="preserve">Office Manager Լիլիթ Խաչիկյան </t>
  </si>
  <si>
    <t>lilitkhachyan@gmail.com  lilit.khachikyan@civitta.com</t>
  </si>
  <si>
    <t xml:space="preserve">գրել է որ գալիս է լիտվայից ու կարիք չունենք ինֆո եմ ուղարկել հետագայի համար </t>
  </si>
  <si>
    <t>Kid Sport</t>
  </si>
  <si>
    <t>խաղահրապարակների, մարզահրապարակների ամբողջական կառուցում</t>
  </si>
  <si>
    <t>Ձորափի 70/3</t>
  </si>
  <si>
    <t xml:space="preserve">Office manager Էլեն Մարգարյան </t>
  </si>
  <si>
    <t xml:space="preserve">գրել է որ թիմը փոքր է  անհրաժեշտություն չկա գրել եմ որ ամեն դեպքում հանդիպենք գրել է երբ անհրաժեշտ լինի կդիմեմ ինֆո եմ ուղարկել </t>
  </si>
  <si>
    <t>Vishup</t>
  </si>
  <si>
    <t>Նալբանդյան փողոց, շենք 106/1</t>
  </si>
  <si>
    <t xml:space="preserve">Office manager Ան Մարտիրոսյան </t>
  </si>
  <si>
    <t>annmartirosyan98@gmail.com</t>
  </si>
  <si>
    <t xml:space="preserve">գրել է որ հետաքրքրված չէ կորպորատիվ հագուստով գրել եմ ինչով է պայմանավորված տեսել չի արձագանքել </t>
  </si>
  <si>
    <t>MaxOil</t>
  </si>
  <si>
    <t>վառելիք ներմուծող  ընկերություն</t>
  </si>
  <si>
    <t>Էրեբունի 12/4</t>
  </si>
  <si>
    <t xml:space="preserve">Procurement Coordinator Աննա Օհանյան </t>
  </si>
  <si>
    <t>Ashstone Studios</t>
  </si>
  <si>
    <t xml:space="preserve">Ազատության պողոտա 24/17 Էլիտ պլազա </t>
  </si>
  <si>
    <t xml:space="preserve">Office Manager Վիկտորիա Խաչիկյան </t>
  </si>
  <si>
    <t xml:space="preserve">գրել է որ այս պահին ակտուալ չէ ինֆո ենք ուղարկել </t>
  </si>
  <si>
    <t>Intelligent Digital Technologies</t>
  </si>
  <si>
    <t>Նանսենի փողոց 1/12</t>
  </si>
  <si>
    <t xml:space="preserve">Head of HR Քրիստինա Նալբանդյան </t>
  </si>
  <si>
    <t>Zangak Publishing House</t>
  </si>
  <si>
    <t>գրախանութ</t>
  </si>
  <si>
    <t>Կոմիտասի պողոտա 49/2, 2‑րդ հարկ</t>
  </si>
  <si>
    <t xml:space="preserve">Head Of HR Department Լուսինե Հարությունյան </t>
  </si>
  <si>
    <t>077 154494</t>
  </si>
  <si>
    <t>հեռախոսազանգով խոսելա Գոգը ասելա որ վաբշե չեն ունեցել մենակ անցակետի համար բայց միտքը շատա դուրը եկել մի հատ տնօրենի հետ քննարկի հատկապես էկո պայուսակների մասով նվերների  համար խոսա զանգի եթե չզանգի մենք զանգենք</t>
  </si>
  <si>
    <t>Shen - Effect Group</t>
  </si>
  <si>
    <t>շինանյութերի արտադրող</t>
  </si>
  <si>
    <t>Շիրակի փող., 2/2 շենք</t>
  </si>
  <si>
    <t xml:space="preserve">Office Manager Նաիրա Մովսեսյան </t>
  </si>
  <si>
    <t>nmovsesyan2@gmail.com</t>
  </si>
  <si>
    <t xml:space="preserve">գրել ենք որ գիտենք  որ ակտուալա գրել է ակտուալ չէ ինֆո եմ ուղարկել </t>
  </si>
  <si>
    <t>3/4 Աբովյան փողոց</t>
  </si>
  <si>
    <t xml:space="preserve">Front Office Manager Եվա Միքայելյան </t>
  </si>
  <si>
    <t>yevamikayelyan24@gmail.com  yeva.mikayelyan@starwoodhotels.com</t>
  </si>
  <si>
    <t xml:space="preserve">գրել է որ ունեն մատակարար ու հարկավոր չէ այլընտրանքի տեքստն եմ ուղարկել տեսել չի գրել </t>
  </si>
  <si>
    <t>WorldQuant, Research Office</t>
  </si>
  <si>
    <t xml:space="preserve">ֆինանսական </t>
  </si>
  <si>
    <t>21 Պուշկինի փողոց</t>
  </si>
  <si>
    <t xml:space="preserve">Senior Office Manager, Տաթևիկ Աբրահամյան </t>
  </si>
  <si>
    <t>tatevikabrahamyan96@gmail.com  tatevik.abrahamyan@worldquant.com</t>
  </si>
  <si>
    <t xml:space="preserve">գրել է որ անհրաժեշտություն չունեն ունենալու դեպքում կգրեն գրել եմ ամեն դեպքում առաջարկել հանդիպել քանի որ խոսքը հագուստի մասին է տեսել չի արձագանքել </t>
  </si>
  <si>
    <t>Թումանյան փող., 17 շենք</t>
  </si>
  <si>
    <t xml:space="preserve">talent acquisition specialist Նանե Հովսեփյան </t>
  </si>
  <si>
    <t>Luyser Property Developer</t>
  </si>
  <si>
    <t>անշարժ գույք</t>
  </si>
  <si>
    <t>Լենինգրադյան փող., 31/30 շենք</t>
  </si>
  <si>
    <t>Office Manager Վիոլա Համբարձումյան</t>
  </si>
  <si>
    <t xml:space="preserve">HR Manager Մարիամ Պապիկյան </t>
  </si>
  <si>
    <t>mariampapikyan0@gmail.com</t>
  </si>
  <si>
    <t>DoubleTree by Hilton Yerevan City Centre</t>
  </si>
  <si>
    <t>Լուսավորիչ փողոց 4/2</t>
  </si>
  <si>
    <t xml:space="preserve">Assistant Front Office Manager Արմեն Ավագյան </t>
  </si>
  <si>
    <t>Pro Decor Armenia</t>
  </si>
  <si>
    <t>Այվազովսկու փողոց 14/2</t>
  </si>
  <si>
    <t xml:space="preserve">Office Manager Էմմա Գրիգորյան </t>
  </si>
  <si>
    <t>Flexible Applications (FlexAp)</t>
  </si>
  <si>
    <t>Արշակունյաց պող. 2, 2-րդ հարկ</t>
  </si>
  <si>
    <t>Office manager, Մարիամ Այրումյան</t>
  </si>
  <si>
    <t xml:space="preserve">գրեց ասեց շնորհակալ եմ առաջարկի համար, ուղղակի այս պահին մեր թիմն այնքան փոքր է և աշխատանքի բնույթն ավելի բիթուբի է, դրա համար կորպորատիվ հագուստի անհրաժեշտություն չունենք։ Բայց սիրով ցանկացողներին կուղղորդեմ ձեզ մոտ ինֆոն եմ ուղարկել </t>
  </si>
  <si>
    <t>Հրաչյա Քոչար 35/1</t>
  </si>
  <si>
    <t xml:space="preserve">Senior Corporate Client Manager Անի Ներսիսյան </t>
  </si>
  <si>
    <t xml:space="preserve">գրել է որ չի հետաքրքրում գրել եմ ինչով է պայմանավորված տեսել չի արձագանքել </t>
  </si>
  <si>
    <t>Intelinair</t>
  </si>
  <si>
    <t>Dzorap 70/3 , Park Plaza Business Center, 5th floor</t>
  </si>
  <si>
    <t xml:space="preserve">Office Manager Մարիամ Հովսեփյան </t>
  </si>
  <si>
    <t>mariamhovsepyan2002@mail.ru mariam.hovsepyan@intelinair.com</t>
  </si>
  <si>
    <t xml:space="preserve">գրել ասել է որ պորտֆոլիո ուղարկեմ նմուշներ ուղարկել եմ ու գրել որ որոշներա ներառված լավ կլինի հանդիպենք  գրել է կուսումնասիրեմ գրել եմ որ կսպասեմ արձագանքին </t>
  </si>
  <si>
    <t>Grant Thornton Armenia</t>
  </si>
  <si>
    <t>ծառայությունների ընկերություն</t>
  </si>
  <si>
    <t>Գրիգոր Լուսավորիչի 9</t>
  </si>
  <si>
    <t xml:space="preserve">Office Manager Շուշան Ստեփանյան  </t>
  </si>
  <si>
    <t xml:space="preserve">HR Manager Արաքս Կարյան </t>
  </si>
  <si>
    <t>arakskaryan90@gmail.com   araks@doublecoconut.com</t>
  </si>
  <si>
    <t>Holiday Inn Yerevan</t>
  </si>
  <si>
    <t>Ամիրյան փողոց 2</t>
  </si>
  <si>
    <t xml:space="preserve">GM Assistant Ամալյա Սարգսյան </t>
  </si>
  <si>
    <t>sarkisianamaliya@gmail.com</t>
  </si>
  <si>
    <t>SaaS բրենդների համար link building ծառայություններ</t>
  </si>
  <si>
    <t>Հալաբյան 65/5</t>
  </si>
  <si>
    <t>11‑50</t>
  </si>
  <si>
    <t xml:space="preserve">Data Analyst Իրինա Գասպարյան </t>
  </si>
  <si>
    <t>gasparianirina@yahoo.com   irina.gasparyan@saynine.ai</t>
  </si>
  <si>
    <t>Homeland Development Initiative Foundation</t>
  </si>
  <si>
    <t>սոցիալական ձեռնարկություն</t>
  </si>
  <si>
    <t xml:space="preserve">Տիգրան Մեծ պողոտա 80 2-րդ հարկ, Համազգայնացման կենտրոն </t>
  </si>
  <si>
    <t xml:space="preserve">Office Manager Մերի Պետրոսյան </t>
  </si>
  <si>
    <t>Իտալիայի փողոց 1</t>
  </si>
  <si>
    <t xml:space="preserve">Corporate Sales Manager Մաշա Խաչատրյան </t>
  </si>
  <si>
    <t>manushak.xachatryan.2000@mail.ru</t>
  </si>
  <si>
    <t>WaveAccess Armenia</t>
  </si>
  <si>
    <t xml:space="preserve">Office Manager Հերմինե Դարբինյան  </t>
  </si>
  <si>
    <t>Social Discovery Group</t>
  </si>
  <si>
    <t xml:space="preserve">Բուզանդի փողոց 1 բն․ 49 </t>
  </si>
  <si>
    <t xml:space="preserve">Office Manager Արմինե Աքինյան  </t>
  </si>
  <si>
    <t>LIGA INSURANCE</t>
  </si>
  <si>
    <t xml:space="preserve">Sales Office Manager Աննա Սիմոնյան </t>
  </si>
  <si>
    <t>Philip Morris International</t>
  </si>
  <si>
    <t>ծխախոտային կազմակերպություն</t>
  </si>
  <si>
    <t>Վազգեն Սարգսյան փողոց 2 շենք, 8-րդ հարկ,</t>
  </si>
  <si>
    <t xml:space="preserve">Sales Specialist բագրատ Դոխոլյան </t>
  </si>
  <si>
    <t xml:space="preserve">գրել է որ ինքը չի չի զբաղվում գրել եմ որ կոնտակտ տա չի տեսել դեռ </t>
  </si>
  <si>
    <t>Koghb Foundation</t>
  </si>
  <si>
    <t>Մելիք Ադամյան 2/2</t>
  </si>
  <si>
    <t xml:space="preserve">Project Assistant Շուշան Քեշիշյան </t>
  </si>
  <si>
    <t>KENTRON Real Estate Agency in Armenia</t>
  </si>
  <si>
    <t>անշարժ գույքի գործակալություն</t>
  </si>
  <si>
    <t>Սպենդիարյան փողոց 4</t>
  </si>
  <si>
    <t>51‑200</t>
  </si>
  <si>
    <t xml:space="preserve">HR Ռոսե Խալաթյան </t>
  </si>
  <si>
    <t xml:space="preserve">junior office manager Ելենա Խաչատրյան </t>
  </si>
  <si>
    <t xml:space="preserve">պայմանավորվել հանդիպել ենք ներկայացրել անհրաժեշտ լինի կապ կհաստատի մեզ հետ </t>
  </si>
  <si>
    <t>FLASH PETROL</t>
  </si>
  <si>
    <t>Եզնիկ Կողբացու 30</t>
  </si>
  <si>
    <t>Marketing Specialist Լիանա Մելքոնյան</t>
  </si>
  <si>
    <t>liana.melkonyan32@outlook.com</t>
  </si>
  <si>
    <t>Enterprise Armenia</t>
  </si>
  <si>
    <t>ներդրումային աջակցության ազգային գործակալություն</t>
  </si>
  <si>
    <t>Մհեր Մկրտչյան 1/5ա</t>
  </si>
  <si>
    <t xml:space="preserve">Office Manager Գայանե Թորոսյան   </t>
  </si>
  <si>
    <t>gayane@enterprisearmenia.am</t>
  </si>
  <si>
    <t>VECTO DIGITAL</t>
  </si>
  <si>
    <t>Անտառային փողոց 166</t>
  </si>
  <si>
    <t xml:space="preserve">B2B Sales Representative Հասմիկ Ասատրյան </t>
  </si>
  <si>
    <t>hasmikasatryan890@gmail.com hasmik@vecto.digital</t>
  </si>
  <si>
    <t xml:space="preserve">գրել է որ պլաններ ունի կոնտակտներս եմտվել </t>
  </si>
  <si>
    <t>Sati Trans</t>
  </si>
  <si>
    <t>Մեսրոպ Մաշտոցի պողոտա 21,</t>
  </si>
  <si>
    <t>15–50</t>
  </si>
  <si>
    <t>Social Media Marketing Manager Վալերիա Հաքիմյան</t>
  </si>
  <si>
    <t>vhakimian@student.uls.edu.lb</t>
  </si>
  <si>
    <t>Rocket Systems</t>
  </si>
  <si>
    <t>Կարապետ Ուլնեցու 62/2,</t>
  </si>
  <si>
    <t>Sales and Business Development Manager Նարե Դադալյան</t>
  </si>
  <si>
    <t>STEP Consulting LLC</t>
  </si>
  <si>
    <t>հաշվապահական</t>
  </si>
  <si>
    <t>արդանանց թաղամասի երկրորդ նրբանցք, № 8 (“Business Capital” շենք)</t>
  </si>
  <si>
    <t xml:space="preserve">Head of Administration Ջուլիա Գևորգյան </t>
  </si>
  <si>
    <t xml:space="preserve">տեսել գրել է որ կարիք չկաներկապահին գրել եմ առաջարկել ամեն դեպքում հանդիպենք քանի որ խոսքը հագուստիմասին է չի տեսել դեռ </t>
  </si>
  <si>
    <t>GN LLC</t>
  </si>
  <si>
    <t>առևտրի, ֆինանսական կառավարման և լոգիստիկա ոլորտներ</t>
  </si>
  <si>
    <t>Վազգեն Սարգսյան փողոց 2</t>
  </si>
  <si>
    <t xml:space="preserve">Head of Organizational Division Իրինա Մինասյան </t>
  </si>
  <si>
    <t>Brainstorm.</t>
  </si>
  <si>
    <t xml:space="preserve">HR Manager Արևիկ Գրիգորյան </t>
  </si>
  <si>
    <t>Bialetti Armenia</t>
  </si>
  <si>
    <t xml:space="preserve">Իտալական խանութսրահի ներկայացուցիչնա ՀՀ-ում </t>
  </si>
  <si>
    <t>Dalma Garden Mall, Ծիծեռնակաբերդի խճուղի 3,</t>
  </si>
  <si>
    <t>1–15</t>
  </si>
  <si>
    <t xml:space="preserve">Office Manager Մանե Զաքոյան   </t>
  </si>
  <si>
    <t>FT Limited LLC</t>
  </si>
  <si>
    <t xml:space="preserve">ծխախոտ ներմուծող ընկերություն </t>
  </si>
  <si>
    <t xml:space="preserve">Office Manager Աննա Վարդանյան   </t>
  </si>
  <si>
    <t xml:space="preserve">գրել է ներկա պահին կարիք չկա հետագայում կարող է անհրաժեշտ լինի գրել եմ ամեն դեպքում հանդիպենք քանի որ խոսքը հագուստի մասին տեսել չի արձագանքել </t>
  </si>
  <si>
    <t>Cafe Du Brazil LLC</t>
  </si>
  <si>
    <t>ՍՈՒՐՃԻ ԱՐՏԱԴՐԱՄԱՍ</t>
  </si>
  <si>
    <t>Բագրատունյաց փող., 52/1 շենք</t>
  </si>
  <si>
    <t xml:space="preserve">Brand-manager Սերյոժա Կարապետյան </t>
  </si>
  <si>
    <t xml:space="preserve">գրել է եթե կարիք  լինի անպայման կդիմեմ գրելեմ ամեն դեպքում հանդիպենք գրել է մեծ սիրով զուտ այս պահին անհրաժեշտ չէ այդպես ինֆո ենք ուղարկել </t>
  </si>
  <si>
    <t>BetConstruct</t>
  </si>
  <si>
    <t>Գարեգին Հովսեփյան փողոց, 20</t>
  </si>
  <si>
    <t xml:space="preserve">Chief Business Officer Միքայել Սարուխանյան </t>
  </si>
  <si>
    <t xml:space="preserve">AMP Holding  </t>
  </si>
  <si>
    <t>մասնակցում է հանքարդյունաբերության ոլորտին</t>
  </si>
  <si>
    <t>Արին Բերդի 3-րդ նրբանցք, Էրեբունի վարչական շրջան</t>
  </si>
  <si>
    <r>
      <rPr>
        <rFont val="Arial"/>
        <color rgb="FF000000"/>
        <sz val="12.0"/>
        <u/>
      </rPr>
      <t>Human Resources Business Partner</t>
    </r>
    <r>
      <rPr>
        <rFont val="Arial"/>
        <color rgb="FF000000"/>
        <sz val="12.0"/>
        <u/>
      </rPr>
      <t xml:space="preserve"> Հասմիկ Ավետիսյան </t>
    </r>
  </si>
  <si>
    <t>hasmik9696@gmail.com</t>
  </si>
  <si>
    <t>ավտոմեքենաների պաշտոնական դիստրիբյուտոր</t>
  </si>
  <si>
    <t>Komitas 47</t>
  </si>
  <si>
    <t xml:space="preserve">HR Specialist  Հասմիկ Ավետիսյան </t>
  </si>
  <si>
    <t>ART-GROUP LLC</t>
  </si>
  <si>
    <t>շինարարական և ինժեներական ընկերություն</t>
  </si>
  <si>
    <t>Ղափանցյան փող., 3 շենք</t>
  </si>
  <si>
    <t xml:space="preserve">Corporate Sales Specialist Էլեն Սիմոնյան </t>
  </si>
  <si>
    <t>elensimona963@gmail.com</t>
  </si>
  <si>
    <t>Zuck Independent Agency</t>
  </si>
  <si>
    <t>անկախ գովազդային  գործակալություն</t>
  </si>
  <si>
    <t>Բաղրամյան պողոտա 59, 4-րդ հարկ, գրասենյակ 11</t>
  </si>
  <si>
    <t xml:space="preserve">Human Resources Manager Աիդա Զաքարյան </t>
  </si>
  <si>
    <t>ida@zuckagency.com</t>
  </si>
  <si>
    <t xml:space="preserve">օնլայն գնումների հարթակ </t>
  </si>
  <si>
    <t>Արշակունյաց պողոտա, 15/7</t>
  </si>
  <si>
    <t xml:space="preserve">HRM Մարինա Թունյան </t>
  </si>
  <si>
    <t>marinatuny@gmail.com  marikatunyan@gmail.com</t>
  </si>
  <si>
    <t>ATOM | Software Development Company</t>
  </si>
  <si>
    <t>Vardanants 18/2,</t>
  </si>
  <si>
    <t xml:space="preserve">product manager Մարգարիտա Անախասյան </t>
  </si>
  <si>
    <t>maganakhasyan@icloud.com</t>
  </si>
  <si>
    <t>New Era LTD</t>
  </si>
  <si>
    <t>Vagharsh Vagharshyan St., 12, Arabkir վարչական շրջան,</t>
  </si>
  <si>
    <t xml:space="preserve">Sales Manager Մերի Սարգսյան </t>
  </si>
  <si>
    <t xml:space="preserve">23.06.2025 </t>
  </si>
  <si>
    <t>Aparag LLC</t>
  </si>
  <si>
    <t>արդյունաբերական</t>
  </si>
  <si>
    <t>Թումանյան փողոց 12,</t>
  </si>
  <si>
    <t xml:space="preserve">General Manager Դավիթ Ավետիսյան </t>
  </si>
  <si>
    <t>davo84am@gmail.com  davo84am@rambler.ru</t>
  </si>
  <si>
    <t xml:space="preserve">ամսի 30ից հետո կլինի Հայաստանում դրանից հետո կհանդիպի </t>
  </si>
  <si>
    <t>Euroimport LLC</t>
  </si>
  <si>
    <t>գյուղատնտեսական, սարքավորումների մատակարարման և վաճառքի ոլորտ</t>
  </si>
  <si>
    <t>Ara Sargsyan 4,</t>
  </si>
  <si>
    <t>100–200</t>
  </si>
  <si>
    <t>Human Resources Specialist Սյուզաննա Թանդիլյան</t>
  </si>
  <si>
    <t>syuztandilyan1999@gmail.com</t>
  </si>
  <si>
    <t xml:space="preserve">գրել անհրաժեշտության դեպքում կգրի գրել եմ ամեն դեպքում հանդիպենք քանի որ խոսքը հագուստի մասին է տեսել չի արձագանքել </t>
  </si>
  <si>
    <t>Արշակունյաց պող. 2/4,</t>
  </si>
  <si>
    <t xml:space="preserve">Head of Staff  Զոյա Ոսկանյան </t>
  </si>
  <si>
    <t>zoyavoskanian@gmail.com</t>
  </si>
  <si>
    <t>23.06.2026</t>
  </si>
  <si>
    <t xml:space="preserve">Լինկդինով քննեքթ տալ գրել </t>
  </si>
  <si>
    <t>SuperAnnotate</t>
  </si>
  <si>
    <t>Disperse</t>
  </si>
  <si>
    <t>58/1, Կ․ Ուլնեցու փողոց</t>
  </si>
  <si>
    <t>Develandoo/DVLD</t>
  </si>
  <si>
    <t>Papazyan 118/1 , 7th floor</t>
  </si>
  <si>
    <t>զանգել</t>
  </si>
  <si>
    <t>Improvis Team</t>
  </si>
  <si>
    <t>69/1 Kamarak, Zeytun,</t>
  </si>
  <si>
    <t>ARLOOPA</t>
  </si>
  <si>
    <t>26a Movses Khorenatsi Street, 5th Floor,</t>
  </si>
  <si>
    <t>ARize</t>
  </si>
  <si>
    <t>Aleq Manukian str. 1 7th building</t>
  </si>
  <si>
    <t>Globanet</t>
  </si>
  <si>
    <t>Ադոնցի փողոց 2/1, Yeraz Business Center, 5-րդ հարկ,</t>
  </si>
  <si>
    <t>10–20</t>
  </si>
  <si>
    <t>374 77 797 038</t>
  </si>
  <si>
    <t>Netris</t>
  </si>
  <si>
    <t>4 Hrachya Kochar St</t>
  </si>
  <si>
    <t>Grovf</t>
  </si>
  <si>
    <t>21/1 Bagrevand St., Engineering City,</t>
  </si>
  <si>
    <t>374 41 520 130</t>
  </si>
  <si>
    <t>VMware</t>
  </si>
  <si>
    <t>Forum Business Center, 48/3 Mamikonyants str,</t>
  </si>
  <si>
    <t>374 60 612 900</t>
  </si>
  <si>
    <t>Cisco</t>
  </si>
  <si>
    <t>3-րդ հարկ, 9 Ալեք Մանուկյան փողոց,</t>
  </si>
  <si>
    <t>Oracle R&amp;D CJSC</t>
  </si>
  <si>
    <t>9 Ալեք Մանուկյան փողոց, 5-րդ հարկ,</t>
  </si>
  <si>
    <t>20–50</t>
  </si>
  <si>
    <t>eworld</t>
  </si>
  <si>
    <t>Baghramyan Avenue 59</t>
  </si>
  <si>
    <t>Fouraitch</t>
  </si>
  <si>
    <t>H. Hakobyan 3</t>
  </si>
  <si>
    <t>374 60 380360</t>
  </si>
  <si>
    <t>Questrade Financial Group</t>
  </si>
  <si>
    <t>21 Koryun St</t>
  </si>
  <si>
    <t>50–100</t>
  </si>
  <si>
    <t>6-րդ հարկ, Վաղարշ Վաղարշյան 12</t>
  </si>
  <si>
    <t>Idram Payment System</t>
  </si>
  <si>
    <t>41 Khanjian str.,</t>
  </si>
  <si>
    <r>
      <rPr>
        <rFont val="Roboto, Arial, sans-serif"/>
        <color rgb="FF000000"/>
        <sz val="12.0"/>
        <u/>
      </rPr>
      <t>Shadowmatic</t>
    </r>
  </si>
  <si>
    <t>20 Sundukyan St.,</t>
  </si>
  <si>
    <t>374 91 407 795</t>
  </si>
  <si>
    <t>Plexonic</t>
  </si>
  <si>
    <t>Alek Manukyan 9</t>
  </si>
  <si>
    <t>Noor Games</t>
  </si>
  <si>
    <t>էքսպո</t>
  </si>
  <si>
    <t>կայանալիք օրեր</t>
  </si>
  <si>
    <t xml:space="preserve">մասնակիցներ </t>
  </si>
  <si>
    <t>տեղեկատվություն</t>
  </si>
  <si>
    <r>
      <rPr>
        <rFont val="Roboto, sans-serif"/>
        <color rgb="FF1155CC"/>
        <sz val="12.0"/>
        <u/>
      </rPr>
      <t>Մանկության աշխարհ EXPO</t>
    </r>
    <r>
      <rPr>
        <rFont val="Roboto, sans-serif"/>
        <color rgb="FF1155CC"/>
        <sz val="12.0"/>
        <u/>
      </rPr>
      <t>2024</t>
    </r>
  </si>
  <si>
    <t>հունիսի 6-8</t>
  </si>
  <si>
    <t>ԱՆԻ ՊՐՈԴՈՒԿՏ</t>
  </si>
  <si>
    <t>Զովունի, 1-ին - 157    +37493328957</t>
  </si>
  <si>
    <t>ԱՇՏԱՐԱԿ-ԿԱԹ</t>
  </si>
  <si>
    <t>Դրոյի - 13 շ     +374-11-999991 , +374-60-838888 ,</t>
  </si>
  <si>
    <t>ԱՍՏԵՐԻԱ</t>
  </si>
  <si>
    <t>Նաիրի Զարյան - 72/3     +37412808909</t>
  </si>
  <si>
    <t>ԱՐՄ_ԷԼԵԿՏՐՈՆԻԿ</t>
  </si>
  <si>
    <t>Կիևյան - 16       +37494280473</t>
  </si>
  <si>
    <t>ԵՐԵՎԱՆ-ԿԱԹ</t>
  </si>
  <si>
    <t>Հաղթանակ թաղ. - 1/9     +37441405004</t>
  </si>
  <si>
    <t>ԶԱՐՄԱՆ</t>
  </si>
  <si>
    <t>Ռոմանոս Մելիքյան - 1    +37496004181</t>
  </si>
  <si>
    <t>ԹԱՅԼԱՆԴԱԿԱՆ ՊԱՂՊԱՂԱԿ</t>
  </si>
  <si>
    <t>Սիսիան, Որոտնավան - 17/1    +37443256260</t>
  </si>
  <si>
    <t>ԻՄ ԲԱԼԻԿԸ ՖՈՏՈՍՏՈՒԴԻԱ</t>
  </si>
  <si>
    <t>Արշակունյաց - 34  +37444504504</t>
  </si>
  <si>
    <t>Lu &amp; Mio</t>
  </si>
  <si>
    <t>Թումանյան - 41/7      +37499275522</t>
  </si>
  <si>
    <t>ԼՈՒՍԻՆ ԹՈՅՍ</t>
  </si>
  <si>
    <t>Հալաբյան - 13   +37441747018</t>
  </si>
  <si>
    <t>ԿՎԻՍՏԻ ՆՈՐԱՁԵՎՈՒԹՅԱՆ ՏՈՒՆ</t>
  </si>
  <si>
    <t>Հերացու - 16     +37499389999</t>
  </si>
  <si>
    <t>ՀԱՅ ՕԳՆՈՒԹՅԱՆ ՖՈՆԴ</t>
  </si>
  <si>
    <t>Կարապետ Ուլնեցու - 0069      +37460540150</t>
  </si>
  <si>
    <t>ՀՈՄՈ ՖԱԲԵՐ</t>
  </si>
  <si>
    <t>Արշակունյաց - 57/2      +37495514415</t>
  </si>
  <si>
    <t>ՄԱՔՍ ՔՈՐՆ</t>
  </si>
  <si>
    <t>Արարատյան - 66/12      +37477422757</t>
  </si>
  <si>
    <t>ՄԻԿՈՐԻԶԱ</t>
  </si>
  <si>
    <t>Մամիկոնյանց - 52/7     +37491271008</t>
  </si>
  <si>
    <t>ՄՈՒԿ ՄԵՆԹԱԼ</t>
  </si>
  <si>
    <t>Սեբաստիա - 31/2    +37498542040</t>
  </si>
  <si>
    <t>ՄՌՈՒԳ</t>
  </si>
  <si>
    <t>Չարենցի - 12     98333177</t>
  </si>
  <si>
    <t>ՆԱՆԻԿ ՀԵՆԴՄԵՅԴ</t>
  </si>
  <si>
    <t>Հուշակերտ,փողոց 3 - 3րդ փ.շ1       +37498259370</t>
  </si>
  <si>
    <t>ՆՅՈՒ ԱԿՎԱ</t>
  </si>
  <si>
    <t>Հանրապետության - 76/1, 7      +37433000401</t>
  </si>
  <si>
    <t>ՍԻՍՏԵՄ ՀՐԱՏԱՐԱԿՉՈՒԹՅՈՒՆ</t>
  </si>
  <si>
    <t>Ադոնց - 13/7    +37498966847</t>
  </si>
  <si>
    <t>ՍՎԻԹ ՊՐԻՆՏԵՐ</t>
  </si>
  <si>
    <t>Եզնիկ Կողբացու - 1      +37491382961</t>
  </si>
  <si>
    <t>ՍՎԻԹԼԵՆԴ ՔԻԴՍ ԲԵՅՔԵՐԻ</t>
  </si>
  <si>
    <t>Մամիկոնյանց - 51/2   +37477907270</t>
  </si>
  <si>
    <t>ՓԵՐԻ.ԱՄ</t>
  </si>
  <si>
    <t>Ալեք Մանուկյան - 1    +37477172870</t>
  </si>
  <si>
    <t>ՓԼԵՆԹՈՅԶ</t>
  </si>
  <si>
    <t>Մալխասյանց - 25    +37491801185</t>
  </si>
  <si>
    <t>Նշումներ 2</t>
  </si>
  <si>
    <t>Ավտոյուղեր</t>
  </si>
  <si>
    <t>ԵՌՅԱԿ</t>
  </si>
  <si>
    <t>Գարեգին Նժդեհի փող., 35 շենք, բն.37</t>
  </si>
  <si>
    <t>Ալբերտ Արմենի Սահակյան, տնօրեն</t>
  </si>
  <si>
    <r>
      <rPr>
        <rFont val="Calibri"/>
        <color theme="1"/>
      </rPr>
      <t>374-10-441969    +374-77-01117</t>
    </r>
    <r>
      <rPr>
        <rFont val="Calibri"/>
        <color theme="1"/>
      </rPr>
      <t>1</t>
    </r>
  </si>
  <si>
    <t>չի հետաքրքրում</t>
  </si>
  <si>
    <t>ԱՎՏՈՖԱՆ ԷՅ ՍԻ</t>
  </si>
  <si>
    <t>Արման Վարազդատի Շահինյան, տնօրեն</t>
  </si>
  <si>
    <t>374-43-491516</t>
  </si>
  <si>
    <t>Մարքեթինգի բաժնի հետ եմ խոսել, իրենց հետաքրքրում էր, կքննարկեն 08.09 կամ վաղը կզանգեն հեռ․ 041277082</t>
  </si>
  <si>
    <r>
      <rPr>
        <rFont val="Calibri"/>
        <color theme="1"/>
        <u/>
      </rPr>
      <t>374-60-697777</t>
    </r>
  </si>
  <si>
    <t>ՆԱԿՕՅԼ</t>
  </si>
  <si>
    <t>Եղբայրության փող., 3/1 շենք</t>
  </si>
  <si>
    <t>Անդրանիկ Ենգիբարյան, տնօրեն</t>
  </si>
  <si>
    <r>
      <rPr>
        <rFont val="Calibri"/>
        <color theme="1"/>
        <u/>
      </rPr>
      <t xml:space="preserve">374-10-771191   </t>
    </r>
    <r>
      <rPr>
        <rFont val="Calibri"/>
        <color theme="1"/>
      </rPr>
      <t>374-10-771192</t>
    </r>
  </si>
  <si>
    <t>համագործակցում են ուրիշի հետ, ամեն դեպքում իմ համարը կպահեն հետագայում անհրաժեշտության դեպքում կզանգեն</t>
  </si>
  <si>
    <t>ՎԱԼՎՈԼԱՅՆ</t>
  </si>
  <si>
    <t>Նար-Դոսի փող., 75 շենք, 1-ին հարկ</t>
  </si>
  <si>
    <t>Կարեն Գրիգորյան, տնօրեն</t>
  </si>
  <si>
    <r>
      <rPr>
        <rFont val="Calibri"/>
        <color theme="1"/>
        <u/>
      </rPr>
      <t>374-10-577505</t>
    </r>
  </si>
  <si>
    <t>ԳՐԻՆ ԼԱՅԹ</t>
  </si>
  <si>
    <t>Արին-Բերդի փող., 3/4 շենք</t>
  </si>
  <si>
    <t>Հովսեփ Մեյմարյան, տնօրեն</t>
  </si>
  <si>
    <r>
      <rPr>
        <rFont val="Calibri"/>
        <color theme="1"/>
        <u/>
      </rPr>
      <t>374-77-778401</t>
    </r>
  </si>
  <si>
    <t>համարը ֆիքսել ա, պետք լինի կզանգի, մայկի գին էր հարցնում ասեղով</t>
  </si>
  <si>
    <t>ԷԼ ԷՄ ՕԻԼ</t>
  </si>
  <si>
    <t>Ջրվեժ, Բանավան թաղամաս («Տուր-Կապ» գործարանի տարածքում)</t>
  </si>
  <si>
    <t>Արկադի Յուրիի Անդրիասյան, հիմնադիր</t>
  </si>
  <si>
    <r>
      <rPr>
        <rFont val="Calibri"/>
        <color theme="1"/>
        <u/>
      </rPr>
      <t>374-60-708080</t>
    </r>
  </si>
  <si>
    <t>խոսեցի, ասեց պարբերաբար պատվիրում ենք, էս պահին ունենք, մեյլ արեք, մյուս պատվերի ժամանակ ձեզ էլ հարցում կանենք</t>
  </si>
  <si>
    <t>ՍՈՒՁՈՒԿԻ ԱՐՄԵՆԻԱ / ՄԱԳՅԱՐ ԱՎՏՈ</t>
  </si>
  <si>
    <t>Թբիլիսյան խճուղի, 20 շենք</t>
  </si>
  <si>
    <t>Քրիստինե Վարդանյան, տնօրեն</t>
  </si>
  <si>
    <r>
      <rPr>
        <rFont val="Calibri"/>
        <color theme="1"/>
        <u/>
      </rPr>
      <t>374-11-711711</t>
    </r>
  </si>
  <si>
    <t>մեյլ ուղարկել, կնայեն եթե հետաքրքրի կկապվեն, 2 օրից էլ կարանք զանգենք</t>
  </si>
  <si>
    <t>ՆԻԱՇ</t>
  </si>
  <si>
    <t>Արին-Բերդի փող., 3/3 շենք</t>
  </si>
  <si>
    <t>Դավիթ Մովսեսյան, տնօրեն</t>
  </si>
  <si>
    <r>
      <rPr>
        <rFont val="Calibri"/>
        <color theme="1"/>
        <u/>
      </rPr>
      <t>374-77-478175</t>
    </r>
  </si>
  <si>
    <t>չպատասխանեցին</t>
  </si>
  <si>
    <t>ՄԱԶԴԱ ԱՐՄԵՆԻԱ / ՍՔԱՅ ՄՈԹՈՐՍ</t>
  </si>
  <si>
    <t>Միսակ Սարգսյան, տնօրեն</t>
  </si>
  <si>
    <r>
      <rPr>
        <rFont val="Calibri"/>
        <color theme="1"/>
        <u/>
      </rPr>
      <t>374-11-711711</t>
    </r>
  </si>
  <si>
    <t>նույն Սուզուկիի համարն ա</t>
  </si>
  <si>
    <t>ԱՐՏ ՄՈԹՈՐՍ</t>
  </si>
  <si>
    <t>Ռոստովյան փող., 9/7 շենք</t>
  </si>
  <si>
    <t>Ռաֆայել Զեյնալյան, տնօրեն</t>
  </si>
  <si>
    <r>
      <rPr>
        <rFont val="Calibri"/>
        <color theme="1"/>
        <u/>
      </rPr>
      <t>374-77-206434</t>
    </r>
  </si>
  <si>
    <t>հա չէ մենք ունենք պետք չի</t>
  </si>
  <si>
    <t>ԳԼՈԲԱԼ ՍՓԼԱՅ</t>
  </si>
  <si>
    <t>Ազատության պող., 12/4-27 շենք</t>
  </si>
  <si>
    <t>Դավիթ Հայրապետյան, տնօրեն</t>
  </si>
  <si>
    <t>374-55-448899</t>
  </si>
  <si>
    <t>էս պահին չեն ուզում, համարը պահել են որ պետք լինի կզանգեն</t>
  </si>
  <si>
    <t>ARGE</t>
  </si>
  <si>
    <t>Շարուրի փող., 47-1 շենք</t>
  </si>
  <si>
    <t>Զուրաբ Ջոջուա, տնօրեն</t>
  </si>
  <si>
    <r>
      <rPr>
        <rFont val="Calibri"/>
        <color theme="1"/>
        <u/>
      </rPr>
      <t>374-10-464633</t>
    </r>
  </si>
  <si>
    <t>մեյլ ենք ուղարկել, նայեն կասեն</t>
  </si>
  <si>
    <t>ԽԱԴՈ ԼԼ</t>
  </si>
  <si>
    <t>Չարենցի փող., 155 շենք</t>
  </si>
  <si>
    <t>Սպարտակ Սամվելի Պետրոսյան, տնօրեն</t>
  </si>
  <si>
    <r>
      <rPr>
        <rFont val="Calibri"/>
        <color theme="1"/>
        <u/>
      </rPr>
      <t>374-43-150007</t>
    </r>
  </si>
  <si>
    <t>ՄԵԾ ԱՆԻՎ</t>
  </si>
  <si>
    <t>Նոր Նորքի 2-րդ զանգված, Գայի պող., 1/7 շենք</t>
  </si>
  <si>
    <t>Արթուր Լսկավյան, տնօրեն</t>
  </si>
  <si>
    <r>
      <rPr>
        <rFont val="Calibri"/>
        <color theme="1"/>
        <u/>
      </rPr>
      <t>374-94-355043</t>
    </r>
  </si>
  <si>
    <t>ունեն հագուստ, մեզ չի հետաքրքրում, նորի համար արդեն կկապնեվեն էլի</t>
  </si>
  <si>
    <t>ԻԿՕ ՄԱՇԻՆԵՐԻ</t>
  </si>
  <si>
    <t>Հայկ Ռաֆայելի Մարտիրոսյան, գլխավոր տնօրեն</t>
  </si>
  <si>
    <r>
      <rPr>
        <rFont val="Calibri"/>
        <color theme="1"/>
        <u/>
      </rPr>
      <t>374-98-178884</t>
    </r>
  </si>
  <si>
    <t>հագուստը դրսից են ստանում, աշխատակիցը արձակուրդում ա, երկուշաբթի պետք ա որ գա, համարս ֆիքսել են կզանգեն, եթե ոչ երկուշաբթի նորից կզանգահարեմ</t>
  </si>
  <si>
    <t>ՑԵՊԵԼԻՆ ԱՐՄԵՆԻԱ</t>
  </si>
  <si>
    <t>Կոտայքի մարզ, Աբովյան 2-րդ արտադրական թաղամաս, 4</t>
  </si>
  <si>
    <t>Պետար Գեորգիեվ, գլխավոր տնօրեն</t>
  </si>
  <si>
    <t>374-60-520000</t>
  </si>
  <si>
    <t>ԷՔՍՊՈՐՏ ՕՅԼ</t>
  </si>
  <si>
    <t>Շիրակի փող., 47 շենք</t>
  </si>
  <si>
    <t>Եփրեմ Աղվանի Մանուկյան, տնօրեն</t>
  </si>
  <si>
    <t>374-91-252520</t>
  </si>
  <si>
    <t>ԱՎՏՈՍԱՆ</t>
  </si>
  <si>
    <t>Ռուբինյանց փող., 28 շենք, 2-րդ հարկ, գրասենյակ 16 («Ալմաստ» գործարանի տարածքում)</t>
  </si>
  <si>
    <t>Դավիթ Հմայակի Պողոսյան, տնօրեն</t>
  </si>
  <si>
    <r>
      <rPr>
        <rFont val="Calibri"/>
        <color theme="1"/>
        <u/>
      </rPr>
      <t>374-41-410410</t>
    </r>
  </si>
  <si>
    <t>չի հետաքրքրում, տնօրենը որ գա ու պետք լինի կզանգի</t>
  </si>
  <si>
    <t>ՄՈՐՐԻՍ ԹՐԱՔ ՍԵՐՎԻՍ</t>
  </si>
  <si>
    <t>Արին-Բերդի փող., 6/6 շենք</t>
  </si>
  <si>
    <t>Կարեն Մերուժանյան, տնօրեն</t>
  </si>
  <si>
    <r>
      <rPr>
        <rFont val="Calibri"/>
        <color theme="1"/>
        <u/>
      </rPr>
      <t>374-44-388888</t>
    </r>
  </si>
  <si>
    <t>ասեց խառն ա, վացափին ուղարկել եմ պրեզենտացիան, նայի կխոսանք</t>
  </si>
  <si>
    <t>ՁԻԼԼԻ ԳՐՈՒՊ</t>
  </si>
  <si>
    <t>Կոտայքի մարզ, Գետարգել գյուղ, 2-րդ փողոցի 2-րդ փակուղի, №2</t>
  </si>
  <si>
    <t>Կարեն Աշոտի Ղազարյան, տնօրեն</t>
  </si>
  <si>
    <r>
      <rPr>
        <rFont val="Calibri"/>
        <color theme="1"/>
        <u/>
      </rPr>
      <t>374-10-501101</t>
    </r>
  </si>
  <si>
    <t>համարս վերցրեցին, ասեցին միգուցե այսօր միգուցե վաղը ձեզ կզանգեն, ասեցի ամեն դեպքում վաղը ձեզ կզանգահարեմ ես</t>
  </si>
  <si>
    <t>ԱՎՏՈԲԱՏ</t>
  </si>
  <si>
    <t>Արարատի մարզ, Այնթապ գյուղ Երևան-Մեղրի ավտոմայրուղի,</t>
  </si>
  <si>
    <t>Հակոբ Հովհաննիսյան, տնօրեն</t>
  </si>
  <si>
    <r>
      <rPr>
        <rFont val="Calibri"/>
        <color theme="1"/>
        <u/>
      </rPr>
      <t>374-60-696969</t>
    </r>
  </si>
  <si>
    <t>ժամանակ առ ժամանակ ունենում են, այս պահին չուզեցան հանդիպել, մեյլ կանենք հետագայում կկապվեն անհրաժեշտության դեպքում</t>
  </si>
  <si>
    <t>ՕՎՆԵ</t>
  </si>
  <si>
    <t>Մյասնիկյան պող., 43/10 շենք</t>
  </si>
  <si>
    <t>Արմեն Բաղդասարյան, նախագահ</t>
  </si>
  <si>
    <t>374-10-519093</t>
  </si>
  <si>
    <t>16.09.2025 զանգել հանդիպման համար պայմանավորվել</t>
  </si>
  <si>
    <t>ԴՐԱՅՎ ՄՈԹՈՐՍ</t>
  </si>
  <si>
    <t>Թբիլիսյան խճուղի, 9/14 շենք</t>
  </si>
  <si>
    <t>Դավիթ Յավրույան, տնօրեն</t>
  </si>
  <si>
    <t>374-98-676676</t>
  </si>
  <si>
    <t>12.09.2025 հանդիպում 12։30, հիմնականում կամբինիզոններ, բաճկոններ, պոլոներ</t>
  </si>
  <si>
    <t>ԳԱՐԱԺ ՄԱՍՏԵՐՍ ՄՈԼ</t>
  </si>
  <si>
    <t>Նորաշեն (16-րդ թաղամաս), Մազմանյան փող., 1 շենք</t>
  </si>
  <si>
    <t>Գոռ Մկրտչյան, տնօրեն</t>
  </si>
  <si>
    <r>
      <rPr>
        <rFont val="Calibri"/>
        <color theme="1"/>
        <u/>
      </rPr>
      <t>374-11-285010</t>
    </r>
  </si>
  <si>
    <t>խոսեցի Մարքեթինգի բաժնի հետ, մեյլ եմ ուղարկել, 15.09.2025 հարցում կանեն իրենց նոր դիզայնով</t>
  </si>
  <si>
    <t>ԲԿՏՍ</t>
  </si>
  <si>
    <t>Արցախի փող., 28/15 շենք, սեն. 3, 5</t>
  </si>
  <si>
    <t>Աշոտ Գոռի Հովհաննիսյան, տնօրեն</t>
  </si>
  <si>
    <r>
      <rPr>
        <rFont val="Calibri"/>
        <color rgb="FF000000"/>
        <u/>
      </rPr>
      <t>374-10-431066 +374-10-565212 +374-10-56522</t>
    </r>
    <r>
      <rPr>
        <rFont val="Calibri"/>
        <color theme="1"/>
      </rPr>
      <t>1</t>
    </r>
  </si>
  <si>
    <t>29.09.2025 զանգել, հիմա էտ հարցով զբաղվողը արձակուրդում ա</t>
  </si>
  <si>
    <t>10 հոգի են հագնում տարին մեկ են պատվիրում</t>
  </si>
  <si>
    <t>ՎՅՈՒՐՏ</t>
  </si>
  <si>
    <t>Աշտարակի խճուղի, 20/2 շենք</t>
  </si>
  <si>
    <t>Սամվել Մուրադյան, տնօրեն</t>
  </si>
  <si>
    <r>
      <rPr>
        <rFont val="Calibri"/>
        <color theme="1"/>
        <u/>
      </rPr>
      <t>374-60-708807</t>
    </r>
  </si>
  <si>
    <t>մեյլ արեք կմտնենք կնայենք, կոնտակտային աձի տվյալ չեմ տալու, ինչ եք իմ ժամանակից խլում</t>
  </si>
  <si>
    <t>հիմարի մեկն ա հեռախոսին պատասխանում կյանքում էլ չզանգել</t>
  </si>
  <si>
    <t>ՀԻՊԵՐ ՄՈԹՈՐՍ</t>
  </si>
  <si>
    <t>Դավթաշեն, 3-րդ թաղամաս, Փիրումյանների փող., 10 շենք</t>
  </si>
  <si>
    <t>Գարիկ Գասպարյան, տնօրեն</t>
  </si>
  <si>
    <r>
      <rPr>
        <rFont val="Calibri"/>
        <color theme="1"/>
        <u/>
      </rPr>
      <t>374-94-319901</t>
    </r>
  </si>
  <si>
    <t>չէ ընգեր չենք ուզում</t>
  </si>
  <si>
    <t>ՍՈՆԱՔՍ</t>
  </si>
  <si>
    <t>Սուրբ Գրիգոր Լուսավորչի փող., 12 շենք, տարածք 19</t>
  </si>
  <si>
    <t>Արթուր Գագիկի Խաչատրյան, տնօրեն</t>
  </si>
  <si>
    <r>
      <rPr>
        <rFont val="Calibri"/>
        <color theme="1"/>
        <u/>
      </rPr>
      <t>374-91-569896</t>
    </r>
  </si>
  <si>
    <t>18.09.2025, զանգել, տնօրենները երկրում չեն, գան զանգենք հետները խոսենք</t>
  </si>
  <si>
    <t>ԱՐՄԱՆ-ՕԻԼ</t>
  </si>
  <si>
    <t>Արշակունյաց պող., 69/3 շենք</t>
  </si>
  <si>
    <t>Արման Արամայիսի Ամիրաղյան, նախագահ</t>
  </si>
  <si>
    <r>
      <rPr>
        <rFont val="Calibri"/>
        <color theme="1"/>
        <u/>
      </rPr>
      <t>374-10-440207</t>
    </r>
  </si>
  <si>
    <t>ԷՌ ԲԻ ՏԵԽՆԻՔՍ</t>
  </si>
  <si>
    <t>Արագածոտնի մարզ, Աշտարակ Մանուկյան փող., 9 շենք, 1-ին հարկ</t>
  </si>
  <si>
    <t>Արթուր Վարդանյան, գլխավոր տնօրեն</t>
  </si>
  <si>
    <r>
      <rPr>
        <rFont val="Calibri"/>
        <color theme="1"/>
        <u/>
      </rPr>
      <t>374-93-223332</t>
    </r>
  </si>
  <si>
    <t>ԿԱՄՕՅԼ / MaxOil</t>
  </si>
  <si>
    <t>17.09.2025 Մինչև առավոտյան 10-ը զանգահարել</t>
  </si>
  <si>
    <t>եթե կարիքը լինի իրենք կզանգեն, երկրում չեն տնօրենները</t>
  </si>
  <si>
    <t>shell</t>
  </si>
  <si>
    <t>Արտաշատի խճուղի 15/1</t>
  </si>
  <si>
    <t>041702020 Սյուզի</t>
  </si>
  <si>
    <t>մի փոքր ուշ կզանգեն</t>
  </si>
  <si>
    <t>տնօրենի հետ համաձայնեցնի կզանգահարի</t>
  </si>
  <si>
    <t>cps</t>
  </si>
  <si>
    <t>մեյլ կգրեք կնայենք</t>
  </si>
  <si>
    <t>flesh</t>
  </si>
  <si>
    <t>098511319 Անահիտ մարքեթինգի ղեկավար</t>
  </si>
  <si>
    <t>16.09.2025 մեյլ ենք արել կկապվեն, եթե ինչ մի քանի օրից կարող ենք զանգել Անահիտին</t>
  </si>
  <si>
    <t>27.02.2026</t>
  </si>
  <si>
    <t>CORSA MOTORS</t>
  </si>
  <si>
    <t>մեզ հետ կկապվեն եթե հետաքրքրվի</t>
  </si>
  <si>
    <t>Moto black</t>
  </si>
  <si>
    <r>
      <rPr>
        <rFont val="Calibri"/>
        <color rgb="FF1155CC"/>
        <u/>
      </rPr>
      <t>374-93-632351</t>
    </r>
  </si>
  <si>
    <t>հարցրեցի մոտոյի համազգեստ եք կարում ասեցի չէ, ասեց էն տարբերակը կարծում եմ մեզ պետք չի</t>
  </si>
  <si>
    <t>One soft</t>
  </si>
  <si>
    <t>Իրենք 1C համակարգի ներդրմամբ են զբաղվում, հիմնականում օնլայն ա, կորպորատիվի միջոցառումների համար եթե պետք լինի, կասենք ձեզ</t>
  </si>
  <si>
    <t>Հորիզոն</t>
  </si>
  <si>
    <t>Հայաստան, 0054, ԵրևանՓիրումյանների փող., 4/3 շենք (Դավթաշեն վարչ. շրջան)</t>
  </si>
  <si>
    <t>Վահան Տիգրանի Հակոբյան, տնօրեն</t>
  </si>
  <si>
    <t>կրկին փորձիր։)</t>
  </si>
  <si>
    <t>tel:+37444230000</t>
  </si>
  <si>
    <t>tel:+37460443310</t>
  </si>
  <si>
    <t>Զանգել նշված ժամկետում</t>
  </si>
  <si>
    <t>ՉԻՓ Ի ԴԻՓ</t>
  </si>
  <si>
    <t>Մարշալ Բաղրամյան պող., 68 շենք, տարածք 10</t>
  </si>
  <si>
    <t>tel:+37498135517</t>
  </si>
  <si>
    <t>ԱՌԳԵ ԲԻԶՆԵՍ</t>
  </si>
  <si>
    <t>Շարուրի փող., 47/1 շենք</t>
  </si>
  <si>
    <t>Էդուարդ Սիմոնյան, գործադիր տնօրեն</t>
  </si>
  <si>
    <t>tel:+37410464655</t>
  </si>
  <si>
    <t>ԿԱՍԿՈ</t>
  </si>
  <si>
    <t>Երվանդ Քոչարի փող., 3/1ա շենք</t>
  </si>
  <si>
    <t>Կատրին Ռոբերտի Խանոյան, խանութ-սրահի վարիչ</t>
  </si>
  <si>
    <t>tel:+37494282808</t>
  </si>
  <si>
    <t>Էլլա Քալաշյան, տնօրենի ժամանակավոր պաշտոնակատար</t>
  </si>
  <si>
    <t>tel:+37433670670</t>
  </si>
  <si>
    <t>ՀԱՅՓՈՍՏ</t>
  </si>
  <si>
    <t>Արշակունյաց պող., 65/5 շենք</t>
  </si>
  <si>
    <t>Շուշան Ալեքսանյան, գլխավոր գործադիր տնօրեն</t>
  </si>
  <si>
    <t>tel:+37410514514</t>
  </si>
  <si>
    <t xml:space="preserve"> tel:+37410512888 մարկեթինգի բաժին tel:+37410512073</t>
  </si>
  <si>
    <t>ԱՅՏԵՔ</t>
  </si>
  <si>
    <t>Մարշալ Բաղրամյան պող., 25 շենք, 1-ին հարկ</t>
  </si>
  <si>
    <t>Ռոմինա Ասլանյան, տնօրեն</t>
  </si>
  <si>
    <t>tel:+37499430260</t>
  </si>
  <si>
    <t>ԻԼՅՈՒՄԻՆ</t>
  </si>
  <si>
    <t>Երվանդ Քոչարի փող., 1/115 շենք</t>
  </si>
  <si>
    <t>Արթուր Ալեքսանյան, տնօրեն</t>
  </si>
  <si>
    <t>tel:+37441090990</t>
  </si>
  <si>
    <t>ԱՅԴԻԱ-ԷՍ</t>
  </si>
  <si>
    <t>Երվանդ Քոչարի փող., 7/1 շենք</t>
  </si>
  <si>
    <t>Հարություն Հարությունյան, տնօրեն</t>
  </si>
  <si>
    <t>tel:+37495533358</t>
  </si>
  <si>
    <t>info@ideas-am.com մեյլ անենք տնօրենը նայի կապ հաստատի մեզ հետ</t>
  </si>
  <si>
    <t>tel:+37499530355</t>
  </si>
  <si>
    <t>ՀԷՄ</t>
  </si>
  <si>
    <t>Արին-Բերդի փող., 12 շենք</t>
  </si>
  <si>
    <t>Մարինա Տեր-Սամվելյան, տնօրեն</t>
  </si>
  <si>
    <t>tel:+37455504071</t>
  </si>
  <si>
    <t>ՀԱՅԳՅՈՒՂՇԻՆՆԱԽԱԳԻԾ</t>
  </si>
  <si>
    <t>Կիևյան փող., 16 շենք</t>
  </si>
  <si>
    <t xml:space="preserve">Վարուժան Հովսեփի Հովասափյան </t>
  </si>
  <si>
    <t>ՎԵՆՋ ՀՈԼԴԻՆԳ</t>
  </si>
  <si>
    <t>Բաբայան փող., 10/1 շենք, տարածք 2</t>
  </si>
  <si>
    <t>Սուրեն Արամի Կարապետյան, տնօրեն</t>
  </si>
  <si>
    <t>tel:+37498891065</t>
  </si>
  <si>
    <t>tel:+37491367699</t>
  </si>
  <si>
    <t>ԶԵԳԱ</t>
  </si>
  <si>
    <t>Մամիկոնյանց փող., 58 շենք</t>
  </si>
  <si>
    <t>Հակոբ Աֆյան, տնօրեն</t>
  </si>
  <si>
    <t>tel:+37494595965</t>
  </si>
  <si>
    <t>ԻՆԹԵՔ ԷԼԵԿՏՐԻԿ</t>
  </si>
  <si>
    <t>Աշտարակի խճուղի, 12/8 շենք</t>
  </si>
  <si>
    <t>Արմեն Թումանյան, տնօրեն,Դավիթ Փարվանյան, տնօրենի օգնական</t>
  </si>
  <si>
    <t>ԷԿՈ-ԿԼԻՄ</t>
  </si>
  <si>
    <t>Էրեբունու փող., 11 շենք</t>
  </si>
  <si>
    <t>tel:+37455145484</t>
  </si>
  <si>
    <t>Միլենային 094090727 WhatsApp գրել</t>
  </si>
  <si>
    <t>ՇՆԱՅԴԵՐ ԷԼԵԿՏՐԻԿ ՌՈՒՄԻՆԻԱ ԷՍԱՐԵԼ</t>
  </si>
  <si>
    <t>Մարգարյան փող. 2-րդ նրբ., 7 շենք, բն.21</t>
  </si>
  <si>
    <t>Ավետիկ Քալանթարյան, ներկայացուցչության տնօրեն</t>
  </si>
  <si>
    <t>tel:+37491220101</t>
  </si>
  <si>
    <t>ՄԽԻԹԱՐ ՍԵԲԱՍՏԱՑԻ</t>
  </si>
  <si>
    <t>Աշոտ Շամխալի Բլեյան, հիմնադիր տնօրեն և ծրագրերի ղեկավար, Սուսան Լեռնիկի Մարկոսյան, տնօրեն</t>
  </si>
  <si>
    <t>tel:+37491431099</t>
  </si>
  <si>
    <t>ՋԻՆՋ</t>
  </si>
  <si>
    <t>Քանաքեռ, 11-րդ փողոց, 57 տուն</t>
  </si>
  <si>
    <t>Էդուարդ Աշոտի Մեսրոպյան, տնօրեն</t>
  </si>
  <si>
    <t>tel:+37411246023</t>
  </si>
  <si>
    <t>Մենեջեռ Արմինեի հետ եմ խոսել, ասեց ուղարկենք info@jinjconcult.com մեյլին, էս ապհին չեն զբաղվում էդ հարցով, բայց առաջարկը հետաքրքրեց,  ասեց կդիտարկեն։</t>
  </si>
  <si>
    <t>ՓԱԲԼԻՍԻՍ ԱՐՄԵՆԻԱ</t>
  </si>
  <si>
    <t>Եզնիկ Կողբացու փող., 36/3 շենք, 13-րդ հարկ («Սոհո» բիզնես-կենտրոնում)</t>
  </si>
  <si>
    <t>Դավիթ Մաթևոսյան, տնօրեն</t>
  </si>
  <si>
    <t>tel:+37411900700</t>
  </si>
  <si>
    <t>Գայանեի հետ եմ խոսել ասեց իրենց թիմում նման մարդ չկա որ զբաղվում ա տենց բաներով ու որպես թիմ էլ չեն ուզու, բայց նվեր, էքսպո տարբերակները հավանեց ասեց մեյլ անենք info@publicis.am -ին, որ նայեն։</t>
  </si>
  <si>
    <t>Վ.Վ. ԱՐՏ ԴԻԶԱՅՆ</t>
  </si>
  <si>
    <t>Հյուսիսային պող., 1 շենք, գրասենյակ 20/1 («Նորդ» բիզնես-կենտրոնի շենքում)</t>
  </si>
  <si>
    <t>Արտաշես Վաչագանի Սարգսյան, տնօրեն</t>
  </si>
  <si>
    <t>tel:+37495000080</t>
  </si>
  <si>
    <t>Մյուս շաբաթվա սկիզբ զանգել, հանդիպում նշանակելու համար (զանգել եմ 27.08)</t>
  </si>
  <si>
    <t>ԳԱԶ ՄՈՆԴՈ</t>
  </si>
  <si>
    <t>Գրիբոյեդովի փող., 6/1 շենք («Գոլդ» հյուրանոցի հարևանությամբ)</t>
  </si>
  <si>
    <t>tel:+37491231091</t>
  </si>
  <si>
    <t>ՊԱՐԱԴՈՔՍ</t>
  </si>
  <si>
    <t>Արշակունյաց պող., 2 շենք, 4-րդ հարկ, սեն.431</t>
  </si>
  <si>
    <t>Լևոն Արմենի Հարությունյան, տնօրեն</t>
  </si>
  <si>
    <t>tel:+37493041002</t>
  </si>
  <si>
    <t>ԷԼԵԿՏՐԱԷՆԵՐԳԵՏԻԿԱԿԱՆ ՀԱՄԱԿԱՐԳԻ ՕՊԵՐԱՏՈՐ</t>
  </si>
  <si>
    <t>Աբովյան փող., 27 շենք</t>
  </si>
  <si>
    <t>Նարեկ Արտուշի Ապիտոնյան, գլխավոր տնօրենի ժամանակավոր պաշտոնակատար</t>
  </si>
  <si>
    <t>tel:+37410524725</t>
  </si>
  <si>
    <t>ԱՅՍ ՀԱՈՒՍ</t>
  </si>
  <si>
    <t>Շիրակի փող., 4/12 շենք</t>
  </si>
  <si>
    <t>Արթուր Մուրադյան, տնօրեն</t>
  </si>
  <si>
    <t>tel:+37494071210</t>
  </si>
  <si>
    <t>Գործընկեր ունեն ում հետ ՇԱՏ վաղուց համագործակցում են, իրանց հետաքրքիր չի ասեց։</t>
  </si>
  <si>
    <t>«ՋԻ ՓՈՐԹ», «ԴՐԵԳԵՐ» ԵՎ «ՌՈԶԵՆԲԱՈՒԵՐ» ԸՆԿԵՐՈՒԹՅՈՒՆՆԵՐԻ ՊԱՇՏՈՆԱԿԱՆ ՆԵՐԿԱՅԱՑՈՒՑԻՉ</t>
  </si>
  <si>
    <t>Տերյան փող., 89/3 շենք</t>
  </si>
  <si>
    <t>Ռաֆիկ Կարապետյան, տնօրեն</t>
  </si>
  <si>
    <t>tel:+37477423930</t>
  </si>
  <si>
    <t>ԼԻՍԱՊ-ՕԼԼԻՆ</t>
  </si>
  <si>
    <t>Արշակունյաց պող., 15 շենք, տաղավար 29</t>
  </si>
  <si>
    <t>tel:+37477540935</t>
  </si>
  <si>
    <t>Վաղը զանգել 11:00-ի մոտ</t>
  </si>
  <si>
    <t>077540935 WhatsApp-ին ինֆո ուղարկել, տնօրենը տեսնի, եթե հավանի հանդիպում կնշանակենք։</t>
  </si>
  <si>
    <t>ԵՎՐՈՏԵԽՆՈԼԱՅԹ</t>
  </si>
  <si>
    <t>\</t>
  </si>
  <si>
    <t>Արարատ Խեմչյան, տնօրեն</t>
  </si>
  <si>
    <t>tel:+37410572300</t>
  </si>
  <si>
    <t>Համար ուզեց էս 095807760 գրանցեց ասեց կզանգի, երբ պետք լինի (26.08)</t>
  </si>
  <si>
    <t>tel:+37460744355</t>
  </si>
  <si>
    <t>տնօրեն tel:+37499437928,գրասենյակ tel:+37491322434</t>
  </si>
  <si>
    <t>Ասեց  մեյլ անեմ, էսօր կամ վաղը համապատասխան բաժնից մեր հետ կապ կհաստատեն</t>
  </si>
  <si>
    <t>ԱՌՆԵԳ</t>
  </si>
  <si>
    <t>Արշակունյաց պող., 6 շենք</t>
  </si>
  <si>
    <t>tel:+37477565656</t>
  </si>
  <si>
    <t>Ասեց էս պահին կրիքը չունեն նման առաջարկի, նաև մենք մեյլ ենք արել իրանց մեր առաջարկը (հա՞)</t>
  </si>
  <si>
    <t>ԿՆԱՌԲ</t>
  </si>
  <si>
    <t>Արմենակ Արմենակյան փող., 2/5 շենք («Սիներջի» բիզնես-կենտրոնի շենքում)</t>
  </si>
  <si>
    <t>Ռուբեն Բաբկենի Ավչյան, տնօրեն</t>
  </si>
  <si>
    <t>tel:+37491812560</t>
  </si>
  <si>
    <t>Ասեց փոքր ընկերություն ենք կարիքը չունենք (4 հոգանոց)</t>
  </si>
  <si>
    <t>ՋՐՏՈՒՔ</t>
  </si>
  <si>
    <t>Գյուլբենկյան փող., 43 շենք, բն.103</t>
  </si>
  <si>
    <t>Արմեն Ավագյան, տնօրեն</t>
  </si>
  <si>
    <t>tel:+37410220148</t>
  </si>
  <si>
    <t>ԷՆ-ՋԵՅ-ԷՖ ԴԻՍՏՐԻԲՅՈՒՇՆ</t>
  </si>
  <si>
    <t>Արշակունյաց պող., 39/5-3 շենք</t>
  </si>
  <si>
    <t>Հայկ Մանասյան, տնօրեն</t>
  </si>
  <si>
    <t>tel:+37411644655</t>
  </si>
  <si>
    <t>Նման համագործակցության կարիք (կտրականապես) չունեն</t>
  </si>
  <si>
    <t>ԷԼԼ-ԳԱ-ՄԱՆ</t>
  </si>
  <si>
    <t>Նար-Դոսի փող., 36/20 շենք</t>
  </si>
  <si>
    <t>15-50</t>
  </si>
  <si>
    <t>Արտակ Թազայան, հիմնադիր տնօրեն</t>
  </si>
  <si>
    <t>tel:+37498100770</t>
  </si>
  <si>
    <t>Իրենք ունեն ընկերություն ում հետ համագործակցում են, նոր համագործակցություն չեն ուզում (26.08)</t>
  </si>
  <si>
    <t>ՆԱՏԱԼՅԱ ՄՈՄՋՅԱՆ, «ՄԵՐԻ ՔԵՅ» ԸՆԿԵՐՈՒԹՅԱՆ ԱՆԿԱԽ ԽՈՐՀՐԴԱՏՈՒ</t>
  </si>
  <si>
    <t>Արտավազդ Լևոնի Մամյան, տնօրեն</t>
  </si>
  <si>
    <t>tel:+37491499454</t>
  </si>
  <si>
    <t>ՀԱՅՄԱՄՈՒԼ</t>
  </si>
  <si>
    <t>Սասունցի Դավթի հրպ., 2 շենք</t>
  </si>
  <si>
    <t>Արևիկ Հայկարամի Մխիթարյան, գործադիր տնօրեն</t>
  </si>
  <si>
    <t>tel:+37410458917</t>
  </si>
  <si>
    <t>ԲԼԻՑ-ՄԵԴԻԱ</t>
  </si>
  <si>
    <t>Ագաթանգեղոսի փող., 6 շենք</t>
  </si>
  <si>
    <t>Արմեն Լևոնի Դավթյան, տնօրեն</t>
  </si>
  <si>
    <t>tel:+37494525301</t>
  </si>
  <si>
    <t>ՊՐԵՍ ՍՏԵՆԴ</t>
  </si>
  <si>
    <t>Արշակունյաց պող., 2 շենք, 5-րդ հարկ</t>
  </si>
  <si>
    <t>Էդգար Խանզադյան, տնօրեն</t>
  </si>
  <si>
    <t>tel:+37460490049</t>
  </si>
  <si>
    <t>ԳԱՄՄԱ ԴԻՍՏՐԻԲՅՈՒՇՆ</t>
  </si>
  <si>
    <t>Ծիծեռնակաբերդի խճուղի, 3 շենք</t>
  </si>
  <si>
    <t>Մադինա Ավագյան, տնօրեն</t>
  </si>
  <si>
    <t>tel:+37460463033</t>
  </si>
  <si>
    <t>ՕՐԻՖԼԵՅՄ</t>
  </si>
  <si>
    <t>tel:+37491465041</t>
  </si>
  <si>
    <t>ԱՔՍՈՖԹ ԴԻՍԹՐԻԲՅՈՒՇՆ</t>
  </si>
  <si>
    <t>Գարեգին Նժդեհի փող., 46 շենք, 4-րդ հարկ, սեն.414 («Գլոբուս» բիզնես-կենտրոնի շենքում)</t>
  </si>
  <si>
    <t>Ալեքսանդր Ռժեուցկի, տնօրեն</t>
  </si>
  <si>
    <t>տնօրեն tel:+37441188222, բջջ․ tel:+37477228006</t>
  </si>
  <si>
    <t>ՔՈՄՓՍԹԱՅԼ ԴԻՍԹՐԻԲՅՈՒՇՆ</t>
  </si>
  <si>
    <t>Կիևյան փող., 11 շենք</t>
  </si>
  <si>
    <t>Դավիթ Յավրումյան, տնօրեն</t>
  </si>
  <si>
    <t>tel:+37496275050</t>
  </si>
  <si>
    <t>sales.comstyle@gmail.com տնօրենը պետք ա տեսնի կապ հաստատի</t>
  </si>
  <si>
    <t>ՕՐԳԱՆԻԿ ԳՐՈՒՊ</t>
  </si>
  <si>
    <t>Նոր Նորքի 3-րդ զանգված, Գայի պող., 16 շենք, 2-րդ հարկ («Մեգամոլ Արմենիա» առևտրի կենտրոնի տարածքում)</t>
  </si>
  <si>
    <t>tel:+37443000031</t>
  </si>
  <si>
    <t>ունեն համագործակցություն,բայց կոնտակտ գրանցեց հետագայի համար</t>
  </si>
  <si>
    <t>ԷԼՔՈՐ ԴԻՍԹՐԻԲՅՈՒՇՆ</t>
  </si>
  <si>
    <t>tel:+37410563135</t>
  </si>
  <si>
    <t>Ասեց ինֆո մեյլ անենք</t>
  </si>
  <si>
    <t>ՄԻԼԵՆԻՈՒՄ ԴԻՍԹՐԻԲՅՈՒՇՆ</t>
  </si>
  <si>
    <t>Քոչինյան փող., 21/3 շենք</t>
  </si>
  <si>
    <t>tel:+37477111457</t>
  </si>
  <si>
    <t xml:space="preserve">աշխատողները նման հագուստներ չեն կրում, գործընկերների, էքսպոների համար չեն ուզում/չեն ունենում </t>
  </si>
  <si>
    <t>ՍԱՆՄՈԴ</t>
  </si>
  <si>
    <t>Վահրամ Փափազյան փող., 27 շենք</t>
  </si>
  <si>
    <t>Մարատ Եղիազարյան, տնօրեն</t>
  </si>
  <si>
    <t>tel:+37498111137</t>
  </si>
  <si>
    <t>098111137 WhatsApp, գնառաջարկ ու նմուշ ուղարկել</t>
  </si>
  <si>
    <t>ԳԼՈԲԱԼ ԴԻՍԹՐԻԲՅՈՒՇՆ</t>
  </si>
  <si>
    <t>tel:+37412500001</t>
  </si>
  <si>
    <t>1 շաբաթից զանգեմ տնօրենը տեղում չի</t>
  </si>
  <si>
    <t>ԳԼՈԲԱԼ ՄԱՐԿԵՏԻՆԳ ԸՆԴ ԴԻՍՏՐԻԲՅՈՒՇՆ («ՋԻԷՄԴԻ»)</t>
  </si>
  <si>
    <t>Սայաթ-Նովայի պող., 40 շենք</t>
  </si>
  <si>
    <t>tel:+37443901990</t>
  </si>
  <si>
    <t>ԶԵՏ ԴԻՍԹՐԻԲՅՈՒՇՆ</t>
  </si>
  <si>
    <t>Գարեգին Նժդեհի փող., 46 շենք</t>
  </si>
  <si>
    <t>Ռուբեն Մոլունց, տնօրեն</t>
  </si>
  <si>
    <t>tel:+37433374000</t>
  </si>
  <si>
    <t>չի հետաքրքում նման առաջարկ:(</t>
  </si>
  <si>
    <t>Ուսումնական կենտրոններ</t>
  </si>
  <si>
    <t>&lt;ԲՐԵՆԴՈՆ&gt; ՄԱՐՔԵԹԻՆԳԱՅԻՆ ԵՎ ԲՐԵՆԴԻՆԳԱՅԻՆ ԳՈՐԾԱԿԱԼՈՒԹՅՈՒՆ</t>
  </si>
  <si>
    <t>Արման Արմենի Արզումանյան, տնօրեն</t>
  </si>
  <si>
    <t>tel:+37477870090</t>
  </si>
  <si>
    <t>իրանց պետք չի զանգել</t>
  </si>
  <si>
    <t>«ԷԴՈՒՔԵՅՇՆ ՍԵՆԹԵՐ» ԿՐԹԱՀԱՄԱԼԻՐ</t>
  </si>
  <si>
    <t>tel:+37491907077</t>
  </si>
  <si>
    <t>«ԷՍ-ԷԼ-ՋԻ ԱՐՏ ԸՆԴ ԴԱՆՍ ՍԵՆԹՐ»</t>
  </si>
  <si>
    <t>Ավան, Մարշալ Խուդյակովի փող., 179/2 շենք</t>
  </si>
  <si>
    <t>Գոհար Յորդանյան, գեղարվեստական ղեկավար</t>
  </si>
  <si>
    <t>«ՅՈՒՆԻՎԵՐՍ» ԼԵԶՎԻ ԿԵՆՏՐՈՆ («ՏԱԹԵՎ ԳԻՏԱԿՐԹԱԿԱՆ ՀԱՄԱԼԻՐ»</t>
  </si>
  <si>
    <t>Քրիստինե Սոկրատի Մկրտչյան, տնօրեն</t>
  </si>
  <si>
    <t>tel:+37455283450</t>
  </si>
  <si>
    <t>«ՔԵՄՓ.ԷՅԷՄ» ("CAMP.AM") («ՎՏԱՆԳԱՎՈՐ ԲԱՐՁՐՈՒԹՅՈՒՆ»</t>
  </si>
  <si>
    <t>Սուրեն Դանիելյան, տնօրեն</t>
  </si>
  <si>
    <t>tel:+37498911000</t>
  </si>
  <si>
    <t>Իրենք ունեն գործընկեր՝ իրենց ընկերն ա, չեն ուզում այլ մեկին</t>
  </si>
  <si>
    <t>«ՄԱՆԱՆԱ» ՈՒՍՈՒՄՆԱԿԱՆ ԿԵՆՏՐՈՆ («ՏԱԹԵՎ ԳԻՏԱԿՐԹԱԿԱՆ ՀԱՄԱԼԻՐ»</t>
  </si>
  <si>
    <t>Կոմիտասի պող., 49/2 շենք, 9-րդ հարկ</t>
  </si>
  <si>
    <t>Մաշա Վարդգեսի Մնացականյան, տնօրեն</t>
  </si>
  <si>
    <t>tel:+37455777122</t>
  </si>
  <si>
    <t>Տաթևի հետ եմ խոսել, վաթսափին ինֆո եմ ուղարկել, ասեց տնօրենի հետ խոսի էս երկու օրը (11.09) կապ կհաստատեն հանդիպման համար</t>
  </si>
  <si>
    <t>«ՍՔԻԼԲՈՔՍ»</t>
  </si>
  <si>
    <t>tel:+37495350065</t>
  </si>
  <si>
    <t>«Ի ԷՅՉ ԷՍ ՔՆՍԱԼԹԻՆԳ»</t>
  </si>
  <si>
    <t>Լենինգրադյան փող., 21/13 շենք, բն.89</t>
  </si>
  <si>
    <t>Ներսես Զալյան, տնօրեն</t>
  </si>
  <si>
    <t>tel:+37495017010</t>
  </si>
  <si>
    <t>Ներսեսի հետ եմ խոսել, ասեց իրենք չունեն կարիքը, բայց իրենց հաճախորդները հաճախ հետաքրքրվումեն նման ծառայություններով, ասեց մեյլ անեմ, որ իրենց փոխանցի։</t>
  </si>
  <si>
    <t>ԵՐԵՎԱՆԻ ՄԱՆԿԱՊԱՏԱՆԵԿԱՆ ՍՏԵՂԾԱԳՈՐԾՈՒԹՅԱՆ ՔԱՂԱՔԱՅԻՆ ԿԵՆՏՐՈՆ</t>
  </si>
  <si>
    <t>Մոսկովյան փող., 3 շենք</t>
  </si>
  <si>
    <t>Անուշ Ալեքսանի Սարգսյան, տնօրեն</t>
  </si>
  <si>
    <t>tel:+37410565173</t>
  </si>
  <si>
    <t>Օրբելի եղբայրների փող., 45 շենք, 2-րդ մասնաշենք, 2-րդ հարկ («Դամառ» բիզնես-կենտրոնի շենքում)</t>
  </si>
  <si>
    <t>Արմինէ Արամ Փանոսեան, տնօրեն</t>
  </si>
  <si>
    <t>tel:+37477374925</t>
  </si>
  <si>
    <t>«ԷԼԲԱԿՅԱՆ» ԿՐԹԱՀԱՄԱԼԻՐ</t>
  </si>
  <si>
    <t>tel:+37496888844</t>
  </si>
  <si>
    <t xml:space="preserve">Ինֆո ուզեց ուղարկեմ մեյլին, </t>
  </si>
  <si>
    <t>Պողոս Ադամյան, հիմնադիր</t>
  </si>
  <si>
    <t>tel:+37455429560</t>
  </si>
  <si>
    <t>Չի հետաքրքրում</t>
  </si>
  <si>
    <t>ԽՈՇՈՐ ՌԻՍԿԵՐԻ ԿԱՌԱՎԱՐՄԱՆ ԵՎՐՈՊԱԿԱՆ ՄԻՋՏԱՐԱԾԱՇՐՋԱՆԱՅԻՆ ԳԻՏԱԿԱՆ ԵՎ ԿՐԹԱԿԱՆ ԿԵՆՏՐՈՆ</t>
  </si>
  <si>
    <t>Նալբանդյան փող., 23 շենք</t>
  </si>
  <si>
    <t>Ստեփան Սարգսի Բադալյան, տնօրեն</t>
  </si>
  <si>
    <t>tel:+37491230037</t>
  </si>
  <si>
    <t>Մեծ մարդ էր խոսացողը, ասեց մենք ցիվիլ մարդիկ ենք,ցիվիլ շորերով ենք գործ անում։</t>
  </si>
  <si>
    <t>«ՄԵՆԵՋՄԵՆԹ ՄԻՔՍ» ԽՈՐՀՐԴԱՏՎԱԿԱՆ ԵՎ ԹՐԵՅՆԻՆԳԱՅԻՆ ԸՆԿԵՐՈՒԹՅՈՒՆ</t>
  </si>
  <si>
    <t>Վազգեն Սարգսյան փող., 10 շենք, 3-րդ հարկ, տարածք 82 («Պիացցա Գրանդեի» շենքում)</t>
  </si>
  <si>
    <t>Ռաֆի Կրիկորի Սամարդջյան, հիմնադիր</t>
  </si>
  <si>
    <t>tel:+37498981111</t>
  </si>
  <si>
    <t>Մարկետինգի բաժնից Տաթևի հետ եմ խոսել, ասեց գործընկերների համար կուզեն՝ նոր տարվան ընդառաջ,մեյլինինֆո ուզեց,ասեց իր բաժնի գլխավորի հետ խոսի, մոտ 10 օրվա ընթացքում հետադարձ կապի սպասենք։</t>
  </si>
  <si>
    <t>«ՖԵՍ ՀԱՈՒԶ» ՆՈՐԱԳՈՒՅՆ ԿՐԹՈՒԹՅԱՆ ՄԻՋԱԶԳԱՅԻՆ ԿԵՆՏՐՈՆ</t>
  </si>
  <si>
    <t>Եկմալյան փող., 1 շենք</t>
  </si>
  <si>
    <t>Վազգեն Փարսադանյան, տնօրեն</t>
  </si>
  <si>
    <t>tel:+37477536410</t>
  </si>
  <si>
    <t>Արփին ինֆո ուզեց ուղարկենք fousehouse@bk.ru</t>
  </si>
  <si>
    <t>«ԱՅ ԷՅ ԲԻ ԲԻԶՆԵՍԻ ՄԻՋԱԶԳԱՅԻՆ ԱԿԱԴԵՄԻԱ»</t>
  </si>
  <si>
    <t>Ագաթանգեղոսի փող., 2ա շենք, 1-ին հարկ</t>
  </si>
  <si>
    <t>tel:+37455542311</t>
  </si>
  <si>
    <t>Համապատասխան բաժնից կզանգեն</t>
  </si>
  <si>
    <t>«ԶԵՅԹՈՒՆ ՄՇԱԿՈՒԹԱՅԻՆ ԿԵՆՏՐՈՆ» համայնքային ոչ առևտրային կազմակերպություն (ՀՈԱԿ)</t>
  </si>
  <si>
    <t>Դավիթ Անհաղթի փող., 21 շենք</t>
  </si>
  <si>
    <t>Նեկտար Մելքումյան, տնօրեն</t>
  </si>
  <si>
    <t>tel:+37411992026</t>
  </si>
  <si>
    <t>Ընկեր Արմինեի հետ եմ խոսել, ասեց տնօրենի հետ խոսա մեզ հանդիպման համար օր կասի, նաև ինֆո ուզեց ուղարկենք վաթսափին։</t>
  </si>
  <si>
    <t>«ԷԼԿԱ» ՆՈՐԱՁԵՎՈՒԹՅԱՆ ՍՏՈՒԴԻԱ</t>
  </si>
  <si>
    <t>tel:+37494668804</t>
  </si>
  <si>
    <t>Հենց իրենք դա անում են, իրենց հետաքրքրեց տպագրությունն ու ասեղնագործությունը, բայց հիմա անհրաժեշտություն չկար ասեց։ Նարինեի հետ եմ խոսել</t>
  </si>
  <si>
    <t>«ԼՅՈՒՍԻՆԿԱ» ՈՒՍՈՒՄՆԱԿԱՆ ԿԵՆՏՐՈՆ</t>
  </si>
  <si>
    <t>Արշակունյաց պող., 17/8 շենք («Շոփինգ Սիթի» առևտրի կենտրոնի տարածքում, «Փեթակ» առևտրի կենտրոնի հարևանությամբ)</t>
  </si>
  <si>
    <t>Ստելլա Ատոմի Բարսեղյան, տնօրեն</t>
  </si>
  <si>
    <t>tel:+37498499893</t>
  </si>
  <si>
    <t xml:space="preserve">Արմինեն ասեց ինֆո ուղարկենք lyusinkaeducationalcentre@gmail.com </t>
  </si>
  <si>
    <t>«ԱՐՏ ՀԱՈՒՍ» ՈՒՍՈՒՄՆԱԿԱՆ ԿԵՆՏՐՈ</t>
  </si>
  <si>
    <t>Աբովյան փող., 33 շենք</t>
  </si>
  <si>
    <t>Լիլիթ Կարապետյան, տնօրեն</t>
  </si>
  <si>
    <t>tel:+37410543455</t>
  </si>
  <si>
    <t>Բակուրի՝ տնօրենի հետ եմ խոսել, ասեց ինֆո ուղարկեմ նայի, կապ կհաստատի</t>
  </si>
  <si>
    <t>«ԱՆԻ-ՔՐԻՍՏ» ՈՒՍՈՒՄՆԱԿԱՆ ԿԵՆՏՐՈՆ</t>
  </si>
  <si>
    <t>Մարշալ Բաղրամյան պող., 64 շենք</t>
  </si>
  <si>
    <t>Արայիկ Սոլոյան, տնօրեն</t>
  </si>
  <si>
    <t>tel:+37493276030</t>
  </si>
  <si>
    <t>«ԿՐԹԱՐԱՆ ՍՈՆԱ» ՈՒՍՈՒՄՆԱԿԱՆ ԵՎ ԽՈՐՀՐԴԱՏՎԱԿԱՆ ԿԵՆՏՐՈՆ</t>
  </si>
  <si>
    <t>Մարշալ Բաղրամյան պող., 23 շենք, բն․24</t>
  </si>
  <si>
    <t>Սոնա Հովհաննիսյան, տնօրեն</t>
  </si>
  <si>
    <t>tel:+37494452909</t>
  </si>
  <si>
    <t>«ՄԱՍՏԵՐ ՍԹԱՅԼ» ՈՒՍՈՒՄՆԱԿԱՆ ԿԵՆՏՐՈՆ</t>
  </si>
  <si>
    <t>Արթուր Սարգսյան, տնօրեն</t>
  </si>
  <si>
    <t>tel:+37477580580</t>
  </si>
  <si>
    <t>Տաթևը հեռախոսահամարը ֆիքսեց, ասեցկզանգի էկո պայուսակների համար</t>
  </si>
  <si>
    <t>«ԳԼՈԲԱՏՐԱ»</t>
  </si>
  <si>
    <t>Հրաչյա Քոչարի փող., 6/58 շենք</t>
  </si>
  <si>
    <t>Տիգրան Թագակչյան, տնօրեն</t>
  </si>
  <si>
    <t>tel:+37499777334</t>
  </si>
  <si>
    <t>Դիանա Հմայակի Գրիգորյան, տնօրեն</t>
  </si>
  <si>
    <t>tel:+37494540171</t>
  </si>
  <si>
    <t>Անհասանելի էր</t>
  </si>
  <si>
    <t>«ՆՈՈՒ-ՀԱՈՒ» ՈՒՍՈՒՄՆԱԿԱՆ ԿԵՆՏՐՈՆ</t>
  </si>
  <si>
    <t>Արշակունյաց պող., 54/1 շենք</t>
  </si>
  <si>
    <t>Անահիտ Ստեփանյան, տնօրեն</t>
  </si>
  <si>
    <t>tel:+37498488176</t>
  </si>
  <si>
    <t>«ԴԻ ՎԻ ԷՅՉ» ԴԱՍԸՆԹԱՑՆԵՐԻ ԿԵՆՏՐՈՆ</t>
  </si>
  <si>
    <t>Նվարդ Կոշկոշյան, ղեկավար</t>
  </si>
  <si>
    <t>tel:+37494020442</t>
  </si>
  <si>
    <t>Տնօրենի համարը փոխանցեցին՝ Նվարդ 098051287 զանգում եմ չի պատասխանում, նորից պետք ա զանգեմ</t>
  </si>
  <si>
    <t>«ՊՐՈՖԱՅԹԻ ԴԵՎԵԼՈՊՄԵՆՏ ՔՈՄՓԱՆԻ»</t>
  </si>
  <si>
    <t>tel:+37498776348</t>
  </si>
  <si>
    <t>«ԹԻ ԷՄ ԷՄ» ՈՒՍՈՒՑՄԱՆ ԵՎ ԶԱՐԳԱՑՄԱՆ ԿԵՆՏՐՈՆ</t>
  </si>
  <si>
    <t>Մանանդյան փող., 25/2 շենք</t>
  </si>
  <si>
    <t>Լենա Հարությունյան, տնօրեն</t>
  </si>
  <si>
    <t>tel:+37494420133</t>
  </si>
  <si>
    <t>Ասեց 094420133 համարի վայբերին ինֆո ուղարկենք, թի-շրթեր, կեպիներ, էկոպայուսակներ էր ուզում՝ նվերների համար, ինստա էլ էր ուզում տեսներ</t>
  </si>
  <si>
    <t>«ԱԿԱԴԵՄԻԱԿԱՆ» ԱՎԱԳ ԴՊՐՈՑ</t>
  </si>
  <si>
    <t>Մոսկովյան փող., 17 շենք, 2-րդ հարկ</t>
  </si>
  <si>
    <t>Մարիետտա Վազգենի Մատղաշյան, տնօրեն</t>
  </si>
  <si>
    <t>tel:+37491380222</t>
  </si>
  <si>
    <t>Ասեց վաղը՝ 10.09 զանգահարեք</t>
  </si>
  <si>
    <t>«ԱԲԱԿՈՒՍ» ԿԵՆՏՐՈՆ</t>
  </si>
  <si>
    <t>Անի Վանյան, տնօրեն</t>
  </si>
  <si>
    <t>tel:+37455795577</t>
  </si>
  <si>
    <t>«ԲԵՅՍ ՍՏՈՒԴԻՈ»</t>
  </si>
  <si>
    <t>Կիևյան փող., 19 շենք (մետրոյի «Բարեկամություն» կայարանի հարևանությամբ)</t>
  </si>
  <si>
    <t>tel:+37498750555</t>
  </si>
  <si>
    <t>«ԱԴԻՆՖՈՍԻՍ» ԿԱՌԱՎԱՐՄԱՆ ԻՆՍՏԻՏՈՒՏ</t>
  </si>
  <si>
    <t>Սեբաստիայի փող., 37 շենք</t>
  </si>
  <si>
    <t>Արտաշես Առաքելյան, ղեկավար</t>
  </si>
  <si>
    <t>tel:+37477421659</t>
  </si>
  <si>
    <t>Չեն պատասխանում/անհասանելի են</t>
  </si>
  <si>
    <t>«ՅՈՐՔԻ ՀԱՄԱԼՍԱՐԱՆԻ ԵՎՐՈՊԱԿԱՆ ԿԱՄՊՈՒՍ ՍԻԹԻ ՔՈԼԵՋ», ՀԱՅԱՍՏԱՆՅԱՆ ՆԵՐԿԱՅԱՑՈՒՑՉՈՒԹՅՈՒՆ</t>
  </si>
  <si>
    <t>Թումանյան փող., 8 շենք, 2-րդ հարկ, սեն.205 (Միջազգային բիզնես-կենտրոնի շենքում)</t>
  </si>
  <si>
    <t>Աննա Ղուկասյան, տնօրեն</t>
  </si>
  <si>
    <t>tel:+37493909349</t>
  </si>
  <si>
    <t>«ԿԱՆԱ» ԶԱՐԳԱՑՄԱՆ ԵՎ ՀՈԳԵԲԱՆԱԿԱՆ ԿԵՆՏՐՈՆ</t>
  </si>
  <si>
    <t>Սայաթ-Նովայի պող., 33 շենք</t>
  </si>
  <si>
    <t>Էլիզա Մանուկյան, տնօրեն</t>
  </si>
  <si>
    <t>tel:+37499530047</t>
  </si>
  <si>
    <t>«ԳԱԶԶԱՐ ՍՏՈՒԴԻՈ»</t>
  </si>
  <si>
    <t>Հակոբ Հակոբյան փող., 3/5 շենք</t>
  </si>
  <si>
    <t>Դավիթ Ավետիսյան, տնօրեն</t>
  </si>
  <si>
    <t>tel:+37441222044</t>
  </si>
  <si>
    <t>«ՄՈՒԼՏԻ ԼԵՆԳ» ՈՒՍՈՒՄՆԱԿԱՆ ԿԵՆՏՐՈՆ</t>
  </si>
  <si>
    <t>Աղայան փող., 7 շենք</t>
  </si>
  <si>
    <t>tel:+37477373783</t>
  </si>
  <si>
    <t>«ԻՄ ԵՐԱԶԸ» ԶԱՐԳԱՑՄԱՆ ԿԵՆՏՐՈՆ</t>
  </si>
  <si>
    <t>Երազ բնակելի թաղամաս, Ադոնցի փող., 6/1 շենք</t>
  </si>
  <si>
    <t>Մերի Հունանյան, տնօրեն</t>
  </si>
  <si>
    <t>tel:+37493900696</t>
  </si>
  <si>
    <t>«ՈՒԻԶ ՔՈԴ ԷՔԱԴԵՄԻ» ՈՒՍՈՒՄՆԱԿԱՆ ԿԵՆՏՐՈՆ</t>
  </si>
  <si>
    <t>Գևորգ Քոչարի փող., 21 շենք</t>
  </si>
  <si>
    <t>Մարինե Կոստիկյան, տնօրեն</t>
  </si>
  <si>
    <t>tel:+37441656537</t>
  </si>
  <si>
    <t>Մարինեի հետ եմ խոսել ասեց WhatsApp-ին ինֆո ուղարկեմ</t>
  </si>
  <si>
    <t>«ՄԱՎ» ԿՐԹԱՀԱՄԱԼԻՐ</t>
  </si>
  <si>
    <t>Բաշինջաղյան փող. 1-ին նրբ., 12 շենք</t>
  </si>
  <si>
    <t>Սիրանուշ Թադևոսյան, տնօրեն</t>
  </si>
  <si>
    <t>tel:+37443550540</t>
  </si>
  <si>
    <t>maveducation2018@gmail.com ինֆո ուղարկել</t>
  </si>
  <si>
    <t>«ՌՈՎԻ ՍԹԱՅԼ» ԳԵՂԵՑԿՈՒԹՅԱՆ ՍՐԱՀ</t>
  </si>
  <si>
    <t>Տիգրան Պետրոսյան փող., 51/1 շենք</t>
  </si>
  <si>
    <t>Վիկտորիա Հրաչի Սամվելյան, տնօրեն</t>
  </si>
  <si>
    <t>tel:+37498861816</t>
  </si>
  <si>
    <t>«ՍՄԱՐԹ ՍՏՈՒԴԻՈ» ՈՒՍՈՒՄՆԱԿԱՆ ԿԵՆՏՐՈՆ</t>
  </si>
  <si>
    <t>Մանանդյան փող., 9/6 շենք</t>
  </si>
  <si>
    <t>tel:+37498208892</t>
  </si>
  <si>
    <t>Տնօրեն Նաիրայի հետ եմ խոսել, ասեց սեպտեմբերի 15-ից հետո զանգեմ քննարկենք</t>
  </si>
  <si>
    <t>Խոսել եմ, ամսի 16ին ժամը 12:30ին հանդիպում ենք նշանակել՝ պատվերը հստակեցնելու համար</t>
  </si>
  <si>
    <t>«ՍՈՌՈԲԱԿ - ՄԵՆԹԱԼ ԹՎԱԲԱՆՈՒԹՅԱՆ ԿԵՆՏՐՈՆ»</t>
  </si>
  <si>
    <t>Նարինե Հայրյան, տնօրեն</t>
  </si>
  <si>
    <t>tel:+37477166268</t>
  </si>
  <si>
    <t>Նարայի հետ եմ խոսել,ասեց ինֆո ուղարկենք 077166268 WhatsApp</t>
  </si>
  <si>
    <t>«ԽԱՐԻԶՄԱ» ԲԱՆԱՎԵՃԻ ԴՊՐՈՑ ԵՎ ԴԱՍԸՆԹԱՑՆԵՐԻ ԿԵՆՏՐՈՆ</t>
  </si>
  <si>
    <t>Աթոյան փող., 4 շենք</t>
  </si>
  <si>
    <t>Արմինե Դավթյան, նախագահ</t>
  </si>
  <si>
    <t>tel:+37491910343</t>
  </si>
  <si>
    <t>«ԱԿԱԴԵՄԻԱ Լ'ՕՐԵԱԼ ՀԱՅԱՍՏԱՆ»</t>
  </si>
  <si>
    <t>Կոմիտասի պող., 24 շենք</t>
  </si>
  <si>
    <t>tel:+37455499903</t>
  </si>
  <si>
    <t>Ինեսսայի հետ եմ խոսել, ինֆո եմ մեյլ արել, ասեց նայի կզանգի</t>
  </si>
  <si>
    <t>«ՍԻ Ի ԹԻ»</t>
  </si>
  <si>
    <t>Թումանյան փող., 26ա շենք</t>
  </si>
  <si>
    <t>tel:+37455330113</t>
  </si>
  <si>
    <t>Ասեց էն մարդը ով զբաղվում ա էս հարցով տեղում չի, կոնտակտ կփոխանցի կզանգեն</t>
  </si>
  <si>
    <t>«ԱԲԱԿ ՔԻԴՍ - ՄԵՆԹԱԼ ԹՎԱԲԱՆՈՒԹՅԱՆ ԱԿԱԴԵՄԻԱ»</t>
  </si>
  <si>
    <t>Գարեգին Նժդեհի փող., 8 շենք, 5-րդ մուտք, բն.29</t>
  </si>
  <si>
    <t>Աննա Ասատրյան, տնօրեն</t>
  </si>
  <si>
    <t>tel:+37477455001</t>
  </si>
  <si>
    <t>«ԲԵԿՖԻՆ» ԱԿԱԴԵՄԻԱ</t>
  </si>
  <si>
    <t>tel:+37455283858</t>
  </si>
  <si>
    <t>«ՔՈՒԻՔ ՍՏԱՐՏ»</t>
  </si>
  <si>
    <t>Եկմալյան փող., 1/1 շենք</t>
  </si>
  <si>
    <t>tel:+37477593959</t>
  </si>
  <si>
    <t>quickstartarmenia@gmail.com ինֆո ուղարկել</t>
  </si>
  <si>
    <t>«ԲԻԳ ՄԱՅՆԴ» ՈՒՍՈՒՄՆԱԿԱՆ ԿԵՆՏՐՈՆ</t>
  </si>
  <si>
    <t>Գյուլբենկյան փող., 27/1 շենք</t>
  </si>
  <si>
    <t>Լուսինե Համբարյան, նախագծի կառավարիչ</t>
  </si>
  <si>
    <t>tel:+37455771977</t>
  </si>
  <si>
    <t>«ՄԱՐՔՄԵԴԻԱ» ԿՐԹԱԿԱՆ ԿԵՆՏՐՈՆ</t>
  </si>
  <si>
    <t>Արմեն Ալավերդյան փող., 51 շինություն</t>
  </si>
  <si>
    <t>Գարիկ Աղասյան, հիմնադիր</t>
  </si>
  <si>
    <t>tel:+37477447506</t>
  </si>
  <si>
    <t>«ՆԵՄՕ» ՄԱՆԿԱԿԱՆ ԶԱՐԳԱՑՄԱՆ ԿԵՆՏՐՈՆ</t>
  </si>
  <si>
    <t>Տարոնցու փող., 22/1 շենք</t>
  </si>
  <si>
    <t>tel:+37494008777</t>
  </si>
  <si>
    <t>«ԹԵՉ 42» ՈՒՍՈՒՄՆԱԿԱՆ ԿԵՆՏՐՈՆ</t>
  </si>
  <si>
    <t>Մարշալ Բաղրամյան պող., 21/3 շենք</t>
  </si>
  <si>
    <t>tel:+37412420042</t>
  </si>
  <si>
    <t>Չպատասխանեց</t>
  </si>
  <si>
    <t>«ՈՒՄԲԱ ԹՐԵՅՆԻՆԳ»</t>
  </si>
  <si>
    <t>Նարեկ Սումբաթյան, տնօրեն</t>
  </si>
  <si>
    <t>tel:+37455500059</t>
  </si>
  <si>
    <t>Նարեկն ասեց վաթսափին գրենք լոգո ուղարկի արժեք ասենք</t>
  </si>
  <si>
    <t>«ԳԻՏԱԿ ՌՈԲՈՏԻԿՍ» ՈՒՍՈՒՄՆԱԿԱՆ ԿԵՆՏՐՈՆ</t>
  </si>
  <si>
    <t>Պարոնյան փող., 2 շենք</t>
  </si>
  <si>
    <t>tel:+37444544798</t>
  </si>
  <si>
    <t>«ՔԱՄԵԼԵՈՆ» ԿՐԵԱՏԻՎ ԱԿԱԴԵՄԻԱ</t>
  </si>
  <si>
    <t>Ամիրյան փող., 4/2 շենք</t>
  </si>
  <si>
    <t>tel:+37444233005</t>
  </si>
  <si>
    <t>«ԳԼՈԲԱԼ ԱՅ ԹԻ» ՈՒՍՈՒՄՆԱԿԱՆ ԿԵՆՏՐՈՆ</t>
  </si>
  <si>
    <t>Հովսեփ Էմինի փող., 123 շենք</t>
  </si>
  <si>
    <t>Աշոտ Մխիթարյան, տնօրեն</t>
  </si>
  <si>
    <t>tel:+37498960959</t>
  </si>
  <si>
    <t>Գևորգն ասեց վաթսափի գրենք լոգո ուղարկի գին ասենք մոտ հատի՝ և՛ ասեղնագործածի, և՛ տպագրածի համար</t>
  </si>
  <si>
    <t>«ԱՅ ԹԻ ԷՄ ԹՐԵՅՆԻՆԳ ՍԵՆԹՐ»</t>
  </si>
  <si>
    <t>tel:+37494520604</t>
  </si>
  <si>
    <t>Բակուրին՝ տնօրենին, ինֆո եմ ուղարկել</t>
  </si>
  <si>
    <t>«ԻՄԱՑԻՐ ԱՎԵԼԻՆ» ՈՒՍՈՒՄՆԱԿԱՆ ԿԵՆՏՐՈՆ</t>
  </si>
  <si>
    <t>Կոմիտասի պող., 51 շենք, 4-րդ հարկ</t>
  </si>
  <si>
    <t>tel:+37498088333</t>
  </si>
  <si>
    <t>Նվարդի հետ եմ խոսել ասեց օրվա ընթացքում կզանգի (29.08)</t>
  </si>
  <si>
    <t>Ասեց վաթսափին ինֆո ուղարկեմ</t>
  </si>
  <si>
    <t>«ԱՅ ԴԻ ԷՄ ՍՏՈՒԴԻՈ» ՈՒՍՈՒՄՆԱԿԱՆ ԿԵՆՏՐՈՆ</t>
  </si>
  <si>
    <t>Լենինգրադյան փող., 50 շենք</t>
  </si>
  <si>
    <t>Մաքսիմ Դավինյան, տնօրեն</t>
  </si>
  <si>
    <t>tel:+37494374141</t>
  </si>
  <si>
    <t>«Ա-ԷՍԹԵՏԻԿ» ԱԿԱԴԵՄԻԱ</t>
  </si>
  <si>
    <t>Ավետ Ավետիսյան փող., 61 շենք, տարածք 31</t>
  </si>
  <si>
    <t>Կարեն Գալստյան, տնօրեն</t>
  </si>
  <si>
    <t>tel:+37493355373</t>
  </si>
  <si>
    <t>Գոհարի հետ եմ խոսել, ասեց համարը կփոխանցի համապատասխան բաժին, էսօր կամ վաղը կզանգեն</t>
  </si>
  <si>
    <t>«ԹԻՍԻՕ ԱԿԱԴԵՄԻԱ»</t>
  </si>
  <si>
    <t>Ալեք Մանուկյան փող., 15 շենք, 5-րդ հարկ («Հյուսիսային համալսարանի» շենքում)</t>
  </si>
  <si>
    <t>Պետրոս Մուրադյան, ղեկավար</t>
  </si>
  <si>
    <t>tel:+37493881120</t>
  </si>
  <si>
    <t>«ԱԿՏՈՒԱԼ»</t>
  </si>
  <si>
    <t>Լաուրա Վիրաբյան, տնօրեն</t>
  </si>
  <si>
    <t>tel:+37444303028</t>
  </si>
  <si>
    <t>«ՊԵՐՍՈՆԱ ԲԻԶՆԵՍ ԱԿԱԴԵՄԻԱ»</t>
  </si>
  <si>
    <t>Երվանդ Քոչարի փող., 20 շենք</t>
  </si>
  <si>
    <t>tel:+37411500502</t>
  </si>
  <si>
    <t>«ԱՐՄ ԷԼԵԿՏՐՈՆԻԿ» ՌՈԲՈՏԱՇԻՆՈՒԹՅԱՆ ԵՎ ԻՆԺԵՆԵՐԱԿԱՆ ՀՄՏՈՒԹՅՈՒՆՆԵՐԻ ԿԵՆՏՐՈՆ</t>
  </si>
  <si>
    <t>Տաթևիկ Խաչատրյան, տնօրեն</t>
  </si>
  <si>
    <t>tel:+37494280473</t>
  </si>
  <si>
    <t>Լոգոն ուղարկում ա, որ գոգնոցներ ու պոլոներ պատվիրի</t>
  </si>
  <si>
    <t>«ՔՈՒԵՍԹԼԱՅՆ ԱԿԱԴԵՄԻԱ»</t>
  </si>
  <si>
    <t>Չարենցի փող., 28 շենք</t>
  </si>
  <si>
    <t>tel:+37455888852</t>
  </si>
  <si>
    <t>«ԲԼՈՒՄ» ՈՒՍՈՒՄՆԱԿԱՆ ԿԵՆՏՐՈՆ</t>
  </si>
  <si>
    <t>Ադոնցի փող., 17/2 շենք</t>
  </si>
  <si>
    <t>Եվգենյա Մկրտչյան, ղեկավար</t>
  </si>
  <si>
    <t>tel:+37498824247</t>
  </si>
  <si>
    <t>Ասեց էկո պայուսակ են ուզում իրանց լոգոն վրան 095824247 WhatsApp-ին գրենք լոգոն ուղարկեն, արժեք ասենք</t>
  </si>
  <si>
    <t>«ԱՐՓԻ» ՈՒՍՈՒՄՆԱԿԱՆ ԿԵՆՏՐՈՆ</t>
  </si>
  <si>
    <t>Մինաս Ավետիսյան 4-րդ փողոց, 22 շենք</t>
  </si>
  <si>
    <t>Արփինե Քանդիկյան, տնօրեն</t>
  </si>
  <si>
    <t>tel:+37494530843</t>
  </si>
  <si>
    <t>094530843 Արփի, ասեց խառը շրջան ա իրենց մոտ, կոնտակտը կպահի կզանգի</t>
  </si>
  <si>
    <t>«ԼԻԳՈՒՐՕ ԱԿԱԴԵՄԻԱ»</t>
  </si>
  <si>
    <t>Գրիգոր և Սարգիս Գուրզադյանների փող., 14 շենք</t>
  </si>
  <si>
    <t>Լիլիթ Գուրօղլյան, հիմնադիր</t>
  </si>
  <si>
    <t>tel:+37444880217</t>
  </si>
  <si>
    <t>«ՄԵՂՎԱԲՈՒԾՈՒԹՅԱՆ ԴԱՐԲՆՈՑ» ԳԻՏԱԿՐԹԱԿԱՆ ԿԵՆՏՐՈՆ</t>
  </si>
  <si>
    <t>Արմեն Տիգրանյան փող., 19ա շենք</t>
  </si>
  <si>
    <t>tel:+37477843003</t>
  </si>
  <si>
    <t>«ՄԱՏԻԿՈ» ԲԱՐՁՐԱԳՈՒՅՆ ՄԱԹԵՄԱՏԻԿԱՅԻ ԴՊՐՈՑ</t>
  </si>
  <si>
    <t>Ալեք Մանուկյան փող., 1 շենք</t>
  </si>
  <si>
    <t>tel:+37477125606</t>
  </si>
  <si>
    <t>ինֆո ուղարկել yerevan@mati.co</t>
  </si>
  <si>
    <t>«ՍՏԵՊ ԱՓ ԱԿԱԴԵՄԻ» ՈՒՍՈՒՄՆԱԿԱՆ ԿԵՆՏՐՈՆ</t>
  </si>
  <si>
    <t>tel:+37498940653</t>
  </si>
  <si>
    <t>«ՍՈՎՈՐԻՐ․ԱՅԹԻ»</t>
  </si>
  <si>
    <t>Չարենցի փող., 4 շենք, 1-ին հարկ</t>
  </si>
  <si>
    <t>Մարտին Ղազարյան, գործադիր տնօրեն</t>
  </si>
  <si>
    <t>tel:+37444240202</t>
  </si>
  <si>
    <t>Ջուլիի հետ եմ խոսել ասեց տելեգրամ ինֆո ուղարկենք, իրենք պարբերաբար ունենում են նման համագործակցություններ, ասեց կնայի ինֆոն ու տգ կպատասխանի հանդիպման համար</t>
  </si>
  <si>
    <t>«ՔԱԴ» ՄՈԴԵԼԱՎՈՐՄԱՆ ԵՎ ԴԻԶԱՅՆԻ ԴՊՐՈՑ</t>
  </si>
  <si>
    <t>Նիկողայոս Տիգրանյան փող., 27 շենք</t>
  </si>
  <si>
    <t>tel:+37444232333</t>
  </si>
  <si>
    <t>«ԲԻ ԷՆ ԷՍ» ՏԵՂԵԿԱՏՎԱԿԱՆ ՏԵԽՆՈԼՈԳԻԱՆԵՐԻ ՈՒՍՈՒՄՆԱԿԱՆ ԿԵՆՏՐՈՆ</t>
  </si>
  <si>
    <t>tel:+37494123626</t>
  </si>
  <si>
    <t>«ԴԱՐՅԱՆ» ՈՒՍՈՒՄՆԱԿԱՆ ԿԵՆՏՐՈՆ</t>
  </si>
  <si>
    <t>Դավթաշեն, 2-րդ թաղամաս, 16/2 շենք (№192 դպրոցի հարևանությամբ)</t>
  </si>
  <si>
    <t>Մարգարիտ Իսկանդարյան, տնօրեն</t>
  </si>
  <si>
    <t>tel:+37494555619</t>
  </si>
  <si>
    <t>Մարգարիտայի հետ եմ խոսել, ասեց վաթսափ ինֆո ուղարկենք, նվերների համար էր իրանց հետաքրքիր, ասեց դիտարկելու համար մոտավոր արժեքներ ա ուզում իմանա</t>
  </si>
  <si>
    <t>«ՔՐԻԱՎԵՐՍ» ԿԻԲԵՌԴՊՐՈՑ</t>
  </si>
  <si>
    <t>Կարապետ Ուլնեցու փող., 31/1 շենք, 7-րդ հարկ</t>
  </si>
  <si>
    <t>tel:+37455915588</t>
  </si>
  <si>
    <t>Արմենի հետ եմ խոսել, չափ ու քանակ ա ասել ու արժեք ա ուզել ուղարկենք վաթսափին</t>
  </si>
  <si>
    <t>«ՔՅՈՒԲԻ ԷԴՈՒՔԵՅՇՆ ԼԱԲ»</t>
  </si>
  <si>
    <t>Վաղարշ Վաղարշյան փող., 12ա շենք</t>
  </si>
  <si>
    <t>tel:+37433823033</t>
  </si>
  <si>
    <t>«ԴԱՎԹՅԱՆՍ» ՈՒՍՈՒՄՆԱԿԱՆ ԿԵՆՏՐՈՆ</t>
  </si>
  <si>
    <t>Ավետ Ավետիսյան փող., 70 շենք</t>
  </si>
  <si>
    <t>tel:+37493276338</t>
  </si>
  <si>
    <t>«ՕՄՆԻ ՍՔԻԼԼՍ»</t>
  </si>
  <si>
    <t>tel:+37495561567</t>
  </si>
  <si>
    <t>«ԻՆՄԱՖ» ԿՐԹԱԿԱՆ ԿԵՆՏՐՈՆ</t>
  </si>
  <si>
    <t>Լենինգրադյան փող., 8/2 շենք</t>
  </si>
  <si>
    <t>tel:+37496903050</t>
  </si>
  <si>
    <t>Տնօրենի հետ եմ խոսել, ասեց inmaph.education@gmai.com ինֆո ուղարկեմ</t>
  </si>
  <si>
    <t>«ԳԻԿԼԱԲ»</t>
  </si>
  <si>
    <t>tel:+37444777344</t>
  </si>
  <si>
    <t>«ՄԵՆԹԱԼ ԼԵԲ» ԳԼԽՈՒՂԵՂԻ ՄԱՐԶՄԱՆ ԿԵՆՏՐՈՆ</t>
  </si>
  <si>
    <t>Մաշտոցի պող., 58 շենք</t>
  </si>
  <si>
    <t>tel:+37443731731</t>
  </si>
  <si>
    <t>«ԹԵՎԻ ԱՐՏ» ԿՐԹԱԿԱՆ ԿԵՆՏՐՈՆ</t>
  </si>
  <si>
    <t>Արշակունյաց պող., 39 շենք</t>
  </si>
  <si>
    <t>tel:+37499313186</t>
  </si>
  <si>
    <t>099313186 WhatsApp</t>
  </si>
  <si>
    <t>«ԶԵՆԻԹ» ԱԿԱԴԵՄԻԱ</t>
  </si>
  <si>
    <t>Տիգրան Մեծի պող., 80/3 շենք</t>
  </si>
  <si>
    <t>tel:+37495100880</t>
  </si>
  <si>
    <t>Դասավադող Վաղարշակը տվեց Հասմիկ Սարգսյանի՝ տնօրենի, համարը 095100770 ասեց իր հետ խոսեմ</t>
  </si>
  <si>
    <t>Խոսացել եմ ինֆո են ուզել, ուղարկել եմ</t>
  </si>
  <si>
    <t>«ԿՈՄՊԱՍ ՍՔՈՒԼ»</t>
  </si>
  <si>
    <t>Նիկողայոս Տիգրանյան փող., 6 շենք</t>
  </si>
  <si>
    <t>tel:+37441290023</t>
  </si>
  <si>
    <t>Ասեց տնօրենի հետ խոսա 2 օրվա մեջ կզանգի, (անունը Լիա էր)</t>
  </si>
  <si>
    <t>«ՀՐՈՒՇԱԿԱԳՈՐԾՈՒԹՅԱՆ ԱՐՎԵՍՏԻ ԱԿԱԴԵՄԻԱ»</t>
  </si>
  <si>
    <t>Մոսկովյան փող., 37 շենք</t>
  </si>
  <si>
    <t>tel:+37441041881</t>
  </si>
  <si>
    <t>Արմինեն ասեց մեր համարը կփոխանցի տնօրեն Մարիամին, որ մեզ հետ կապ հաստատի</t>
  </si>
  <si>
    <t>«ՍՄՈԼ ՕՔՍՖՈՐԴ» ԿՐԹԱԿԱՆ ԿԵՆՏՐՈՆ</t>
  </si>
  <si>
    <t>Հանրապետության փող., 67 շենք</t>
  </si>
  <si>
    <t>tel:+37433976967</t>
  </si>
  <si>
    <t>Մուշեղի հետ եմ խոսել, ասեց վաղը՝ 29.08 զանգեմ եթե աղջիկների հետ քննարկման արդյունքում որոշում կայացրած չլինեն հանդիպում կնշանակենք որ հասկանան որ տարբերակն են նախընտրում պոլո, թի-շրթերի։</t>
  </si>
  <si>
    <t>Ասեց քննարկել են, դեռևս կարիքը չունեն</t>
  </si>
  <si>
    <t>Տաթև դպրոց</t>
  </si>
  <si>
    <t>Մարիամի հետ եմ խոսել</t>
  </si>
  <si>
    <t>Մարիամն ասեց ունեն համագործակցություն բայց համար վերցրեց ասեց կդիտարկեն</t>
  </si>
  <si>
    <t>«ՉԵՆՋ ՔՆՍԱԼԹԻՆԳ»</t>
  </si>
  <si>
    <t>Աննա Գրիգորյան, տնօրեն</t>
  </si>
  <si>
    <t>tel:+37443985555</t>
  </si>
  <si>
    <t>Չի հետաքրքրում, փոքր կազմակերպություն են</t>
  </si>
  <si>
    <t>Տնտեսական խանութներ</t>
  </si>
  <si>
    <t>«ԳՈՌ» ՍՈՒՊԵՐՄԱՐԿԵՏ</t>
  </si>
  <si>
    <t>(Մալաթիա-Սեբաստիա վարչ. շրջան)</t>
  </si>
  <si>
    <t>Ասեց վաղը՝12.09 փակվում են</t>
  </si>
  <si>
    <t>«ԱՐՓԻՆԵ-ԹԱԳՈՒՀԻ» ՊԱՐԵՆԱՅԻՆ ԵՎ ՈՉ ՊԱՐԵՆԱՅԻՆ ԱՊՐԱՆՔՆԵՐԻ ԽԱՆՈՒԹ</t>
  </si>
  <si>
    <t>(Էրեբունի վարչ. շրջան)</t>
  </si>
  <si>
    <t>Հովիկ Քալաջյան, տնօրեն</t>
  </si>
  <si>
    <t>tel:+37410450820</t>
  </si>
  <si>
    <t xml:space="preserve">Ասեց հաշվարկների մեջ ա, մի քանի օրից զանգեմ (15.09) </t>
  </si>
  <si>
    <t>«ՌԵՏՐՈ-2» ՏՆՏԵՍԱԿԱՆ ԱՊՐԱՆՔՆԵՐԻ ԽԱՆՈՒԹ</t>
  </si>
  <si>
    <t>Սունդուկյան փող., 9 շենք</t>
  </si>
  <si>
    <t>Գրիգոր Գրիշյան, տնօրեն</t>
  </si>
  <si>
    <t>tel:+37410266893</t>
  </si>
  <si>
    <t>Ասեց տնօրենը երկրում չի՝ 1,5 ամսից զանգեմ</t>
  </si>
  <si>
    <t>«1000 ԱՆՈՒՆ» ԽԱՆՈՒԹ</t>
  </si>
  <si>
    <t>Գարեգին Նժդեհի փող., 16 շենք</t>
  </si>
  <si>
    <t>tel:+37410440432</t>
  </si>
  <si>
    <t>Ասեց վաղը՝ 12.09 զանգեմ մենեջեռի հետ խոսամ</t>
  </si>
  <si>
    <t>Զբաղված էր, մի փոքր ուշ զանգեք, ասեց</t>
  </si>
  <si>
    <t>էս մարդուն երբ զանգում եմ չի կարա խոսա, որովհետև զբաղված ա․․․</t>
  </si>
  <si>
    <t>«ԼՅՈՒՔՍ ՄԱՐԿԵՏ»</t>
  </si>
  <si>
    <t>Չեն ուզում, չեն պլանավորում</t>
  </si>
  <si>
    <t>«ՄԵԾ ԾԻԱԾԱՆ»</t>
  </si>
  <si>
    <t>Վիկտոր Համբարձումյան փող., 91 շենք</t>
  </si>
  <si>
    <t>tel:+37410323323</t>
  </si>
  <si>
    <t>Ասեց վաղը՝ 12.09, զանգեմ մենեջեռ Լիլիթի հետ խոսամ</t>
  </si>
  <si>
    <t>«ԷՐՄԻԷԼ» ԽԱՆՈՒԹՆԵՐԻ ՑԱՆՑ</t>
  </si>
  <si>
    <t>Անդրանիկի փող., 54/10 շենք</t>
  </si>
  <si>
    <t>tel:+37498810511</t>
  </si>
  <si>
    <t>«ԱՆԻ» ՀԱՆՐԱԽԱՆՈՒԹ</t>
  </si>
  <si>
    <t>Արցախի փող., 8/1 շենք</t>
  </si>
  <si>
    <t>tel:+37443264264</t>
  </si>
  <si>
    <t>«ՏՐԱՆԶԻՏ ՊՐՈ» ԳՐԵՆԱԿԱՆ ՊԻՏՈՒՅՔՆԵՐԻ ԵՎ ՏՆՏԵՍԱԿԱՆ ԱՊՐԱՆՔՆԵՐԻ ՄԱՏԱԿԱՐԱՐ</t>
  </si>
  <si>
    <t>Դավթաշեն, 1-ին թաղամաս, 15-14 շենք</t>
  </si>
  <si>
    <t>Արտակ Ասատրյան, տնօրեն</t>
  </si>
  <si>
    <t>tel:+37491403262</t>
  </si>
  <si>
    <t>Արտակի հետ եմ խոսել՝ տնօրենն էր, ասեց զանգեմ Մելինեի հետ խոսամ 15.09, 098897701</t>
  </si>
  <si>
    <t>Մելինեն ասեց առաջարկը Վաթսափով նայեն կզանգի հանդիպման համար</t>
  </si>
  <si>
    <t>«ԻՏԱԼ ԿԱԶԱ» («ԻՏԱԼԱԿԱՆ ՏՈՒՆ») ԻՏԱԼԱԿԱՆ ՏՆՏԵՍԱԿԱՆ ԱՊՐԱՆՔՆԵՐԻ ԽԱՆՈՒԹ</t>
  </si>
  <si>
    <t>Պարոնյան փող., 22/39 շենք</t>
  </si>
  <si>
    <t>Նարինե Լևոնի Հարությունյան, տնօրեն</t>
  </si>
  <si>
    <t>tel:+37410500579/ մենեջեռ tel:+37499500579</t>
  </si>
  <si>
    <t>Տաթևի հետ եմ խոսել, ասեց չոն հագնում իրենց աշխատակիցները միանման հագուստ, բայց եթեմիտք լինի մեզ կզանգեն</t>
  </si>
  <si>
    <t>«ԳԱՅԱՆԵ» ՀԱՆՐԱԽԱՆՈՒԹ</t>
  </si>
  <si>
    <t>Գարեգին Նժդեհի փող., 8 շենք</t>
  </si>
  <si>
    <t>tel:+37410440844</t>
  </si>
  <si>
    <t>Իրենք գործընկեր ունեն, էդ մարդկանց ասեց չեն ուզի նեղացնեն։Դ</t>
  </si>
  <si>
    <t>«ԳԼԱՆՑ»</t>
  </si>
  <si>
    <t>Գարեգին Նժդեհի փող., 48 շենք</t>
  </si>
  <si>
    <t>tel:+37441800888</t>
  </si>
  <si>
    <t>Ասեցին տնօրենը կզանգահարի՝ մանրամասները իմանալու համար</t>
  </si>
  <si>
    <t>«ԼԱ ՄԱՐԿԵՏ» ԽԱՆՈՒԹՆԵՐԻ ՑԱՆՑ</t>
  </si>
  <si>
    <t>Ասեց մի քանի րոպեից զանգեմ, որ կարողանա լսել առաջարկը</t>
  </si>
  <si>
    <t>Աննայի հետ եմ խոսել, ասեց ղեկավարության հետ պետք ա հանդիպում նշանակենք, եթե նշանակենք, ղեկավարությունն էլ տեղում չի, 20 օրից զանգեմ։</t>
  </si>
  <si>
    <t>«ՋՐՎԵԺ ՄԱՐԿԵՏ»</t>
  </si>
  <si>
    <t>Թևոսյան փող., 52 շենք</t>
  </si>
  <si>
    <t>Արտակ Պուրտոյան, տնօրեն</t>
  </si>
  <si>
    <t>tel:+37499676788</t>
  </si>
  <si>
    <t>Տնօրենի հետ եմ խոսել, ասեց մենեջեռի համարը փոխանցի խոսեմ, մենեջեռն ասեց 1,5ժ-ից զանգեմ։</t>
  </si>
  <si>
    <t>Ռիմայի հետ եմ խոսել, պոլոներ էին ուզում, հանդիպում նշանակեցինք 17.09-ի համար, 3 խանութ ունեն, ամեն մեկը 50-60 աշխատակցով։</t>
  </si>
  <si>
    <t>«ԷՄՎԵՅ ԱՐՄԵՆԻԱ»</t>
  </si>
  <si>
    <t>Աղբյուր Սերոբի փող., 1 շենք, տարածք 62</t>
  </si>
  <si>
    <t>Հասմիկ Միրզոյան, տնօրեն</t>
  </si>
  <si>
    <t>tel:+37498255031</t>
  </si>
  <si>
    <t>Ասեց էս պահին ոչ մի համագործակցություն չունեն, կոնտակտ ֆիքսեց, ասեց որ սկսեն աշխատել կապ կհաստատի</t>
  </si>
  <si>
    <t>«ՎԱՅԹԲԵՐՐԻ»</t>
  </si>
  <si>
    <t xml:space="preserve">Չի հետաքրքրում </t>
  </si>
  <si>
    <t>«ՄՐԳԵՐԻ ԱՅԳԻ» ԽԱՆՈՒԹ</t>
  </si>
  <si>
    <t>Սարի Թաղ, 12-րդ փողոց, 31 շենք</t>
  </si>
  <si>
    <t>tel:+37496119001</t>
  </si>
  <si>
    <t>Գևորգի հետ եմ խոսել, ասեց աշխատողները չեն կչում նման հագուստ, ցանկություն չունեն, բայց հետագայում կարողա ուզեն ու մեր հետ կապ հաստատեն։</t>
  </si>
  <si>
    <t>«ՔԼԻՆ ՔՈԼՈՐՍ» ՏՆՏԵՍԱԿԱՆ ԱՊՐԱՆՔՆԵՐ ՎԱՃԱՌՈՂ ԸՆԿԵՐՈՒԹՅՈՒՆ</t>
  </si>
  <si>
    <t>Նոր Նորքի 9-րդ զանգված, Վիլնյուսի փող., 37/3 շենք</t>
  </si>
  <si>
    <t>tel:+37477323889</t>
  </si>
  <si>
    <t>«ԳՐԱՍՍ ՕՖԻՇԼ»</t>
  </si>
  <si>
    <t>Բագրատունյաց փող. 2-րդ նրբ., 10 շենք</t>
  </si>
  <si>
    <t>Վարդան Ալավերդյան, տնօրեն</t>
  </si>
  <si>
    <t>tel:+37495690904</t>
  </si>
  <si>
    <t>«ԵՎՐՈՊԱՐՏՆԵՐ»</t>
  </si>
  <si>
    <t>Աճառյան փող., 26 շենք, բն.13</t>
  </si>
  <si>
    <t>Նանար Պետրոսյան, տնօրեն</t>
  </si>
  <si>
    <t>Ասեցին մեծաքանակ պատվեր արդեն ունեն գրանցած, նոր համագործակցություն չեն ուզում</t>
  </si>
  <si>
    <t>«ՍՍՎ» ԱՌԵՎՏՐԱԱՐՏԱԴՐԱԿԱՆ ԸՆԿԵՐՈՒԹՅՈՒՆ</t>
  </si>
  <si>
    <t>Սևանի փող., 33/2 շենք</t>
  </si>
  <si>
    <t>Ստեփան Ոսկանյան, տնօրեն</t>
  </si>
  <si>
    <t>tel:+37444290001</t>
  </si>
  <si>
    <t>Ասեց փոքր թիմ են իրանք 5 հոգուց բաղկացած, հետո ասեցի որ նվերների համար էլ կարան պատվեր անեն, ասեց վաթսափին ուղարկեմ ինֆոն՝ նայեն։</t>
  </si>
  <si>
    <t>«ՋՈՒՐ ԷՅ ԷՄ»</t>
  </si>
  <si>
    <t>Կարեն Սարկավագյան, գլխավոր գործադիր տնօրեն</t>
  </si>
  <si>
    <t>tel:+37410587587</t>
  </si>
  <si>
    <t>Զբաղված ա ցույց տալիս</t>
  </si>
  <si>
    <t>Խոսացի, ասեցին իրենց կայքով պետք ա հայտ լրացնեմ համագործակցության, լրացրել եմ՝ մեր մեյլը, հեռախոսահամարը, պրեզենտացիան ու ինֆորմացիա մեր մասին կցելով։</t>
  </si>
  <si>
    <t>«ԿԵՐԽԵՐ»</t>
  </si>
  <si>
    <t>Սասունցի Դավթի հրպ., 2</t>
  </si>
  <si>
    <t>Անդրոնիկ Բաղդասարյան, գործադիր տնօրեն</t>
  </si>
  <si>
    <t>tel:+37441255063</t>
  </si>
  <si>
    <t>Եվայի հետ եմ խոսել, ասեց ինֆորմացիան փոխանցի մարկետինգի բաժին, որ կապ հաստատեն։</t>
  </si>
  <si>
    <t>«ՄԱՐԿՈ ԳՐՈՒՊ»</t>
  </si>
  <si>
    <t>Ալեք Մանուկյան փող., 23 շենք</t>
  </si>
  <si>
    <t>tel:+37493520406</t>
  </si>
  <si>
    <t>055540406 համարն են տվել, ասեցին Շուշանիհետ խոսամ, զանգել եմ Լուսինեն ա պատասխանել, ասեց վատսափ ինֆո ուղարկեմ նայեն,մեզ հետ կապի դուրս կգանհանդիպման մանրամասների հետ կապված։</t>
  </si>
  <si>
    <t>«ԶՈԴԻԱԿ» ԿԵՆՑԱՂԱՅԻՆ ՏԵԽՆԻԿԱՅԻ ԽԱՆՈՒԹ</t>
  </si>
  <si>
    <t>Նոր Նորքի 2-րդ զանգված, Թոթովենցի փող. նրբ., 3 շենք</t>
  </si>
  <si>
    <t>Կարեն Մելսի Խաչատրյան, տնօրեն</t>
  </si>
  <si>
    <t>tel:+37410631171</t>
  </si>
  <si>
    <t>Ասեց համագործակցություն ունեն</t>
  </si>
  <si>
    <t>«ՎԵՍՏԱ» ԽԱՆՈՒԹ-ՍՐԱՀ</t>
  </si>
  <si>
    <t>Ծովակալ Իսակովի պող., 48/1 շենք</t>
  </si>
  <si>
    <t>tel:+37460707070</t>
  </si>
  <si>
    <t>Ասեց ինֆո ուղարկեմ փոխանցի մարքեթինգի բաժին</t>
  </si>
  <si>
    <t>«ԱՐՍԻԵԼ ԷԼԵԿՏՐՈՆԻՔՍ»</t>
  </si>
  <si>
    <t>Նոր Նորքի 5-րդ զանգված, Բադալ Մուրադյան փող., 7 շենք</t>
  </si>
  <si>
    <t>Մարգարիտա Ղազարյան, տնօրեն</t>
  </si>
  <si>
    <t>tel:+37410648244</t>
  </si>
  <si>
    <t>Համագործակցություն ունեն</t>
  </si>
  <si>
    <t>«ՓՐԻԹԻ ՈՒԵՅ»</t>
  </si>
  <si>
    <t>tel:+37410733135</t>
  </si>
  <si>
    <t>«ԷԼԵԿՏՐՈՆԻՔՍ ՊԼԱՆԵՏ» ԿԵՆՑԱՂԱՅԻՆ ԷԼԵԿՏՐՈՆԻԿԱՅԻ, ԷԼԵԿՏՐԱՏԵԽՆԻԿԱՅԻ, ԿԻՑ ԱՔՍԵՍՈՒԱՐՆԵՐԻ ԵՎ ՏԱՆ ՊԱՐԱԳԱՆԵՐԻ ՕՆԼԱՅՆ-ԽԱՆՈՒԹ</t>
  </si>
  <si>
    <t>Աճառյան փող., 33/4 շենք</t>
  </si>
  <si>
    <t>tel:+37411700000</t>
  </si>
  <si>
    <t>«220Վ ԷԼԵԿՏՐՈՆԻՔՍ» ԿԵՆՑԱՂԱՅԻՆ ՏԵԽՆԻԿԱՅԻ ԽԱՆՈՒԹ</t>
  </si>
  <si>
    <t>Մասիս 2-րդ փողոց, 44 շենք</t>
  </si>
  <si>
    <t>Հովհաննես Խաչատրյան, տնօրեն</t>
  </si>
  <si>
    <t>tel:+37493555665</t>
  </si>
  <si>
    <t>Ասեց մենեջեռը դուրս ա եկել տեղում չի այլ օր զանգահարեք։ (Խոսացել եմ՝ 16.09)</t>
  </si>
  <si>
    <t>«ՍՄԱՐԹԲՈՔՍ» ԷԼԵԿՏՐՈՆԻԿԱՅԻ ԽԱՆՈՒԹ-ՍՐԱՀ</t>
  </si>
  <si>
    <t>Սայաթ-Նովայի պող., 18 շենք</t>
  </si>
  <si>
    <t>Արթուր Ղուկասյան, տնօրեն</t>
  </si>
  <si>
    <t>tel:+37433201200</t>
  </si>
  <si>
    <t>Ասեցին տնօրենն ա զնաղվում այս ահրցով, բայց հիմա տեղում չի, վաղը զանգենք։ (Խոսել եմ 16.09)</t>
  </si>
  <si>
    <t>«ԷԼԵՄԵՆՏ» ("ELEMENT") ԷԼԵԿՏՐԱՏԵԽՆԻԿԱՅԻ ԽԱՆՈՒԹՆԵՐԻ ՑԱՆՑ</t>
  </si>
  <si>
    <t>Սևանի փող., 12/5 շենք, սրահներ 1/26, 1/27, 1/28 («Ռիչ Պլազա» առևտրի կենտրոնի շենքում, «Փեթակ» առևտրի կենտրոնի հարևանությամբ)</t>
  </si>
  <si>
    <t>Արտյոմ Միրզոյան, տնօրեն</t>
  </si>
  <si>
    <t>tel:+37441228228</t>
  </si>
  <si>
    <t xml:space="preserve">Ասեցին տնօրենը կապ կհաստատի </t>
  </si>
  <si>
    <t>«ՀՈՄ ՄԱՐՏ» ԿԵՆՑԱՂԱՅԻՆ ՏԵԽՆԻԿԱՅԻ ԵՎ ԷԼԵԿՏՐԱՏԵԽՆԻԿԱՅԻ ԽԱՆՈՒԹ-ՍՐԱՀ</t>
  </si>
  <si>
    <t>Սմբատ Զորավարի փող., 11/3 շենք, խանութ C-12 («Երևան» տոնավաճառի բակում)</t>
  </si>
  <si>
    <t>tel:+37460838333</t>
  </si>
  <si>
    <t>Ինձ ասացին որ աշխատակիցները քիչ են բայց նվերի համար հետաքրքրեց ու վաթսափին ինֆո ուզեց՝ 096838303, համարով</t>
  </si>
  <si>
    <t>«ՏԵԽՆՈՄԱՐԿԵՏ.ԷՅԷՄ»</t>
  </si>
  <si>
    <t>Լենինգրադյան փող., 23/11 շենք</t>
  </si>
  <si>
    <t>tel:+37460702000</t>
  </si>
  <si>
    <t>«ԻՆՏԵՐՄՈԼ» ԱՌԵՎՏՐԻ ԿԵՆՏՐՈՆ</t>
  </si>
  <si>
    <t>Ծովակալ Իսակովի պող., 54/6 շենք</t>
  </si>
  <si>
    <t>Արմեն Հարությունյան, տնօրեն</t>
  </si>
  <si>
    <t>tel:+37460700008</t>
  </si>
  <si>
    <t>Այն մարդը ով զբաղվում է այս հարցով երկրում չէ, զանգել 3օրից։ (խոսել եմ 16.09)</t>
  </si>
  <si>
    <t>«ՎԵԿՈ ԱԲՈՎՅԱՆ» ԿԵՆՑԱՂԱՅԻՆ ՏԵԽՆԻԿԱՅԻ ԽԱՆՈՒԹ</t>
  </si>
  <si>
    <t>Հայաստան, Կոտայքի մարզ, Աբովյան Սևանի փող., 23 շենք</t>
  </si>
  <si>
    <t>tel:+37433888444</t>
  </si>
  <si>
    <t>Պօլօ ա ուզել երկարաթև երկու կողմից ասեղնագործած լոգոյով, չափսերն ուղարկել եմ խմբին, իր վաթսափին գրել եմ որ լեգեն ուղարկիի։</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</si>
</sst>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
  </numFmts>
  <fonts count="205">
    <font>
      <sz val="11.0"/>
      <color theme="1"/>
      <name val="Calibri"/>
      <scheme val="minor"/>
    </font>
    <font>
      <color theme="1"/>
      <name val="Calibri"/>
      <scheme val="minor"/>
    </font>
    <font>
      <color rgb="FF000000"/>
      <name val="-apple-system"/>
    </font>
    <font>
      <u/>
      <color rgb="FF0000FF"/>
    </font>
    <font/>
    <font>
      <sz val="11.0"/>
      <color rgb="FF000000"/>
      <name val="-apple-system"/>
    </font>
    <font>
      <sz val="12.0"/>
      <color rgb="FF242424"/>
      <name val="Bold"/>
    </font>
    <font>
      <sz val="7.0"/>
      <color rgb="FF333333"/>
      <name val="Regular"/>
    </font>
    <font>
      <sz val="13.0"/>
      <color rgb="FF000000"/>
      <name val="-apple-system"/>
    </font>
    <font>
      <sz val="12.0"/>
      <color rgb="FF000000"/>
      <name val="-apple-system"/>
    </font>
    <font>
      <sz val="10.0"/>
      <color theme="1"/>
      <name val="Calibri"/>
      <scheme val="minor"/>
    </font>
    <font>
      <color rgb="FF000000"/>
      <name val="Arial"/>
    </font>
    <font>
      <sz val="12.0"/>
      <color rgb="FF333333"/>
      <name val="Bold"/>
    </font>
    <font>
      <sz val="14.0"/>
      <color rgb="FF000000"/>
      <name val="-apple-system"/>
    </font>
    <font>
      <u/>
      <color rgb="FF0000FF"/>
    </font>
    <font>
      <sz val="12.0"/>
      <color rgb="FF000000"/>
      <name val="Arial"/>
    </font>
    <font>
      <u/>
      <color rgb="FF0000FF"/>
    </font>
    <font>
      <sz val="11.0"/>
      <color rgb="FF000000"/>
      <name val="Regular"/>
    </font>
    <font>
      <u/>
      <sz val="11.0"/>
      <color rgb="FF0000FF"/>
    </font>
    <font>
      <sz val="13.0"/>
      <color rgb="FF0DC082"/>
      <name val="Roboto"/>
    </font>
    <font>
      <u/>
      <color rgb="FF0000FF"/>
    </font>
    <font>
      <sz val="8.0"/>
      <color rgb="FF000000"/>
      <name val="Regular"/>
    </font>
    <font>
      <sz val="15.0"/>
      <color rgb="FF000000"/>
      <name val="-apple-system"/>
    </font>
    <font>
      <sz val="11.0"/>
      <color rgb="FF050505"/>
      <name val="&quot;Segoe UI Historic&quot;"/>
    </font>
    <font>
      <sz val="10.0"/>
      <color rgb="FF000000"/>
      <name val="-apple-system"/>
    </font>
    <font>
      <sz val="8.0"/>
      <color rgb="FF000000"/>
      <name val="Bold"/>
    </font>
    <font>
      <sz val="10.0"/>
      <color rgb="FF333333"/>
      <name val="Bold"/>
    </font>
    <font>
      <b/>
      <sz val="11.0"/>
      <color rgb="FF000000"/>
      <name val="&quot;Arial AMU&quot;"/>
    </font>
    <font>
      <b/>
      <color rgb="FF000000"/>
      <name val="Arial"/>
    </font>
    <font>
      <sz val="10.0"/>
      <color rgb="FF000000"/>
      <name val="&quot;WeblySleek UI&quot;"/>
    </font>
    <font>
      <u/>
      <sz val="10.0"/>
      <color rgb="FF0000FF"/>
    </font>
    <font>
      <sz val="11.0"/>
      <color rgb="FF222222"/>
      <name val="&quot;Google Sans&quot;"/>
    </font>
    <font>
      <u/>
      <color rgb="FF1155CC"/>
      <name val="Calibri"/>
      <scheme val="minor"/>
    </font>
    <font>
      <color rgb="FF5E5E5E"/>
      <name val="&quot;Google Sans&quot;"/>
    </font>
    <font>
      <sz val="11.0"/>
      <color rgb="FF000000"/>
      <name val="Arial"/>
    </font>
    <font>
      <sz val="11.0"/>
      <color rgb="FF242424"/>
      <name val="Bold"/>
    </font>
    <font>
      <sz val="14.0"/>
      <color rgb="FF000000"/>
      <name val="Arial"/>
    </font>
    <font>
      <color theme="1"/>
      <name val="-apple-system"/>
    </font>
    <font>
      <u/>
      <color rgb="FF0000FF"/>
      <name val="-apple-system"/>
    </font>
    <font>
      <sz val="12.0"/>
      <color theme="1"/>
      <name val="-apple-system"/>
    </font>
    <font>
      <u/>
      <color rgb="FF0000FF"/>
    </font>
    <font>
      <sz val="15.0"/>
      <color rgb="FF000000"/>
      <name val="Arial"/>
    </font>
    <font>
      <sz val="11.0"/>
      <color rgb="FF000000"/>
      <name val="System-ui"/>
    </font>
    <font>
      <u/>
      <color rgb="FF0000FF"/>
    </font>
    <font>
      <sz val="12.0"/>
      <color rgb="FF000000"/>
      <name val="System-ui"/>
    </font>
    <font>
      <sz val="11.0"/>
      <color rgb="FF333333"/>
      <name val="EuropeC"/>
    </font>
    <font>
      <u/>
      <color rgb="FF0000FF"/>
    </font>
    <font>
      <u/>
      <sz val="9.0"/>
      <color rgb="FF0000FF"/>
    </font>
    <font>
      <color rgb="FF000000"/>
      <name val="&quot;Montserratarm Light&quot;"/>
    </font>
    <font>
      <sz val="12.0"/>
      <color theme="1"/>
      <name val="Arial"/>
    </font>
    <font>
      <b/>
      <sz val="11.0"/>
      <color rgb="FF000000"/>
      <name val="Arial"/>
    </font>
    <font>
      <u/>
      <sz val="11.0"/>
      <color rgb="FF000000"/>
      <name val="Arial"/>
    </font>
    <font>
      <u/>
      <sz val="11.0"/>
      <color rgb="FF000000"/>
      <name val="Arial"/>
    </font>
    <font>
      <u/>
      <sz val="11.0"/>
      <color rgb="FF000000"/>
      <name val="Arial"/>
    </font>
    <font>
      <u/>
      <color rgb="FF000000"/>
      <name val="Arial"/>
    </font>
    <font>
      <u/>
      <sz val="12.0"/>
      <color rgb="FF000000"/>
      <name val="Arial"/>
    </font>
    <font>
      <b/>
      <u/>
      <sz val="11.0"/>
      <color rgb="FF000000"/>
      <name val="Arial"/>
    </font>
    <font>
      <b/>
      <sz val="12.0"/>
      <color rgb="FF000000"/>
      <name val="Arial"/>
    </font>
    <font>
      <sz val="1.0"/>
      <color rgb="FF000000"/>
      <name val="Arial"/>
    </font>
    <font>
      <u/>
      <sz val="1.0"/>
      <color rgb="FF000000"/>
      <name val="Arial"/>
    </font>
    <font>
      <b/>
      <sz val="11.0"/>
      <color rgb="FF000000"/>
      <name val="-apple-system"/>
    </font>
    <font>
      <u/>
      <sz val="12.0"/>
      <color rgb="FF1155CC"/>
      <name val="Arial"/>
    </font>
    <font>
      <color rgb="FF000000"/>
      <name val="Calibri"/>
      <scheme val="minor"/>
    </font>
    <font>
      <sz val="11.0"/>
      <color rgb="FF767676"/>
      <name val="Jost"/>
    </font>
    <font>
      <b/>
      <u/>
      <sz val="11.0"/>
      <color rgb="FF000000"/>
      <name val="Arial"/>
    </font>
    <font>
      <sz val="11.0"/>
      <color rgb="FF000000"/>
      <name val="Montserrat"/>
    </font>
    <font>
      <color rgb="FF000000"/>
      <name val="Montserrat"/>
    </font>
    <font>
      <b/>
      <sz val="24.0"/>
      <color rgb="FF000000"/>
      <name val="Calibri"/>
    </font>
    <font>
      <sz val="11.0"/>
      <color rgb="FF000000"/>
      <name val="&quot;Aptos Narrow&quot;"/>
    </font>
    <font>
      <sz val="12.0"/>
      <color rgb="FF000000"/>
      <name val="&quot;Aptos Narrow&quot;"/>
    </font>
    <font>
      <color rgb="FF333333"/>
      <name val="Regular"/>
    </font>
    <font>
      <sz val="11.0"/>
      <color theme="1"/>
      <name val="&quot;Aptos Narrow&quot;"/>
    </font>
    <font>
      <sz val="11.0"/>
      <color theme="1"/>
      <name val="Arial"/>
    </font>
    <font>
      <color theme="1"/>
      <name val="Arial"/>
    </font>
    <font>
      <b/>
      <sz val="16.0"/>
      <color theme="1"/>
      <name val="Calibri"/>
      <scheme val="minor"/>
    </font>
    <font>
      <sz val="11.0"/>
      <color rgb="FF333333"/>
      <name val="Arial"/>
    </font>
    <font>
      <u/>
      <sz val="11.0"/>
      <color rgb="FF1155CC"/>
      <name val="Arial"/>
    </font>
    <font>
      <u/>
      <sz val="11.0"/>
      <color rgb="FF1155CC"/>
      <name val="Arial"/>
    </font>
    <font>
      <sz val="11.0"/>
      <color rgb="FF666666"/>
      <name val="Arial"/>
    </font>
    <font>
      <sz val="11.0"/>
      <color rgb="FF242424"/>
      <name val="Arial"/>
    </font>
    <font>
      <b/>
      <sz val="19.0"/>
      <color theme="1"/>
      <name val="Arial"/>
    </font>
    <font>
      <sz val="19.0"/>
      <color theme="1"/>
      <name val="Calibri"/>
      <scheme val="minor"/>
    </font>
    <font>
      <sz val="11.0"/>
      <color rgb="FF333333"/>
      <name val="Bold"/>
    </font>
    <font>
      <sz val="11.0"/>
      <color rgb="FF666666"/>
      <name val="Regular"/>
    </font>
    <font>
      <color rgb="FF333333"/>
      <name val="Arial"/>
    </font>
    <font>
      <sz val="12.0"/>
      <color rgb="FF333333"/>
      <name val="Arial"/>
    </font>
    <font>
      <sz val="17.0"/>
      <color theme="1"/>
      <name val="Calibri"/>
      <scheme val="minor"/>
    </font>
    <font>
      <u/>
      <color rgb="FF0000FF"/>
    </font>
    <font>
      <sz val="12.0"/>
      <color rgb="FF242424"/>
      <name val="Arial"/>
    </font>
    <font>
      <sz val="12.0"/>
      <color theme="1"/>
      <name val="Calibri"/>
      <scheme val="minor"/>
    </font>
    <font>
      <b/>
      <sz val="17.0"/>
      <color rgb="FF000000"/>
      <name val="Arial"/>
    </font>
    <font>
      <sz val="22.0"/>
      <color rgb="FFFFFFFF"/>
      <name val="Calibri"/>
      <scheme val="minor"/>
    </font>
    <font>
      <u/>
      <color rgb="FF0000FF"/>
    </font>
    <font>
      <sz val="17.0"/>
      <color rgb="FF000000"/>
      <name val="Roboto"/>
    </font>
    <font>
      <u/>
      <sz val="9.0"/>
      <color rgb="FF000000"/>
      <name val="Roboto"/>
    </font>
    <font>
      <sz val="18.0"/>
      <color rgb="FFFFFFFF"/>
      <name val="Calibri"/>
      <scheme val="minor"/>
    </font>
    <font>
      <u/>
      <sz val="17.0"/>
      <color rgb="FF1155CC"/>
      <name val="Calibri"/>
      <scheme val="minor"/>
    </font>
    <font>
      <sz val="15.0"/>
      <color rgb="FF333333"/>
      <name val="Arial"/>
    </font>
    <font>
      <sz val="13.0"/>
      <color rgb="FF242424"/>
      <name val="Bold"/>
    </font>
    <font>
      <u/>
      <sz val="17.0"/>
      <color rgb="FF000000"/>
      <name val="Calibri"/>
      <scheme val="minor"/>
    </font>
    <font>
      <sz val="18.0"/>
      <color theme="1"/>
      <name val="Calibri"/>
      <scheme val="minor"/>
    </font>
    <font>
      <u/>
      <sz val="17.0"/>
      <color rgb="FF1155CC"/>
      <name val="Calibri"/>
      <scheme val="minor"/>
    </font>
    <font>
      <sz val="9.0"/>
      <color theme="1"/>
      <name val="Arial"/>
    </font>
    <font>
      <color theme="1"/>
      <name val="Regular"/>
    </font>
    <font>
      <sz val="11.0"/>
      <color theme="1"/>
      <name val="Regular"/>
    </font>
    <font>
      <b/>
      <color theme="1"/>
      <name val="Calibri"/>
      <scheme val="minor"/>
    </font>
    <font>
      <b/>
      <sz val="12.0"/>
      <color rgb="FF333333"/>
      <name val="Arial"/>
    </font>
    <font>
      <b/>
      <sz val="12.0"/>
      <color rgb="FF242424"/>
      <name val="Bold"/>
    </font>
    <font>
      <b/>
      <sz val="11.0"/>
      <color rgb="FF767676"/>
      <name val="Arial"/>
    </font>
    <font>
      <b/>
      <sz val="12.0"/>
      <color rgb="FF1C3440"/>
      <name val="Inherit"/>
    </font>
    <font>
      <sz val="11.0"/>
      <color rgb="FF333333"/>
      <name val="Regular"/>
    </font>
    <font>
      <sz val="12.0"/>
      <color rgb="FF000000"/>
      <name val="Roboto"/>
    </font>
    <font>
      <sz val="11.0"/>
      <color rgb="FF000000"/>
      <name val="Calibri"/>
      <scheme val="minor"/>
    </font>
    <font>
      <b/>
      <sz val="12.0"/>
      <color theme="1"/>
      <name val="Calibri"/>
      <scheme val="minor"/>
    </font>
    <font>
      <b/>
      <sz val="13.0"/>
      <color theme="1"/>
      <name val="Calibri"/>
      <scheme val="minor"/>
    </font>
    <font>
      <b/>
      <sz val="15.0"/>
      <color theme="1"/>
      <name val="Calibri"/>
      <scheme val="minor"/>
    </font>
    <font>
      <sz val="11.0"/>
      <color theme="1"/>
      <name val="Calibri"/>
    </font>
    <font>
      <b/>
      <sz val="12.0"/>
      <color theme="1"/>
      <name val="Calibri"/>
    </font>
    <font>
      <b/>
      <sz val="12.0"/>
      <color theme="1"/>
      <name val="Arial"/>
    </font>
    <font>
      <sz val="13.0"/>
      <color theme="1"/>
      <name val="Calibri"/>
      <scheme val="minor"/>
    </font>
    <font>
      <sz val="14.0"/>
      <color rgb="FF242424"/>
      <name val="Bold"/>
    </font>
    <font>
      <sz val="14.0"/>
      <color rgb="FF242424"/>
      <name val="Arial"/>
    </font>
    <font>
      <color rgb="FFFF0000"/>
      <name val="Calibri"/>
      <scheme val="minor"/>
    </font>
    <font>
      <b/>
      <sz val="14.0"/>
      <color rgb="FF118878"/>
      <name val="Arial"/>
    </font>
    <font>
      <b/>
      <sz val="14.0"/>
      <color rgb="FF000000"/>
      <name val="Arial"/>
    </font>
    <font>
      <sz val="10.0"/>
      <color theme="1"/>
      <name val="Arial"/>
    </font>
    <font>
      <b/>
      <sz val="12.0"/>
      <color rgb="FF118878"/>
      <name val="Arial"/>
    </font>
    <font>
      <b/>
      <sz val="16.0"/>
      <color theme="1"/>
      <name val="Arial"/>
    </font>
    <font>
      <b/>
      <sz val="14.0"/>
      <color theme="1"/>
      <name val="Calibri"/>
    </font>
    <font>
      <b/>
      <sz val="10.0"/>
      <color theme="1"/>
      <name val="Arial"/>
    </font>
    <font>
      <b/>
      <sz val="12.0"/>
      <color rgb="FF298087"/>
      <name val="Arial"/>
    </font>
    <font>
      <sz val="11.0"/>
      <color rgb="FF006100"/>
      <name val="Calibri"/>
    </font>
    <font>
      <b/>
      <sz val="10.0"/>
      <color rgb="FF298087"/>
      <name val="Arial"/>
    </font>
    <font>
      <sz val="10.0"/>
      <color rgb="FF000000"/>
      <name val="Arial"/>
    </font>
    <font>
      <b/>
      <sz val="13.0"/>
      <color rgb="FF118878"/>
      <name val="Arial"/>
    </font>
    <font>
      <b/>
      <sz val="13.0"/>
      <color rgb="FF000000"/>
      <name val="Arial"/>
    </font>
    <font>
      <sz val="13.0"/>
      <color theme="1"/>
      <name val="Arial"/>
    </font>
    <font>
      <sz val="13.0"/>
      <color rgb="FF000000"/>
      <name val="Arial"/>
    </font>
    <font>
      <sz val="13.0"/>
      <color theme="1"/>
      <name val="Calibri"/>
    </font>
    <font>
      <b/>
      <sz val="13.0"/>
      <color theme="1"/>
      <name val="Arial"/>
    </font>
    <font>
      <b/>
      <sz val="15.0"/>
      <color theme="1"/>
      <name val="Calibri"/>
    </font>
    <font>
      <b/>
      <sz val="14.0"/>
      <color theme="1"/>
      <name val="Arial"/>
    </font>
    <font>
      <b/>
      <sz val="11.0"/>
      <color theme="1"/>
      <name val="Calibri"/>
    </font>
    <font>
      <sz val="11.0"/>
      <color rgb="FF000000"/>
      <name val="&quot;Google Sans&quot;"/>
    </font>
    <font>
      <u/>
      <sz val="12.0"/>
      <color theme="1"/>
      <name val="Arial"/>
    </font>
    <font>
      <u/>
      <sz val="11.0"/>
      <color rgb="FF000000"/>
      <name val="Arial"/>
    </font>
    <font>
      <b/>
      <sz val="12.0"/>
      <color rgb="FF333333"/>
      <name val="Bold"/>
    </font>
    <font>
      <sz val="12.0"/>
      <color theme="1"/>
      <name val="Calibri"/>
    </font>
    <font>
      <sz val="12.0"/>
      <color rgb="FF000000"/>
      <name val="Inter"/>
    </font>
    <font>
      <sz val="8.0"/>
      <color rgb="FF333333"/>
      <name val="Regular"/>
    </font>
    <font>
      <sz val="11.0"/>
      <color rgb="FF737373"/>
      <name val="__Noto_Sans_Armenian_2bb3be"/>
    </font>
    <font>
      <b/>
      <sz val="12.0"/>
      <color rgb="FF1C3440"/>
      <name val="__Noto_Sans_Armenian_2bb3be"/>
    </font>
    <font>
      <b/>
      <sz val="13.0"/>
      <color rgb="FF1C3440"/>
      <name val="Inherit"/>
    </font>
    <font>
      <sz val="11.0"/>
      <color rgb="FF1C3440"/>
      <name val="__Noto_Sans_Armenian_2bb3be"/>
    </font>
    <font>
      <sz val="11.0"/>
      <color rgb="FF737373"/>
      <name val="Inherit"/>
    </font>
    <font>
      <b/>
      <sz val="12.0"/>
      <color rgb="FF1C3440"/>
      <name val="__Noto_Sans_fba9a0"/>
    </font>
    <font>
      <sz val="11.0"/>
      <color rgb="FF1C3440"/>
      <name val="__Noto_Sans_fba9a0"/>
    </font>
    <font>
      <sz val="11.0"/>
      <color rgb="FF737373"/>
      <name val="__Noto_Sans_fba9a0"/>
    </font>
    <font>
      <sz val="12.0"/>
      <color rgb="FF686666"/>
      <name val="Roboto"/>
    </font>
    <font>
      <sz val="12.0"/>
      <color rgb="FF000000"/>
      <name val="Calibri"/>
      <scheme val="minor"/>
    </font>
    <font>
      <sz val="11.0"/>
      <color rgb="FF181818"/>
      <name val="&quot;Familjen Grotesk&quot;"/>
    </font>
    <font>
      <b/>
      <sz val="12.0"/>
      <color rgb="FF000000"/>
      <name val="Bold"/>
    </font>
    <font>
      <sz val="11.0"/>
      <color rgb="FF444444"/>
      <name val="MardotoRegular"/>
    </font>
    <font>
      <b/>
      <sz val="12.0"/>
      <color rgb="FF242424"/>
      <name val="Arial"/>
    </font>
    <font>
      <color rgb="FF333333"/>
      <name val="Calibri"/>
      <scheme val="minor"/>
    </font>
    <font>
      <b/>
      <sz val="12.0"/>
      <color rgb="FF000000"/>
      <name val="-apple-system"/>
    </font>
    <font>
      <sz val="11.0"/>
      <color rgb="FF2A1711"/>
      <name val="Text"/>
    </font>
    <font>
      <sz val="12.0"/>
      <color rgb="FF232323"/>
      <name val="-apple-system"/>
    </font>
    <font>
      <sz val="11.0"/>
      <color rgb="FF337AB7"/>
      <name val="Signika"/>
    </font>
    <font>
      <sz val="11.0"/>
      <color rgb="FF050505"/>
      <name val="Arial"/>
    </font>
    <font>
      <u/>
      <sz val="12.0"/>
      <color rgb="FF0000FF"/>
    </font>
    <font>
      <sz val="12.0"/>
      <color rgb="FF000000"/>
      <name val="AdelleSansARM"/>
    </font>
    <font>
      <b/>
      <sz val="11.0"/>
      <color rgb="FF353535"/>
      <name val="Montserrat"/>
    </font>
    <font>
      <sz val="11.0"/>
      <color rgb="FF4A180C"/>
      <name val="En-regular"/>
    </font>
    <font>
      <sz val="11.0"/>
      <color rgb="FF4A180C"/>
      <name val="Arial"/>
    </font>
    <font>
      <b/>
      <sz val="13.0"/>
      <color rgb="FF1C3440"/>
      <name val="__Noto_Sans_Armenian_2bb3be"/>
    </font>
    <font>
      <b/>
      <u/>
      <sz val="12.0"/>
      <color rgb="FF1C3440"/>
      <name val="Inherit"/>
    </font>
    <font>
      <b/>
      <sz val="14.0"/>
      <color rgb="FF242424"/>
      <name val="Bold"/>
    </font>
    <font>
      <b/>
      <sz val="13.0"/>
      <color rgb="FF242424"/>
      <name val="Bold"/>
    </font>
    <font>
      <b/>
      <sz val="12.0"/>
      <color rgb="FF202125"/>
      <name val="&quot;Noto Sans&quot;"/>
    </font>
    <font>
      <sz val="12.0"/>
      <color rgb="FF000000"/>
      <name val="&quot;Noto Sans&quot;"/>
    </font>
    <font>
      <sz val="11.0"/>
      <color rgb="FF737373"/>
      <name val="__Noto_Sans_Armenian_0bf588"/>
    </font>
    <font>
      <sz val="18.0"/>
      <color rgb="FF333333"/>
      <name val="Bold"/>
    </font>
    <font>
      <u/>
      <sz val="12.0"/>
      <color rgb="FF0A66C2"/>
      <name val="Arial"/>
    </font>
    <font>
      <u/>
      <sz val="12.0"/>
      <color rgb="FF000000"/>
      <name val="-apple-system"/>
    </font>
    <font>
      <sz val="11.0"/>
      <color rgb="FF000000"/>
      <name val="__Noto_Sans_Armenian_2bb3be"/>
    </font>
    <font>
      <sz val="12.0"/>
      <color rgb="FF000000"/>
      <name val="&quot;Noto Sans Armenian&quot;"/>
    </font>
    <font>
      <u/>
      <sz val="12.0"/>
      <color rgb="FF000000"/>
      <name val="Arial"/>
    </font>
    <font>
      <u/>
      <sz val="12.0"/>
      <color rgb="FF000000"/>
      <name val="Arial"/>
    </font>
    <font>
      <color rgb="FF000000"/>
      <name val="Raleway"/>
    </font>
    <font>
      <u/>
      <sz val="12.0"/>
      <color rgb="FF0000FF"/>
    </font>
    <font>
      <sz val="11.0"/>
      <color rgb="FF212529"/>
      <name val="-apple-system"/>
    </font>
    <font>
      <sz val="12.0"/>
      <color rgb="FF212529"/>
      <name val="Arial"/>
    </font>
    <font>
      <sz val="12.0"/>
      <color rgb="FF212529"/>
      <name val="-apple-system"/>
    </font>
    <font>
      <b/>
      <sz val="17.0"/>
      <color theme="1"/>
      <name val="Calibri"/>
      <scheme val="minor"/>
    </font>
    <font>
      <sz val="9.0"/>
      <color theme="1"/>
      <name val="Bold"/>
    </font>
    <font>
      <u/>
      <color theme="1"/>
      <name val="Calibri"/>
      <scheme val="minor"/>
    </font>
    <font>
      <u/>
      <color theme="1"/>
      <name val="Calibri"/>
      <scheme val="minor"/>
    </font>
    <font>
      <sz val="10.0"/>
      <color rgb="FFFF0000"/>
      <name val="Arial"/>
    </font>
    <font>
      <color rgb="FFFF0000"/>
      <name val="Regular"/>
    </font>
    <font>
      <sz val="11.0"/>
      <color rgb="FFFF0000"/>
      <name val="Regular"/>
    </font>
    <font>
      <sz val="11.0"/>
      <color rgb="FFFF0000"/>
      <name val="Arial"/>
    </font>
    <font>
      <sz val="10.0"/>
      <color rgb="FF333333"/>
      <name val="Arial"/>
    </font>
    <font>
      <sz val="10.0"/>
      <color rgb="FF242424"/>
      <name val="Bold"/>
    </font>
    <font>
      <sz val="11.0"/>
      <color rgb="FF000000"/>
      <name val="Bold"/>
    </font>
  </fonts>
  <fills count="35">
    <fill>
      <patternFill patternType="none"/>
    </fill>
    <fill>
      <patternFill patternType="lightGray"/>
    </fill>
    <fill>
      <patternFill patternType="solid">
        <fgColor rgb="FFB6D7A8"/>
        <bgColor rgb="FFB6D7A8"/>
      </patternFill>
    </fill>
    <fill>
      <patternFill patternType="solid">
        <fgColor rgb="FFF4CCCC"/>
        <bgColor rgb="FFF4CCCC"/>
      </patternFill>
    </fill>
    <fill>
      <patternFill patternType="solid">
        <fgColor rgb="FFFF9900"/>
        <bgColor rgb="FFFF9900"/>
      </patternFill>
    </fill>
    <fill>
      <patternFill patternType="solid">
        <fgColor rgb="FF93C47D"/>
        <bgColor rgb="FF93C47D"/>
      </patternFill>
    </fill>
    <fill>
      <patternFill patternType="solid">
        <fgColor rgb="FFB45F06"/>
        <bgColor rgb="FFB45F06"/>
      </patternFill>
    </fill>
    <fill>
      <patternFill patternType="solid">
        <fgColor rgb="FFE6B8AF"/>
        <bgColor rgb="FFE6B8AF"/>
      </patternFill>
    </fill>
    <fill>
      <patternFill patternType="solid">
        <fgColor rgb="FF1155CC"/>
        <bgColor rgb="FF1155CC"/>
      </patternFill>
    </fill>
    <fill>
      <patternFill patternType="solid">
        <fgColor rgb="FFFFFFFF"/>
        <bgColor rgb="FFFFFFFF"/>
      </patternFill>
    </fill>
    <fill>
      <patternFill patternType="solid">
        <fgColor rgb="FFF2F2F2"/>
        <bgColor rgb="FFF2F2F2"/>
      </patternFill>
    </fill>
    <fill>
      <patternFill patternType="solid">
        <fgColor rgb="FFFFFF00"/>
        <bgColor rgb="FFFFFF00"/>
      </patternFill>
    </fill>
    <fill>
      <patternFill patternType="solid">
        <fgColor rgb="FF00FF00"/>
        <bgColor rgb="FF00FF00"/>
      </patternFill>
    </fill>
    <fill>
      <patternFill patternType="solid">
        <fgColor rgb="FF980000"/>
        <bgColor rgb="FF980000"/>
      </patternFill>
    </fill>
    <fill>
      <patternFill patternType="solid">
        <fgColor rgb="FFFF0000"/>
        <bgColor rgb="FFFF0000"/>
      </patternFill>
    </fill>
    <fill>
      <patternFill patternType="solid">
        <fgColor rgb="FF00B050"/>
        <bgColor rgb="FF00B050"/>
      </patternFill>
    </fill>
    <fill>
      <patternFill patternType="solid">
        <fgColor rgb="FFFFFDFD"/>
        <bgColor rgb="FFFFFDFD"/>
      </patternFill>
    </fill>
    <fill>
      <patternFill patternType="solid">
        <fgColor rgb="FFFFF2CC"/>
        <bgColor rgb="FFFFF2CC"/>
      </patternFill>
    </fill>
    <fill>
      <patternFill patternType="solid">
        <fgColor rgb="FFE69138"/>
        <bgColor rgb="FFE69138"/>
      </patternFill>
    </fill>
    <fill>
      <patternFill patternType="solid">
        <fgColor rgb="FFEA9999"/>
        <bgColor rgb="FFEA9999"/>
      </patternFill>
    </fill>
    <fill>
      <patternFill patternType="solid">
        <fgColor theme="0"/>
        <bgColor theme="0"/>
      </patternFill>
    </fill>
    <fill>
      <patternFill patternType="solid">
        <fgColor rgb="FFF9F9F9"/>
        <bgColor rgb="FFF9F9F9"/>
      </patternFill>
    </fill>
    <fill>
      <patternFill patternType="solid">
        <fgColor rgb="FFDD7E6B"/>
        <bgColor rgb="FFDD7E6B"/>
      </patternFill>
    </fill>
    <fill>
      <patternFill patternType="solid">
        <fgColor rgb="FFA64D79"/>
        <bgColor rgb="FFA64D79"/>
      </patternFill>
    </fill>
    <fill>
      <patternFill patternType="solid">
        <fgColor rgb="FF57BB8A"/>
        <bgColor rgb="FF57BB8A"/>
      </patternFill>
    </fill>
    <fill>
      <patternFill patternType="solid">
        <fgColor rgb="FFFFD966"/>
        <bgColor rgb="FFFFD966"/>
      </patternFill>
    </fill>
    <fill>
      <patternFill patternType="solid">
        <fgColor rgb="FF4A86E8"/>
        <bgColor rgb="FF4A86E8"/>
      </patternFill>
    </fill>
    <fill>
      <patternFill patternType="solid">
        <fgColor rgb="FFFCE5CD"/>
        <bgColor rgb="FFFCE5CD"/>
      </patternFill>
    </fill>
    <fill>
      <patternFill patternType="solid">
        <fgColor rgb="FFEEFFDE"/>
        <bgColor rgb="FFEEFFDE"/>
      </patternFill>
    </fill>
    <fill>
      <patternFill patternType="solid">
        <fgColor rgb="FFCCC0D9"/>
        <bgColor rgb="FFCCC0D9"/>
      </patternFill>
    </fill>
    <fill>
      <patternFill patternType="solid">
        <fgColor rgb="FFFAFCFF"/>
        <bgColor rgb="FFFAFCFF"/>
      </patternFill>
    </fill>
    <fill>
      <patternFill patternType="solid">
        <fgColor rgb="FFEDF3F8"/>
        <bgColor rgb="FFEDF3F8"/>
      </patternFill>
    </fill>
    <fill>
      <patternFill patternType="solid">
        <fgColor rgb="FF6AA84F"/>
        <bgColor rgb="FF6AA84F"/>
      </patternFill>
    </fill>
    <fill>
      <patternFill patternType="solid">
        <fgColor rgb="FFD9D9D9"/>
        <bgColor rgb="FFD9D9D9"/>
      </patternFill>
    </fill>
    <fill>
      <patternFill patternType="solid">
        <fgColor rgb="FFFF00FF"/>
        <bgColor rgb="FFFF00FF"/>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right style="thin">
        <color rgb="FF000000"/>
      </right>
      <top style="thin">
        <color rgb="FF000000"/>
      </top>
      <bottom style="thin">
        <color rgb="FF000000"/>
      </bottom>
    </border>
    <border>
      <left style="thin">
        <color rgb="FFFF00FF"/>
      </left>
      <right style="thin">
        <color rgb="FFFF00FF"/>
      </right>
      <top style="thin">
        <color rgb="FFFF00FF"/>
      </top>
      <bottom style="thin">
        <color rgb="FFFF00FF"/>
      </bottom>
    </border>
    <border>
      <left style="thin">
        <color rgb="FFFF00FF"/>
      </left>
      <right style="thin">
        <color rgb="FFFF00FF"/>
      </right>
      <top style="thin">
        <color rgb="FFFF00FF"/>
      </top>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right/>
      <top/>
      <bottom/>
    </border>
    <border>
      <left style="thin">
        <color rgb="FF000000"/>
      </left>
      <top style="thin">
        <color rgb="FF000000"/>
      </top>
    </border>
    <border>
      <top style="thin">
        <color rgb="FF000000"/>
      </top>
    </border>
    <border>
      <right style="thin">
        <color rgb="FF000000"/>
      </right>
      <top style="thin">
        <color rgb="FF000000"/>
      </top>
    </border>
    <border>
      <right/>
      <top style="thin">
        <color rgb="FF000000"/>
      </top>
      <bottom style="thin">
        <color rgb="FF000000"/>
      </bottom>
    </border>
    <border>
      <left style="thin">
        <color rgb="FF000000"/>
      </left>
      <bottom style="thin">
        <color rgb="FF000000"/>
      </bottom>
    </border>
    <border>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border>
    <border>
      <left style="thin">
        <color rgb="FF000000"/>
      </left>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ck">
        <color rgb="FF000000"/>
      </left>
      <right style="thick">
        <color rgb="FF000000"/>
      </right>
      <top style="thick">
        <color rgb="FF000000"/>
      </top>
      <bottom style="thick">
        <color rgb="FF000000"/>
      </bottom>
    </border>
    <border>
      <left style="thin">
        <color rgb="FFFF00FF"/>
      </left>
      <right style="thin">
        <color rgb="FFFF00FF"/>
      </right>
      <bottom style="thin">
        <color rgb="FFFF00FF"/>
      </bottom>
    </border>
    <border>
      <left style="thin">
        <color rgb="FFFFFF00"/>
      </left>
      <right style="thin">
        <color rgb="FFFFFF00"/>
      </right>
      <top style="thin">
        <color rgb="FFFFFF00"/>
      </top>
      <bottom style="thin">
        <color rgb="FFFFFF00"/>
      </bottom>
    </border>
    <border>
      <left style="thin">
        <color rgb="FFFF00FF"/>
      </left>
      <top style="thin">
        <color rgb="FFFF00FF"/>
      </top>
      <bottom style="thin">
        <color rgb="FFFF00FF"/>
      </bottom>
    </border>
    <border>
      <top style="thin">
        <color rgb="FFFF00FF"/>
      </top>
      <bottom style="thin">
        <color rgb="FFFF00FF"/>
      </bottom>
    </border>
    <border>
      <right style="thin">
        <color rgb="FFFF00FF"/>
      </right>
      <top style="thin">
        <color rgb="FFFF00FF"/>
      </top>
      <bottom style="thin">
        <color rgb="FFFF00FF"/>
      </bottom>
    </border>
  </borders>
  <cellStyleXfs count="1">
    <xf borderId="0" fillId="0" fontId="0" numFmtId="0" applyAlignment="1" applyFont="1"/>
  </cellStyleXfs>
  <cellXfs count="1069">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3" fontId="1" numFmtId="0" xfId="0" applyAlignment="1" applyBorder="1" applyFill="1" applyFont="1">
      <alignment readingOrder="0"/>
    </xf>
    <xf borderId="1" fillId="4" fontId="1" numFmtId="0" xfId="0" applyAlignment="1" applyBorder="1" applyFill="1" applyFont="1">
      <alignment readingOrder="0"/>
    </xf>
    <xf borderId="1" fillId="5" fontId="1" numFmtId="0" xfId="0" applyAlignment="1" applyBorder="1" applyFill="1" applyFont="1">
      <alignment readingOrder="0"/>
    </xf>
    <xf borderId="1" fillId="6" fontId="1" numFmtId="0" xfId="0" applyAlignment="1" applyBorder="1" applyFill="1" applyFont="1">
      <alignment readingOrder="0"/>
    </xf>
    <xf borderId="1" fillId="7" fontId="1" numFmtId="0" xfId="0" applyAlignment="1" applyBorder="1" applyFill="1" applyFont="1">
      <alignment readingOrder="0"/>
    </xf>
    <xf borderId="1" fillId="8" fontId="1" numFmtId="0" xfId="0" applyAlignment="1" applyBorder="1" applyFill="1" applyFont="1">
      <alignment readingOrder="0"/>
    </xf>
    <xf borderId="1" fillId="0" fontId="1" numFmtId="0" xfId="0" applyAlignment="1" applyBorder="1" applyFont="1">
      <alignment readingOrder="0" shrinkToFit="0" wrapText="1"/>
    </xf>
    <xf borderId="1" fillId="0" fontId="1" numFmtId="164" xfId="0" applyAlignment="1" applyBorder="1" applyFont="1" applyNumberFormat="1">
      <alignment horizontal="center" readingOrder="0"/>
    </xf>
    <xf borderId="1" fillId="0" fontId="1" numFmtId="0" xfId="0" applyAlignment="1" applyBorder="1" applyFont="1">
      <alignment horizontal="center" readingOrder="0"/>
    </xf>
    <xf borderId="0" fillId="0" fontId="1" numFmtId="0" xfId="0" applyAlignment="1" applyFont="1">
      <alignment readingOrder="0"/>
    </xf>
    <xf borderId="1" fillId="0" fontId="1" numFmtId="0" xfId="0" applyAlignment="1" applyBorder="1" applyFont="1">
      <alignment readingOrder="0"/>
    </xf>
    <xf borderId="1" fillId="0" fontId="1" numFmtId="0" xfId="0" applyBorder="1" applyFont="1"/>
    <xf borderId="2" fillId="0" fontId="1" numFmtId="0" xfId="0" applyAlignment="1" applyBorder="1" applyFont="1">
      <alignment readingOrder="0"/>
    </xf>
    <xf borderId="0" fillId="0" fontId="2" numFmtId="0" xfId="0" applyAlignment="1" applyFont="1">
      <alignment readingOrder="0"/>
    </xf>
    <xf borderId="0" fillId="0" fontId="3" numFmtId="0" xfId="0" applyAlignment="1" applyFont="1">
      <alignment readingOrder="0"/>
    </xf>
    <xf borderId="3" fillId="0" fontId="4" numFmtId="0" xfId="0" applyBorder="1" applyFont="1"/>
    <xf borderId="2" fillId="0" fontId="1" numFmtId="0" xfId="0" applyBorder="1" applyFont="1"/>
    <xf borderId="0" fillId="9" fontId="5" numFmtId="0" xfId="0" applyAlignment="1" applyFill="1" applyFont="1">
      <alignment readingOrder="0"/>
    </xf>
    <xf borderId="4" fillId="0" fontId="4" numFmtId="0" xfId="0" applyBorder="1" applyFont="1"/>
    <xf borderId="0" fillId="10" fontId="6" numFmtId="0" xfId="0" applyAlignment="1" applyFill="1" applyFont="1">
      <alignment horizontal="left" readingOrder="0"/>
    </xf>
    <xf borderId="0" fillId="9" fontId="7" numFmtId="0" xfId="0" applyAlignment="1" applyFont="1">
      <alignment horizontal="left" readingOrder="0"/>
    </xf>
    <xf borderId="0" fillId="0" fontId="8" numFmtId="0" xfId="0" applyAlignment="1" applyFont="1">
      <alignment readingOrder="0"/>
    </xf>
    <xf borderId="0" fillId="9" fontId="9" numFmtId="0" xfId="0" applyAlignment="1" applyFont="1">
      <alignment readingOrder="0"/>
    </xf>
    <xf borderId="1" fillId="0" fontId="1" numFmtId="164" xfId="0" applyAlignment="1" applyBorder="1" applyFont="1" applyNumberFormat="1">
      <alignment horizontal="center"/>
    </xf>
    <xf borderId="1" fillId="0" fontId="1" numFmtId="0" xfId="0" applyAlignment="1" applyBorder="1" applyFont="1">
      <alignment shrinkToFit="0" wrapText="1"/>
    </xf>
    <xf borderId="0" fillId="0" fontId="10" numFmtId="0" xfId="0" applyAlignment="1" applyFont="1">
      <alignment readingOrder="0"/>
    </xf>
    <xf borderId="0" fillId="0" fontId="11" numFmtId="0" xfId="0" applyAlignment="1" applyFont="1">
      <alignment readingOrder="0"/>
    </xf>
    <xf borderId="2" fillId="10" fontId="12" numFmtId="0" xfId="0" applyAlignment="1" applyBorder="1" applyFont="1">
      <alignment horizontal="left" readingOrder="0"/>
    </xf>
    <xf borderId="2" fillId="0" fontId="2" numFmtId="0" xfId="0" applyAlignment="1" applyBorder="1" applyFont="1">
      <alignment readingOrder="0"/>
    </xf>
    <xf borderId="2" fillId="0" fontId="13" numFmtId="0" xfId="0" applyAlignment="1" applyBorder="1" applyFont="1">
      <alignment readingOrder="0"/>
    </xf>
    <xf borderId="2" fillId="0" fontId="11" numFmtId="0" xfId="0" applyAlignment="1" applyBorder="1" applyFont="1">
      <alignment readingOrder="0"/>
    </xf>
    <xf borderId="2" fillId="0" fontId="8" numFmtId="0" xfId="0" applyAlignment="1" applyBorder="1" applyFont="1">
      <alignment readingOrder="0"/>
    </xf>
    <xf borderId="5" fillId="0" fontId="14" numFmtId="0" xfId="0" applyAlignment="1" applyBorder="1" applyFont="1">
      <alignment readingOrder="0"/>
    </xf>
    <xf borderId="5" fillId="0" fontId="4" numFmtId="0" xfId="0" applyBorder="1" applyFont="1"/>
    <xf borderId="6" fillId="0" fontId="4" numFmtId="0" xfId="0" applyBorder="1" applyFont="1"/>
    <xf borderId="0" fillId="9" fontId="15" numFmtId="0" xfId="0" applyAlignment="1" applyFont="1">
      <alignment readingOrder="0"/>
    </xf>
    <xf borderId="1" fillId="0" fontId="13" numFmtId="0" xfId="0" applyAlignment="1" applyBorder="1" applyFont="1">
      <alignment readingOrder="0"/>
    </xf>
    <xf borderId="1" fillId="0" fontId="11" numFmtId="0" xfId="0" applyAlignment="1" applyBorder="1" applyFont="1">
      <alignment readingOrder="0"/>
    </xf>
    <xf borderId="2" fillId="9" fontId="9" numFmtId="0" xfId="0" applyAlignment="1" applyBorder="1" applyFont="1">
      <alignment readingOrder="0"/>
    </xf>
    <xf borderId="1" fillId="0" fontId="16" numFmtId="0" xfId="0" applyAlignment="1" applyBorder="1" applyFont="1">
      <alignment readingOrder="0"/>
    </xf>
    <xf borderId="2" fillId="9" fontId="8" numFmtId="0" xfId="0" applyAlignment="1" applyBorder="1" applyFont="1">
      <alignment readingOrder="0"/>
    </xf>
    <xf borderId="1" fillId="0" fontId="9" numFmtId="0" xfId="0" applyAlignment="1" applyBorder="1" applyFont="1">
      <alignment readingOrder="0"/>
    </xf>
    <xf borderId="0" fillId="10" fontId="17" numFmtId="0" xfId="0" applyAlignment="1" applyFont="1">
      <alignment horizontal="left" readingOrder="0"/>
    </xf>
    <xf borderId="0" fillId="0" fontId="13" numFmtId="0" xfId="0" applyAlignment="1" applyFont="1">
      <alignment readingOrder="0"/>
    </xf>
    <xf borderId="1" fillId="4" fontId="1" numFmtId="0" xfId="0" applyAlignment="1" applyBorder="1" applyFont="1">
      <alignment readingOrder="0" shrinkToFit="0" wrapText="1"/>
    </xf>
    <xf borderId="1" fillId="11" fontId="1" numFmtId="164" xfId="0" applyAlignment="1" applyBorder="1" applyFill="1" applyFont="1" applyNumberFormat="1">
      <alignment horizontal="center" readingOrder="0"/>
    </xf>
    <xf borderId="1" fillId="12" fontId="1" numFmtId="0" xfId="0" applyAlignment="1" applyBorder="1" applyFill="1" applyFont="1">
      <alignment readingOrder="0" shrinkToFit="0" wrapText="1"/>
    </xf>
    <xf borderId="1" fillId="0" fontId="18" numFmtId="0" xfId="0" applyAlignment="1" applyBorder="1" applyFont="1">
      <alignment readingOrder="0"/>
    </xf>
    <xf borderId="0" fillId="9" fontId="19" numFmtId="0" xfId="0" applyAlignment="1" applyFont="1">
      <alignment readingOrder="0"/>
    </xf>
    <xf borderId="1" fillId="0" fontId="1" numFmtId="0" xfId="0" applyAlignment="1" applyBorder="1" applyFont="1">
      <alignment readingOrder="0"/>
    </xf>
    <xf borderId="1" fillId="0" fontId="20" numFmtId="0" xfId="0" applyAlignment="1" applyBorder="1" applyFont="1">
      <alignment readingOrder="0"/>
    </xf>
    <xf borderId="1" fillId="10" fontId="12" numFmtId="0" xfId="0" applyAlignment="1" applyBorder="1" applyFont="1">
      <alignment horizontal="left" readingOrder="0"/>
    </xf>
    <xf borderId="1" fillId="9" fontId="21" numFmtId="0" xfId="0" applyAlignment="1" applyBorder="1" applyFont="1">
      <alignment horizontal="left" readingOrder="0"/>
    </xf>
    <xf borderId="1" fillId="9" fontId="15" numFmtId="0" xfId="0" applyAlignment="1" applyBorder="1" applyFont="1">
      <alignment readingOrder="0"/>
    </xf>
    <xf borderId="1" fillId="0" fontId="22" numFmtId="0" xfId="0" applyAlignment="1" applyBorder="1" applyFont="1">
      <alignment readingOrder="0"/>
    </xf>
    <xf borderId="1" fillId="0" fontId="2" numFmtId="0" xfId="0" applyAlignment="1" applyBorder="1" applyFont="1">
      <alignment readingOrder="0"/>
    </xf>
    <xf borderId="2" fillId="0" fontId="1" numFmtId="0" xfId="0" applyAlignment="1" applyBorder="1" applyFont="1">
      <alignment readingOrder="0" shrinkToFit="0" wrapText="1"/>
    </xf>
    <xf borderId="3" fillId="0" fontId="1" numFmtId="0" xfId="0" applyAlignment="1" applyBorder="1" applyFont="1">
      <alignment readingOrder="0" shrinkToFit="0" wrapText="1"/>
    </xf>
    <xf borderId="0" fillId="9" fontId="23" numFmtId="0" xfId="0" applyAlignment="1" applyFont="1">
      <alignment horizontal="center" readingOrder="0"/>
    </xf>
    <xf borderId="1" fillId="10" fontId="17" numFmtId="0" xfId="0" applyAlignment="1" applyBorder="1" applyFont="1">
      <alignment horizontal="left" readingOrder="0"/>
    </xf>
    <xf borderId="0" fillId="9" fontId="24" numFmtId="0" xfId="0" applyAlignment="1" applyFont="1">
      <alignment readingOrder="0"/>
    </xf>
    <xf borderId="0" fillId="9" fontId="5" numFmtId="0" xfId="0" applyFont="1"/>
    <xf borderId="0" fillId="10" fontId="25" numFmtId="0" xfId="0" applyAlignment="1" applyFont="1">
      <alignment horizontal="left" readingOrder="0"/>
    </xf>
    <xf borderId="0" fillId="10" fontId="12" numFmtId="0" xfId="0" applyAlignment="1" applyFont="1">
      <alignment horizontal="left" readingOrder="0"/>
    </xf>
    <xf borderId="0" fillId="10" fontId="26" numFmtId="0" xfId="0" applyAlignment="1" applyFont="1">
      <alignment horizontal="left" readingOrder="0"/>
    </xf>
    <xf borderId="0" fillId="9" fontId="27" numFmtId="0" xfId="0" applyAlignment="1" applyFont="1">
      <alignment readingOrder="0"/>
    </xf>
    <xf borderId="0" fillId="9" fontId="28" numFmtId="0" xfId="0" applyAlignment="1" applyFont="1">
      <alignment readingOrder="0"/>
    </xf>
    <xf borderId="0" fillId="9" fontId="29" numFmtId="0" xfId="0" applyAlignment="1" applyFont="1">
      <alignment readingOrder="0"/>
    </xf>
    <xf borderId="0" fillId="0" fontId="9" numFmtId="0" xfId="0" applyAlignment="1" applyFont="1">
      <alignment readingOrder="0"/>
    </xf>
    <xf borderId="0" fillId="0" fontId="5" numFmtId="0" xfId="0" applyAlignment="1" applyFont="1">
      <alignment readingOrder="0"/>
    </xf>
    <xf borderId="0" fillId="0" fontId="30" numFmtId="0" xfId="0" applyAlignment="1" applyFont="1">
      <alignment readingOrder="0"/>
    </xf>
    <xf borderId="1" fillId="9" fontId="31" numFmtId="0" xfId="0" applyAlignment="1" applyBorder="1" applyFont="1">
      <alignment readingOrder="0"/>
    </xf>
    <xf borderId="0" fillId="9" fontId="31" numFmtId="0" xfId="0" applyAlignment="1" applyFont="1">
      <alignment readingOrder="0"/>
    </xf>
    <xf borderId="0" fillId="0" fontId="32" numFmtId="0" xfId="0" applyAlignment="1" applyFont="1">
      <alignment readingOrder="0"/>
    </xf>
    <xf borderId="2" fillId="9" fontId="33" numFmtId="0" xfId="0" applyAlignment="1" applyBorder="1" applyFont="1">
      <alignment horizontal="left" readingOrder="0" shrinkToFit="0" vertical="top" wrapText="0"/>
    </xf>
    <xf borderId="0" fillId="9" fontId="33" numFmtId="0" xfId="0" applyAlignment="1" applyFont="1">
      <alignment horizontal="left" readingOrder="0" shrinkToFit="0" vertical="top" wrapText="0"/>
    </xf>
    <xf borderId="0" fillId="0" fontId="24" numFmtId="0" xfId="0" applyAlignment="1" applyFont="1">
      <alignment readingOrder="0"/>
    </xf>
    <xf borderId="0" fillId="9" fontId="5" numFmtId="0" xfId="0" applyAlignment="1" applyFont="1">
      <alignment readingOrder="0"/>
    </xf>
    <xf borderId="2" fillId="0" fontId="10" numFmtId="0" xfId="0" applyAlignment="1" applyBorder="1" applyFont="1">
      <alignment readingOrder="0"/>
    </xf>
    <xf borderId="1" fillId="12" fontId="1" numFmtId="164" xfId="0" applyAlignment="1" applyBorder="1" applyFont="1" applyNumberFormat="1">
      <alignment horizontal="center" readingOrder="0"/>
    </xf>
    <xf borderId="1" fillId="9" fontId="1" numFmtId="0" xfId="0" applyAlignment="1" applyBorder="1" applyFont="1">
      <alignment readingOrder="0" shrinkToFit="0" wrapText="1"/>
    </xf>
    <xf borderId="0" fillId="9" fontId="34" numFmtId="0" xfId="0" applyAlignment="1" applyFont="1">
      <alignment readingOrder="0"/>
    </xf>
    <xf borderId="0" fillId="0" fontId="22" numFmtId="0" xfId="0" applyAlignment="1" applyFont="1">
      <alignment readingOrder="0"/>
    </xf>
    <xf borderId="0" fillId="10" fontId="35" numFmtId="0" xfId="0" applyAlignment="1" applyFont="1">
      <alignment horizontal="left" readingOrder="0"/>
    </xf>
    <xf borderId="0" fillId="0" fontId="36" numFmtId="0" xfId="0" applyAlignment="1" applyFont="1">
      <alignment readingOrder="0"/>
    </xf>
    <xf borderId="1" fillId="0" fontId="37" numFmtId="0" xfId="0" applyAlignment="1" applyBorder="1" applyFont="1">
      <alignment readingOrder="0"/>
    </xf>
    <xf borderId="1" fillId="0" fontId="38" numFmtId="0" xfId="0" applyAlignment="1" applyBorder="1" applyFont="1">
      <alignment readingOrder="0"/>
    </xf>
    <xf borderId="1" fillId="9" fontId="39" numFmtId="0" xfId="0" applyBorder="1" applyFont="1"/>
    <xf borderId="2" fillId="0" fontId="40" numFmtId="0" xfId="0" applyAlignment="1" applyBorder="1" applyFont="1">
      <alignment readingOrder="0"/>
    </xf>
    <xf borderId="5" fillId="0" fontId="1" numFmtId="0" xfId="0" applyAlignment="1" applyBorder="1" applyFont="1">
      <alignment readingOrder="0"/>
    </xf>
    <xf borderId="3" fillId="0" fontId="1" numFmtId="0" xfId="0" applyBorder="1" applyFont="1"/>
    <xf borderId="1" fillId="0" fontId="41" numFmtId="0" xfId="0" applyAlignment="1" applyBorder="1" applyFont="1">
      <alignment readingOrder="0"/>
    </xf>
    <xf borderId="0" fillId="9" fontId="42" numFmtId="0" xfId="0" applyAlignment="1" applyFont="1">
      <alignment readingOrder="0"/>
    </xf>
    <xf borderId="0" fillId="9" fontId="42" numFmtId="0" xfId="0" applyFont="1"/>
    <xf borderId="0" fillId="0" fontId="41" numFmtId="0" xfId="0" applyAlignment="1" applyFont="1">
      <alignment readingOrder="0"/>
    </xf>
    <xf borderId="2" fillId="0" fontId="43" numFmtId="0" xfId="0" applyAlignment="1" applyBorder="1" applyFont="1">
      <alignment readingOrder="0"/>
    </xf>
    <xf borderId="0" fillId="9" fontId="44" numFmtId="0" xfId="0" applyAlignment="1" applyFont="1">
      <alignment readingOrder="0"/>
    </xf>
    <xf borderId="0" fillId="9" fontId="45" numFmtId="0" xfId="0" applyAlignment="1" applyFont="1">
      <alignment readingOrder="0"/>
    </xf>
    <xf borderId="0" fillId="9" fontId="13" numFmtId="0" xfId="0" applyAlignment="1" applyFont="1">
      <alignment readingOrder="0"/>
    </xf>
    <xf borderId="1" fillId="13" fontId="1" numFmtId="0" xfId="0" applyAlignment="1" applyBorder="1" applyFill="1" applyFont="1">
      <alignment readingOrder="0"/>
    </xf>
    <xf borderId="1" fillId="13" fontId="1" numFmtId="0" xfId="0" applyBorder="1" applyFont="1"/>
    <xf borderId="0" fillId="13" fontId="46" numFmtId="0" xfId="0" applyAlignment="1" applyFont="1">
      <alignment readingOrder="0"/>
    </xf>
    <xf borderId="1" fillId="13" fontId="1" numFmtId="0" xfId="0" applyAlignment="1" applyBorder="1" applyFont="1">
      <alignment readingOrder="0" shrinkToFit="0" wrapText="1"/>
    </xf>
    <xf borderId="1" fillId="14" fontId="1" numFmtId="164" xfId="0" applyAlignment="1" applyBorder="1" applyFill="1" applyFont="1" applyNumberFormat="1">
      <alignment horizontal="center" readingOrder="0"/>
    </xf>
    <xf borderId="0" fillId="0" fontId="47" numFmtId="0" xfId="0" applyAlignment="1" applyFont="1">
      <alignment readingOrder="0"/>
    </xf>
    <xf borderId="1" fillId="9" fontId="1" numFmtId="164" xfId="0" applyAlignment="1" applyBorder="1" applyFont="1" applyNumberFormat="1">
      <alignment horizontal="center" readingOrder="0"/>
    </xf>
    <xf borderId="0" fillId="0" fontId="48" numFmtId="0" xfId="0" applyAlignment="1" applyFont="1">
      <alignment readingOrder="0"/>
    </xf>
    <xf borderId="0" fillId="0" fontId="1" numFmtId="0" xfId="0" applyAlignment="1" applyFont="1">
      <alignment shrinkToFit="0" wrapText="1"/>
    </xf>
    <xf borderId="0" fillId="0" fontId="1" numFmtId="164" xfId="0" applyAlignment="1" applyFont="1" applyNumberFormat="1">
      <alignment horizontal="center"/>
    </xf>
    <xf borderId="1" fillId="15" fontId="49" numFmtId="0" xfId="0" applyAlignment="1" applyBorder="1" applyFill="1" applyFont="1">
      <alignment horizontal="center" shrinkToFit="0" vertical="center" wrapText="1"/>
    </xf>
    <xf borderId="1" fillId="15" fontId="49" numFmtId="0" xfId="0" applyAlignment="1" applyBorder="1" applyFont="1">
      <alignment horizontal="center" readingOrder="0" shrinkToFit="0" vertical="center" wrapText="1"/>
    </xf>
    <xf borderId="0" fillId="0" fontId="50" numFmtId="0" xfId="0" applyAlignment="1" applyFont="1">
      <alignment readingOrder="0"/>
    </xf>
    <xf borderId="0" fillId="0" fontId="34" numFmtId="0" xfId="0" applyAlignment="1" applyFont="1">
      <alignment readingOrder="0" shrinkToFit="0" wrapText="1"/>
    </xf>
    <xf borderId="0" fillId="9" fontId="34" numFmtId="0" xfId="0" applyAlignment="1" applyFont="1">
      <alignment horizontal="left" readingOrder="0" shrinkToFit="0" wrapText="1"/>
    </xf>
    <xf borderId="0" fillId="9" fontId="34" numFmtId="0" xfId="0" applyAlignment="1" applyFont="1">
      <alignment horizontal="left" readingOrder="0"/>
    </xf>
    <xf borderId="0" fillId="0" fontId="34" numFmtId="0" xfId="0" applyAlignment="1" applyFont="1">
      <alignment readingOrder="0"/>
    </xf>
    <xf borderId="0" fillId="0" fontId="51" numFmtId="0" xfId="0" applyAlignment="1" applyFont="1">
      <alignment readingOrder="0" shrinkToFit="0" wrapText="1"/>
    </xf>
    <xf borderId="0" fillId="0" fontId="34" numFmtId="0" xfId="0" applyFont="1"/>
    <xf borderId="0" fillId="9" fontId="34" numFmtId="0" xfId="0" applyAlignment="1" applyFont="1">
      <alignment readingOrder="0"/>
    </xf>
    <xf borderId="0" fillId="0" fontId="52" numFmtId="0" xfId="0" applyAlignment="1" applyFont="1">
      <alignment readingOrder="0"/>
    </xf>
    <xf borderId="0" fillId="9" fontId="50" numFmtId="0" xfId="0" applyAlignment="1" applyFont="1">
      <alignment readingOrder="0"/>
    </xf>
    <xf borderId="0" fillId="9" fontId="53" numFmtId="0" xfId="0" applyAlignment="1" applyFont="1">
      <alignment horizontal="center" readingOrder="0"/>
    </xf>
    <xf borderId="0" fillId="0" fontId="28" numFmtId="0" xfId="0" applyAlignment="1" applyFont="1">
      <alignment readingOrder="0"/>
    </xf>
    <xf borderId="0" fillId="0" fontId="11" numFmtId="0" xfId="0" applyAlignment="1" applyFont="1">
      <alignment readingOrder="0"/>
    </xf>
    <xf borderId="0" fillId="0" fontId="11" numFmtId="0" xfId="0" applyFont="1"/>
    <xf borderId="0" fillId="0" fontId="11" numFmtId="165" xfId="0" applyAlignment="1" applyFont="1" applyNumberFormat="1">
      <alignment horizontal="left" readingOrder="0"/>
    </xf>
    <xf borderId="0" fillId="0" fontId="11" numFmtId="0" xfId="0" applyAlignment="1" applyFont="1">
      <alignment readingOrder="0" shrinkToFit="0" wrapText="1"/>
    </xf>
    <xf borderId="0" fillId="9" fontId="15" numFmtId="0" xfId="0" applyAlignment="1" applyFont="1">
      <alignment readingOrder="0"/>
    </xf>
    <xf borderId="0" fillId="9" fontId="34" numFmtId="0" xfId="0" applyAlignment="1" applyFont="1">
      <alignment readingOrder="0" shrinkToFit="0" wrapText="1"/>
    </xf>
    <xf borderId="0" fillId="0" fontId="54" numFmtId="0" xfId="0" applyAlignment="1" applyFont="1">
      <alignment readingOrder="0"/>
    </xf>
    <xf borderId="0" fillId="9" fontId="11" numFmtId="0" xfId="0" applyAlignment="1" applyFont="1">
      <alignment horizontal="center" readingOrder="0"/>
    </xf>
    <xf borderId="0" fillId="0" fontId="50" numFmtId="0" xfId="0" applyAlignment="1" applyFont="1">
      <alignment readingOrder="0" shrinkToFit="0" wrapText="1"/>
    </xf>
    <xf borderId="0" fillId="9" fontId="50" numFmtId="0" xfId="0" applyAlignment="1" applyFont="1">
      <alignment readingOrder="0" shrinkToFit="0" wrapText="1"/>
    </xf>
    <xf borderId="0" fillId="9" fontId="15" numFmtId="0" xfId="0" applyAlignment="1" applyFont="1">
      <alignment horizontal="left" readingOrder="0"/>
    </xf>
    <xf borderId="0" fillId="9" fontId="15" numFmtId="0" xfId="0" applyAlignment="1" applyFont="1">
      <alignment horizontal="left" readingOrder="0" shrinkToFit="0" wrapText="1"/>
    </xf>
    <xf borderId="0" fillId="9" fontId="55" numFmtId="0" xfId="0" applyAlignment="1" applyFont="1">
      <alignment horizontal="left" readingOrder="0"/>
    </xf>
    <xf borderId="0" fillId="0" fontId="56" numFmtId="0" xfId="0" applyAlignment="1" applyFont="1">
      <alignment readingOrder="0"/>
    </xf>
    <xf borderId="0" fillId="9" fontId="57" numFmtId="0" xfId="0" applyAlignment="1" applyFont="1">
      <alignment readingOrder="0"/>
    </xf>
    <xf borderId="0" fillId="9" fontId="58" numFmtId="0" xfId="0" applyAlignment="1" applyFont="1">
      <alignment horizontal="center" readingOrder="0"/>
    </xf>
    <xf borderId="0" fillId="9" fontId="59" numFmtId="0" xfId="0" applyAlignment="1" applyFont="1">
      <alignment horizontal="center" readingOrder="0"/>
    </xf>
    <xf borderId="0" fillId="9" fontId="60" numFmtId="0" xfId="0" applyAlignment="1" applyFont="1">
      <alignment readingOrder="0"/>
    </xf>
    <xf borderId="0" fillId="9" fontId="9" numFmtId="0" xfId="0" applyAlignment="1" applyFont="1">
      <alignment readingOrder="0"/>
    </xf>
    <xf borderId="0" fillId="0" fontId="1" numFmtId="0" xfId="0" applyAlignment="1" applyFont="1">
      <alignment readingOrder="0" shrinkToFit="0" wrapText="1"/>
    </xf>
    <xf borderId="0" fillId="0" fontId="60" numFmtId="0" xfId="0" applyAlignment="1" applyFont="1">
      <alignment readingOrder="0"/>
    </xf>
    <xf borderId="0" fillId="0" fontId="50" numFmtId="0" xfId="0" applyAlignment="1" applyFont="1">
      <alignment readingOrder="0" shrinkToFit="0" wrapText="1"/>
    </xf>
    <xf borderId="0" fillId="0" fontId="50" numFmtId="0" xfId="0" applyAlignment="1" applyFont="1">
      <alignment readingOrder="0"/>
    </xf>
    <xf borderId="0" fillId="9" fontId="5" numFmtId="0" xfId="0" applyAlignment="1" applyFont="1">
      <alignment readingOrder="0" shrinkToFit="0" wrapText="1"/>
    </xf>
    <xf borderId="0" fillId="9" fontId="50" numFmtId="0" xfId="0" applyAlignment="1" applyFont="1">
      <alignment readingOrder="0"/>
    </xf>
    <xf borderId="0" fillId="9" fontId="50" numFmtId="0" xfId="0" applyAlignment="1" applyFont="1">
      <alignment readingOrder="0" shrinkToFit="0" wrapText="1"/>
    </xf>
    <xf borderId="0" fillId="0" fontId="61" numFmtId="0" xfId="0" applyAlignment="1" applyFont="1">
      <alignment readingOrder="0"/>
    </xf>
    <xf borderId="0" fillId="0" fontId="62" numFmtId="0" xfId="0" applyAlignment="1" applyFont="1">
      <alignment readingOrder="0"/>
    </xf>
    <xf borderId="0" fillId="9" fontId="63" numFmtId="0" xfId="0" applyAlignment="1" applyFont="1">
      <alignment horizontal="left" readingOrder="0"/>
    </xf>
    <xf borderId="0" fillId="0" fontId="64" numFmtId="0" xfId="0" applyAlignment="1" applyFont="1">
      <alignment readingOrder="0"/>
    </xf>
    <xf borderId="0" fillId="9" fontId="65" numFmtId="0" xfId="0" applyAlignment="1" applyFont="1">
      <alignment readingOrder="0"/>
    </xf>
    <xf borderId="0" fillId="16" fontId="65" numFmtId="0" xfId="0" applyAlignment="1" applyFill="1" applyFont="1">
      <alignment horizontal="center" readingOrder="0"/>
    </xf>
    <xf borderId="0" fillId="0" fontId="60" numFmtId="0" xfId="0" applyAlignment="1" applyFont="1">
      <alignment readingOrder="0" shrinkToFit="0" wrapText="1"/>
    </xf>
    <xf borderId="0" fillId="9" fontId="9" numFmtId="165" xfId="0" applyAlignment="1" applyFont="1" applyNumberFormat="1">
      <alignment readingOrder="0"/>
    </xf>
    <xf borderId="0" fillId="9" fontId="66" numFmtId="0" xfId="0" applyAlignment="1" applyFont="1">
      <alignment horizontal="center" readingOrder="0"/>
    </xf>
    <xf borderId="1" fillId="15" fontId="15" numFmtId="0" xfId="0" applyAlignment="1" applyBorder="1" applyFont="1">
      <alignment horizontal="center" readingOrder="0" shrinkToFit="0" textRotation="0" vertical="bottom" wrapText="1"/>
    </xf>
    <xf borderId="7" fillId="15" fontId="15" numFmtId="0" xfId="0" applyAlignment="1" applyBorder="1" applyFont="1">
      <alignment horizontal="center" readingOrder="0" shrinkToFit="0" vertical="bottom" wrapText="1"/>
    </xf>
    <xf borderId="7" fillId="15" fontId="15" numFmtId="0" xfId="0" applyAlignment="1" applyBorder="1" applyFont="1">
      <alignment horizontal="center" readingOrder="0" vertical="bottom"/>
    </xf>
    <xf borderId="0" fillId="11" fontId="49" numFmtId="0" xfId="0" applyAlignment="1" applyFont="1">
      <alignment horizontal="center" readingOrder="0"/>
    </xf>
    <xf borderId="0" fillId="0" fontId="67" numFmtId="0" xfId="0" applyAlignment="1" applyFont="1">
      <alignment horizontal="center" readingOrder="0"/>
    </xf>
    <xf borderId="0" fillId="17" fontId="68" numFmtId="0" xfId="0" applyAlignment="1" applyFill="1" applyFont="1">
      <alignment readingOrder="0" shrinkToFit="0" vertical="bottom" wrapText="0"/>
    </xf>
    <xf borderId="0" fillId="17" fontId="69" numFmtId="0" xfId="0" applyAlignment="1" applyFont="1">
      <alignment readingOrder="0" shrinkToFit="0" vertical="bottom" wrapText="1"/>
    </xf>
    <xf borderId="0" fillId="17" fontId="68" numFmtId="0" xfId="0" applyAlignment="1" applyFont="1">
      <alignment readingOrder="0" shrinkToFit="0" vertical="bottom" wrapText="1"/>
    </xf>
    <xf borderId="0" fillId="17" fontId="68" numFmtId="0" xfId="0" applyAlignment="1" applyFont="1">
      <alignment shrinkToFit="0" vertical="bottom" wrapText="0"/>
    </xf>
    <xf borderId="0" fillId="17" fontId="34" numFmtId="0" xfId="0" applyAlignment="1" applyFont="1">
      <alignment readingOrder="0" shrinkToFit="0" vertical="bottom" wrapText="1"/>
    </xf>
    <xf borderId="0" fillId="17" fontId="68" numFmtId="0" xfId="0" applyAlignment="1" applyFont="1">
      <alignment shrinkToFit="0" vertical="bottom" wrapText="1"/>
    </xf>
    <xf borderId="0" fillId="17" fontId="1" numFmtId="0" xfId="0" applyAlignment="1" applyFont="1">
      <alignment readingOrder="0"/>
    </xf>
    <xf borderId="0" fillId="17" fontId="1" numFmtId="0" xfId="0" applyAlignment="1" applyFont="1">
      <alignment readingOrder="0" shrinkToFit="0" wrapText="1"/>
    </xf>
    <xf borderId="0" fillId="17" fontId="1" numFmtId="0" xfId="0" applyFont="1"/>
    <xf borderId="0" fillId="18" fontId="34" numFmtId="0" xfId="0" applyAlignment="1" applyFill="1" applyFont="1">
      <alignment readingOrder="0" shrinkToFit="0" vertical="bottom" wrapText="0"/>
    </xf>
    <xf borderId="0" fillId="17" fontId="70" numFmtId="0" xfId="0" applyAlignment="1" applyFont="1">
      <alignment readingOrder="0" shrinkToFit="0" vertical="bottom" wrapText="0"/>
    </xf>
    <xf borderId="0" fillId="7" fontId="68" numFmtId="0" xfId="0" applyAlignment="1" applyFont="1">
      <alignment readingOrder="0" shrinkToFit="0" vertical="bottom" wrapText="0"/>
    </xf>
    <xf borderId="0" fillId="7" fontId="68" numFmtId="0" xfId="0" applyAlignment="1" applyFont="1">
      <alignment readingOrder="0" shrinkToFit="0" vertical="bottom" wrapText="1"/>
    </xf>
    <xf borderId="0" fillId="7" fontId="68" numFmtId="0" xfId="0" applyAlignment="1" applyFont="1">
      <alignment shrinkToFit="0" vertical="bottom" wrapText="1"/>
    </xf>
    <xf borderId="0" fillId="7" fontId="1" numFmtId="0" xfId="0" applyFont="1"/>
    <xf borderId="0" fillId="7" fontId="1" numFmtId="0" xfId="0" applyAlignment="1" applyFont="1">
      <alignment shrinkToFit="0" wrapText="1"/>
    </xf>
    <xf borderId="0" fillId="14" fontId="68" numFmtId="0" xfId="0" applyAlignment="1" applyFont="1">
      <alignment readingOrder="0" shrinkToFit="0" vertical="bottom" wrapText="0"/>
    </xf>
    <xf borderId="0" fillId="14" fontId="68" numFmtId="0" xfId="0" applyAlignment="1" applyFont="1">
      <alignment readingOrder="0" shrinkToFit="0" vertical="bottom" wrapText="1"/>
    </xf>
    <xf borderId="0" fillId="14" fontId="68" numFmtId="0" xfId="0" applyAlignment="1" applyFont="1">
      <alignment shrinkToFit="0" vertical="bottom" wrapText="1"/>
    </xf>
    <xf borderId="0" fillId="14" fontId="1" numFmtId="0" xfId="0" applyAlignment="1" applyFont="1">
      <alignment readingOrder="0"/>
    </xf>
    <xf borderId="0" fillId="14" fontId="1" numFmtId="0" xfId="0" applyAlignment="1" applyFont="1">
      <alignment readingOrder="0" shrinkToFit="0" wrapText="1"/>
    </xf>
    <xf borderId="0" fillId="14" fontId="1" numFmtId="0" xfId="0" applyFont="1"/>
    <xf borderId="0" fillId="7" fontId="68" numFmtId="0" xfId="0" applyAlignment="1" applyFont="1">
      <alignment shrinkToFit="0" vertical="bottom" wrapText="0"/>
    </xf>
    <xf borderId="0" fillId="14" fontId="68" numFmtId="0" xfId="0" applyAlignment="1" applyFont="1">
      <alignment shrinkToFit="0" vertical="bottom" wrapText="0"/>
    </xf>
    <xf borderId="0" fillId="14" fontId="1" numFmtId="0" xfId="0" applyAlignment="1" applyFont="1">
      <alignment shrinkToFit="0" wrapText="1"/>
    </xf>
    <xf borderId="0" fillId="0" fontId="68" numFmtId="0" xfId="0" applyAlignment="1" applyFont="1">
      <alignment readingOrder="0" shrinkToFit="0" vertical="bottom" wrapText="0"/>
    </xf>
    <xf borderId="0" fillId="0" fontId="68" numFmtId="0" xfId="0" applyAlignment="1" applyFont="1">
      <alignment readingOrder="0" shrinkToFit="0" vertical="bottom" wrapText="1"/>
    </xf>
    <xf borderId="0" fillId="0" fontId="68" numFmtId="0" xfId="0" applyAlignment="1" applyFont="1">
      <alignment shrinkToFit="0" vertical="bottom" wrapText="0"/>
    </xf>
    <xf borderId="0" fillId="0" fontId="68" numFmtId="0" xfId="0" applyAlignment="1" applyFont="1">
      <alignment shrinkToFit="0" vertical="bottom" wrapText="1"/>
    </xf>
    <xf borderId="0" fillId="11" fontId="1" numFmtId="0" xfId="0" applyAlignment="1" applyFont="1">
      <alignment readingOrder="0" shrinkToFit="0" wrapText="1"/>
    </xf>
    <xf borderId="0" fillId="14" fontId="34" numFmtId="0" xfId="0" applyAlignment="1" applyFont="1">
      <alignment readingOrder="0" shrinkToFit="0" vertical="bottom" wrapText="0"/>
    </xf>
    <xf borderId="0" fillId="17" fontId="68" numFmtId="0" xfId="0" applyAlignment="1" applyFont="1">
      <alignment horizontal="left" readingOrder="0" shrinkToFit="0" vertical="bottom" wrapText="0"/>
    </xf>
    <xf borderId="0" fillId="17" fontId="71" numFmtId="0" xfId="0" applyAlignment="1" applyFont="1">
      <alignment readingOrder="0" shrinkToFit="0" vertical="bottom" wrapText="1"/>
    </xf>
    <xf borderId="0" fillId="17" fontId="68" numFmtId="0" xfId="0" applyAlignment="1" applyFont="1">
      <alignment horizontal="left" readingOrder="0" shrinkToFit="0" vertical="bottom" wrapText="1"/>
    </xf>
    <xf borderId="0" fillId="11" fontId="1" numFmtId="0" xfId="0" applyAlignment="1" applyFont="1">
      <alignment readingOrder="0"/>
    </xf>
    <xf borderId="0" fillId="17" fontId="34" numFmtId="0" xfId="0" applyAlignment="1" applyFont="1">
      <alignment readingOrder="0" shrinkToFit="0" vertical="bottom" wrapText="0"/>
    </xf>
    <xf borderId="0" fillId="14" fontId="72" numFmtId="0" xfId="0" applyAlignment="1" applyFont="1">
      <alignment horizontal="left" readingOrder="0"/>
    </xf>
    <xf borderId="0" fillId="14" fontId="1" numFmtId="0" xfId="0" applyAlignment="1" applyFont="1">
      <alignment readingOrder="0" shrinkToFit="0" wrapText="1"/>
    </xf>
    <xf borderId="0" fillId="14" fontId="73" numFmtId="0" xfId="0" applyAlignment="1" applyFont="1">
      <alignment readingOrder="0" shrinkToFit="0" wrapText="1"/>
    </xf>
    <xf borderId="0" fillId="14" fontId="73" numFmtId="0" xfId="0" applyAlignment="1" applyFont="1">
      <alignment readingOrder="0"/>
    </xf>
    <xf borderId="0" fillId="17" fontId="73" numFmtId="0" xfId="0" applyAlignment="1" applyFont="1">
      <alignment readingOrder="0"/>
    </xf>
    <xf borderId="0" fillId="17" fontId="73" numFmtId="0" xfId="0" applyAlignment="1" applyFont="1">
      <alignment readingOrder="0" shrinkToFit="0" wrapText="1"/>
    </xf>
    <xf borderId="0" fillId="17" fontId="73" numFmtId="0" xfId="0" applyAlignment="1" applyFont="1">
      <alignment shrinkToFit="0" wrapText="1"/>
    </xf>
    <xf borderId="0" fillId="17" fontId="1" numFmtId="0" xfId="0" applyAlignment="1" applyFont="1">
      <alignment shrinkToFit="0" wrapText="1"/>
    </xf>
    <xf borderId="0" fillId="14" fontId="73" numFmtId="0" xfId="0" applyAlignment="1" applyFont="1">
      <alignment shrinkToFit="0" wrapText="1"/>
    </xf>
    <xf borderId="0" fillId="17" fontId="73" numFmtId="0" xfId="0" applyFont="1"/>
    <xf borderId="0" fillId="0" fontId="74" numFmtId="0" xfId="0" applyAlignment="1" applyFont="1">
      <alignment horizontal="center" readingOrder="0"/>
    </xf>
    <xf borderId="0" fillId="17" fontId="75" numFmtId="0" xfId="0" applyAlignment="1" applyFont="1">
      <alignment horizontal="left" readingOrder="0" shrinkToFit="0" wrapText="1"/>
    </xf>
    <xf borderId="0" fillId="17" fontId="72" numFmtId="0" xfId="0" applyAlignment="1" applyFont="1">
      <alignment readingOrder="0" shrinkToFit="0" wrapText="1"/>
    </xf>
    <xf borderId="0" fillId="17" fontId="72" numFmtId="0" xfId="0" applyAlignment="1" applyFont="1">
      <alignment horizontal="left" readingOrder="0" shrinkToFit="0" wrapText="1"/>
    </xf>
    <xf borderId="0" fillId="17" fontId="0" numFmtId="0" xfId="0" applyAlignment="1" applyFont="1">
      <alignment shrinkToFit="0" wrapText="1"/>
    </xf>
    <xf borderId="0" fillId="17" fontId="0" numFmtId="0" xfId="0" applyAlignment="1" applyFont="1">
      <alignment readingOrder="0" shrinkToFit="0" wrapText="1"/>
    </xf>
    <xf borderId="0" fillId="17" fontId="72" numFmtId="0" xfId="0" applyAlignment="1" applyFont="1">
      <alignment horizontal="left" readingOrder="0"/>
    </xf>
    <xf borderId="0" fillId="17" fontId="72" numFmtId="0" xfId="0" applyAlignment="1" applyFont="1">
      <alignment shrinkToFit="0" wrapText="1"/>
    </xf>
    <xf borderId="0" fillId="17" fontId="72" numFmtId="0" xfId="0" applyAlignment="1" applyFont="1">
      <alignment readingOrder="0"/>
    </xf>
    <xf borderId="0" fillId="17" fontId="75" numFmtId="0" xfId="0" applyAlignment="1" applyFont="1">
      <alignment horizontal="left" readingOrder="0"/>
    </xf>
    <xf borderId="0" fillId="7" fontId="75" numFmtId="0" xfId="0" applyAlignment="1" applyFont="1">
      <alignment horizontal="left" readingOrder="0"/>
    </xf>
    <xf borderId="0" fillId="7" fontId="72" numFmtId="0" xfId="0" applyAlignment="1" applyFont="1">
      <alignment readingOrder="0" shrinkToFit="0" wrapText="1"/>
    </xf>
    <xf borderId="0" fillId="7" fontId="72" numFmtId="0" xfId="0" applyAlignment="1" applyFont="1">
      <alignment horizontal="left" readingOrder="0" shrinkToFit="0" wrapText="1"/>
    </xf>
    <xf borderId="0" fillId="7" fontId="72" numFmtId="0" xfId="0" applyAlignment="1" applyFont="1">
      <alignment horizontal="left" readingOrder="0"/>
    </xf>
    <xf borderId="0" fillId="7" fontId="72" numFmtId="0" xfId="0" applyAlignment="1" applyFont="1">
      <alignment readingOrder="0"/>
    </xf>
    <xf borderId="0" fillId="7" fontId="0" numFmtId="0" xfId="0" applyAlignment="1" applyFont="1">
      <alignment shrinkToFit="0" wrapText="1"/>
    </xf>
    <xf borderId="0" fillId="7" fontId="0" numFmtId="0" xfId="0" applyAlignment="1" applyFont="1">
      <alignment readingOrder="0" shrinkToFit="0" wrapText="1"/>
    </xf>
    <xf borderId="0" fillId="17" fontId="76" numFmtId="0" xfId="0" applyAlignment="1" applyFont="1">
      <alignment readingOrder="0" shrinkToFit="0" wrapText="1"/>
    </xf>
    <xf borderId="0" fillId="19" fontId="75" numFmtId="0" xfId="0" applyAlignment="1" applyFill="1" applyFont="1">
      <alignment horizontal="left" readingOrder="0"/>
    </xf>
    <xf borderId="0" fillId="19" fontId="72" numFmtId="0" xfId="0" applyAlignment="1" applyFont="1">
      <alignment readingOrder="0" shrinkToFit="0" wrapText="1"/>
    </xf>
    <xf borderId="0" fillId="19" fontId="72" numFmtId="0" xfId="0" applyAlignment="1" applyFont="1">
      <alignment horizontal="left" readingOrder="0"/>
    </xf>
    <xf borderId="0" fillId="19" fontId="72" numFmtId="0" xfId="0" applyAlignment="1" applyFont="1">
      <alignment horizontal="left" readingOrder="0" shrinkToFit="0" wrapText="1"/>
    </xf>
    <xf borderId="0" fillId="19" fontId="72" numFmtId="0" xfId="0" applyAlignment="1" applyFont="1">
      <alignment readingOrder="0"/>
    </xf>
    <xf borderId="0" fillId="19" fontId="0" numFmtId="0" xfId="0" applyAlignment="1" applyFont="1">
      <alignment shrinkToFit="0" wrapText="1"/>
    </xf>
    <xf borderId="0" fillId="19" fontId="0" numFmtId="0" xfId="0" applyAlignment="1" applyFont="1">
      <alignment readingOrder="0" shrinkToFit="0" wrapText="1"/>
    </xf>
    <xf borderId="0" fillId="20" fontId="75" numFmtId="0" xfId="0" applyAlignment="1" applyFill="1" applyFont="1">
      <alignment horizontal="left" readingOrder="0" shrinkToFit="0" wrapText="1"/>
    </xf>
    <xf borderId="0" fillId="20" fontId="72" numFmtId="0" xfId="0" applyAlignment="1" applyFont="1">
      <alignment readingOrder="0" shrinkToFit="0" wrapText="1"/>
    </xf>
    <xf borderId="0" fillId="20" fontId="72" numFmtId="0" xfId="0" applyAlignment="1" applyFont="1">
      <alignment horizontal="left" readingOrder="0" shrinkToFit="0" wrapText="1"/>
    </xf>
    <xf borderId="0" fillId="20" fontId="72" numFmtId="0" xfId="0" applyAlignment="1" applyFont="1">
      <alignment shrinkToFit="0" wrapText="1"/>
    </xf>
    <xf borderId="0" fillId="20" fontId="72" numFmtId="0" xfId="0" applyAlignment="1" applyFont="1">
      <alignment readingOrder="0"/>
    </xf>
    <xf borderId="0" fillId="21" fontId="0" numFmtId="0" xfId="0" applyAlignment="1" applyFill="1" applyFont="1">
      <alignment shrinkToFit="0" wrapText="1"/>
    </xf>
    <xf borderId="0" fillId="20" fontId="75" numFmtId="0" xfId="0" applyAlignment="1" applyFont="1">
      <alignment horizontal="left" readingOrder="0"/>
    </xf>
    <xf borderId="0" fillId="20" fontId="72" numFmtId="0" xfId="0" applyAlignment="1" applyFont="1">
      <alignment horizontal="left" readingOrder="0"/>
    </xf>
    <xf borderId="0" fillId="17" fontId="77" numFmtId="0" xfId="0" applyAlignment="1" applyFont="1">
      <alignment readingOrder="0"/>
    </xf>
    <xf borderId="0" fillId="22" fontId="75" numFmtId="0" xfId="0" applyAlignment="1" applyFill="1" applyFont="1">
      <alignment horizontal="left" readingOrder="0"/>
    </xf>
    <xf borderId="0" fillId="22" fontId="72" numFmtId="0" xfId="0" applyAlignment="1" applyFont="1">
      <alignment shrinkToFit="0" wrapText="1"/>
    </xf>
    <xf borderId="0" fillId="22" fontId="72" numFmtId="0" xfId="0" applyAlignment="1" applyFont="1">
      <alignment horizontal="left" readingOrder="0"/>
    </xf>
    <xf borderId="0" fillId="22" fontId="72" numFmtId="0" xfId="0" applyAlignment="1" applyFont="1">
      <alignment readingOrder="0"/>
    </xf>
    <xf borderId="0" fillId="22" fontId="0" numFmtId="0" xfId="0" applyAlignment="1" applyFont="1">
      <alignment shrinkToFit="0" wrapText="1"/>
    </xf>
    <xf borderId="0" fillId="22" fontId="0" numFmtId="0" xfId="0" applyAlignment="1" applyFont="1">
      <alignment readingOrder="0" shrinkToFit="0" wrapText="1"/>
    </xf>
    <xf borderId="0" fillId="14" fontId="75" numFmtId="0" xfId="0" applyAlignment="1" applyFont="1">
      <alignment horizontal="left" readingOrder="0" shrinkToFit="0" wrapText="1"/>
    </xf>
    <xf borderId="0" fillId="14" fontId="72" numFmtId="0" xfId="0" applyAlignment="1" applyFont="1">
      <alignment readingOrder="0" shrinkToFit="0" wrapText="1"/>
    </xf>
    <xf borderId="0" fillId="14" fontId="72" numFmtId="0" xfId="0" applyAlignment="1" applyFont="1">
      <alignment horizontal="left" readingOrder="0" shrinkToFit="0" wrapText="1"/>
    </xf>
    <xf borderId="0" fillId="14" fontId="72" numFmtId="0" xfId="0" applyAlignment="1" applyFont="1">
      <alignment readingOrder="0"/>
    </xf>
    <xf borderId="0" fillId="14" fontId="0" numFmtId="0" xfId="0" applyAlignment="1" applyFont="1">
      <alignment shrinkToFit="0" wrapText="1"/>
    </xf>
    <xf borderId="0" fillId="14" fontId="0" numFmtId="0" xfId="0" applyAlignment="1" applyFont="1">
      <alignment readingOrder="0" shrinkToFit="0" wrapText="1"/>
    </xf>
    <xf borderId="0" fillId="17" fontId="78" numFmtId="0" xfId="0" applyAlignment="1" applyFont="1">
      <alignment horizontal="left" readingOrder="0" shrinkToFit="0" wrapText="1"/>
    </xf>
    <xf borderId="0" fillId="14" fontId="75" numFmtId="0" xfId="0" applyAlignment="1" applyFont="1">
      <alignment horizontal="left" readingOrder="0"/>
    </xf>
    <xf borderId="0" fillId="14" fontId="78" numFmtId="0" xfId="0" applyAlignment="1" applyFont="1">
      <alignment horizontal="left" readingOrder="0" shrinkToFit="0" wrapText="1"/>
    </xf>
    <xf borderId="0" fillId="20" fontId="78" numFmtId="0" xfId="0" applyAlignment="1" applyFont="1">
      <alignment horizontal="left" readingOrder="0" shrinkToFit="0" wrapText="1"/>
    </xf>
    <xf borderId="0" fillId="14" fontId="72" numFmtId="0" xfId="0" applyFont="1"/>
    <xf borderId="0" fillId="14" fontId="72" numFmtId="0" xfId="0" applyAlignment="1" applyFont="1">
      <alignment shrinkToFit="0" wrapText="1"/>
    </xf>
    <xf borderId="0" fillId="14" fontId="78" numFmtId="0" xfId="0" applyAlignment="1" applyFont="1">
      <alignment horizontal="left" readingOrder="0"/>
    </xf>
    <xf borderId="0" fillId="17" fontId="78" numFmtId="0" xfId="0" applyAlignment="1" applyFont="1">
      <alignment horizontal="left" readingOrder="0"/>
    </xf>
    <xf borderId="0" fillId="20" fontId="72" numFmtId="0" xfId="0" applyFont="1"/>
    <xf borderId="0" fillId="17" fontId="72" numFmtId="0" xfId="0" applyFont="1"/>
    <xf borderId="0" fillId="20" fontId="78" numFmtId="0" xfId="0" applyAlignment="1" applyFont="1">
      <alignment horizontal="left" readingOrder="0"/>
    </xf>
    <xf borderId="0" fillId="20" fontId="79" numFmtId="0" xfId="0" applyAlignment="1" applyFont="1">
      <alignment horizontal="left" readingOrder="0" shrinkToFit="0" wrapText="1"/>
    </xf>
    <xf borderId="0" fillId="0" fontId="80" numFmtId="0" xfId="0" applyAlignment="1" applyFont="1">
      <alignment horizontal="center" readingOrder="0"/>
    </xf>
    <xf borderId="0" fillId="0" fontId="81" numFmtId="0" xfId="0" applyFont="1"/>
    <xf borderId="0" fillId="10" fontId="82" numFmtId="0" xfId="0" applyAlignment="1" applyFont="1">
      <alignment horizontal="left" readingOrder="0" shrinkToFit="0" wrapText="1"/>
    </xf>
    <xf borderId="0" fillId="9" fontId="70" numFmtId="0" xfId="0" applyAlignment="1" applyFont="1">
      <alignment horizontal="left" readingOrder="0"/>
    </xf>
    <xf borderId="0" fillId="10" fontId="83" numFmtId="0" xfId="0" applyAlignment="1" applyFont="1">
      <alignment horizontal="left" readingOrder="0"/>
    </xf>
    <xf borderId="0" fillId="17" fontId="82" numFmtId="0" xfId="0" applyAlignment="1" applyFont="1">
      <alignment horizontal="left" readingOrder="0" shrinkToFit="0" wrapText="1"/>
    </xf>
    <xf borderId="0" fillId="17" fontId="70" numFmtId="0" xfId="0" applyAlignment="1" applyFont="1">
      <alignment horizontal="left" readingOrder="0"/>
    </xf>
    <xf borderId="0" fillId="17" fontId="83" numFmtId="0" xfId="0" applyAlignment="1" applyFont="1">
      <alignment horizontal="left" readingOrder="0"/>
    </xf>
    <xf borderId="0" fillId="17" fontId="83" numFmtId="0" xfId="0" applyAlignment="1" applyFont="1">
      <alignment horizontal="left" readingOrder="0" shrinkToFit="0" wrapText="1"/>
    </xf>
    <xf borderId="0" fillId="17" fontId="70" numFmtId="0" xfId="0" applyAlignment="1" applyFont="1">
      <alignment horizontal="left" readingOrder="0" shrinkToFit="0" wrapText="1"/>
    </xf>
    <xf borderId="0" fillId="9" fontId="70" numFmtId="0" xfId="0" applyAlignment="1" applyFont="1">
      <alignment horizontal="left" readingOrder="0" shrinkToFit="0" wrapText="1"/>
    </xf>
    <xf borderId="0" fillId="10" fontId="83" numFmtId="0" xfId="0" applyAlignment="1" applyFont="1">
      <alignment horizontal="left" readingOrder="0" shrinkToFit="0" wrapText="1"/>
    </xf>
    <xf borderId="0" fillId="17" fontId="84" numFmtId="0" xfId="0" applyAlignment="1" applyFont="1">
      <alignment horizontal="left" readingOrder="0" shrinkToFit="0" wrapText="1"/>
    </xf>
    <xf borderId="0" fillId="10" fontId="70" numFmtId="0" xfId="0" applyAlignment="1" applyFont="1">
      <alignment horizontal="left" readingOrder="0" shrinkToFit="0" wrapText="1"/>
    </xf>
    <xf borderId="0" fillId="17" fontId="84" numFmtId="0" xfId="0" applyAlignment="1" applyFont="1">
      <alignment horizontal="left" readingOrder="0"/>
    </xf>
    <xf borderId="0" fillId="17" fontId="82" numFmtId="0" xfId="0" applyAlignment="1" applyFont="1">
      <alignment horizontal="left" readingOrder="0"/>
    </xf>
    <xf borderId="0" fillId="17" fontId="35" numFmtId="0" xfId="0" applyAlignment="1" applyFont="1">
      <alignment horizontal="left" readingOrder="0"/>
    </xf>
    <xf borderId="0" fillId="17" fontId="35" numFmtId="0" xfId="0" applyAlignment="1" applyFont="1">
      <alignment horizontal="left" readingOrder="0" shrinkToFit="0" wrapText="1"/>
    </xf>
    <xf borderId="0" fillId="19" fontId="35" numFmtId="0" xfId="0" applyAlignment="1" applyFont="1">
      <alignment horizontal="left" readingOrder="0"/>
    </xf>
    <xf borderId="0" fillId="19" fontId="1" numFmtId="0" xfId="0" applyAlignment="1" applyFont="1">
      <alignment readingOrder="0" shrinkToFit="0" wrapText="1"/>
    </xf>
    <xf borderId="0" fillId="19" fontId="70" numFmtId="0" xfId="0" applyAlignment="1" applyFont="1">
      <alignment horizontal="left" readingOrder="0"/>
    </xf>
    <xf borderId="0" fillId="19" fontId="1" numFmtId="0" xfId="0" applyFont="1"/>
    <xf borderId="0" fillId="19" fontId="1" numFmtId="0" xfId="0" applyAlignment="1" applyFont="1">
      <alignment shrinkToFit="0" wrapText="1"/>
    </xf>
    <xf borderId="0" fillId="19" fontId="1" numFmtId="0" xfId="0" applyAlignment="1" applyFont="1">
      <alignment readingOrder="0"/>
    </xf>
    <xf borderId="0" fillId="19" fontId="83" numFmtId="0" xfId="0" applyAlignment="1" applyFont="1">
      <alignment horizontal="left" readingOrder="0" shrinkToFit="0" wrapText="1"/>
    </xf>
    <xf borderId="0" fillId="9" fontId="1" numFmtId="0" xfId="0" applyAlignment="1" applyFont="1">
      <alignment readingOrder="0" shrinkToFit="0" wrapText="1"/>
    </xf>
    <xf borderId="0" fillId="9" fontId="34" numFmtId="0" xfId="0" applyAlignment="1" applyFont="1">
      <alignment horizontal="left" readingOrder="0"/>
    </xf>
    <xf borderId="0" fillId="10" fontId="35" numFmtId="0" xfId="0" applyAlignment="1" applyFont="1">
      <alignment horizontal="left" readingOrder="0" shrinkToFit="0" wrapText="1"/>
    </xf>
    <xf borderId="0" fillId="16" fontId="85" numFmtId="0" xfId="0" applyAlignment="1" applyFont="1">
      <alignment horizontal="left" readingOrder="0" shrinkToFit="0" wrapText="1"/>
    </xf>
    <xf borderId="0" fillId="9" fontId="1" numFmtId="0" xfId="0" applyAlignment="1" applyFont="1">
      <alignment readingOrder="0"/>
    </xf>
    <xf borderId="0" fillId="9" fontId="1" numFmtId="0" xfId="0" applyFont="1"/>
    <xf quotePrefix="1" borderId="0" fillId="9" fontId="86" numFmtId="0" xfId="0" applyAlignment="1" applyFont="1">
      <alignment horizontal="center" readingOrder="0" shrinkToFit="0" wrapText="1"/>
    </xf>
    <xf borderId="0" fillId="0" fontId="12" numFmtId="0" xfId="0" applyAlignment="1" applyFont="1">
      <alignment horizontal="left" readingOrder="0" shrinkToFit="0" wrapText="1"/>
    </xf>
    <xf borderId="0" fillId="9" fontId="70" numFmtId="0" xfId="0" applyAlignment="1" applyFont="1">
      <alignment horizontal="center" readingOrder="0"/>
    </xf>
    <xf quotePrefix="1" borderId="0" fillId="0" fontId="86" numFmtId="0" xfId="0" applyAlignment="1" applyFont="1">
      <alignment horizontal="center" readingOrder="0" shrinkToFit="0" wrapText="1"/>
    </xf>
    <xf borderId="0" fillId="0" fontId="12" numFmtId="0" xfId="0" applyAlignment="1" applyFont="1">
      <alignment horizontal="left" readingOrder="0"/>
    </xf>
    <xf quotePrefix="1" borderId="0" fillId="0" fontId="86" numFmtId="0" xfId="0" applyAlignment="1" applyFont="1">
      <alignment horizontal="center" readingOrder="0" shrinkToFit="0" wrapText="0"/>
    </xf>
    <xf borderId="0" fillId="9" fontId="12" numFmtId="0" xfId="0" applyAlignment="1" applyFont="1">
      <alignment horizontal="left" readingOrder="0"/>
    </xf>
    <xf borderId="0" fillId="9" fontId="86" numFmtId="0" xfId="0" applyAlignment="1" applyFont="1">
      <alignment horizontal="center" readingOrder="0" shrinkToFit="0" wrapText="1"/>
    </xf>
    <xf borderId="0" fillId="9" fontId="87" numFmtId="0" xfId="0" applyAlignment="1" applyFont="1">
      <alignment readingOrder="0" shrinkToFit="0" wrapText="1"/>
    </xf>
    <xf borderId="0" fillId="9" fontId="70" numFmtId="0" xfId="0" applyAlignment="1" applyFont="1">
      <alignment horizontal="center" readingOrder="0" shrinkToFit="0" wrapText="1"/>
    </xf>
    <xf borderId="0" fillId="9" fontId="85" numFmtId="0" xfId="0" applyAlignment="1" applyFont="1">
      <alignment horizontal="left" readingOrder="0"/>
    </xf>
    <xf borderId="0" fillId="9" fontId="84" numFmtId="0" xfId="0" applyAlignment="1" applyFont="1">
      <alignment horizontal="left" readingOrder="0" shrinkToFit="0" wrapText="1"/>
    </xf>
    <xf quotePrefix="1" borderId="0" fillId="9" fontId="86" numFmtId="0" xfId="0" applyAlignment="1" applyFont="1">
      <alignment horizontal="center" readingOrder="0"/>
    </xf>
    <xf quotePrefix="1" borderId="0" fillId="0" fontId="86" numFmtId="0" xfId="0" applyAlignment="1" applyFont="1">
      <alignment horizontal="center" readingOrder="0"/>
    </xf>
    <xf borderId="0" fillId="23" fontId="12" numFmtId="0" xfId="0" applyAlignment="1" applyFill="1" applyFont="1">
      <alignment horizontal="left" readingOrder="0"/>
    </xf>
    <xf borderId="0" fillId="23" fontId="1" numFmtId="0" xfId="0" applyAlignment="1" applyFont="1">
      <alignment readingOrder="0"/>
    </xf>
    <xf borderId="0" fillId="23" fontId="70" numFmtId="0" xfId="0" applyAlignment="1" applyFont="1">
      <alignment horizontal="left" readingOrder="0" shrinkToFit="0" wrapText="1"/>
    </xf>
    <xf borderId="0" fillId="23" fontId="1" numFmtId="0" xfId="0" applyFont="1"/>
    <xf quotePrefix="1" borderId="0" fillId="23" fontId="86" numFmtId="0" xfId="0" applyAlignment="1" applyFont="1">
      <alignment horizontal="center" readingOrder="0" shrinkToFit="0" wrapText="1"/>
    </xf>
    <xf borderId="0" fillId="23" fontId="1" numFmtId="0" xfId="0" applyAlignment="1" applyFont="1">
      <alignment readingOrder="0" shrinkToFit="0" wrapText="1"/>
    </xf>
    <xf borderId="0" fillId="9" fontId="12" numFmtId="0" xfId="0" applyAlignment="1" applyFont="1">
      <alignment horizontal="left" readingOrder="0" shrinkToFit="0" wrapText="1"/>
    </xf>
    <xf borderId="0" fillId="0" fontId="88" numFmtId="0" xfId="0" applyAlignment="1" applyFont="1">
      <alignment horizontal="left" readingOrder="0" shrinkToFit="0" wrapText="1"/>
    </xf>
    <xf borderId="0" fillId="0" fontId="6" numFmtId="0" xfId="0" applyAlignment="1" applyFont="1">
      <alignment horizontal="left" readingOrder="0" shrinkToFit="0" wrapText="1"/>
    </xf>
    <xf quotePrefix="1" borderId="0" fillId="0" fontId="1" numFmtId="0" xfId="0" applyAlignment="1" applyFont="1">
      <alignment readingOrder="0"/>
    </xf>
    <xf borderId="0" fillId="0" fontId="6" numFmtId="0" xfId="0" applyAlignment="1" applyFont="1">
      <alignment horizontal="left" readingOrder="0"/>
    </xf>
    <xf borderId="0" fillId="9" fontId="6" numFmtId="0" xfId="0" applyAlignment="1" applyFont="1">
      <alignment horizontal="left" readingOrder="0"/>
    </xf>
    <xf quotePrefix="1" borderId="0" fillId="9" fontId="1" numFmtId="0" xfId="0" applyAlignment="1" applyFont="1">
      <alignment readingOrder="0"/>
    </xf>
    <xf borderId="0" fillId="24" fontId="1" numFmtId="0" xfId="0" applyFill="1" applyFont="1"/>
    <xf borderId="0" fillId="0" fontId="89" numFmtId="0" xfId="0" applyAlignment="1" applyFont="1">
      <alignment readingOrder="0"/>
    </xf>
    <xf borderId="0" fillId="10" fontId="6" numFmtId="0" xfId="0" applyAlignment="1" applyFont="1">
      <alignment horizontal="left" readingOrder="0" shrinkToFit="0" wrapText="1"/>
    </xf>
    <xf quotePrefix="1" borderId="0" fillId="0" fontId="86" numFmtId="0" xfId="0" applyAlignment="1" applyFont="1">
      <alignment readingOrder="0"/>
    </xf>
    <xf quotePrefix="1" borderId="1" fillId="9" fontId="90" numFmtId="0" xfId="0" applyAlignment="1" applyBorder="1" applyFont="1">
      <alignment horizontal="left" readingOrder="0"/>
    </xf>
    <xf borderId="0" fillId="9" fontId="89" numFmtId="0" xfId="0" applyAlignment="1" applyFont="1">
      <alignment readingOrder="0"/>
    </xf>
    <xf borderId="0" fillId="9" fontId="86" numFmtId="0" xfId="0" applyAlignment="1" applyFont="1">
      <alignment readingOrder="0" shrinkToFit="0" wrapText="1"/>
    </xf>
    <xf borderId="0" fillId="13" fontId="91" numFmtId="0" xfId="0" applyAlignment="1" applyFont="1">
      <alignment horizontal="center" readingOrder="0"/>
    </xf>
    <xf borderId="0" fillId="10" fontId="12" numFmtId="0" xfId="0" applyAlignment="1" applyFont="1">
      <alignment horizontal="left" readingOrder="0" shrinkToFit="0" wrapText="1"/>
    </xf>
    <xf borderId="0" fillId="0" fontId="1" numFmtId="0" xfId="0" applyAlignment="1" applyFont="1">
      <alignment readingOrder="0" vertical="center"/>
    </xf>
    <xf borderId="0" fillId="25" fontId="12" numFmtId="0" xfId="0" applyAlignment="1" applyFill="1" applyFont="1">
      <alignment horizontal="left" readingOrder="0"/>
    </xf>
    <xf borderId="0" fillId="25" fontId="1" numFmtId="0" xfId="0" applyAlignment="1" applyFont="1">
      <alignment readingOrder="0"/>
    </xf>
    <xf borderId="0" fillId="25" fontId="70" numFmtId="0" xfId="0" applyAlignment="1" applyFont="1">
      <alignment horizontal="left" readingOrder="0" shrinkToFit="0" wrapText="1"/>
    </xf>
    <xf borderId="0" fillId="25" fontId="1" numFmtId="0" xfId="0" applyFont="1"/>
    <xf borderId="0" fillId="25" fontId="86" numFmtId="0" xfId="0" applyAlignment="1" applyFont="1">
      <alignment horizontal="center" readingOrder="0" shrinkToFit="0" wrapText="1"/>
    </xf>
    <xf borderId="0" fillId="25" fontId="1" numFmtId="0" xfId="0" applyAlignment="1" applyFont="1">
      <alignment readingOrder="0" shrinkToFit="0" wrapText="1"/>
    </xf>
    <xf borderId="0" fillId="0" fontId="86" numFmtId="0" xfId="0" applyAlignment="1" applyFont="1">
      <alignment horizontal="center" readingOrder="0"/>
    </xf>
    <xf borderId="0" fillId="0" fontId="86" numFmtId="0" xfId="0" applyAlignment="1" applyFont="1">
      <alignment horizontal="center" readingOrder="0" shrinkToFit="0" wrapText="1"/>
    </xf>
    <xf borderId="0" fillId="10" fontId="88" numFmtId="0" xfId="0" applyAlignment="1" applyFont="1">
      <alignment horizontal="left" readingOrder="0"/>
    </xf>
    <xf borderId="0" fillId="25" fontId="6" numFmtId="0" xfId="0" applyAlignment="1" applyFont="1">
      <alignment horizontal="left" readingOrder="0"/>
    </xf>
    <xf borderId="0" fillId="25" fontId="70" numFmtId="0" xfId="0" applyAlignment="1" applyFont="1">
      <alignment horizontal="left" readingOrder="0"/>
    </xf>
    <xf borderId="0" fillId="25" fontId="86" numFmtId="0" xfId="0" applyAlignment="1" applyFont="1">
      <alignment horizontal="center" readingOrder="0"/>
    </xf>
    <xf borderId="0" fillId="9" fontId="86" numFmtId="0" xfId="0" applyAlignment="1" applyFont="1">
      <alignment horizontal="center" readingOrder="0"/>
    </xf>
    <xf borderId="0" fillId="0" fontId="92" numFmtId="0" xfId="0" applyAlignment="1" applyFont="1">
      <alignment readingOrder="0"/>
    </xf>
    <xf borderId="0" fillId="0" fontId="1" numFmtId="0" xfId="0" applyAlignment="1" applyFont="1">
      <alignment horizontal="center" readingOrder="0"/>
    </xf>
    <xf borderId="0" fillId="9" fontId="93" numFmtId="0" xfId="0" applyAlignment="1" applyFont="1">
      <alignment horizontal="center" readingOrder="0" shrinkToFit="0" wrapText="1"/>
    </xf>
    <xf borderId="0" fillId="9" fontId="94" numFmtId="0" xfId="0" applyAlignment="1" applyFont="1">
      <alignment horizontal="center" readingOrder="0"/>
    </xf>
    <xf borderId="0" fillId="0" fontId="89" numFmtId="0" xfId="0" applyFont="1"/>
    <xf borderId="0" fillId="0" fontId="86" numFmtId="0" xfId="0" applyFont="1"/>
    <xf borderId="0" fillId="13" fontId="89" numFmtId="0" xfId="0" applyFont="1"/>
    <xf borderId="0" fillId="13" fontId="1" numFmtId="0" xfId="0" applyFont="1"/>
    <xf borderId="0" fillId="13" fontId="95" numFmtId="0" xfId="0" applyAlignment="1" applyFont="1">
      <alignment readingOrder="0"/>
    </xf>
    <xf borderId="0" fillId="13" fontId="86" numFmtId="0" xfId="0" applyFont="1"/>
    <xf borderId="0" fillId="0" fontId="96" numFmtId="0" xfId="0" applyAlignment="1" applyFont="1">
      <alignment horizontal="center" readingOrder="0"/>
    </xf>
    <xf borderId="0" fillId="26" fontId="85" numFmtId="0" xfId="0" applyAlignment="1" applyFill="1" applyFont="1">
      <alignment horizontal="left" readingOrder="0"/>
    </xf>
    <xf borderId="0" fillId="26" fontId="1" numFmtId="0" xfId="0" applyAlignment="1" applyFont="1">
      <alignment readingOrder="0"/>
    </xf>
    <xf borderId="0" fillId="26" fontId="84" numFmtId="0" xfId="0" applyAlignment="1" applyFont="1">
      <alignment horizontal="left" readingOrder="0" shrinkToFit="0" wrapText="1"/>
    </xf>
    <xf borderId="0" fillId="26" fontId="1" numFmtId="0" xfId="0" applyFont="1"/>
    <xf borderId="0" fillId="26" fontId="86" numFmtId="0" xfId="0" applyAlignment="1" applyFont="1">
      <alignment horizontal="center" readingOrder="0"/>
    </xf>
    <xf borderId="0" fillId="26" fontId="1" numFmtId="0" xfId="0" applyAlignment="1" applyFont="1">
      <alignment readingOrder="0" shrinkToFit="0" wrapText="1"/>
    </xf>
    <xf borderId="0" fillId="0" fontId="1" numFmtId="0" xfId="0" applyAlignment="1" applyFont="1">
      <alignment horizontal="left" readingOrder="0"/>
    </xf>
    <xf borderId="0" fillId="0" fontId="86" numFmtId="0" xfId="0" applyAlignment="1" applyFont="1">
      <alignment horizontal="center" readingOrder="0" vertical="center"/>
    </xf>
    <xf borderId="0" fillId="10" fontId="85" numFmtId="0" xfId="0" applyAlignment="1" applyFont="1">
      <alignment horizontal="left" readingOrder="0"/>
    </xf>
    <xf borderId="0" fillId="4" fontId="12" numFmtId="0" xfId="0" applyAlignment="1" applyFont="1">
      <alignment horizontal="left" readingOrder="0"/>
    </xf>
    <xf borderId="0" fillId="4" fontId="1" numFmtId="0" xfId="0" applyAlignment="1" applyFont="1">
      <alignment readingOrder="0"/>
    </xf>
    <xf borderId="0" fillId="4" fontId="70" numFmtId="0" xfId="0" applyAlignment="1" applyFont="1">
      <alignment horizontal="left" readingOrder="0" shrinkToFit="0" wrapText="1"/>
    </xf>
    <xf borderId="0" fillId="4" fontId="1" numFmtId="0" xfId="0" applyFont="1"/>
    <xf borderId="0" fillId="4" fontId="86" numFmtId="0" xfId="0" applyAlignment="1" applyFont="1">
      <alignment horizontal="center" readingOrder="0" shrinkToFit="0" wrapText="1"/>
    </xf>
    <xf borderId="0" fillId="4" fontId="1" numFmtId="0" xfId="0" applyAlignment="1" applyFont="1">
      <alignment horizontal="left" readingOrder="0"/>
    </xf>
    <xf borderId="0" fillId="26" fontId="6" numFmtId="0" xfId="0" applyAlignment="1" applyFont="1">
      <alignment horizontal="left" readingOrder="0"/>
    </xf>
    <xf borderId="0" fillId="26" fontId="1" numFmtId="0" xfId="0" applyAlignment="1" applyFont="1">
      <alignment horizontal="left" readingOrder="0"/>
    </xf>
    <xf borderId="0" fillId="0" fontId="81" numFmtId="0" xfId="0" applyAlignment="1" applyFont="1">
      <alignment horizontal="center" readingOrder="0" shrinkToFit="0" vertical="center" wrapText="1"/>
    </xf>
    <xf borderId="0" fillId="10" fontId="97" numFmtId="0" xfId="0" applyAlignment="1" applyFont="1">
      <alignment horizontal="left" readingOrder="0"/>
    </xf>
    <xf borderId="0" fillId="10" fontId="98" numFmtId="0" xfId="0" applyAlignment="1" applyFont="1">
      <alignment horizontal="left" readingOrder="0"/>
    </xf>
    <xf borderId="0" fillId="0" fontId="99" numFmtId="0" xfId="0" applyAlignment="1" applyFont="1">
      <alignment horizontal="center" readingOrder="0"/>
    </xf>
    <xf borderId="0" fillId="0" fontId="86" numFmtId="0" xfId="0" applyAlignment="1" applyFont="1">
      <alignment horizontal="center" readingOrder="0" shrinkToFit="0" wrapText="1"/>
    </xf>
    <xf borderId="0" fillId="13" fontId="1" numFmtId="0" xfId="0" applyAlignment="1" applyFont="1">
      <alignment readingOrder="0"/>
    </xf>
    <xf borderId="0" fillId="10" fontId="85" numFmtId="0" xfId="0" applyAlignment="1" applyFont="1">
      <alignment horizontal="left" readingOrder="0" shrinkToFit="0" wrapText="1"/>
    </xf>
    <xf borderId="0" fillId="0" fontId="100" numFmtId="0" xfId="0" applyAlignment="1" applyFont="1">
      <alignment horizontal="center" readingOrder="0" shrinkToFit="0" wrapText="1"/>
    </xf>
    <xf borderId="0" fillId="9" fontId="84" numFmtId="0" xfId="0" applyAlignment="1" applyFont="1">
      <alignment horizontal="left" readingOrder="0"/>
    </xf>
    <xf borderId="0" fillId="0" fontId="101" numFmtId="0" xfId="0" applyAlignment="1" applyFont="1">
      <alignment horizontal="center" readingOrder="0" shrinkToFit="0" wrapText="1"/>
    </xf>
    <xf borderId="0" fillId="0" fontId="102" numFmtId="0" xfId="0" applyAlignment="1" applyFont="1">
      <alignment horizontal="left" readingOrder="0" shrinkToFit="0" wrapText="1"/>
    </xf>
    <xf borderId="0" fillId="0" fontId="103" numFmtId="0" xfId="0" applyAlignment="1" applyFont="1">
      <alignment horizontal="left" readingOrder="0" shrinkToFit="0" wrapText="1"/>
    </xf>
    <xf borderId="0" fillId="0" fontId="104" numFmtId="0" xfId="0" applyAlignment="1" applyFont="1">
      <alignment horizontal="left" readingOrder="0" shrinkToFit="0" wrapText="1"/>
    </xf>
    <xf borderId="0" fillId="0" fontId="1" numFmtId="49" xfId="0" applyAlignment="1" applyFont="1" applyNumberFormat="1">
      <alignment readingOrder="0" shrinkToFit="0" wrapText="1"/>
    </xf>
    <xf borderId="8" fillId="27" fontId="75" numFmtId="0" xfId="0" applyAlignment="1" applyBorder="1" applyFill="1" applyFont="1">
      <alignment readingOrder="0" vertical="bottom"/>
    </xf>
    <xf borderId="0" fillId="0" fontId="73" numFmtId="0" xfId="0" applyAlignment="1" applyFont="1">
      <alignment vertical="bottom"/>
    </xf>
    <xf borderId="0" fillId="9" fontId="70" numFmtId="0" xfId="0" applyAlignment="1" applyFont="1">
      <alignment shrinkToFit="0" vertical="bottom" wrapText="0"/>
    </xf>
    <xf borderId="0" fillId="0" fontId="83" numFmtId="0" xfId="0" applyAlignment="1" applyFont="1">
      <alignment vertical="bottom"/>
    </xf>
    <xf borderId="0" fillId="0" fontId="73" numFmtId="0" xfId="0" applyAlignment="1" applyFont="1">
      <alignment horizontal="center" vertical="bottom"/>
    </xf>
    <xf borderId="0" fillId="0" fontId="73" numFmtId="0" xfId="0" applyAlignment="1" applyFont="1">
      <alignment readingOrder="0" shrinkToFit="0" vertical="bottom" wrapText="1"/>
    </xf>
    <xf borderId="8" fillId="27" fontId="35" numFmtId="0" xfId="0" applyAlignment="1" applyBorder="1" applyFont="1">
      <alignment horizontal="left" readingOrder="0" shrinkToFit="0" wrapText="0"/>
    </xf>
    <xf borderId="0" fillId="9" fontId="70" numFmtId="0" xfId="0" applyAlignment="1" applyFont="1">
      <alignment horizontal="left" readingOrder="0" shrinkToFit="0" wrapText="0"/>
    </xf>
    <xf borderId="0" fillId="10" fontId="78" numFmtId="0" xfId="0" applyAlignment="1" applyFont="1">
      <alignment horizontal="left" readingOrder="0"/>
    </xf>
    <xf borderId="0" fillId="0" fontId="73" numFmtId="0" xfId="0" applyAlignment="1" applyFont="1">
      <alignment horizontal="center" readingOrder="0" vertical="bottom"/>
    </xf>
    <xf borderId="9" fillId="27" fontId="35" numFmtId="0" xfId="0" applyAlignment="1" applyBorder="1" applyFont="1">
      <alignment horizontal="left" readingOrder="0"/>
    </xf>
    <xf borderId="0" fillId="10" fontId="83" numFmtId="0" xfId="0" applyAlignment="1" applyFont="1">
      <alignment horizontal="left" readingOrder="0" shrinkToFit="0" wrapText="0"/>
    </xf>
    <xf borderId="1" fillId="0" fontId="105" numFmtId="0" xfId="0" applyAlignment="1" applyBorder="1" applyFont="1">
      <alignment horizontal="center" readingOrder="0" shrinkToFit="0" vertical="center" wrapText="1"/>
    </xf>
    <xf borderId="1" fillId="0" fontId="105" numFmtId="0" xfId="0" applyAlignment="1" applyBorder="1" applyFont="1">
      <alignment horizontal="center" readingOrder="0" vertical="center"/>
    </xf>
    <xf borderId="1" fillId="9" fontId="106" numFmtId="0" xfId="0" applyAlignment="1" applyBorder="1" applyFont="1">
      <alignment horizontal="center" readingOrder="0" shrinkToFit="0" vertical="center" wrapText="1"/>
    </xf>
    <xf borderId="1" fillId="12" fontId="1" numFmtId="0" xfId="0" applyAlignment="1" applyBorder="1" applyFont="1">
      <alignment horizontal="center" readingOrder="0" vertical="center"/>
    </xf>
    <xf borderId="1" fillId="0" fontId="1" numFmtId="20" xfId="0" applyAlignment="1" applyBorder="1" applyFont="1" applyNumberFormat="1">
      <alignment readingOrder="0"/>
    </xf>
    <xf borderId="1" fillId="12" fontId="1" numFmtId="0" xfId="0" applyAlignment="1" applyBorder="1" applyFont="1">
      <alignment readingOrder="0"/>
    </xf>
    <xf borderId="1" fillId="10" fontId="85" numFmtId="0" xfId="0" applyAlignment="1" applyBorder="1" applyFont="1">
      <alignment horizontal="center" readingOrder="0" shrinkToFit="0" vertical="center" wrapText="1"/>
    </xf>
    <xf borderId="1" fillId="10" fontId="83" numFmtId="0" xfId="0" applyAlignment="1" applyBorder="1" applyFont="1">
      <alignment horizontal="left" readingOrder="0" shrinkToFit="0" wrapText="1"/>
    </xf>
    <xf borderId="1" fillId="9" fontId="5" numFmtId="0" xfId="0" applyAlignment="1" applyBorder="1" applyFont="1">
      <alignment horizontal="left" readingOrder="0"/>
    </xf>
    <xf borderId="1" fillId="9" fontId="5" numFmtId="0" xfId="0" applyAlignment="1" applyBorder="1" applyFont="1">
      <alignment horizontal="left" readingOrder="0" shrinkToFit="0" wrapText="1"/>
    </xf>
    <xf borderId="1" fillId="9" fontId="70" numFmtId="0" xfId="0" applyAlignment="1" applyBorder="1" applyFont="1">
      <alignment horizontal="left" readingOrder="0" shrinkToFit="0" wrapText="1"/>
    </xf>
    <xf borderId="1" fillId="9" fontId="84" numFmtId="0" xfId="0" applyAlignment="1" applyBorder="1" applyFont="1">
      <alignment horizontal="left" readingOrder="0" shrinkToFit="0" wrapText="1"/>
    </xf>
    <xf borderId="0" fillId="9" fontId="107" numFmtId="0" xfId="0" applyAlignment="1" applyFont="1">
      <alignment horizontal="left" readingOrder="0" shrinkToFit="0" wrapText="1"/>
    </xf>
    <xf borderId="0" fillId="0" fontId="5" numFmtId="0" xfId="0" applyAlignment="1" applyFont="1">
      <alignment horizontal="left" readingOrder="0"/>
    </xf>
    <xf borderId="0" fillId="9" fontId="5" numFmtId="0" xfId="0" applyAlignment="1" applyFont="1">
      <alignment horizontal="left" readingOrder="0"/>
    </xf>
    <xf borderId="1" fillId="9" fontId="57" numFmtId="0" xfId="0" applyAlignment="1" applyBorder="1" applyFont="1">
      <alignment horizontal="left" readingOrder="0"/>
    </xf>
    <xf borderId="0" fillId="9" fontId="5" numFmtId="0" xfId="0" applyAlignment="1" applyFont="1">
      <alignment horizontal="left" readingOrder="0"/>
    </xf>
    <xf borderId="0" fillId="9" fontId="5" numFmtId="0" xfId="0" applyAlignment="1" applyFont="1">
      <alignment horizontal="left" readingOrder="0" shrinkToFit="0" wrapText="1"/>
    </xf>
    <xf borderId="0" fillId="9" fontId="108" numFmtId="0" xfId="0" applyAlignment="1" applyFont="1">
      <alignment readingOrder="0"/>
    </xf>
    <xf borderId="0" fillId="9" fontId="1" numFmtId="20" xfId="0" applyAlignment="1" applyFont="1" applyNumberFormat="1">
      <alignment horizontal="right" readingOrder="0"/>
    </xf>
    <xf borderId="0" fillId="9" fontId="109" numFmtId="0" xfId="0" applyAlignment="1" applyFont="1">
      <alignment readingOrder="0" shrinkToFit="0" wrapText="0"/>
    </xf>
    <xf borderId="0" fillId="9" fontId="34" numFmtId="0" xfId="0" applyAlignment="1" applyFont="1">
      <alignment horizontal="left" readingOrder="0" shrinkToFit="0" wrapText="1"/>
    </xf>
    <xf borderId="0" fillId="12" fontId="1" numFmtId="0" xfId="0" applyAlignment="1" applyFont="1">
      <alignment readingOrder="0"/>
    </xf>
    <xf borderId="0" fillId="9" fontId="110" numFmtId="0" xfId="0" applyAlignment="1" applyFont="1">
      <alignment shrinkToFit="0" vertical="bottom" wrapText="1"/>
    </xf>
    <xf borderId="0" fillId="28" fontId="111" numFmtId="0" xfId="0" applyAlignment="1" applyFill="1" applyFont="1">
      <alignment readingOrder="0"/>
    </xf>
    <xf borderId="0" fillId="9" fontId="111" numFmtId="0" xfId="0" applyAlignment="1" applyFont="1">
      <alignment readingOrder="0"/>
    </xf>
    <xf borderId="0" fillId="12" fontId="112" numFmtId="0" xfId="0" applyAlignment="1" applyFont="1">
      <alignment readingOrder="0"/>
    </xf>
    <xf borderId="1" fillId="9" fontId="113" numFmtId="0" xfId="0" applyAlignment="1" applyBorder="1" applyFont="1">
      <alignment readingOrder="0"/>
    </xf>
    <xf borderId="1" fillId="12" fontId="1" numFmtId="0" xfId="0" applyBorder="1" applyFont="1"/>
    <xf borderId="1" fillId="0" fontId="114" numFmtId="0" xfId="0" applyAlignment="1" applyBorder="1" applyFont="1">
      <alignment readingOrder="0"/>
    </xf>
    <xf borderId="1" fillId="0" fontId="115" numFmtId="0" xfId="0" applyAlignment="1" applyBorder="1" applyFont="1">
      <alignment readingOrder="0"/>
    </xf>
    <xf quotePrefix="1" borderId="1" fillId="0" fontId="1" numFmtId="0" xfId="0" applyAlignment="1" applyBorder="1" applyFont="1">
      <alignment horizontal="center" readingOrder="0" vertical="center"/>
    </xf>
    <xf borderId="1" fillId="0" fontId="1" numFmtId="0" xfId="0" applyAlignment="1" applyBorder="1" applyFont="1">
      <alignment horizontal="center" readingOrder="0" shrinkToFit="0" vertical="center" wrapText="1"/>
    </xf>
    <xf borderId="1" fillId="0" fontId="1" numFmtId="20" xfId="0" applyAlignment="1" applyBorder="1" applyFont="1" applyNumberFormat="1">
      <alignment horizontal="left" readingOrder="0"/>
    </xf>
    <xf borderId="1" fillId="0" fontId="89" numFmtId="0" xfId="0" applyAlignment="1" applyBorder="1" applyFont="1">
      <alignment readingOrder="0" shrinkToFit="0" wrapText="1"/>
    </xf>
    <xf borderId="1" fillId="14" fontId="1" numFmtId="0" xfId="0" applyBorder="1" applyFont="1"/>
    <xf borderId="0" fillId="0" fontId="116" numFmtId="0" xfId="0" applyAlignment="1" applyFont="1">
      <alignment horizontal="center"/>
    </xf>
    <xf borderId="0" fillId="0" fontId="117" numFmtId="0" xfId="0" applyAlignment="1" applyFont="1">
      <alignment horizontal="center"/>
    </xf>
    <xf borderId="0" fillId="0" fontId="116" numFmtId="0" xfId="0" applyAlignment="1" applyFont="1">
      <alignment shrinkToFit="0" wrapText="1"/>
    </xf>
    <xf borderId="1" fillId="15" fontId="34" numFmtId="0" xfId="0" applyAlignment="1" applyBorder="1" applyFont="1">
      <alignment horizontal="center" shrinkToFit="0" vertical="center" wrapText="1"/>
    </xf>
    <xf borderId="10" fillId="15" fontId="34" numFmtId="0" xfId="0" applyAlignment="1" applyBorder="1" applyFont="1">
      <alignment horizontal="center" vertical="center"/>
    </xf>
    <xf borderId="10" fillId="15" fontId="34" numFmtId="0" xfId="0" applyAlignment="1" applyBorder="1" applyFont="1">
      <alignment horizontal="center" shrinkToFit="0" vertical="center" wrapText="1"/>
    </xf>
    <xf borderId="1" fillId="20" fontId="34" numFmtId="0" xfId="0" applyAlignment="1" applyBorder="1" applyFont="1">
      <alignment horizontal="center" shrinkToFit="0" vertical="center" wrapText="1"/>
    </xf>
    <xf borderId="10" fillId="20" fontId="34" numFmtId="0" xfId="0" applyAlignment="1" applyBorder="1" applyFont="1">
      <alignment horizontal="center" readingOrder="0" vertical="center"/>
    </xf>
    <xf borderId="1" fillId="9" fontId="34" numFmtId="0" xfId="0" applyAlignment="1" applyBorder="1" applyFont="1">
      <alignment horizontal="center" readingOrder="0" shrinkToFit="0" vertical="center" wrapText="1"/>
    </xf>
    <xf borderId="10" fillId="20" fontId="34" numFmtId="0" xfId="0" applyAlignment="1" applyBorder="1" applyFont="1">
      <alignment horizontal="center" vertical="center"/>
    </xf>
    <xf borderId="10" fillId="20" fontId="34" numFmtId="0" xfId="0" applyAlignment="1" applyBorder="1" applyFont="1">
      <alignment horizontal="center" shrinkToFit="0" vertical="center" wrapText="1"/>
    </xf>
    <xf borderId="1" fillId="9" fontId="34" numFmtId="0" xfId="0" applyAlignment="1" applyBorder="1" applyFont="1">
      <alignment horizontal="center" shrinkToFit="0" vertical="center" wrapText="1"/>
    </xf>
    <xf borderId="1" fillId="9" fontId="34" numFmtId="0" xfId="0" applyAlignment="1" applyBorder="1" applyFont="1">
      <alignment horizontal="center" vertical="center"/>
    </xf>
    <xf borderId="10" fillId="15" fontId="34" numFmtId="0" xfId="0" applyAlignment="1" applyBorder="1" applyFont="1">
      <alignment horizontal="center" readingOrder="0" shrinkToFit="0" vertical="center" wrapText="1"/>
    </xf>
    <xf borderId="10" fillId="20" fontId="34" numFmtId="0" xfId="0" applyAlignment="1" applyBorder="1" applyFont="1">
      <alignment horizontal="center" readingOrder="0" shrinkToFit="0" vertical="center" wrapText="1"/>
    </xf>
    <xf borderId="1" fillId="0" fontId="116" numFmtId="0" xfId="0" applyAlignment="1" applyBorder="1" applyFont="1">
      <alignment horizontal="center" vertical="center"/>
    </xf>
    <xf borderId="1" fillId="0" fontId="117" numFmtId="0" xfId="0" applyAlignment="1" applyBorder="1" applyFont="1">
      <alignment horizontal="center" vertical="center"/>
    </xf>
    <xf borderId="1" fillId="0" fontId="1" numFmtId="0" xfId="0" applyAlignment="1" applyBorder="1" applyFont="1">
      <alignment vertical="center"/>
    </xf>
    <xf borderId="1" fillId="0" fontId="116" numFmtId="0" xfId="0" applyAlignment="1" applyBorder="1" applyFont="1">
      <alignment shrinkToFit="0" vertical="center" wrapText="1"/>
    </xf>
    <xf borderId="1" fillId="15" fontId="34" numFmtId="0" xfId="0" applyAlignment="1" applyBorder="1" applyFont="1">
      <alignment horizontal="center" vertical="center"/>
    </xf>
    <xf borderId="1" fillId="15" fontId="34" numFmtId="0" xfId="0" applyAlignment="1" applyBorder="1" applyFont="1">
      <alignment horizontal="center" readingOrder="0" shrinkToFit="0" vertical="center" wrapText="1"/>
    </xf>
    <xf borderId="1" fillId="9" fontId="111" numFmtId="0" xfId="0" applyAlignment="1" applyBorder="1" applyFont="1">
      <alignment horizontal="center" readingOrder="0" shrinkToFit="0" vertical="center" wrapText="1"/>
    </xf>
    <xf borderId="1" fillId="20" fontId="34" numFmtId="0" xfId="0" applyAlignment="1" applyBorder="1" applyFont="1">
      <alignment horizontal="center" readingOrder="0" shrinkToFit="0" vertical="center" wrapText="1"/>
    </xf>
    <xf borderId="1" fillId="0" fontId="73" numFmtId="0" xfId="0" applyAlignment="1" applyBorder="1" applyFont="1">
      <alignment horizontal="center" readingOrder="0" shrinkToFit="0" vertical="center" wrapText="1"/>
    </xf>
    <xf borderId="1" fillId="9" fontId="111" numFmtId="0" xfId="0" applyAlignment="1" applyBorder="1" applyFont="1">
      <alignment horizontal="center" readingOrder="0" vertical="center"/>
    </xf>
    <xf borderId="1" fillId="0" fontId="1" numFmtId="0" xfId="0" applyAlignment="1" applyBorder="1" applyFont="1">
      <alignment horizontal="center" readingOrder="0" vertical="center"/>
    </xf>
    <xf borderId="1" fillId="9" fontId="111" numFmtId="0" xfId="0" applyAlignment="1" applyBorder="1" applyFont="1">
      <alignment readingOrder="0" vertical="center"/>
    </xf>
    <xf borderId="1" fillId="0" fontId="1" numFmtId="0" xfId="0" applyAlignment="1" applyBorder="1" applyFont="1">
      <alignment readingOrder="0" vertical="center"/>
    </xf>
    <xf borderId="0" fillId="0" fontId="116" numFmtId="0" xfId="0" applyAlignment="1" applyFont="1">
      <alignment horizontal="center" shrinkToFit="0" vertical="center" wrapText="1"/>
    </xf>
    <xf borderId="0" fillId="0" fontId="117" numFmtId="0" xfId="0" applyAlignment="1" applyFont="1">
      <alignment horizontal="center" shrinkToFit="0" vertical="center" wrapText="1"/>
    </xf>
    <xf borderId="0" fillId="0" fontId="1" numFmtId="0" xfId="0" applyAlignment="1" applyFont="1">
      <alignment horizontal="center" shrinkToFit="0" vertical="center" wrapText="1"/>
    </xf>
    <xf borderId="0" fillId="0" fontId="116" numFmtId="0" xfId="0" applyAlignment="1" applyFont="1">
      <alignment horizontal="center" vertical="center"/>
    </xf>
    <xf borderId="0" fillId="0" fontId="117" numFmtId="0" xfId="0" applyAlignment="1" applyFont="1">
      <alignment horizontal="center" vertical="center"/>
    </xf>
    <xf borderId="0" fillId="0" fontId="1" numFmtId="0" xfId="0" applyAlignment="1" applyFont="1">
      <alignment vertical="center"/>
    </xf>
    <xf borderId="0" fillId="0" fontId="116" numFmtId="0" xfId="0" applyAlignment="1" applyFont="1">
      <alignment shrinkToFit="0" vertical="center" wrapText="1"/>
    </xf>
    <xf borderId="1" fillId="9" fontId="34" numFmtId="0" xfId="0" applyAlignment="1" applyBorder="1" applyFont="1">
      <alignment horizontal="center" readingOrder="0" vertical="center"/>
    </xf>
    <xf borderId="1" fillId="0" fontId="116" numFmtId="0" xfId="0" applyAlignment="1" applyBorder="1" applyFont="1">
      <alignment horizontal="center" readingOrder="0" shrinkToFit="0" wrapText="1"/>
    </xf>
    <xf borderId="0" fillId="12" fontId="1" numFmtId="0" xfId="0" applyAlignment="1" applyFont="1">
      <alignment readingOrder="0" shrinkToFit="0" wrapText="1"/>
    </xf>
    <xf borderId="7" fillId="20" fontId="34" numFmtId="0" xfId="0" applyAlignment="1" applyBorder="1" applyFont="1">
      <alignment horizontal="center" readingOrder="0" shrinkToFit="0" vertical="center" wrapText="1"/>
    </xf>
    <xf borderId="1" fillId="20" fontId="34" numFmtId="0" xfId="0" applyAlignment="1" applyBorder="1" applyFont="1">
      <alignment horizontal="center" readingOrder="0" vertical="center"/>
    </xf>
    <xf borderId="1" fillId="9" fontId="72" numFmtId="0" xfId="0" applyAlignment="1" applyBorder="1" applyFont="1">
      <alignment horizontal="center" readingOrder="0" shrinkToFit="0" vertical="center" wrapText="1"/>
    </xf>
    <xf borderId="0" fillId="20" fontId="34" numFmtId="0" xfId="0" applyAlignment="1" applyFont="1">
      <alignment horizontal="center" shrinkToFit="0" vertical="center" wrapText="1"/>
    </xf>
    <xf borderId="0" fillId="0" fontId="1" numFmtId="0" xfId="0" applyAlignment="1" applyFont="1">
      <alignment horizontal="center" vertical="center"/>
    </xf>
    <xf borderId="0" fillId="20" fontId="34"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3" fillId="9" fontId="72" numFmtId="0" xfId="0" applyAlignment="1" applyBorder="1" applyFont="1">
      <alignment horizontal="center" readingOrder="0" shrinkToFit="0" vertical="center" wrapText="1"/>
    </xf>
    <xf borderId="1" fillId="9" fontId="15" numFmtId="0" xfId="0" applyAlignment="1" applyBorder="1" applyFont="1">
      <alignment horizontal="center" readingOrder="0" shrinkToFit="0" vertical="center" wrapText="1"/>
    </xf>
    <xf borderId="0" fillId="9" fontId="15" numFmtId="0" xfId="0" applyAlignment="1" applyFont="1">
      <alignment horizontal="center" readingOrder="0" shrinkToFit="0" vertical="center" wrapText="1"/>
    </xf>
    <xf borderId="1" fillId="0" fontId="49" numFmtId="0" xfId="0" applyAlignment="1" applyBorder="1" applyFont="1">
      <alignment horizontal="center" readingOrder="0" shrinkToFit="0" vertical="center" wrapText="1"/>
    </xf>
    <xf borderId="1" fillId="20" fontId="15" numFmtId="0" xfId="0" applyAlignment="1" applyBorder="1" applyFont="1">
      <alignment horizontal="center" readingOrder="0" shrinkToFit="0" vertical="center" wrapText="1"/>
    </xf>
    <xf borderId="1" fillId="9" fontId="15" numFmtId="0" xfId="0" applyAlignment="1" applyBorder="1" applyFont="1">
      <alignment horizontal="center" shrinkToFit="0" vertical="center" wrapText="1"/>
    </xf>
    <xf borderId="1" fillId="0" fontId="49" numFmtId="0" xfId="0" applyAlignment="1" applyBorder="1" applyFont="1">
      <alignment horizontal="center" shrinkToFit="0" vertical="center" wrapText="1"/>
    </xf>
    <xf borderId="0" fillId="0" fontId="116" numFmtId="0" xfId="0" applyFont="1"/>
    <xf borderId="0" fillId="0" fontId="117" numFmtId="0" xfId="0" applyAlignment="1" applyFont="1">
      <alignment horizontal="center"/>
    </xf>
    <xf borderId="1" fillId="15" fontId="72" numFmtId="0" xfId="0" applyAlignment="1" applyBorder="1" applyFont="1">
      <alignment horizontal="center" shrinkToFit="0" wrapText="1"/>
    </xf>
    <xf borderId="1" fillId="15" fontId="72" numFmtId="0" xfId="0" applyAlignment="1" applyBorder="1" applyFont="1">
      <alignment horizontal="center"/>
    </xf>
    <xf borderId="1" fillId="9" fontId="72" numFmtId="0" xfId="0" applyAlignment="1" applyBorder="1" applyFont="1">
      <alignment horizontal="center" shrinkToFit="0" vertical="center" wrapText="1"/>
    </xf>
    <xf borderId="1" fillId="0" fontId="72" numFmtId="0" xfId="0" applyAlignment="1" applyBorder="1" applyFont="1">
      <alignment horizontal="center" readingOrder="0" shrinkToFit="0" vertical="center" wrapText="1"/>
    </xf>
    <xf borderId="1" fillId="9" fontId="49" numFmtId="0" xfId="0" applyAlignment="1" applyBorder="1" applyFont="1">
      <alignment horizontal="center" readingOrder="0" shrinkToFit="0" vertical="center" wrapText="1"/>
    </xf>
    <xf borderId="1" fillId="0" fontId="72" numFmtId="0" xfId="0" applyAlignment="1" applyBorder="1" applyFont="1">
      <alignment horizontal="center" shrinkToFit="0" vertical="center" wrapText="1"/>
    </xf>
    <xf borderId="1" fillId="0" fontId="73" numFmtId="0" xfId="0" applyAlignment="1" applyBorder="1" applyFont="1">
      <alignment horizontal="center" shrinkToFit="0" vertical="center" wrapText="1"/>
    </xf>
    <xf borderId="0" fillId="0" fontId="1" numFmtId="0" xfId="0" applyAlignment="1" applyFont="1">
      <alignment horizontal="center" readingOrder="0" vertical="center"/>
    </xf>
    <xf borderId="1" fillId="0" fontId="1" numFmtId="0" xfId="0" applyAlignment="1" applyBorder="1" applyFont="1">
      <alignment horizontal="center" vertical="center"/>
    </xf>
    <xf borderId="2" fillId="0" fontId="1" numFmtId="0" xfId="0" applyAlignment="1" applyBorder="1" applyFont="1">
      <alignment horizontal="center" readingOrder="0" shrinkToFit="0" vertical="center" wrapText="1"/>
    </xf>
    <xf borderId="2" fillId="9" fontId="34" numFmtId="0" xfId="0" applyAlignment="1" applyBorder="1" applyFont="1">
      <alignment horizontal="center" readingOrder="0" shrinkToFit="0" vertical="center" wrapText="1"/>
    </xf>
    <xf borderId="2" fillId="20" fontId="34" numFmtId="0" xfId="0" applyAlignment="1" applyBorder="1" applyFont="1">
      <alignment horizontal="center" readingOrder="0" shrinkToFit="0" vertical="center" wrapText="1"/>
    </xf>
    <xf borderId="11" fillId="20" fontId="34" numFmtId="0" xfId="0" applyAlignment="1" applyBorder="1" applyFont="1">
      <alignment horizontal="right" readingOrder="0" shrinkToFit="0" vertical="center" wrapText="1"/>
    </xf>
    <xf borderId="12" fillId="0" fontId="4" numFmtId="0" xfId="0" applyBorder="1" applyFont="1"/>
    <xf borderId="6" fillId="9" fontId="50" numFmtId="0" xfId="0" applyAlignment="1" applyBorder="1" applyFont="1">
      <alignment horizontal="center" shrinkToFit="0" vertical="center" wrapText="1"/>
    </xf>
    <xf borderId="0" fillId="0" fontId="117" numFmtId="0" xfId="0" applyAlignment="1" applyFont="1">
      <alignment horizontal="center" readingOrder="0" vertical="center"/>
    </xf>
    <xf borderId="1" fillId="9" fontId="72" numFmtId="0" xfId="0" applyAlignment="1" applyBorder="1" applyFont="1">
      <alignment horizontal="center" readingOrder="0" shrinkToFit="0" wrapText="1"/>
    </xf>
    <xf borderId="1" fillId="9" fontId="72" numFmtId="0" xfId="0" applyAlignment="1" applyBorder="1" applyFont="1">
      <alignment horizontal="center" shrinkToFit="0" wrapText="1"/>
    </xf>
    <xf borderId="0" fillId="0" fontId="1" numFmtId="0" xfId="0" applyFont="1"/>
    <xf borderId="1" fillId="20" fontId="34" numFmtId="0" xfId="0" applyAlignment="1" applyBorder="1" applyFont="1">
      <alignment horizontal="left" shrinkToFit="0" vertical="center" wrapText="1"/>
    </xf>
    <xf borderId="1" fillId="9" fontId="34" numFmtId="0" xfId="0" applyAlignment="1" applyBorder="1" applyFont="1">
      <alignment horizontal="center" readingOrder="0"/>
    </xf>
    <xf borderId="1" fillId="9" fontId="34" numFmtId="0" xfId="0" applyAlignment="1" applyBorder="1" applyFont="1">
      <alignment horizontal="center" readingOrder="0" shrinkToFit="0" wrapText="1"/>
    </xf>
    <xf borderId="1" fillId="20" fontId="34" numFmtId="0" xfId="0" applyAlignment="1" applyBorder="1" applyFont="1">
      <alignment horizontal="left" readingOrder="0" shrinkToFit="0" vertical="center" wrapText="1"/>
    </xf>
    <xf borderId="1" fillId="0" fontId="1" numFmtId="0" xfId="0" applyAlignment="1" applyBorder="1" applyFont="1">
      <alignment horizontal="left" readingOrder="0"/>
    </xf>
    <xf borderId="1" fillId="9" fontId="34" numFmtId="0" xfId="0" applyAlignment="1" applyBorder="1" applyFont="1">
      <alignment horizontal="center" readingOrder="0" vertical="center"/>
    </xf>
    <xf borderId="1" fillId="9" fontId="34" numFmtId="0" xfId="0" applyAlignment="1" applyBorder="1" applyFont="1">
      <alignment horizontal="center" readingOrder="0" shrinkToFit="0" vertical="center" wrapText="1"/>
    </xf>
    <xf borderId="1" fillId="9" fontId="118" numFmtId="0" xfId="0" applyAlignment="1" applyBorder="1" applyFont="1">
      <alignment horizontal="center" readingOrder="0" shrinkToFit="0" vertical="center" wrapText="1"/>
    </xf>
    <xf borderId="1" fillId="0" fontId="0" numFmtId="0" xfId="0" applyAlignment="1" applyBorder="1" applyFont="1">
      <alignment horizontal="center" readingOrder="0" vertical="center"/>
    </xf>
    <xf borderId="1" fillId="0" fontId="119" numFmtId="0" xfId="0" applyAlignment="1" applyBorder="1" applyFont="1">
      <alignment horizontal="center" readingOrder="0" shrinkToFit="0" vertical="center" wrapText="1"/>
    </xf>
    <xf borderId="0" fillId="10" fontId="120" numFmtId="0" xfId="0" applyAlignment="1" applyFont="1">
      <alignment horizontal="left" readingOrder="0"/>
    </xf>
    <xf borderId="0" fillId="10" fontId="121" numFmtId="0" xfId="0" applyAlignment="1" applyFont="1">
      <alignment horizontal="left" readingOrder="0"/>
    </xf>
    <xf borderId="1" fillId="0" fontId="89" numFmtId="0" xfId="0" applyAlignment="1" applyBorder="1" applyFont="1">
      <alignment horizontal="center" readingOrder="0" shrinkToFit="0" vertical="center" wrapText="1"/>
    </xf>
    <xf borderId="0" fillId="9" fontId="122" numFmtId="0" xfId="0" applyAlignment="1" applyFont="1">
      <alignment readingOrder="0"/>
    </xf>
    <xf borderId="0" fillId="0" fontId="105" numFmtId="0" xfId="0" applyFont="1"/>
    <xf borderId="0" fillId="0" fontId="105" numFmtId="0" xfId="0" applyAlignment="1" applyFont="1">
      <alignment readingOrder="0"/>
    </xf>
    <xf borderId="1" fillId="0" fontId="62" numFmtId="0" xfId="0" applyAlignment="1" applyBorder="1" applyFont="1">
      <alignment horizontal="center" readingOrder="0" shrinkToFit="0" vertical="center" wrapText="1"/>
    </xf>
    <xf borderId="13" fillId="9" fontId="123" numFmtId="0" xfId="0" applyAlignment="1" applyBorder="1" applyFont="1">
      <alignment horizontal="left"/>
    </xf>
    <xf borderId="14" fillId="0" fontId="124" numFmtId="0" xfId="0" applyBorder="1" applyFont="1"/>
    <xf borderId="15" fillId="0" fontId="116" numFmtId="0" xfId="0" applyBorder="1" applyFont="1"/>
    <xf borderId="16" fillId="0" fontId="116" numFmtId="0" xfId="0" applyBorder="1" applyFont="1"/>
    <xf borderId="11" fillId="9" fontId="123" numFmtId="0" xfId="0" applyAlignment="1" applyBorder="1" applyFont="1">
      <alignment horizontal="left"/>
    </xf>
    <xf borderId="17" fillId="0" fontId="4" numFmtId="0" xfId="0" applyBorder="1" applyFont="1"/>
    <xf borderId="11" fillId="0" fontId="125" numFmtId="0" xfId="0" applyAlignment="1" applyBorder="1" applyFont="1">
      <alignment horizontal="center"/>
    </xf>
    <xf borderId="7" fillId="0" fontId="4" numFmtId="0" xfId="0" applyBorder="1" applyFont="1"/>
    <xf borderId="11" fillId="9" fontId="123" numFmtId="0" xfId="0" applyAlignment="1" applyBorder="1" applyFont="1">
      <alignment horizontal="left" shrinkToFit="0" wrapText="1"/>
    </xf>
    <xf borderId="18" fillId="0" fontId="125" numFmtId="14" xfId="0" applyBorder="1" applyFont="1" applyNumberFormat="1"/>
    <xf borderId="19" fillId="0" fontId="4" numFmtId="0" xfId="0" applyBorder="1" applyFont="1"/>
    <xf borderId="1" fillId="0" fontId="116" numFmtId="0" xfId="0" applyBorder="1" applyFont="1"/>
    <xf borderId="11" fillId="0" fontId="116" numFmtId="0" xfId="0" applyBorder="1" applyFont="1"/>
    <xf borderId="18" fillId="0" fontId="116" numFmtId="0" xfId="0" applyBorder="1" applyFont="1"/>
    <xf borderId="19" fillId="0" fontId="116" numFmtId="0" xfId="0" applyBorder="1" applyFont="1"/>
    <xf borderId="6" fillId="0" fontId="116" numFmtId="0" xfId="0" applyBorder="1" applyFont="1"/>
    <xf borderId="20" fillId="9" fontId="126" numFmtId="0" xfId="0" applyAlignment="1" applyBorder="1" applyFont="1">
      <alignment horizontal="left" shrinkToFit="0" vertical="top" wrapText="1"/>
    </xf>
    <xf borderId="18" fillId="0" fontId="127" numFmtId="0" xfId="0" applyAlignment="1" applyBorder="1" applyFont="1">
      <alignment horizontal="center"/>
    </xf>
    <xf borderId="2" fillId="0" fontId="118" numFmtId="0" xfId="0" applyAlignment="1" applyBorder="1" applyFont="1">
      <alignment horizontal="center" shrinkToFit="0" vertical="center" wrapText="1"/>
    </xf>
    <xf borderId="14" fillId="0" fontId="118" numFmtId="0" xfId="0" applyAlignment="1" applyBorder="1" applyFont="1">
      <alignment horizontal="center" shrinkToFit="0" vertical="center" wrapText="1"/>
    </xf>
    <xf borderId="15" fillId="0" fontId="4" numFmtId="0" xfId="0" applyBorder="1" applyFont="1"/>
    <xf borderId="16" fillId="0" fontId="4" numFmtId="0" xfId="0" applyBorder="1" applyFont="1"/>
    <xf borderId="18" fillId="0" fontId="4" numFmtId="0" xfId="0" applyBorder="1" applyFont="1"/>
    <xf borderId="11" fillId="0" fontId="128" numFmtId="0" xfId="0" applyAlignment="1" applyBorder="1" applyFont="1">
      <alignment horizontal="center" shrinkToFit="0" wrapText="1"/>
    </xf>
    <xf borderId="7" fillId="0" fontId="125" numFmtId="0" xfId="0" applyAlignment="1" applyBorder="1" applyFont="1">
      <alignment vertical="top"/>
    </xf>
    <xf borderId="1" fillId="0" fontId="125" numFmtId="0" xfId="0" applyBorder="1" applyFont="1"/>
    <xf borderId="11" fillId="0" fontId="125" numFmtId="0" xfId="0" applyBorder="1" applyFont="1"/>
    <xf borderId="7" fillId="0" fontId="125" numFmtId="0" xfId="0" applyBorder="1" applyFont="1"/>
    <xf borderId="11" fillId="0" fontId="129" numFmtId="0" xfId="0" applyAlignment="1" applyBorder="1" applyFont="1">
      <alignment horizontal="center"/>
    </xf>
    <xf borderId="3" fillId="0" fontId="129" numFmtId="0" xfId="0" applyBorder="1" applyFont="1"/>
    <xf borderId="1" fillId="0" fontId="129" numFmtId="0" xfId="0" applyBorder="1" applyFont="1"/>
    <xf borderId="12" fillId="0" fontId="129" numFmtId="0" xfId="0" applyBorder="1" applyFont="1"/>
    <xf borderId="1" fillId="9" fontId="126" numFmtId="0" xfId="0" applyAlignment="1" applyBorder="1" applyFont="1">
      <alignment horizontal="left" shrinkToFit="0" vertical="center" wrapText="1"/>
    </xf>
    <xf borderId="2" fillId="9" fontId="126" numFmtId="0" xfId="0" applyAlignment="1" applyBorder="1" applyFont="1">
      <alignment horizontal="left" shrinkToFit="0" vertical="center" wrapText="1"/>
    </xf>
    <xf borderId="14" fillId="0" fontId="125" numFmtId="0" xfId="0" applyBorder="1" applyFont="1"/>
    <xf borderId="21" fillId="0" fontId="4" numFmtId="0" xfId="0" applyBorder="1" applyFont="1"/>
    <xf borderId="2" fillId="0" fontId="130" numFmtId="0" xfId="0" applyAlignment="1" applyBorder="1" applyFont="1">
      <alignment horizontal="left" shrinkToFit="0" vertical="center" wrapText="1"/>
    </xf>
    <xf borderId="14" fillId="0" fontId="125" numFmtId="0" xfId="0" applyAlignment="1" applyBorder="1" applyFont="1">
      <alignment horizontal="left" vertical="top"/>
    </xf>
    <xf borderId="22" fillId="0" fontId="4" numFmtId="0" xfId="0" applyBorder="1" applyFont="1"/>
    <xf borderId="23" fillId="9" fontId="126" numFmtId="0" xfId="0" applyAlignment="1" applyBorder="1" applyFont="1">
      <alignment horizontal="left" shrinkToFit="0" vertical="center" wrapText="1"/>
    </xf>
    <xf borderId="23" fillId="20" fontId="131" numFmtId="0" xfId="0" applyBorder="1" applyFont="1"/>
    <xf borderId="24" fillId="20" fontId="131" numFmtId="0" xfId="0" applyBorder="1" applyFont="1"/>
    <xf borderId="25" fillId="20" fontId="131" numFmtId="0" xfId="0" applyBorder="1" applyFont="1"/>
    <xf borderId="1" fillId="0" fontId="132" numFmtId="0" xfId="0" applyBorder="1" applyFont="1"/>
    <xf borderId="26" fillId="20" fontId="131" numFmtId="0" xfId="0" applyBorder="1" applyFont="1"/>
    <xf borderId="27" fillId="20" fontId="131" numFmtId="0" xfId="0" applyBorder="1" applyFont="1"/>
    <xf borderId="28" fillId="20" fontId="131" numFmtId="0" xfId="0" applyBorder="1" applyFont="1"/>
    <xf borderId="14" fillId="0" fontId="124" numFmtId="0" xfId="0" applyAlignment="1" applyBorder="1" applyFont="1">
      <alignment readingOrder="0"/>
    </xf>
    <xf borderId="11" fillId="0" fontId="125" numFmtId="0" xfId="0" applyAlignment="1" applyBorder="1" applyFont="1">
      <alignment horizontal="center" readingOrder="0"/>
    </xf>
    <xf borderId="18" fillId="0" fontId="125" numFmtId="0" xfId="0" applyAlignment="1" applyBorder="1" applyFont="1">
      <alignment readingOrder="0"/>
    </xf>
    <xf borderId="18" fillId="0" fontId="127" numFmtId="0" xfId="0" applyAlignment="1" applyBorder="1" applyFont="1">
      <alignment horizontal="center" readingOrder="0"/>
    </xf>
    <xf borderId="7" fillId="0" fontId="125" numFmtId="0" xfId="0" applyAlignment="1" applyBorder="1" applyFont="1">
      <alignment readingOrder="0" vertical="top"/>
    </xf>
    <xf borderId="11" fillId="0" fontId="125" numFmtId="0" xfId="0" applyAlignment="1" applyBorder="1" applyFont="1">
      <alignment readingOrder="0"/>
    </xf>
    <xf borderId="1" fillId="0" fontId="116" numFmtId="0" xfId="0" applyAlignment="1" applyBorder="1" applyFont="1">
      <alignment readingOrder="0"/>
    </xf>
    <xf borderId="14" fillId="0" fontId="125" numFmtId="0" xfId="0" applyAlignment="1" applyBorder="1" applyFont="1">
      <alignment readingOrder="0"/>
    </xf>
    <xf borderId="1" fillId="0" fontId="132" numFmtId="0" xfId="0" applyAlignment="1" applyBorder="1" applyFont="1">
      <alignment readingOrder="0"/>
    </xf>
    <xf borderId="11" fillId="0" fontId="128" numFmtId="0" xfId="0" applyAlignment="1" applyBorder="1" applyFont="1">
      <alignment horizontal="center" readingOrder="0" shrinkToFit="0" wrapText="1"/>
    </xf>
    <xf borderId="1" fillId="0" fontId="125" numFmtId="0" xfId="0" applyAlignment="1" applyBorder="1" applyFont="1">
      <alignment readingOrder="0"/>
    </xf>
    <xf borderId="23" fillId="20" fontId="131" numFmtId="0" xfId="0" applyAlignment="1" applyBorder="1" applyFont="1">
      <alignment readingOrder="0"/>
    </xf>
    <xf borderId="11" fillId="9" fontId="123" numFmtId="0" xfId="0" applyAlignment="1" applyBorder="1" applyFont="1">
      <alignment horizontal="left" readingOrder="0"/>
    </xf>
    <xf borderId="18" fillId="0" fontId="133" numFmtId="0" xfId="0" applyAlignment="1" applyBorder="1" applyFont="1">
      <alignment readingOrder="0"/>
    </xf>
    <xf borderId="14" fillId="0" fontId="125" numFmtId="0" xfId="0" applyAlignment="1" applyBorder="1" applyFont="1">
      <alignment horizontal="left" readingOrder="0" vertical="top"/>
    </xf>
    <xf borderId="0" fillId="0" fontId="119" numFmtId="0" xfId="0" applyFont="1"/>
    <xf borderId="13" fillId="9" fontId="134" numFmtId="0" xfId="0" applyAlignment="1" applyBorder="1" applyFont="1">
      <alignment horizontal="left"/>
    </xf>
    <xf borderId="14" fillId="0" fontId="135" numFmtId="0" xfId="0" applyAlignment="1" applyBorder="1" applyFont="1">
      <alignment horizontal="center" readingOrder="0"/>
    </xf>
    <xf borderId="29" fillId="0" fontId="1" numFmtId="0" xfId="0" applyAlignment="1" applyBorder="1" applyFont="1">
      <alignment readingOrder="0"/>
    </xf>
    <xf borderId="11" fillId="9" fontId="134" numFmtId="0" xfId="0" applyAlignment="1" applyBorder="1" applyFont="1">
      <alignment horizontal="left" readingOrder="0"/>
    </xf>
    <xf borderId="11" fillId="0" fontId="136" numFmtId="0" xfId="0" applyAlignment="1" applyBorder="1" applyFont="1">
      <alignment horizontal="center" readingOrder="0"/>
    </xf>
    <xf borderId="11" fillId="9" fontId="134" numFmtId="0" xfId="0" applyAlignment="1" applyBorder="1" applyFont="1">
      <alignment horizontal="left" shrinkToFit="0" wrapText="1"/>
    </xf>
    <xf borderId="18" fillId="0" fontId="136" numFmtId="0" xfId="0" applyAlignment="1" applyBorder="1" applyFont="1">
      <alignment readingOrder="0"/>
    </xf>
    <xf borderId="11" fillId="9" fontId="134" numFmtId="0" xfId="0" applyAlignment="1" applyBorder="1" applyFont="1">
      <alignment horizontal="left"/>
    </xf>
    <xf borderId="18" fillId="0" fontId="137" numFmtId="0" xfId="0" applyAlignment="1" applyBorder="1" applyFont="1">
      <alignment readingOrder="0"/>
    </xf>
    <xf borderId="1" fillId="0" fontId="138" numFmtId="0" xfId="0" applyBorder="1" applyFont="1"/>
    <xf borderId="11" fillId="0" fontId="138" numFmtId="0" xfId="0" applyBorder="1" applyFont="1"/>
    <xf borderId="18" fillId="0" fontId="138" numFmtId="0" xfId="0" applyBorder="1" applyFont="1"/>
    <xf borderId="19" fillId="0" fontId="138" numFmtId="0" xfId="0" applyBorder="1" applyFont="1"/>
    <xf borderId="6" fillId="0" fontId="138" numFmtId="0" xfId="0" applyBorder="1" applyFont="1"/>
    <xf borderId="20" fillId="9" fontId="134" numFmtId="0" xfId="0" applyAlignment="1" applyBorder="1" applyFont="1">
      <alignment horizontal="left" shrinkToFit="0" vertical="top" wrapText="1"/>
    </xf>
    <xf borderId="18" fillId="0" fontId="139" numFmtId="0" xfId="0" applyAlignment="1" applyBorder="1" applyFont="1">
      <alignment horizontal="center" readingOrder="0"/>
    </xf>
    <xf borderId="2" fillId="0" fontId="139" numFmtId="0" xfId="0" applyAlignment="1" applyBorder="1" applyFont="1">
      <alignment horizontal="center" shrinkToFit="0" vertical="center" wrapText="1"/>
    </xf>
    <xf borderId="14" fillId="0" fontId="139" numFmtId="0" xfId="0" applyAlignment="1" applyBorder="1" applyFont="1">
      <alignment horizontal="center" readingOrder="0" shrinkToFit="0" vertical="center" wrapText="1"/>
    </xf>
    <xf borderId="14" fillId="0" fontId="139" numFmtId="0" xfId="0" applyAlignment="1" applyBorder="1" applyFont="1">
      <alignment horizontal="center" shrinkToFit="0" vertical="center" wrapText="1"/>
    </xf>
    <xf borderId="18" fillId="0" fontId="139" numFmtId="0" xfId="0" applyAlignment="1" applyBorder="1" applyFont="1">
      <alignment horizontal="center" shrinkToFit="0" vertical="center" wrapText="1"/>
    </xf>
    <xf borderId="11" fillId="0" fontId="140" numFmtId="165" xfId="0" applyAlignment="1" applyBorder="1" applyFont="1" applyNumberFormat="1">
      <alignment horizontal="center" readingOrder="0" shrinkToFit="0" wrapText="1"/>
    </xf>
    <xf borderId="11" fillId="0" fontId="128" numFmtId="0" xfId="0" applyAlignment="1" applyBorder="1" applyFont="1">
      <alignment horizontal="center" readingOrder="0"/>
    </xf>
    <xf borderId="11" fillId="0" fontId="136" numFmtId="0" xfId="0" applyBorder="1" applyFont="1"/>
    <xf borderId="11" fillId="0" fontId="141" numFmtId="0" xfId="0" applyAlignment="1" applyBorder="1" applyFont="1">
      <alignment horizontal="center" readingOrder="0"/>
    </xf>
    <xf borderId="11" fillId="0" fontId="136" numFmtId="0" xfId="0" applyAlignment="1" applyBorder="1" applyFont="1">
      <alignment readingOrder="0"/>
    </xf>
    <xf borderId="11" fillId="0" fontId="139" numFmtId="0" xfId="0" applyAlignment="1" applyBorder="1" applyFont="1">
      <alignment horizontal="center"/>
    </xf>
    <xf borderId="18" fillId="0" fontId="139" numFmtId="0" xfId="0" applyAlignment="1" applyBorder="1" applyFont="1">
      <alignment readingOrder="0"/>
    </xf>
    <xf borderId="12" fillId="0" fontId="139" numFmtId="0" xfId="0" applyBorder="1" applyFont="1"/>
    <xf borderId="1" fillId="9" fontId="134" numFmtId="0" xfId="0" applyAlignment="1" applyBorder="1" applyFont="1">
      <alignment horizontal="left" shrinkToFit="0" vertical="center" wrapText="1"/>
    </xf>
    <xf borderId="2" fillId="9" fontId="134" numFmtId="0" xfId="0" applyAlignment="1" applyBorder="1" applyFont="1">
      <alignment horizontal="left" shrinkToFit="0" vertical="center" wrapText="1"/>
    </xf>
    <xf borderId="14" fillId="0" fontId="136" numFmtId="0" xfId="0" applyAlignment="1" applyBorder="1" applyFont="1">
      <alignment readingOrder="0"/>
    </xf>
    <xf borderId="14" fillId="0" fontId="136" numFmtId="0" xfId="0" applyBorder="1" applyFont="1"/>
    <xf borderId="14" fillId="0" fontId="139" numFmtId="0" xfId="0" applyBorder="1" applyFont="1"/>
    <xf borderId="14" fillId="0" fontId="136" numFmtId="0" xfId="0" applyAlignment="1" applyBorder="1" applyFont="1">
      <alignment horizontal="left" readingOrder="0" vertical="top"/>
    </xf>
    <xf borderId="0" fillId="0" fontId="115" numFmtId="0" xfId="0" applyAlignment="1" applyFont="1">
      <alignment readingOrder="0"/>
    </xf>
    <xf borderId="0" fillId="0" fontId="115" numFmtId="0" xfId="0" applyFont="1"/>
    <xf borderId="0" fillId="0" fontId="116" numFmtId="0" xfId="0" applyAlignment="1" applyFont="1">
      <alignment vertical="bottom"/>
    </xf>
    <xf borderId="13" fillId="9" fontId="116" numFmtId="0" xfId="0" applyAlignment="1" applyBorder="1" applyFont="1">
      <alignment vertical="bottom"/>
    </xf>
    <xf borderId="14" fillId="0" fontId="139" numFmtId="0" xfId="0" applyAlignment="1" applyBorder="1" applyFont="1">
      <alignment horizontal="center" vertical="bottom"/>
    </xf>
    <xf borderId="11" fillId="9" fontId="123" numFmtId="0" xfId="0" applyAlignment="1" applyBorder="1" applyFont="1">
      <alignment vertical="bottom"/>
    </xf>
    <xf borderId="11" fillId="0" fontId="73" numFmtId="0" xfId="0" applyAlignment="1" applyBorder="1" applyFont="1">
      <alignment horizontal="center" readingOrder="0" vertical="bottom"/>
    </xf>
    <xf borderId="11" fillId="9" fontId="134" numFmtId="0" xfId="0" applyAlignment="1" applyBorder="1" applyFont="1">
      <alignment vertical="bottom"/>
    </xf>
    <xf borderId="11" fillId="0" fontId="136" numFmtId="0" xfId="0" applyAlignment="1" applyBorder="1" applyFont="1">
      <alignment horizontal="center" vertical="bottom"/>
    </xf>
    <xf borderId="11" fillId="9" fontId="134" numFmtId="0" xfId="0" applyAlignment="1" applyBorder="1" applyFont="1">
      <alignment shrinkToFit="0" vertical="bottom" wrapText="1"/>
    </xf>
    <xf borderId="18" fillId="0" fontId="136" numFmtId="0" xfId="0" applyAlignment="1" applyBorder="1" applyFont="1">
      <alignment readingOrder="0" vertical="bottom"/>
    </xf>
    <xf borderId="1" fillId="0" fontId="116" numFmtId="0" xfId="0" applyAlignment="1" applyBorder="1" applyFont="1">
      <alignment vertical="bottom"/>
    </xf>
    <xf borderId="11" fillId="0" fontId="116" numFmtId="0" xfId="0" applyAlignment="1" applyBorder="1" applyFont="1">
      <alignment vertical="bottom"/>
    </xf>
    <xf borderId="18" fillId="0" fontId="116" numFmtId="0" xfId="0" applyAlignment="1" applyBorder="1" applyFont="1">
      <alignment vertical="bottom"/>
    </xf>
    <xf borderId="19" fillId="0" fontId="116" numFmtId="0" xfId="0" applyAlignment="1" applyBorder="1" applyFont="1">
      <alignment vertical="bottom"/>
    </xf>
    <xf borderId="6" fillId="0" fontId="116" numFmtId="0" xfId="0" applyAlignment="1" applyBorder="1" applyFont="1">
      <alignment vertical="bottom"/>
    </xf>
    <xf borderId="20" fillId="9" fontId="134" numFmtId="0" xfId="0" applyAlignment="1" applyBorder="1" applyFont="1">
      <alignment shrinkToFit="0" vertical="top" wrapText="1"/>
    </xf>
    <xf borderId="18" fillId="0" fontId="139" numFmtId="0" xfId="0" applyAlignment="1" applyBorder="1" applyFont="1">
      <alignment horizontal="center" readingOrder="0" vertical="bottom"/>
    </xf>
    <xf borderId="2" fillId="0" fontId="139" numFmtId="0" xfId="0" applyAlignment="1" applyBorder="1" applyFont="1">
      <alignment horizontal="center" shrinkToFit="0" wrapText="1"/>
    </xf>
    <xf borderId="14" fillId="0" fontId="139" numFmtId="0" xfId="0" applyAlignment="1" applyBorder="1" applyFont="1">
      <alignment horizontal="center" shrinkToFit="0" wrapText="1"/>
    </xf>
    <xf borderId="18" fillId="0" fontId="116" numFmtId="0" xfId="0" applyBorder="1" applyFont="1"/>
    <xf borderId="11" fillId="0" fontId="140" numFmtId="0" xfId="0" applyAlignment="1" applyBorder="1" applyFont="1">
      <alignment horizontal="center" readingOrder="0" shrinkToFit="0" vertical="bottom" wrapText="1"/>
    </xf>
    <xf borderId="11" fillId="0" fontId="128" numFmtId="0" xfId="0" applyAlignment="1" applyBorder="1" applyFont="1">
      <alignment horizontal="center" readingOrder="0" vertical="bottom"/>
    </xf>
    <xf borderId="11" fillId="0" fontId="141" numFmtId="0" xfId="0" applyAlignment="1" applyBorder="1" applyFont="1">
      <alignment horizontal="center" readingOrder="0" vertical="bottom"/>
    </xf>
    <xf borderId="18" fillId="0" fontId="141" numFmtId="0" xfId="0" applyAlignment="1" applyBorder="1" applyFont="1">
      <alignment horizontal="center" readingOrder="0" vertical="bottom"/>
    </xf>
    <xf borderId="12" fillId="0" fontId="116" numFmtId="0" xfId="0" applyAlignment="1" applyBorder="1" applyFont="1">
      <alignment vertical="bottom"/>
    </xf>
    <xf borderId="11" fillId="0" fontId="139" numFmtId="0" xfId="0" applyAlignment="1" applyBorder="1" applyFont="1">
      <alignment horizontal="center" vertical="bottom"/>
    </xf>
    <xf borderId="12" fillId="0" fontId="142" numFmtId="0" xfId="0" applyAlignment="1" applyBorder="1" applyFont="1">
      <alignment vertical="bottom"/>
    </xf>
    <xf borderId="1" fillId="9" fontId="134" numFmtId="0" xfId="0" applyAlignment="1" applyBorder="1" applyFont="1">
      <alignment shrinkToFit="0" wrapText="1"/>
    </xf>
    <xf borderId="11" fillId="0" fontId="136" numFmtId="0" xfId="0" applyAlignment="1" applyBorder="1" applyFont="1">
      <alignment readingOrder="0" vertical="bottom"/>
    </xf>
    <xf borderId="2" fillId="9" fontId="134" numFmtId="0" xfId="0" applyAlignment="1" applyBorder="1" applyFont="1">
      <alignment shrinkToFit="0" wrapText="1"/>
    </xf>
    <xf borderId="14" fillId="0" fontId="136" numFmtId="0" xfId="0" applyAlignment="1" applyBorder="1" applyFont="1">
      <alignment readingOrder="0" shrinkToFit="0" vertical="center" wrapText="1"/>
    </xf>
    <xf borderId="14" fillId="0" fontId="138" numFmtId="0" xfId="0" applyAlignment="1" applyBorder="1" applyFont="1">
      <alignment vertical="center"/>
    </xf>
    <xf borderId="14" fillId="0" fontId="136" numFmtId="0" xfId="0" applyAlignment="1" applyBorder="1" applyFont="1">
      <alignment vertical="center"/>
    </xf>
    <xf borderId="14" fillId="0" fontId="116" numFmtId="0" xfId="0" applyAlignment="1" applyBorder="1" applyFont="1">
      <alignment vertical="bottom"/>
    </xf>
    <xf borderId="2" fillId="0" fontId="130" numFmtId="0" xfId="0" applyAlignment="1" applyBorder="1" applyFont="1">
      <alignment shrinkToFit="0" wrapText="1"/>
    </xf>
    <xf borderId="14" fillId="0" fontId="136" numFmtId="0" xfId="0" applyAlignment="1" applyBorder="1" applyFont="1">
      <alignment readingOrder="0" vertical="top"/>
    </xf>
    <xf borderId="0" fillId="0" fontId="140" numFmtId="0" xfId="0" applyAlignment="1" applyFont="1">
      <alignment vertical="bottom"/>
    </xf>
    <xf borderId="18" fillId="0" fontId="128" numFmtId="0" xfId="0" applyAlignment="1" applyBorder="1" applyFont="1">
      <alignment horizontal="center" readingOrder="0" vertical="bottom"/>
    </xf>
    <xf borderId="14" fillId="0" fontId="136" numFmtId="0" xfId="0" applyAlignment="1" applyBorder="1" applyFont="1">
      <alignment vertical="top"/>
    </xf>
    <xf borderId="11" fillId="0" fontId="140" numFmtId="0" xfId="0" applyAlignment="1" applyBorder="1" applyFont="1">
      <alignment horizontal="center" readingOrder="0" shrinkToFit="0" wrapText="1"/>
    </xf>
    <xf borderId="12" fillId="0" fontId="139" numFmtId="0" xfId="0" applyAlignment="1" applyBorder="1" applyFont="1">
      <alignment readingOrder="0"/>
    </xf>
    <xf borderId="14" fillId="0" fontId="136" numFmtId="0" xfId="0" applyAlignment="1" applyBorder="1" applyFont="1">
      <alignment readingOrder="0" vertical="center"/>
    </xf>
    <xf borderId="11" fillId="0" fontId="136" numFmtId="0" xfId="0" applyAlignment="1" applyBorder="1" applyFont="1">
      <alignment readingOrder="0" shrinkToFit="0" wrapText="1"/>
    </xf>
    <xf borderId="1" fillId="29" fontId="117" numFmtId="0" xfId="0" applyAlignment="1" applyBorder="1" applyFill="1" applyFont="1">
      <alignment horizontal="center" vertical="center"/>
    </xf>
    <xf borderId="1" fillId="29" fontId="118" numFmtId="0" xfId="0" applyAlignment="1" applyBorder="1" applyFont="1">
      <alignment horizontal="center" vertical="center"/>
    </xf>
    <xf borderId="1" fillId="29" fontId="117" numFmtId="0" xfId="0" applyAlignment="1" applyBorder="1" applyFont="1">
      <alignment horizontal="center" shrinkToFit="0" vertical="center" wrapText="1"/>
    </xf>
    <xf borderId="1" fillId="29" fontId="117" numFmtId="49" xfId="0" applyAlignment="1" applyBorder="1" applyFont="1" applyNumberFormat="1">
      <alignment horizontal="center" vertical="center"/>
    </xf>
    <xf borderId="1" fillId="29" fontId="117" numFmtId="0" xfId="0" applyAlignment="1" applyBorder="1" applyFont="1">
      <alignment horizontal="center" readingOrder="0" vertical="center"/>
    </xf>
    <xf borderId="1" fillId="20" fontId="116" numFmtId="0" xfId="0" applyAlignment="1" applyBorder="1" applyFont="1">
      <alignment horizontal="center"/>
    </xf>
    <xf borderId="1" fillId="0" fontId="116" numFmtId="14" xfId="0" applyAlignment="1" applyBorder="1" applyFont="1" applyNumberFormat="1">
      <alignment horizontal="center"/>
    </xf>
    <xf borderId="1" fillId="0" fontId="116" numFmtId="0" xfId="0" applyAlignment="1" applyBorder="1" applyFont="1">
      <alignment horizontal="center"/>
    </xf>
    <xf borderId="1" fillId="0" fontId="116" numFmtId="0" xfId="0" applyAlignment="1" applyBorder="1" applyFont="1">
      <alignment shrinkToFit="0" wrapText="1"/>
    </xf>
    <xf borderId="1" fillId="0" fontId="116" numFmtId="49" xfId="0" applyBorder="1" applyFont="1" applyNumberFormat="1"/>
    <xf borderId="1" fillId="9" fontId="116" numFmtId="0" xfId="0" applyAlignment="1" applyBorder="1" applyFont="1">
      <alignment horizontal="center"/>
    </xf>
    <xf borderId="1" fillId="0" fontId="116" numFmtId="0" xfId="0" applyAlignment="1" applyBorder="1" applyFont="1">
      <alignment horizontal="center" readingOrder="0"/>
    </xf>
    <xf borderId="1" fillId="0" fontId="116" numFmtId="0" xfId="0" applyAlignment="1" applyBorder="1" applyFont="1">
      <alignment horizontal="center" readingOrder="0" vertical="center"/>
    </xf>
    <xf borderId="0" fillId="9" fontId="143" numFmtId="0" xfId="0" applyAlignment="1" applyFont="1">
      <alignment readingOrder="0"/>
    </xf>
    <xf borderId="1" fillId="0" fontId="116" numFmtId="49" xfId="0" applyAlignment="1" applyBorder="1" applyFont="1" applyNumberFormat="1">
      <alignment readingOrder="0"/>
    </xf>
    <xf borderId="1" fillId="0" fontId="116" numFmtId="0" xfId="0" applyAlignment="1" applyBorder="1" applyFont="1">
      <alignment readingOrder="0" shrinkToFit="0" wrapText="1"/>
    </xf>
    <xf borderId="1" fillId="15" fontId="118" numFmtId="0" xfId="0" applyAlignment="1" applyBorder="1" applyFont="1">
      <alignment horizontal="center" shrinkToFit="0" vertical="center" wrapText="1"/>
    </xf>
    <xf borderId="1" fillId="15" fontId="118" numFmtId="0" xfId="0" applyAlignment="1" applyBorder="1" applyFont="1">
      <alignment horizontal="center" readingOrder="0" shrinkToFit="0" vertical="center" wrapText="1"/>
    </xf>
    <xf borderId="13" fillId="15" fontId="116" numFmtId="0" xfId="0" applyBorder="1" applyFont="1"/>
    <xf borderId="1" fillId="0" fontId="49" numFmtId="0" xfId="0" applyAlignment="1" applyBorder="1" applyFont="1">
      <alignment horizontal="left" readingOrder="0" vertical="center"/>
    </xf>
    <xf borderId="1" fillId="0" fontId="49" numFmtId="0" xfId="0" applyAlignment="1" applyBorder="1" applyFont="1">
      <alignment horizontal="center" readingOrder="0"/>
    </xf>
    <xf borderId="1" fillId="0" fontId="49" numFmtId="0" xfId="0" applyAlignment="1" applyBorder="1" applyFont="1">
      <alignment horizontal="left" readingOrder="0"/>
    </xf>
    <xf borderId="1" fillId="0" fontId="73" numFmtId="0" xfId="0" applyAlignment="1" applyBorder="1" applyFont="1">
      <alignment horizontal="center"/>
    </xf>
    <xf borderId="1" fillId="9" fontId="49" numFmtId="0" xfId="0" applyAlignment="1" applyBorder="1" applyFont="1">
      <alignment horizontal="center" readingOrder="0" shrinkToFit="0" wrapText="0"/>
    </xf>
    <xf borderId="1" fillId="0" fontId="144" numFmtId="0" xfId="0" applyAlignment="1" applyBorder="1" applyFont="1">
      <alignment horizontal="center" readingOrder="0"/>
    </xf>
    <xf borderId="1" fillId="0" fontId="49" numFmtId="0" xfId="0" applyAlignment="1" applyBorder="1" applyFont="1">
      <alignment horizontal="center"/>
    </xf>
    <xf borderId="1" fillId="0" fontId="73" numFmtId="0" xfId="0" applyBorder="1" applyFont="1"/>
    <xf borderId="1" fillId="0" fontId="73" numFmtId="0" xfId="0" applyAlignment="1" applyBorder="1" applyFont="1">
      <alignment readingOrder="0"/>
    </xf>
    <xf borderId="1" fillId="0" fontId="49" numFmtId="0" xfId="0" applyBorder="1" applyFont="1"/>
    <xf borderId="1" fillId="9" fontId="49" numFmtId="0" xfId="0" applyAlignment="1" applyBorder="1" applyFont="1">
      <alignment horizontal="left" readingOrder="0" shrinkToFit="0" wrapText="0"/>
    </xf>
    <xf borderId="1" fillId="0" fontId="72" numFmtId="0" xfId="0" applyAlignment="1" applyBorder="1" applyFont="1">
      <alignment readingOrder="0"/>
    </xf>
    <xf borderId="1" fillId="0" fontId="72" numFmtId="0" xfId="0" applyAlignment="1" applyBorder="1" applyFont="1">
      <alignment horizontal="center" readingOrder="0" vertical="center"/>
    </xf>
    <xf borderId="1" fillId="0" fontId="72" numFmtId="0" xfId="0" applyAlignment="1" applyBorder="1" applyFont="1">
      <alignment horizontal="center" readingOrder="0"/>
    </xf>
    <xf borderId="1" fillId="0" fontId="72" numFmtId="0" xfId="0" applyAlignment="1" applyBorder="1" applyFont="1">
      <alignment readingOrder="0" shrinkToFit="0" wrapText="1"/>
    </xf>
    <xf borderId="1" fillId="0" fontId="72" numFmtId="0" xfId="0" applyBorder="1" applyFont="1"/>
    <xf borderId="1" fillId="9" fontId="72" numFmtId="0" xfId="0" applyAlignment="1" applyBorder="1" applyFont="1">
      <alignment horizontal="left" readingOrder="0"/>
    </xf>
    <xf borderId="1" fillId="10" fontId="72" numFmtId="0" xfId="0" applyAlignment="1" applyBorder="1" applyFont="1">
      <alignment horizontal="left" readingOrder="0"/>
    </xf>
    <xf borderId="1" fillId="10" fontId="72" numFmtId="0" xfId="0" applyAlignment="1" applyBorder="1" applyFont="1">
      <alignment horizontal="left" readingOrder="0"/>
    </xf>
    <xf borderId="1" fillId="0" fontId="72" numFmtId="0" xfId="0" applyAlignment="1" applyBorder="1" applyFont="1">
      <alignment horizontal="left" readingOrder="0" vertical="center"/>
    </xf>
    <xf borderId="1" fillId="10" fontId="72" numFmtId="0" xfId="0" applyAlignment="1" applyBorder="1" applyFont="1">
      <alignment horizontal="center" readingOrder="0"/>
    </xf>
    <xf borderId="1" fillId="10" fontId="83" numFmtId="0" xfId="0" applyAlignment="1" applyBorder="1" applyFont="1">
      <alignment horizontal="left" readingOrder="0"/>
    </xf>
    <xf borderId="1" fillId="0" fontId="73" numFmtId="0" xfId="0" applyAlignment="1" applyBorder="1" applyFont="1">
      <alignment horizontal="left" readingOrder="0"/>
    </xf>
    <xf borderId="1" fillId="9" fontId="72" numFmtId="0" xfId="0" applyAlignment="1" applyBorder="1" applyFont="1">
      <alignment readingOrder="0"/>
    </xf>
    <xf borderId="1" fillId="0" fontId="34" numFmtId="0" xfId="0" applyAlignment="1" applyBorder="1" applyFont="1">
      <alignment readingOrder="0" shrinkToFit="0" vertical="bottom" wrapText="0"/>
    </xf>
    <xf borderId="1" fillId="0" fontId="73" numFmtId="0" xfId="0" applyAlignment="1" applyBorder="1" applyFont="1">
      <alignment horizontal="center" readingOrder="0"/>
    </xf>
    <xf borderId="1" fillId="0" fontId="73" numFmtId="0" xfId="0" applyAlignment="1" applyBorder="1" applyFont="1">
      <alignment horizontal="left"/>
    </xf>
    <xf borderId="1" fillId="0" fontId="34" numFmtId="0" xfId="0" applyAlignment="1" applyBorder="1" applyFont="1">
      <alignment shrinkToFit="0" vertical="bottom" wrapText="0"/>
    </xf>
    <xf borderId="1" fillId="0" fontId="34" numFmtId="0" xfId="0" applyAlignment="1" applyBorder="1" applyFont="1">
      <alignment shrinkToFit="0" vertical="bottom" wrapText="0"/>
    </xf>
    <xf borderId="1" fillId="0" fontId="34" numFmtId="0" xfId="0" applyAlignment="1" applyBorder="1" applyFont="1">
      <alignment horizontal="left" readingOrder="0" shrinkToFit="0" vertical="bottom" wrapText="0"/>
    </xf>
    <xf borderId="1" fillId="0" fontId="34" numFmtId="0" xfId="0" applyAlignment="1" applyBorder="1" applyFont="1">
      <alignment horizontal="left" shrinkToFit="0" vertical="bottom" wrapText="0"/>
    </xf>
    <xf borderId="1" fillId="0" fontId="72" numFmtId="0" xfId="0" applyAlignment="1" applyBorder="1" applyFont="1">
      <alignment horizontal="left"/>
    </xf>
    <xf borderId="1" fillId="20" fontId="49" numFmtId="0" xfId="0" applyAlignment="1" applyBorder="1" applyFont="1">
      <alignment horizontal="left" shrinkToFit="0" vertical="center" wrapText="1"/>
    </xf>
    <xf borderId="1" fillId="20" fontId="49" numFmtId="0" xfId="0" applyAlignment="1" applyBorder="1" applyFont="1">
      <alignment horizontal="center" shrinkToFit="0" vertical="center" wrapText="1"/>
    </xf>
    <xf borderId="1" fillId="20" fontId="72" numFmtId="0" xfId="0" applyAlignment="1" applyBorder="1" applyFont="1">
      <alignment horizontal="center" shrinkToFit="0" vertical="center" wrapText="1"/>
    </xf>
    <xf borderId="1" fillId="10" fontId="78" numFmtId="0" xfId="0" applyAlignment="1" applyBorder="1" applyFont="1">
      <alignment horizontal="left" readingOrder="0"/>
    </xf>
    <xf borderId="1" fillId="0" fontId="34" numFmtId="0" xfId="0" applyAlignment="1" applyBorder="1" applyFont="1">
      <alignment readingOrder="0" shrinkToFit="0" vertical="center" wrapText="1"/>
    </xf>
    <xf borderId="1" fillId="0" fontId="72" numFmtId="0" xfId="0" applyAlignment="1" applyBorder="1" applyFont="1">
      <alignment vertical="center"/>
    </xf>
    <xf borderId="1" fillId="0" fontId="34" numFmtId="0" xfId="0" applyAlignment="1" applyBorder="1" applyFont="1">
      <alignment readingOrder="0" shrinkToFit="0" vertical="center" wrapText="0"/>
    </xf>
    <xf borderId="1" fillId="0" fontId="145" numFmtId="0" xfId="0" applyAlignment="1" applyBorder="1" applyFont="1">
      <alignment readingOrder="0" shrinkToFit="0" vertical="bottom" wrapText="0"/>
    </xf>
    <xf borderId="1" fillId="0" fontId="72" numFmtId="0" xfId="0" applyAlignment="1" applyBorder="1" applyFont="1">
      <alignment horizontal="center" vertical="center"/>
    </xf>
    <xf borderId="0" fillId="4" fontId="146" numFmtId="0" xfId="0" applyAlignment="1" applyFont="1">
      <alignment horizontal="left" readingOrder="0" shrinkToFit="0" wrapText="1"/>
    </xf>
    <xf borderId="0" fillId="10" fontId="84" numFmtId="0" xfId="0" applyAlignment="1" applyFont="1">
      <alignment horizontal="center" readingOrder="0" shrinkToFit="0" vertical="center" wrapText="1"/>
    </xf>
    <xf borderId="0" fillId="9" fontId="84" numFmtId="0" xfId="0" applyAlignment="1" applyFont="1">
      <alignment horizontal="center" readingOrder="0" shrinkToFit="0" vertical="center" wrapText="1"/>
    </xf>
    <xf borderId="1" fillId="10" fontId="49" numFmtId="0" xfId="0" applyAlignment="1" applyBorder="1" applyFont="1">
      <alignment horizontal="center" readingOrder="0" shrinkToFit="0" vertical="center" wrapText="1"/>
    </xf>
    <xf borderId="0" fillId="10" fontId="83" numFmtId="0" xfId="0" applyAlignment="1" applyFont="1">
      <alignment horizontal="center" readingOrder="0" shrinkToFit="0" vertical="center" wrapText="1"/>
    </xf>
    <xf borderId="1" fillId="10" fontId="49" numFmtId="0" xfId="0" applyAlignment="1" applyBorder="1" applyFont="1">
      <alignment horizontal="center" shrinkToFit="0" vertical="center" wrapText="1"/>
    </xf>
    <xf borderId="0" fillId="9" fontId="1" numFmtId="0" xfId="0" applyAlignment="1" applyFont="1">
      <alignment horizontal="center" readingOrder="0" vertical="center"/>
    </xf>
    <xf borderId="1" fillId="9" fontId="1" numFmtId="0" xfId="0" applyAlignment="1" applyBorder="1" applyFont="1">
      <alignment horizontal="center" readingOrder="0" shrinkToFit="0" vertical="center" wrapText="1"/>
    </xf>
    <xf borderId="1" fillId="12"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0" fillId="4" fontId="146" numFmtId="0" xfId="0" applyAlignment="1" applyFont="1">
      <alignment horizontal="center" readingOrder="0" shrinkToFit="0" vertical="center" wrapText="1"/>
    </xf>
    <xf borderId="0" fillId="9" fontId="70" numFmtId="0" xfId="0" applyAlignment="1" applyFont="1">
      <alignment horizontal="center" readingOrder="0" shrinkToFit="0" vertical="center" wrapText="1"/>
    </xf>
    <xf borderId="0" fillId="10" fontId="78" numFmtId="0" xfId="0" applyAlignment="1" applyFont="1">
      <alignment horizontal="center" readingOrder="0" shrinkToFit="0" vertical="center" wrapText="1"/>
    </xf>
    <xf borderId="0" fillId="0" fontId="147" numFmtId="0" xfId="0" applyAlignment="1" applyFont="1">
      <alignment readingOrder="0"/>
    </xf>
    <xf borderId="1" fillId="20" fontId="49" numFmtId="0" xfId="0" applyAlignment="1" applyBorder="1" applyFont="1">
      <alignment horizontal="center" readingOrder="0" shrinkToFit="0" vertical="center" wrapText="1"/>
    </xf>
    <xf borderId="1" fillId="14" fontId="1" numFmtId="0" xfId="0" applyAlignment="1" applyBorder="1" applyFont="1">
      <alignment horizontal="center" readingOrder="0" shrinkToFit="0" vertical="center" wrapText="1"/>
    </xf>
    <xf borderId="0" fillId="14" fontId="146" numFmtId="0" xfId="0" applyAlignment="1" applyFont="1">
      <alignment horizontal="center" readingOrder="0" shrinkToFit="0" vertical="center" wrapText="1"/>
    </xf>
    <xf borderId="0" fillId="14" fontId="84" numFmtId="0" xfId="0" applyAlignment="1" applyFont="1">
      <alignment horizontal="center" readingOrder="0" shrinkToFit="0" vertical="center" wrapText="1"/>
    </xf>
    <xf borderId="0" fillId="14" fontId="70" numFmtId="0" xfId="0" applyAlignment="1" applyFont="1">
      <alignment horizontal="center" readingOrder="0" shrinkToFit="0" vertical="center" wrapText="1"/>
    </xf>
    <xf borderId="1" fillId="14" fontId="49" numFmtId="0" xfId="0" applyAlignment="1" applyBorder="1" applyFont="1">
      <alignment horizontal="center" readingOrder="0" shrinkToFit="0" vertical="center" wrapText="1"/>
    </xf>
    <xf borderId="0" fillId="14" fontId="83" numFmtId="0" xfId="0" applyAlignment="1" applyFont="1">
      <alignment horizontal="center" readingOrder="0" shrinkToFit="0" vertical="center" wrapText="1"/>
    </xf>
    <xf borderId="1" fillId="14" fontId="49" numFmtId="0" xfId="0" applyAlignment="1" applyBorder="1" applyFont="1">
      <alignment horizontal="center" shrinkToFit="0" vertical="center" wrapText="1"/>
    </xf>
    <xf borderId="1" fillId="14" fontId="1" numFmtId="0" xfId="0" applyAlignment="1" applyBorder="1" applyFont="1">
      <alignment readingOrder="0"/>
    </xf>
    <xf borderId="1" fillId="14" fontId="1" numFmtId="0" xfId="0" applyAlignment="1" applyBorder="1" applyFont="1">
      <alignment horizontal="center" shrinkToFit="0" vertical="center" wrapText="1"/>
    </xf>
    <xf borderId="0" fillId="0" fontId="89" numFmtId="0" xfId="0" applyAlignment="1" applyFont="1">
      <alignment horizontal="center" readingOrder="0" shrinkToFit="0" vertical="center" wrapText="1"/>
    </xf>
    <xf borderId="0" fillId="10" fontId="85" numFmtId="0" xfId="0" applyAlignment="1" applyFont="1">
      <alignment horizontal="center" readingOrder="0" shrinkToFit="0" vertical="center" wrapText="1"/>
    </xf>
    <xf borderId="0" fillId="30" fontId="148" numFmtId="0" xfId="0" applyAlignment="1" applyFill="1" applyFont="1">
      <alignment horizontal="center" readingOrder="0" shrinkToFit="0" vertical="center" wrapText="1"/>
    </xf>
    <xf borderId="1" fillId="0" fontId="116" numFmtId="0" xfId="0" applyAlignment="1" applyBorder="1" applyFont="1">
      <alignment horizontal="center" readingOrder="0" shrinkToFit="0" vertical="center" wrapText="1"/>
    </xf>
    <xf borderId="0" fillId="4" fontId="107" numFmtId="0" xfId="0" applyAlignment="1" applyFont="1">
      <alignment horizontal="left" readingOrder="0" shrinkToFit="0" wrapText="1"/>
    </xf>
    <xf borderId="0" fillId="14" fontId="107" numFmtId="0" xfId="0" applyAlignment="1" applyFont="1">
      <alignment horizontal="left" readingOrder="0" shrinkToFit="0" wrapText="1"/>
    </xf>
    <xf borderId="1" fillId="14" fontId="1" numFmtId="0" xfId="0" applyAlignment="1" applyBorder="1" applyFont="1">
      <alignment horizontal="center" readingOrder="0" vertical="center"/>
    </xf>
    <xf borderId="0" fillId="14" fontId="1" numFmtId="0" xfId="0" applyAlignment="1" applyFont="1">
      <alignment horizontal="center" readingOrder="0" shrinkToFit="0" vertical="center" wrapText="1"/>
    </xf>
    <xf borderId="0" fillId="14" fontId="83" numFmtId="0" xfId="0" applyAlignment="1" applyFont="1">
      <alignment horizontal="left" readingOrder="0"/>
    </xf>
    <xf borderId="0" fillId="14" fontId="1" numFmtId="0" xfId="0" applyAlignment="1" applyFont="1">
      <alignment horizontal="center" readingOrder="0" vertical="center"/>
    </xf>
    <xf borderId="0" fillId="10" fontId="149" numFmtId="0" xfId="0" applyAlignment="1" applyFont="1">
      <alignment horizontal="left"/>
    </xf>
    <xf borderId="0" fillId="10" fontId="78" numFmtId="0" xfId="0" applyAlignment="1" applyFont="1">
      <alignment horizontal="left" readingOrder="0" shrinkToFit="0" wrapText="1"/>
    </xf>
    <xf borderId="1" fillId="9" fontId="1" numFmtId="0" xfId="0" applyAlignment="1" applyBorder="1" applyFont="1">
      <alignment horizontal="center" readingOrder="0" vertical="center"/>
    </xf>
    <xf borderId="0" fillId="9" fontId="83" numFmtId="0" xfId="0" applyAlignment="1" applyFont="1">
      <alignment horizontal="left" readingOrder="0" shrinkToFit="0" wrapText="1"/>
    </xf>
    <xf borderId="0" fillId="10" fontId="83" numFmtId="0" xfId="0" applyAlignment="1" applyFont="1">
      <alignment horizontal="center" readingOrder="0" vertical="center"/>
    </xf>
    <xf borderId="1" fillId="9" fontId="1" numFmtId="0" xfId="0" applyAlignment="1" applyBorder="1" applyFont="1">
      <alignment readingOrder="0"/>
    </xf>
    <xf borderId="0" fillId="9" fontId="1" numFmtId="0" xfId="0" applyAlignment="1" applyFont="1">
      <alignment horizontal="center" readingOrder="0" shrinkToFit="0" vertical="center" wrapText="1"/>
    </xf>
    <xf borderId="1" fillId="9" fontId="1" numFmtId="0" xfId="0" applyBorder="1" applyFont="1"/>
    <xf borderId="19" fillId="11" fontId="107" numFmtId="0" xfId="0" applyAlignment="1" applyBorder="1" applyFont="1">
      <alignment horizontal="left" readingOrder="0" shrinkToFit="0" wrapText="1"/>
    </xf>
    <xf borderId="1" fillId="4" fontId="146" numFmtId="0" xfId="0" applyAlignment="1" applyBorder="1" applyFont="1">
      <alignment horizontal="center" readingOrder="0" shrinkToFit="0" vertical="center" wrapText="1"/>
    </xf>
    <xf borderId="1" fillId="9" fontId="70" numFmtId="0" xfId="0" applyAlignment="1" applyBorder="1" applyFont="1">
      <alignment horizontal="center" readingOrder="0" shrinkToFit="0" vertical="center" wrapText="1"/>
    </xf>
    <xf borderId="1" fillId="4" fontId="1" numFmtId="0" xfId="0" applyAlignment="1" applyBorder="1" applyFont="1">
      <alignment horizontal="center" readingOrder="0" shrinkToFit="0" vertical="center" wrapText="1"/>
    </xf>
    <xf borderId="1" fillId="10" fontId="83" numFmtId="0" xfId="0" applyAlignment="1" applyBorder="1" applyFont="1">
      <alignment horizontal="center" readingOrder="0" vertical="center"/>
    </xf>
    <xf borderId="1" fillId="10" fontId="83" numFmtId="0" xfId="0" applyAlignment="1" applyBorder="1" applyFont="1">
      <alignment horizontal="center" readingOrder="0" shrinkToFit="0" vertical="center" wrapText="1"/>
    </xf>
    <xf borderId="1" fillId="9" fontId="84" numFmtId="0" xfId="0" applyAlignment="1" applyBorder="1" applyFont="1">
      <alignment horizontal="center" readingOrder="0" shrinkToFit="0" vertical="center" wrapText="1"/>
    </xf>
    <xf borderId="1" fillId="9" fontId="70" numFmtId="0" xfId="0" applyAlignment="1" applyBorder="1" applyFont="1">
      <alignment horizontal="center" readingOrder="0" vertical="center"/>
    </xf>
    <xf borderId="1" fillId="11" fontId="1" numFmtId="0" xfId="0" applyAlignment="1" applyBorder="1" applyFont="1">
      <alignment readingOrder="0"/>
    </xf>
    <xf borderId="0" fillId="4" fontId="89" numFmtId="0" xfId="0" applyAlignment="1" applyFont="1">
      <alignment horizontal="center" readingOrder="0" vertical="center"/>
    </xf>
    <xf borderId="1" fillId="10" fontId="106" numFmtId="0" xfId="0" applyAlignment="1" applyBorder="1" applyFont="1">
      <alignment horizontal="center" readingOrder="0" shrinkToFit="0" vertical="center" wrapText="1"/>
    </xf>
    <xf borderId="1" fillId="10" fontId="78" numFmtId="0" xfId="0" applyAlignment="1" applyBorder="1" applyFont="1">
      <alignment horizontal="center" readingOrder="0" vertical="center"/>
    </xf>
    <xf borderId="1" fillId="10" fontId="146" numFmtId="0" xfId="0" applyAlignment="1" applyBorder="1" applyFont="1">
      <alignment horizontal="center" readingOrder="0" shrinkToFit="0" vertical="center" wrapText="1"/>
    </xf>
    <xf borderId="0" fillId="4" fontId="109" numFmtId="0" xfId="0" applyAlignment="1" applyFont="1">
      <alignment readingOrder="0" shrinkToFit="0" wrapText="0"/>
    </xf>
    <xf borderId="1" fillId="4" fontId="146" numFmtId="0" xfId="0" applyAlignment="1" applyBorder="1" applyFont="1">
      <alignment horizontal="center" readingOrder="0" vertical="center"/>
    </xf>
    <xf borderId="1" fillId="4" fontId="106" numFmtId="0" xfId="0" applyAlignment="1" applyBorder="1" applyFont="1">
      <alignment horizontal="center" readingOrder="0" shrinkToFit="0" vertical="center" wrapText="1"/>
    </xf>
    <xf borderId="1" fillId="0" fontId="1" numFmtId="165" xfId="0" applyAlignment="1" applyBorder="1" applyFont="1" applyNumberFormat="1">
      <alignment horizontal="center" readingOrder="0" vertical="center"/>
    </xf>
    <xf borderId="1" fillId="4" fontId="117" numFmtId="0" xfId="0" applyAlignment="1" applyBorder="1" applyFont="1">
      <alignment horizontal="left" readingOrder="0" shrinkToFit="0" vertical="center" wrapText="1"/>
    </xf>
    <xf borderId="1" fillId="0" fontId="89" numFmtId="0" xfId="0" applyAlignment="1" applyBorder="1" applyFont="1">
      <alignment horizontal="left" readingOrder="0" shrinkToFit="0" vertical="center" wrapText="1"/>
    </xf>
    <xf borderId="1" fillId="0" fontId="89" numFmtId="0" xfId="0" applyAlignment="1" applyBorder="1" applyFont="1">
      <alignment horizontal="center" shrinkToFit="0" vertical="center" wrapText="1"/>
    </xf>
    <xf borderId="1" fillId="9" fontId="89" numFmtId="0" xfId="0" applyAlignment="1" applyBorder="1" applyFont="1">
      <alignment horizontal="center" readingOrder="0" shrinkToFit="0" vertical="center" wrapText="1"/>
    </xf>
    <xf borderId="1" fillId="12" fontId="1" numFmtId="0" xfId="0" applyAlignment="1" applyBorder="1" applyFont="1">
      <alignment horizontal="left" readingOrder="0" shrinkToFit="0" wrapText="1"/>
    </xf>
    <xf borderId="0" fillId="9" fontId="150" numFmtId="0" xfId="0" applyAlignment="1" applyFont="1">
      <alignment readingOrder="0"/>
    </xf>
    <xf borderId="0" fillId="14" fontId="109" numFmtId="0" xfId="0" applyAlignment="1" applyFont="1">
      <alignment readingOrder="0" shrinkToFit="0" wrapText="1"/>
    </xf>
    <xf borderId="0" fillId="14" fontId="150" numFmtId="0" xfId="0" applyAlignment="1" applyFont="1">
      <alignment readingOrder="0"/>
    </xf>
    <xf borderId="0" fillId="14" fontId="109" numFmtId="0" xfId="0" applyAlignment="1" applyFont="1">
      <alignment readingOrder="0" shrinkToFit="0" wrapText="0"/>
    </xf>
    <xf borderId="0" fillId="4" fontId="109" numFmtId="0" xfId="0" applyAlignment="1" applyFont="1">
      <alignment readingOrder="0" shrinkToFit="0" wrapText="1"/>
    </xf>
    <xf borderId="1" fillId="14" fontId="1" numFmtId="0" xfId="0" applyAlignment="1" applyBorder="1" applyFont="1">
      <alignment readingOrder="0" shrinkToFit="0" wrapText="1"/>
    </xf>
    <xf borderId="0" fillId="4" fontId="111" numFmtId="0" xfId="0" applyAlignment="1" applyFont="1">
      <alignment readingOrder="0"/>
    </xf>
    <xf borderId="0" fillId="4" fontId="151" numFmtId="0" xfId="0" applyAlignment="1" applyFont="1">
      <alignment readingOrder="0" shrinkToFit="0" wrapText="1"/>
    </xf>
    <xf borderId="1" fillId="4" fontId="151" numFmtId="0" xfId="0" applyAlignment="1" applyBorder="1" applyFont="1">
      <alignment readingOrder="0" shrinkToFit="0" wrapText="0"/>
    </xf>
    <xf borderId="1" fillId="9" fontId="150" numFmtId="0" xfId="0" applyAlignment="1" applyBorder="1" applyFont="1">
      <alignment readingOrder="0"/>
    </xf>
    <xf borderId="1" fillId="14" fontId="109" numFmtId="0" xfId="0" applyAlignment="1" applyBorder="1" applyFont="1">
      <alignment readingOrder="0" shrinkToFit="0" wrapText="0"/>
    </xf>
    <xf borderId="1" fillId="14" fontId="150" numFmtId="0" xfId="0" applyAlignment="1" applyBorder="1" applyFont="1">
      <alignment readingOrder="0"/>
    </xf>
    <xf borderId="1" fillId="4" fontId="152" numFmtId="0" xfId="0" applyAlignment="1" applyBorder="1" applyFont="1">
      <alignment readingOrder="0" shrinkToFit="0" wrapText="0"/>
    </xf>
    <xf borderId="1" fillId="9" fontId="153" numFmtId="0" xfId="0" applyAlignment="1" applyBorder="1" applyFont="1">
      <alignment readingOrder="0"/>
    </xf>
    <xf borderId="1" fillId="4" fontId="109" numFmtId="0" xfId="0" applyAlignment="1" applyBorder="1" applyFont="1">
      <alignment readingOrder="0" shrinkToFit="0" wrapText="0"/>
    </xf>
    <xf borderId="0" fillId="4" fontId="151" numFmtId="0" xfId="0" applyAlignment="1" applyFont="1">
      <alignment readingOrder="0" shrinkToFit="0" wrapText="0"/>
    </xf>
    <xf borderId="0" fillId="0" fontId="154" numFmtId="0" xfId="0" applyAlignment="1" applyFont="1">
      <alignment readingOrder="0" shrinkToFit="0" wrapText="1"/>
    </xf>
    <xf borderId="0" fillId="9" fontId="150" numFmtId="0" xfId="0" applyAlignment="1" applyFont="1">
      <alignment readingOrder="0" shrinkToFit="0" wrapText="1"/>
    </xf>
    <xf borderId="0" fillId="9" fontId="153" numFmtId="0" xfId="0" applyAlignment="1" applyFont="1">
      <alignment readingOrder="0" shrinkToFit="0" wrapText="1"/>
    </xf>
    <xf borderId="0" fillId="9" fontId="153" numFmtId="0" xfId="0" applyAlignment="1" applyFont="1">
      <alignment readingOrder="0"/>
    </xf>
    <xf borderId="0" fillId="9" fontId="154" numFmtId="0" xfId="0" applyAlignment="1" applyFont="1">
      <alignment readingOrder="0" shrinkToFit="0" wrapText="1"/>
    </xf>
    <xf borderId="0" fillId="14" fontId="150" numFmtId="0" xfId="0" applyAlignment="1" applyFont="1">
      <alignment readingOrder="0" shrinkToFit="0" wrapText="1"/>
    </xf>
    <xf borderId="0" fillId="4" fontId="155" numFmtId="0" xfId="0" applyAlignment="1" applyFont="1">
      <alignment readingOrder="0" shrinkToFit="0" wrapText="0"/>
    </xf>
    <xf borderId="0" fillId="0" fontId="1" numFmtId="0" xfId="0" applyFont="1"/>
    <xf borderId="0" fillId="9" fontId="153" numFmtId="0" xfId="0" applyFont="1"/>
    <xf borderId="0" fillId="9" fontId="156" numFmtId="0" xfId="0" applyFont="1"/>
    <xf borderId="0" fillId="9" fontId="153" numFmtId="0" xfId="0" applyAlignment="1" applyFont="1">
      <alignment horizontal="left" readingOrder="0"/>
    </xf>
    <xf borderId="0" fillId="9" fontId="151" numFmtId="0" xfId="0" applyAlignment="1" applyFont="1">
      <alignment readingOrder="0" shrinkToFit="0" wrapText="0"/>
    </xf>
    <xf borderId="0" fillId="9" fontId="156" numFmtId="0" xfId="0" applyAlignment="1" applyFont="1">
      <alignment readingOrder="0" shrinkToFit="0" wrapText="1"/>
    </xf>
    <xf borderId="0" fillId="9" fontId="157" numFmtId="0" xfId="0" applyAlignment="1" applyFont="1">
      <alignment readingOrder="0"/>
    </xf>
    <xf borderId="1" fillId="0" fontId="89" numFmtId="0" xfId="0" applyBorder="1" applyFont="1"/>
    <xf borderId="1" fillId="0" fontId="89" numFmtId="0" xfId="0" applyAlignment="1" applyBorder="1" applyFont="1">
      <alignment readingOrder="0"/>
    </xf>
    <xf borderId="0" fillId="4" fontId="9" numFmtId="0" xfId="0" applyAlignment="1" applyFont="1">
      <alignment readingOrder="0"/>
    </xf>
    <xf borderId="1" fillId="0" fontId="1" numFmtId="165" xfId="0" applyAlignment="1" applyBorder="1" applyFont="1" applyNumberFormat="1">
      <alignment horizontal="left" readingOrder="0"/>
    </xf>
    <xf borderId="1" fillId="4" fontId="1"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1"/>
    </xf>
    <xf borderId="0" fillId="4" fontId="15" numFmtId="0" xfId="0" applyAlignment="1" applyFont="1">
      <alignment readingOrder="0"/>
    </xf>
    <xf borderId="6" fillId="0" fontId="1" numFmtId="0" xfId="0" applyAlignment="1" applyBorder="1" applyFont="1">
      <alignment readingOrder="0"/>
    </xf>
    <xf borderId="6" fillId="0" fontId="1" numFmtId="0" xfId="0" applyAlignment="1" applyBorder="1" applyFont="1">
      <alignment readingOrder="0" shrinkToFit="0" wrapText="1"/>
    </xf>
    <xf borderId="0" fillId="11" fontId="15" numFmtId="0" xfId="0" applyAlignment="1" applyFont="1">
      <alignment readingOrder="0"/>
    </xf>
    <xf borderId="1" fillId="4" fontId="34" numFmtId="0" xfId="0" applyAlignment="1" applyBorder="1" applyFont="1">
      <alignment readingOrder="0"/>
    </xf>
    <xf borderId="1" fillId="0" fontId="15" numFmtId="0" xfId="0" applyAlignment="1" applyBorder="1" applyFont="1">
      <alignment readingOrder="0"/>
    </xf>
    <xf borderId="1" fillId="9" fontId="158" numFmtId="0" xfId="0" applyAlignment="1" applyBorder="1" applyFont="1">
      <alignment horizontal="left" readingOrder="0"/>
    </xf>
    <xf borderId="1" fillId="0" fontId="159" numFmtId="0" xfId="0" applyAlignment="1" applyBorder="1" applyFont="1">
      <alignment readingOrder="0" shrinkToFit="0" wrapText="1"/>
    </xf>
    <xf borderId="1" fillId="0" fontId="159" numFmtId="0" xfId="0" applyAlignment="1" applyBorder="1" applyFont="1">
      <alignment readingOrder="0"/>
    </xf>
    <xf borderId="1" fillId="14" fontId="34" numFmtId="0" xfId="0" applyAlignment="1" applyBorder="1" applyFont="1">
      <alignment readingOrder="0"/>
    </xf>
    <xf borderId="1" fillId="14" fontId="15" numFmtId="0" xfId="0" applyAlignment="1" applyBorder="1" applyFont="1">
      <alignment readingOrder="0"/>
    </xf>
    <xf borderId="1" fillId="14" fontId="9" numFmtId="0" xfId="0" applyAlignment="1" applyBorder="1" applyFont="1">
      <alignment readingOrder="0"/>
    </xf>
    <xf borderId="1" fillId="0" fontId="15" numFmtId="0" xfId="0" applyAlignment="1" applyBorder="1" applyFont="1">
      <alignment readingOrder="0" shrinkToFit="0" wrapText="1"/>
    </xf>
    <xf borderId="1" fillId="9" fontId="9" numFmtId="0" xfId="0" applyAlignment="1" applyBorder="1" applyFont="1">
      <alignment readingOrder="0"/>
    </xf>
    <xf borderId="1" fillId="9" fontId="159" numFmtId="0" xfId="0" applyAlignment="1" applyBorder="1" applyFont="1">
      <alignment readingOrder="0"/>
    </xf>
    <xf borderId="1" fillId="14" fontId="1" numFmtId="0" xfId="0" applyBorder="1" applyFont="1"/>
    <xf borderId="1" fillId="14" fontId="159" numFmtId="0" xfId="0" applyAlignment="1" applyBorder="1" applyFont="1">
      <alignment readingOrder="0"/>
    </xf>
    <xf borderId="1" fillId="14" fontId="15" numFmtId="0" xfId="0" applyAlignment="1" applyBorder="1" applyFont="1">
      <alignment readingOrder="0" shrinkToFit="0" wrapText="1"/>
    </xf>
    <xf borderId="1" fillId="14" fontId="160" numFmtId="0" xfId="0" applyAlignment="1" applyBorder="1" applyFont="1">
      <alignment readingOrder="0"/>
    </xf>
    <xf borderId="1" fillId="9" fontId="23" numFmtId="0" xfId="0" applyAlignment="1" applyBorder="1" applyFont="1">
      <alignment readingOrder="0"/>
    </xf>
    <xf borderId="19" fillId="11" fontId="9" numFmtId="0" xfId="0" applyAlignment="1" applyBorder="1" applyFont="1">
      <alignment readingOrder="0"/>
    </xf>
    <xf borderId="1" fillId="11" fontId="1" numFmtId="0" xfId="0" applyBorder="1" applyFont="1"/>
    <xf borderId="0" fillId="11" fontId="1" numFmtId="0" xfId="0" applyFont="1"/>
    <xf borderId="0" fillId="4" fontId="146" numFmtId="0" xfId="0" applyAlignment="1" applyFont="1">
      <alignment horizontal="left" readingOrder="0"/>
    </xf>
    <xf borderId="1" fillId="0" fontId="1" numFmtId="165" xfId="0" applyAlignment="1" applyBorder="1" applyFont="1" applyNumberFormat="1">
      <alignment readingOrder="0"/>
    </xf>
    <xf borderId="0" fillId="4" fontId="106" numFmtId="0" xfId="0" applyAlignment="1" applyFont="1">
      <alignment horizontal="left" readingOrder="0" shrinkToFit="0" wrapText="1"/>
    </xf>
    <xf borderId="0" fillId="4" fontId="107" numFmtId="0" xfId="0" applyAlignment="1" applyFont="1">
      <alignment horizontal="left" readingOrder="0"/>
    </xf>
    <xf borderId="0" fillId="11" fontId="161" numFmtId="0" xfId="0" applyAlignment="1" applyFont="1">
      <alignment horizontal="left" readingOrder="0"/>
    </xf>
    <xf borderId="6" fillId="11" fontId="161" numFmtId="0" xfId="0" applyAlignment="1" applyBorder="1" applyFont="1">
      <alignment horizontal="left" readingOrder="0"/>
    </xf>
    <xf borderId="1" fillId="4" fontId="57" numFmtId="0" xfId="0" applyAlignment="1" applyBorder="1" applyFont="1">
      <alignment horizontal="left" readingOrder="0"/>
    </xf>
    <xf borderId="1" fillId="9" fontId="15" numFmtId="0" xfId="0" applyAlignment="1" applyBorder="1" applyFont="1">
      <alignment horizontal="left" readingOrder="0" shrinkToFit="0" wrapText="1"/>
    </xf>
    <xf borderId="0" fillId="9" fontId="162" numFmtId="0" xfId="0" applyAlignment="1" applyFont="1">
      <alignment horizontal="center" readingOrder="0"/>
    </xf>
    <xf borderId="1" fillId="9" fontId="111" numFmtId="0" xfId="0" applyAlignment="1" applyBorder="1" applyFont="1">
      <alignment readingOrder="0" shrinkToFit="0" wrapText="1"/>
    </xf>
    <xf borderId="0" fillId="4" fontId="57" numFmtId="0" xfId="0" applyAlignment="1" applyFont="1">
      <alignment horizontal="left" readingOrder="0"/>
    </xf>
    <xf borderId="0" fillId="9" fontId="57" numFmtId="0" xfId="0" applyAlignment="1" applyFont="1">
      <alignment horizontal="left" readingOrder="0"/>
    </xf>
    <xf borderId="0" fillId="0" fontId="118" numFmtId="0" xfId="0" applyAlignment="1" applyFont="1">
      <alignment horizontal="left" readingOrder="0"/>
    </xf>
    <xf borderId="0" fillId="14" fontId="146" numFmtId="0" xfId="0" applyAlignment="1" applyFont="1">
      <alignment horizontal="left" readingOrder="0" shrinkToFit="0" wrapText="1"/>
    </xf>
    <xf borderId="0" fillId="14" fontId="70" numFmtId="0" xfId="0" applyAlignment="1" applyFont="1">
      <alignment horizontal="left" readingOrder="0" shrinkToFit="0" wrapText="1"/>
    </xf>
    <xf borderId="0" fillId="14" fontId="84" numFmtId="0" xfId="0" applyAlignment="1" applyFont="1">
      <alignment horizontal="left" readingOrder="0"/>
    </xf>
    <xf borderId="0" fillId="14" fontId="83" numFmtId="0" xfId="0" applyAlignment="1" applyFont="1">
      <alignment horizontal="left" readingOrder="0" shrinkToFit="0" wrapText="1"/>
    </xf>
    <xf borderId="1" fillId="0" fontId="62" numFmtId="0" xfId="0" applyAlignment="1" applyBorder="1" applyFont="1">
      <alignment readingOrder="0" shrinkToFit="0" wrapText="1"/>
    </xf>
    <xf borderId="1" fillId="0" fontId="1" numFmtId="0" xfId="0" applyAlignment="1" applyBorder="1" applyFont="1">
      <alignment readingOrder="0" shrinkToFit="0" vertical="center" wrapText="1"/>
    </xf>
    <xf borderId="0" fillId="4" fontId="163" numFmtId="0" xfId="0" applyAlignment="1" applyFont="1">
      <alignment horizontal="left" readingOrder="0"/>
    </xf>
    <xf borderId="0" fillId="14" fontId="70" numFmtId="0" xfId="0" applyAlignment="1" applyFont="1">
      <alignment horizontal="left" readingOrder="0"/>
    </xf>
    <xf borderId="0" fillId="4" fontId="146" numFmtId="0" xfId="0" applyAlignment="1" applyFont="1">
      <alignment vertical="bottom"/>
    </xf>
    <xf borderId="0" fillId="9" fontId="75" numFmtId="0" xfId="0" applyAlignment="1" applyFont="1">
      <alignment vertical="bottom"/>
    </xf>
    <xf borderId="0" fillId="10" fontId="83" numFmtId="0" xfId="0" applyAlignment="1" applyFont="1">
      <alignment vertical="bottom"/>
    </xf>
    <xf borderId="0" fillId="14" fontId="84" numFmtId="0" xfId="0" applyAlignment="1" applyFont="1">
      <alignment horizontal="left" readingOrder="0" shrinkToFit="0" wrapText="1"/>
    </xf>
    <xf borderId="0" fillId="0" fontId="164" numFmtId="0" xfId="0" applyAlignment="1" applyFont="1">
      <alignment readingOrder="0"/>
    </xf>
    <xf borderId="11" fillId="11" fontId="1" numFmtId="0" xfId="0" applyBorder="1" applyFont="1"/>
    <xf borderId="0" fillId="4" fontId="165" numFmtId="0" xfId="0" applyAlignment="1" applyFont="1">
      <alignment readingOrder="0"/>
    </xf>
    <xf borderId="0" fillId="9" fontId="166" numFmtId="0" xfId="0" applyAlignment="1" applyFont="1">
      <alignment readingOrder="0"/>
    </xf>
    <xf borderId="0" fillId="9" fontId="167" numFmtId="0" xfId="0" applyAlignment="1" applyFont="1">
      <alignment readingOrder="0" shrinkToFit="0" wrapText="1"/>
    </xf>
    <xf borderId="0" fillId="0" fontId="1" numFmtId="0" xfId="0" applyAlignment="1" applyFont="1">
      <alignment readingOrder="0"/>
    </xf>
    <xf borderId="0" fillId="9" fontId="168" numFmtId="0" xfId="0" applyAlignment="1" applyFont="1">
      <alignment readingOrder="0"/>
    </xf>
    <xf borderId="0" fillId="9" fontId="109" numFmtId="0" xfId="0" applyAlignment="1" applyFont="1">
      <alignment readingOrder="0" shrinkToFit="0" wrapText="1"/>
    </xf>
    <xf borderId="0" fillId="9" fontId="169" numFmtId="0" xfId="0" applyAlignment="1" applyFont="1">
      <alignment readingOrder="0"/>
    </xf>
    <xf borderId="0" fillId="0" fontId="170" numFmtId="0" xfId="0" applyAlignment="1" applyFont="1">
      <alignment readingOrder="0"/>
    </xf>
    <xf borderId="0" fillId="9" fontId="85" numFmtId="0" xfId="0" applyAlignment="1" applyFont="1">
      <alignment horizontal="center" readingOrder="0"/>
    </xf>
    <xf borderId="0" fillId="9" fontId="171" numFmtId="0" xfId="0" applyAlignment="1" applyFont="1">
      <alignment horizontal="center" readingOrder="0"/>
    </xf>
    <xf borderId="0" fillId="9" fontId="151" numFmtId="0" xfId="0" applyAlignment="1" applyFont="1">
      <alignment readingOrder="0" shrinkToFit="0" wrapText="1"/>
    </xf>
    <xf borderId="0" fillId="9" fontId="111" numFmtId="0" xfId="0" applyAlignment="1" applyFont="1">
      <alignment readingOrder="0"/>
    </xf>
    <xf borderId="0" fillId="9" fontId="172" numFmtId="0" xfId="0" applyAlignment="1" applyFont="1">
      <alignment horizontal="center" readingOrder="0"/>
    </xf>
    <xf borderId="0" fillId="21" fontId="173" numFmtId="0" xfId="0" applyAlignment="1" applyFont="1">
      <alignment horizontal="left" readingOrder="0"/>
    </xf>
    <xf borderId="0" fillId="21" fontId="174" numFmtId="0" xfId="0" applyAlignment="1" applyFont="1">
      <alignment horizontal="left" readingOrder="0"/>
    </xf>
    <xf borderId="0" fillId="9" fontId="108" numFmtId="0" xfId="0" applyAlignment="1" applyFont="1">
      <alignment readingOrder="0" shrinkToFit="0" wrapText="1"/>
    </xf>
    <xf borderId="0" fillId="4" fontId="175" numFmtId="0" xfId="0" applyAlignment="1" applyFont="1">
      <alignment readingOrder="0" shrinkToFit="0" wrapText="0"/>
    </xf>
    <xf borderId="0" fillId="9" fontId="23" numFmtId="0" xfId="0" applyAlignment="1" applyFont="1">
      <alignment readingOrder="0"/>
    </xf>
    <xf borderId="0" fillId="4" fontId="176" numFmtId="0" xfId="0" applyAlignment="1" applyFont="1">
      <alignment readingOrder="0" shrinkToFit="0" wrapText="0"/>
    </xf>
    <xf borderId="1" fillId="4" fontId="113" numFmtId="0" xfId="0" applyAlignment="1" applyBorder="1" applyFont="1">
      <alignment readingOrder="0"/>
    </xf>
    <xf borderId="0" fillId="0" fontId="1" numFmtId="165" xfId="0" applyAlignment="1" applyFont="1" applyNumberFormat="1">
      <alignment readingOrder="0"/>
    </xf>
    <xf borderId="1" fillId="14" fontId="146" numFmtId="0" xfId="0" applyAlignment="1" applyBorder="1" applyFont="1">
      <alignment horizontal="left" readingOrder="0" shrinkToFit="0" wrapText="1"/>
    </xf>
    <xf borderId="1" fillId="14" fontId="70" numFmtId="0" xfId="0" applyAlignment="1" applyBorder="1" applyFont="1">
      <alignment horizontal="left" readingOrder="0" shrinkToFit="0" wrapText="1"/>
    </xf>
    <xf borderId="0" fillId="4" fontId="177" numFmtId="0" xfId="0" applyAlignment="1" applyFont="1">
      <alignment horizontal="left" readingOrder="0"/>
    </xf>
    <xf borderId="0" fillId="4" fontId="178" numFmtId="0" xfId="0" applyAlignment="1" applyFont="1">
      <alignment horizontal="left" readingOrder="0"/>
    </xf>
    <xf borderId="1" fillId="4" fontId="106" numFmtId="0" xfId="0" applyAlignment="1" applyBorder="1" applyFont="1">
      <alignment horizontal="left" readingOrder="0" shrinkToFit="0" wrapText="1"/>
    </xf>
    <xf borderId="0" fillId="14" fontId="179" numFmtId="0" xfId="0" applyAlignment="1" applyFont="1">
      <alignment readingOrder="0"/>
    </xf>
    <xf borderId="0" fillId="4" fontId="179" numFmtId="0" xfId="0" applyAlignment="1" applyFont="1">
      <alignment readingOrder="0"/>
    </xf>
    <xf borderId="0" fillId="9" fontId="180" numFmtId="0" xfId="0" applyAlignment="1" applyFont="1">
      <alignment readingOrder="0"/>
    </xf>
    <xf borderId="0" fillId="9" fontId="180" numFmtId="0" xfId="0" applyAlignment="1" applyFont="1">
      <alignment readingOrder="0" shrinkToFit="0" wrapText="1"/>
    </xf>
    <xf borderId="1" fillId="4" fontId="62" numFmtId="0" xfId="0" applyAlignment="1" applyBorder="1" applyFont="1">
      <alignment readingOrder="0"/>
    </xf>
    <xf borderId="1" fillId="9" fontId="181" numFmtId="0" xfId="0" applyAlignment="1" applyBorder="1" applyFont="1">
      <alignment readingOrder="0" shrinkToFit="0" wrapText="1"/>
    </xf>
    <xf borderId="1" fillId="9" fontId="181" numFmtId="0" xfId="0" applyAlignment="1" applyBorder="1" applyFont="1">
      <alignment readingOrder="0"/>
    </xf>
    <xf borderId="1" fillId="4" fontId="111" numFmtId="0" xfId="0" applyAlignment="1" applyBorder="1" applyFont="1">
      <alignment readingOrder="0"/>
    </xf>
    <xf borderId="1" fillId="9" fontId="111" numFmtId="0" xfId="0" applyAlignment="1" applyBorder="1" applyFont="1">
      <alignment readingOrder="0"/>
    </xf>
    <xf borderId="0" fillId="10" fontId="182" numFmtId="0" xfId="0" applyAlignment="1" applyFont="1">
      <alignment horizontal="left" readingOrder="0"/>
    </xf>
    <xf borderId="1" fillId="12" fontId="146" numFmtId="0" xfId="0" applyAlignment="1" applyBorder="1" applyFont="1">
      <alignment horizontal="center" readingOrder="0" shrinkToFit="0" vertical="center" wrapText="1"/>
    </xf>
    <xf borderId="1" fillId="10" fontId="84" numFmtId="0" xfId="0" applyAlignment="1" applyBorder="1" applyFont="1">
      <alignment horizontal="center" readingOrder="0" shrinkToFit="0" vertical="center" wrapText="1"/>
    </xf>
    <xf borderId="1" fillId="30" fontId="148" numFmtId="0" xfId="0" applyAlignment="1" applyBorder="1" applyFont="1">
      <alignment horizontal="center" readingOrder="0" shrinkToFit="0" vertical="center" wrapText="1"/>
    </xf>
    <xf borderId="1" fillId="9" fontId="165" numFmtId="0" xfId="0" applyAlignment="1" applyBorder="1" applyFont="1">
      <alignment horizontal="center" readingOrder="0" shrinkToFit="0" vertical="center" wrapText="1"/>
    </xf>
    <xf borderId="1" fillId="12" fontId="89" numFmtId="0" xfId="0" applyAlignment="1" applyBorder="1" applyFont="1">
      <alignment horizontal="center" readingOrder="0" shrinkToFit="0" vertical="center" wrapText="1"/>
    </xf>
    <xf borderId="1" fillId="30" fontId="148" numFmtId="0" xfId="0" applyAlignment="1" applyBorder="1" applyFont="1">
      <alignment horizontal="center" shrinkToFit="0" vertical="center" wrapText="1"/>
    </xf>
    <xf borderId="1" fillId="9" fontId="9" numFmtId="0" xfId="0" applyAlignment="1" applyBorder="1" applyFont="1">
      <alignment horizontal="center" readingOrder="0" shrinkToFit="0" vertical="center" wrapText="1"/>
    </xf>
    <xf borderId="0" fillId="12" fontId="9" numFmtId="0" xfId="0" applyAlignment="1" applyFont="1">
      <alignment readingOrder="0"/>
    </xf>
    <xf borderId="0" fillId="30" fontId="148" numFmtId="0" xfId="0" applyAlignment="1" applyFont="1">
      <alignment horizontal="center" readingOrder="0" vertical="center"/>
    </xf>
    <xf borderId="1" fillId="9" fontId="1" numFmtId="0" xfId="0" applyAlignment="1" applyBorder="1" applyFont="1">
      <alignment horizontal="center" readingOrder="0"/>
    </xf>
    <xf borderId="0" fillId="0" fontId="183" numFmtId="0" xfId="0" applyAlignment="1" applyFont="1">
      <alignment horizontal="left" readingOrder="0"/>
    </xf>
    <xf borderId="0" fillId="0" fontId="15" numFmtId="0" xfId="0" applyAlignment="1" applyFont="1">
      <alignment horizontal="left" readingOrder="0" shrinkToFit="0" wrapText="1"/>
    </xf>
    <xf borderId="0" fillId="30" fontId="148" numFmtId="0" xfId="0" applyAlignment="1" applyFont="1">
      <alignment readingOrder="0"/>
    </xf>
    <xf borderId="0" fillId="9" fontId="15" numFmtId="0" xfId="0" applyAlignment="1" applyFont="1">
      <alignment readingOrder="0" shrinkToFit="0" wrapText="1"/>
    </xf>
    <xf borderId="1" fillId="9" fontId="146" numFmtId="0" xfId="0" applyAlignment="1" applyBorder="1" applyFont="1">
      <alignment horizontal="center" readingOrder="0" shrinkToFit="0" vertical="center" wrapText="1"/>
    </xf>
    <xf borderId="0" fillId="30" fontId="148" numFmtId="0" xfId="0" applyAlignment="1" applyFont="1">
      <alignment readingOrder="0" shrinkToFit="0" wrapText="1"/>
    </xf>
    <xf borderId="0" fillId="0" fontId="9" numFmtId="0" xfId="0" applyAlignment="1" applyFont="1">
      <alignment readingOrder="0" shrinkToFit="0" wrapText="1"/>
    </xf>
    <xf borderId="1" fillId="12" fontId="9" numFmtId="0" xfId="0" applyAlignment="1" applyBorder="1" applyFont="1">
      <alignment readingOrder="0"/>
    </xf>
    <xf borderId="0" fillId="30" fontId="148" numFmtId="0" xfId="0" applyFont="1"/>
    <xf borderId="0" fillId="9" fontId="9" numFmtId="0" xfId="0" applyAlignment="1" applyFont="1">
      <alignment readingOrder="0" shrinkToFit="0" wrapText="1"/>
    </xf>
    <xf borderId="0" fillId="0" fontId="1" numFmtId="3" xfId="0" applyAlignment="1" applyFont="1" applyNumberFormat="1">
      <alignment readingOrder="0"/>
    </xf>
    <xf borderId="0" fillId="0" fontId="0" numFmtId="0" xfId="0" applyAlignment="1" applyFont="1">
      <alignment readingOrder="0" shrinkToFit="0" wrapText="1"/>
    </xf>
    <xf borderId="0" fillId="0" fontId="184" numFmtId="0" xfId="0" applyAlignment="1" applyFont="1">
      <alignment readingOrder="0"/>
    </xf>
    <xf borderId="0" fillId="0" fontId="1" numFmtId="165" xfId="0" applyAlignment="1" applyFont="1" applyNumberFormat="1">
      <alignment horizontal="left" readingOrder="0"/>
    </xf>
    <xf borderId="0" fillId="9" fontId="185" numFmtId="0" xfId="0" applyAlignment="1" applyFont="1">
      <alignment readingOrder="0"/>
    </xf>
    <xf borderId="0" fillId="9" fontId="15" numFmtId="0" xfId="0" applyAlignment="1" applyFont="1">
      <alignment readingOrder="0"/>
    </xf>
    <xf borderId="0" fillId="9" fontId="9" numFmtId="165" xfId="0" applyAlignment="1" applyFont="1" applyNumberFormat="1">
      <alignment horizontal="center" readingOrder="0"/>
    </xf>
    <xf borderId="0" fillId="12" fontId="9" numFmtId="0" xfId="0" applyAlignment="1" applyFont="1">
      <alignment readingOrder="0" shrinkToFit="0" wrapText="1"/>
    </xf>
    <xf borderId="0" fillId="0" fontId="15" numFmtId="0" xfId="0" applyAlignment="1" applyFont="1">
      <alignment readingOrder="0"/>
    </xf>
    <xf borderId="0" fillId="0" fontId="9" numFmtId="0" xfId="0" applyAlignment="1" applyFont="1">
      <alignment readingOrder="0" shrinkToFit="0" wrapText="0"/>
    </xf>
    <xf borderId="0" fillId="0" fontId="5" numFmtId="0" xfId="0" applyAlignment="1" applyFont="1">
      <alignment horizontal="left"/>
    </xf>
    <xf borderId="0" fillId="12" fontId="8" numFmtId="0" xfId="0" applyAlignment="1" applyFont="1">
      <alignment readingOrder="0"/>
    </xf>
    <xf borderId="0" fillId="9" fontId="9" numFmtId="0" xfId="0" applyAlignment="1" applyFont="1">
      <alignment readingOrder="0" shrinkToFit="0" wrapText="1"/>
    </xf>
    <xf borderId="0" fillId="9" fontId="15" numFmtId="0" xfId="0" applyAlignment="1" applyFont="1">
      <alignment readingOrder="0" shrinkToFit="0" wrapText="1"/>
    </xf>
    <xf borderId="0" fillId="9" fontId="186" numFmtId="0" xfId="0" applyAlignment="1" applyFont="1">
      <alignment readingOrder="0"/>
    </xf>
    <xf borderId="0" fillId="9" fontId="159" numFmtId="0" xfId="0" applyAlignment="1" applyFont="1">
      <alignment readingOrder="0" shrinkToFit="0" wrapText="1"/>
    </xf>
    <xf borderId="1" fillId="11" fontId="1" numFmtId="0" xfId="0" applyAlignment="1" applyBorder="1" applyFont="1">
      <alignment readingOrder="0" shrinkToFit="0" wrapText="1"/>
    </xf>
    <xf borderId="0" fillId="9" fontId="9" numFmtId="165" xfId="0" applyAlignment="1" applyFont="1" applyNumberFormat="1">
      <alignment horizontal="left" readingOrder="0"/>
    </xf>
    <xf borderId="1" fillId="9" fontId="15" numFmtId="0" xfId="0" applyAlignment="1" applyBorder="1" applyFont="1">
      <alignment readingOrder="0" shrinkToFit="0" wrapText="1"/>
    </xf>
    <xf borderId="0" fillId="9" fontId="15" numFmtId="0" xfId="0" applyAlignment="1" applyFont="1">
      <alignment horizontal="left" readingOrder="0" shrinkToFit="0" wrapText="1"/>
    </xf>
    <xf borderId="0" fillId="0" fontId="62" numFmtId="0" xfId="0" applyAlignment="1" applyFont="1">
      <alignment readingOrder="0" shrinkToFit="0" wrapText="1"/>
    </xf>
    <xf borderId="1" fillId="12" fontId="89" numFmtId="0" xfId="0" applyAlignment="1" applyBorder="1" applyFont="1">
      <alignment readingOrder="0"/>
    </xf>
    <xf borderId="0" fillId="0" fontId="62" numFmtId="0" xfId="0" applyAlignment="1" applyFont="1">
      <alignment readingOrder="0" shrinkToFit="0" wrapText="1"/>
    </xf>
    <xf borderId="0" fillId="0" fontId="187" numFmtId="0" xfId="0" applyAlignment="1" applyFont="1">
      <alignment readingOrder="0" shrinkToFit="0" wrapText="1"/>
    </xf>
    <xf borderId="0" fillId="9" fontId="15" numFmtId="0" xfId="0" applyAlignment="1" applyFont="1">
      <alignment readingOrder="0" shrinkToFit="0" wrapText="1"/>
    </xf>
    <xf borderId="0" fillId="0" fontId="188" numFmtId="0" xfId="0" applyAlignment="1" applyFont="1">
      <alignment readingOrder="0"/>
    </xf>
    <xf borderId="0" fillId="9" fontId="181" numFmtId="0" xfId="0" applyAlignment="1" applyFont="1">
      <alignment readingOrder="0"/>
    </xf>
    <xf borderId="0" fillId="9" fontId="181" numFmtId="0" xfId="0" applyAlignment="1" applyFont="1">
      <alignment readingOrder="0" shrinkToFit="0" wrapText="1"/>
    </xf>
    <xf borderId="0" fillId="0" fontId="2" numFmtId="0" xfId="0" applyAlignment="1" applyFont="1">
      <alignment readingOrder="0" shrinkToFit="0" wrapText="1"/>
    </xf>
    <xf borderId="0" fillId="9" fontId="189" numFmtId="0" xfId="0" applyAlignment="1" applyFont="1">
      <alignment readingOrder="0" shrinkToFit="0" wrapText="1"/>
    </xf>
    <xf borderId="0" fillId="31" fontId="5" numFmtId="0" xfId="0" applyAlignment="1" applyFill="1" applyFont="1">
      <alignment readingOrder="0" shrinkToFit="0" wrapText="1"/>
    </xf>
    <xf borderId="0" fillId="0" fontId="11" numFmtId="0" xfId="0" applyAlignment="1" applyFont="1">
      <alignment readingOrder="0"/>
    </xf>
    <xf borderId="0" fillId="0" fontId="111" numFmtId="0" xfId="0" applyAlignment="1" applyFont="1">
      <alignment readingOrder="0"/>
    </xf>
    <xf borderId="0" fillId="0" fontId="190" numFmtId="0" xfId="0" applyAlignment="1" applyFont="1">
      <alignment readingOrder="0" shrinkToFit="0" wrapText="1"/>
    </xf>
    <xf borderId="0" fillId="9" fontId="191" numFmtId="0" xfId="0" applyAlignment="1" applyFont="1">
      <alignment horizontal="left" readingOrder="0" shrinkToFit="0" wrapText="1"/>
    </xf>
    <xf borderId="0" fillId="9" fontId="192" numFmtId="0" xfId="0" applyAlignment="1" applyFont="1">
      <alignment horizontal="left" readingOrder="0" shrinkToFit="0" wrapText="1"/>
    </xf>
    <xf borderId="0" fillId="9" fontId="193" numFmtId="0" xfId="0" applyAlignment="1" applyFont="1">
      <alignment horizontal="left" readingOrder="0" shrinkToFit="0" wrapText="1"/>
    </xf>
    <xf borderId="0" fillId="9" fontId="193" numFmtId="0" xfId="0" applyAlignment="1" applyFont="1">
      <alignment horizontal="left" readingOrder="0"/>
    </xf>
    <xf borderId="0" fillId="9" fontId="192" numFmtId="0" xfId="0" applyAlignment="1" applyFont="1">
      <alignment horizontal="left" readingOrder="0"/>
    </xf>
    <xf borderId="1" fillId="32" fontId="125" numFmtId="0" xfId="0" applyAlignment="1" applyBorder="1" applyFill="1" applyFont="1">
      <alignment horizontal="center" readingOrder="0" shrinkToFit="0" textRotation="0" vertical="bottom" wrapText="1"/>
    </xf>
    <xf borderId="7" fillId="32" fontId="125" numFmtId="0" xfId="0" applyAlignment="1" applyBorder="1" applyFont="1">
      <alignment horizontal="center" readingOrder="0" shrinkToFit="0" vertical="bottom" wrapText="1"/>
    </xf>
    <xf borderId="0" fillId="32" fontId="125" numFmtId="0" xfId="0" applyAlignment="1" applyFont="1">
      <alignment horizontal="center" readingOrder="0" shrinkToFit="0" wrapText="1"/>
    </xf>
    <xf borderId="0" fillId="0" fontId="194" numFmtId="0" xfId="0" applyAlignment="1" applyFont="1">
      <alignment horizontal="center" readingOrder="0" shrinkToFit="0" wrapText="1"/>
    </xf>
    <xf borderId="0" fillId="0" fontId="1" numFmtId="49" xfId="0" applyAlignment="1" applyFont="1" applyNumberFormat="1">
      <alignment readingOrder="0" shrinkToFit="0" wrapText="1"/>
    </xf>
    <xf borderId="0" fillId="0" fontId="195" numFmtId="0" xfId="0" applyAlignment="1" applyFont="1">
      <alignment horizontal="left" readingOrder="0" shrinkToFit="0" wrapText="1"/>
    </xf>
    <xf borderId="0" fillId="0" fontId="72" numFmtId="0" xfId="0" applyAlignment="1" applyFont="1">
      <alignment horizontal="left" readingOrder="0" shrinkToFit="0" wrapText="1"/>
    </xf>
    <xf borderId="0" fillId="0" fontId="73" numFmtId="0" xfId="0" applyAlignment="1" applyFont="1">
      <alignment horizontal="left" readingOrder="0" shrinkToFit="0" wrapText="1"/>
    </xf>
    <xf borderId="0" fillId="0" fontId="196" numFmtId="49" xfId="0" applyAlignment="1" applyFont="1" applyNumberFormat="1">
      <alignment readingOrder="0" shrinkToFit="0" wrapText="1"/>
    </xf>
    <xf borderId="0" fillId="33" fontId="195" numFmtId="0" xfId="0" applyAlignment="1" applyFill="1" applyFont="1">
      <alignment horizontal="left" readingOrder="0" shrinkToFit="0" wrapText="1"/>
    </xf>
    <xf borderId="0" fillId="33" fontId="103" numFmtId="0" xfId="0" applyAlignment="1" applyFont="1">
      <alignment horizontal="left" readingOrder="0" shrinkToFit="0" wrapText="1"/>
    </xf>
    <xf borderId="0" fillId="33" fontId="1" numFmtId="0" xfId="0" applyAlignment="1" applyFont="1">
      <alignment readingOrder="0" shrinkToFit="0" wrapText="1"/>
    </xf>
    <xf borderId="0" fillId="33" fontId="104" numFmtId="0" xfId="0" applyAlignment="1" applyFont="1">
      <alignment horizontal="left" readingOrder="0" shrinkToFit="0" wrapText="1"/>
    </xf>
    <xf borderId="0" fillId="33" fontId="197" numFmtId="49" xfId="0" applyAlignment="1" applyFont="1" applyNumberFormat="1">
      <alignment readingOrder="0" shrinkToFit="0" wrapText="1"/>
    </xf>
    <xf borderId="0" fillId="33" fontId="1" numFmtId="0" xfId="0" applyAlignment="1" applyFont="1">
      <alignment shrinkToFit="0" wrapText="1"/>
    </xf>
    <xf borderId="0" fillId="33" fontId="1" numFmtId="0" xfId="0" applyFont="1"/>
    <xf borderId="0" fillId="0" fontId="72" numFmtId="0" xfId="0" applyAlignment="1" applyFont="1">
      <alignment readingOrder="0" shrinkToFit="0" wrapText="1"/>
    </xf>
    <xf borderId="0" fillId="0" fontId="1" numFmtId="164" xfId="0" applyAlignment="1" applyFont="1" applyNumberFormat="1">
      <alignment readingOrder="0" shrinkToFit="0" wrapText="1"/>
    </xf>
    <xf borderId="1" fillId="15" fontId="49" numFmtId="0" xfId="0" applyAlignment="1" applyBorder="1" applyFont="1">
      <alignment horizontal="center" shrinkToFit="0" vertical="bottom" wrapText="1"/>
    </xf>
    <xf borderId="0" fillId="15" fontId="49" numFmtId="0" xfId="0" applyAlignment="1" applyFont="1">
      <alignment shrinkToFit="0" vertical="bottom" wrapText="1"/>
    </xf>
    <xf borderId="0" fillId="0" fontId="75" numFmtId="0" xfId="0" applyAlignment="1" applyFont="1">
      <alignment vertical="bottom"/>
    </xf>
    <xf borderId="0" fillId="9" fontId="84" numFmtId="0" xfId="0" applyAlignment="1" applyFont="1">
      <alignment shrinkToFit="0" vertical="bottom" wrapText="0"/>
    </xf>
    <xf borderId="0" fillId="0" fontId="73" numFmtId="0" xfId="0" applyAlignment="1" applyFont="1">
      <alignment shrinkToFit="0" vertical="bottom" wrapText="1"/>
    </xf>
    <xf borderId="0" fillId="0" fontId="82" numFmtId="0" xfId="0" applyAlignment="1" applyFont="1">
      <alignment vertical="bottom"/>
    </xf>
    <xf borderId="0" fillId="0" fontId="73" numFmtId="0" xfId="0" applyAlignment="1" applyFont="1">
      <alignment shrinkToFit="0" vertical="bottom" wrapText="0"/>
    </xf>
    <xf borderId="8" fillId="17" fontId="1" numFmtId="0" xfId="0" applyAlignment="1" applyBorder="1" applyFont="1">
      <alignment readingOrder="0" shrinkToFit="0" wrapText="0"/>
    </xf>
    <xf borderId="0" fillId="0" fontId="73" numFmtId="0" xfId="0" applyAlignment="1" applyFont="1">
      <alignment horizontal="left" shrinkToFit="0" vertical="bottom" wrapText="0"/>
    </xf>
    <xf borderId="0" fillId="11" fontId="82" numFmtId="0" xfId="0" applyAlignment="1" applyFont="1">
      <alignment vertical="bottom"/>
    </xf>
    <xf borderId="0" fillId="0" fontId="78" numFmtId="0" xfId="0" applyAlignment="1" applyFont="1">
      <alignment shrinkToFit="0" vertical="bottom" wrapText="0"/>
    </xf>
    <xf borderId="8" fillId="27" fontId="82" numFmtId="0" xfId="0" applyAlignment="1" applyBorder="1" applyFont="1">
      <alignment vertical="bottom"/>
    </xf>
    <xf borderId="0" fillId="11" fontId="82" numFmtId="0" xfId="0" applyAlignment="1" applyFont="1">
      <alignment shrinkToFit="0" vertical="bottom" wrapText="0"/>
    </xf>
    <xf borderId="9" fillId="27" fontId="82" numFmtId="0" xfId="0" applyAlignment="1" applyBorder="1" applyFont="1">
      <alignment vertical="bottom"/>
    </xf>
    <xf borderId="30" fillId="27" fontId="82" numFmtId="0" xfId="0" applyAlignment="1" applyBorder="1" applyFont="1">
      <alignment vertical="bottom"/>
    </xf>
    <xf borderId="0" fillId="0" fontId="82" numFmtId="0" xfId="0" applyAlignment="1" applyFont="1">
      <alignment shrinkToFit="0" vertical="bottom" wrapText="0"/>
    </xf>
    <xf borderId="0" fillId="0" fontId="75" numFmtId="0" xfId="0" applyAlignment="1" applyFont="1">
      <alignment readingOrder="0" shrinkToFit="0" vertical="bottom" wrapText="0"/>
    </xf>
    <xf borderId="0" fillId="0" fontId="73" numFmtId="0" xfId="0" applyAlignment="1" applyFont="1">
      <alignment readingOrder="0" shrinkToFit="0" wrapText="1"/>
    </xf>
    <xf borderId="30" fillId="27" fontId="75" numFmtId="0" xfId="0" applyAlignment="1" applyBorder="1" applyFont="1">
      <alignment readingOrder="0" vertical="bottom"/>
    </xf>
    <xf borderId="0" fillId="9" fontId="84" numFmtId="0" xfId="0" applyAlignment="1" applyFont="1">
      <alignment readingOrder="0" shrinkToFit="0" vertical="bottom" wrapText="0"/>
    </xf>
    <xf borderId="0" fillId="0" fontId="83" numFmtId="0" xfId="0" applyAlignment="1" applyFont="1">
      <alignment shrinkToFit="0" vertical="bottom" wrapText="0"/>
    </xf>
    <xf borderId="0" fillId="0" fontId="1" numFmtId="0" xfId="0" applyAlignment="1" applyFont="1">
      <alignment horizontal="left" readingOrder="0" shrinkToFit="0" wrapText="0"/>
    </xf>
    <xf borderId="0" fillId="11" fontId="72" numFmtId="0" xfId="0" applyAlignment="1" applyFont="1">
      <alignment vertical="bottom"/>
    </xf>
    <xf borderId="31" fillId="0" fontId="73" numFmtId="0" xfId="0" applyAlignment="1" applyBorder="1" applyFont="1">
      <alignment readingOrder="0" shrinkToFit="0" vertical="bottom" wrapText="1"/>
    </xf>
    <xf borderId="0" fillId="11" fontId="75" numFmtId="0" xfId="0" applyAlignment="1" applyFont="1">
      <alignment readingOrder="0" vertical="bottom"/>
    </xf>
    <xf borderId="0" fillId="0" fontId="35" numFmtId="0" xfId="0" applyAlignment="1" applyFont="1">
      <alignment vertical="bottom"/>
    </xf>
    <xf borderId="0" fillId="0" fontId="35" numFmtId="0" xfId="0" applyAlignment="1" applyFont="1">
      <alignment shrinkToFit="0" vertical="bottom" wrapText="0"/>
    </xf>
    <xf borderId="0" fillId="11" fontId="35" numFmtId="0" xfId="0" applyAlignment="1" applyFont="1">
      <alignment shrinkToFit="0" vertical="bottom" wrapText="0"/>
    </xf>
    <xf borderId="8" fillId="27" fontId="35" numFmtId="0" xfId="0" applyAlignment="1" applyBorder="1" applyFont="1">
      <alignment shrinkToFit="0" vertical="bottom" wrapText="0"/>
    </xf>
    <xf borderId="0" fillId="9" fontId="70" numFmtId="0" xfId="0" applyAlignment="1" applyFont="1">
      <alignment horizontal="center" vertical="bottom"/>
    </xf>
    <xf borderId="8" fillId="27" fontId="35" numFmtId="0" xfId="0" applyAlignment="1" applyBorder="1" applyFont="1">
      <alignment vertical="bottom"/>
    </xf>
    <xf borderId="9" fillId="27" fontId="35" numFmtId="0" xfId="0" applyAlignment="1" applyBorder="1" applyFont="1">
      <alignment vertical="bottom"/>
    </xf>
    <xf borderId="0" fillId="0" fontId="79" numFmtId="0" xfId="0" applyAlignment="1" applyFont="1">
      <alignment shrinkToFit="0" vertical="bottom" wrapText="0"/>
    </xf>
    <xf borderId="0" fillId="11" fontId="35" numFmtId="0" xfId="0" applyAlignment="1" applyFont="1">
      <alignment vertical="bottom"/>
    </xf>
    <xf borderId="0" fillId="34" fontId="73" numFmtId="0" xfId="0" applyAlignment="1" applyFill="1" applyFont="1">
      <alignment vertical="bottom"/>
    </xf>
    <xf borderId="0" fillId="34" fontId="136" numFmtId="0" xfId="0" applyAlignment="1" applyFont="1">
      <alignment horizontal="center" readingOrder="0" vertical="bottom"/>
    </xf>
    <xf borderId="0" fillId="34" fontId="73" numFmtId="0" xfId="0" applyAlignment="1" applyFont="1">
      <alignment shrinkToFit="0" vertical="bottom" wrapText="1"/>
    </xf>
    <xf borderId="0" fillId="34" fontId="1" numFmtId="0" xfId="0" applyFont="1"/>
    <xf borderId="0" fillId="13" fontId="198" numFmtId="0" xfId="0" applyAlignment="1" applyFont="1">
      <alignment horizontal="left" readingOrder="0" shrinkToFit="0" wrapText="0"/>
    </xf>
    <xf borderId="0" fillId="13" fontId="122" numFmtId="0" xfId="0" applyAlignment="1" applyFont="1">
      <alignment readingOrder="0"/>
    </xf>
    <xf borderId="0" fillId="13" fontId="199" numFmtId="0" xfId="0" applyAlignment="1" applyFont="1">
      <alignment horizontal="left" readingOrder="0" shrinkToFit="0" wrapText="0"/>
    </xf>
    <xf borderId="0" fillId="13" fontId="200" numFmtId="0" xfId="0" applyAlignment="1" applyFont="1">
      <alignment horizontal="left" readingOrder="0"/>
    </xf>
    <xf borderId="0" fillId="13" fontId="201" numFmtId="0" xfId="0" applyAlignment="1" applyFont="1">
      <alignment horizontal="left" readingOrder="0"/>
    </xf>
    <xf borderId="0" fillId="13" fontId="122" numFmtId="0" xfId="0" applyAlignment="1" applyFont="1">
      <alignment horizontal="center" readingOrder="0"/>
    </xf>
    <xf borderId="0" fillId="10" fontId="202" numFmtId="0" xfId="0" applyAlignment="1" applyFont="1">
      <alignment horizontal="left" readingOrder="0" shrinkToFit="0" wrapText="1"/>
    </xf>
    <xf borderId="0" fillId="10" fontId="202" numFmtId="0" xfId="0" applyAlignment="1" applyFont="1">
      <alignment horizontal="left" readingOrder="0" shrinkToFit="0" wrapText="0"/>
    </xf>
    <xf borderId="32" fillId="27" fontId="82" numFmtId="0" xfId="0" applyAlignment="1" applyBorder="1" applyFont="1">
      <alignment horizontal="left" readingOrder="0" shrinkToFit="0" wrapText="0"/>
    </xf>
    <xf borderId="33" fillId="27" fontId="1" numFmtId="0" xfId="0" applyAlignment="1" applyBorder="1" applyFont="1">
      <alignment readingOrder="0"/>
    </xf>
    <xf borderId="33" fillId="27" fontId="70" numFmtId="0" xfId="0" applyAlignment="1" applyBorder="1" applyFont="1">
      <alignment horizontal="left" readingOrder="0" shrinkToFit="0" wrapText="0"/>
    </xf>
    <xf borderId="33" fillId="27" fontId="1" numFmtId="0" xfId="0" applyBorder="1" applyFont="1"/>
    <xf borderId="33" fillId="27" fontId="83" numFmtId="0" xfId="0" applyAlignment="1" applyBorder="1" applyFont="1">
      <alignment horizontal="left" readingOrder="0" shrinkToFit="0" wrapText="0"/>
    </xf>
    <xf borderId="33" fillId="27" fontId="1" numFmtId="0" xfId="0" applyAlignment="1" applyBorder="1" applyFont="1">
      <alignment horizontal="center" readingOrder="0"/>
    </xf>
    <xf borderId="33" fillId="27" fontId="82" numFmtId="0" xfId="0" applyAlignment="1" applyBorder="1" applyFont="1">
      <alignment horizontal="left" readingOrder="0" shrinkToFit="0" wrapText="1"/>
    </xf>
    <xf borderId="33" fillId="27" fontId="82" numFmtId="0" xfId="0" applyAlignment="1" applyBorder="1" applyFont="1">
      <alignment horizontal="left" readingOrder="0" shrinkToFit="0" wrapText="0"/>
    </xf>
    <xf borderId="34" fillId="27" fontId="1" numFmtId="0" xfId="0" applyBorder="1" applyFont="1"/>
    <xf borderId="0" fillId="11" fontId="82" numFmtId="0" xfId="0" applyAlignment="1" applyFont="1">
      <alignment horizontal="left" readingOrder="0" shrinkToFit="0" wrapText="0"/>
    </xf>
    <xf borderId="0" fillId="10" fontId="82" numFmtId="0" xfId="0" applyAlignment="1" applyFont="1">
      <alignment horizontal="left" readingOrder="0" shrinkToFit="0" wrapText="0"/>
    </xf>
    <xf borderId="0" fillId="10" fontId="75" numFmtId="0" xfId="0" applyAlignment="1" applyFont="1">
      <alignment horizontal="left" readingOrder="0" shrinkToFit="0" wrapText="1"/>
    </xf>
    <xf borderId="8" fillId="27" fontId="82" numFmtId="0" xfId="0" applyAlignment="1" applyBorder="1" applyFont="1">
      <alignment horizontal="left" readingOrder="0" shrinkToFit="0" wrapText="0"/>
    </xf>
    <xf borderId="0" fillId="11" fontId="82" numFmtId="0" xfId="0" applyAlignment="1" applyFont="1">
      <alignment horizontal="left" readingOrder="0"/>
    </xf>
    <xf borderId="0" fillId="10" fontId="82" numFmtId="0" xfId="0" applyAlignment="1" applyFont="1">
      <alignment horizontal="left" readingOrder="0"/>
    </xf>
    <xf borderId="0" fillId="11" fontId="35" numFmtId="0" xfId="0" applyAlignment="1" applyFont="1">
      <alignment horizontal="left" readingOrder="0" shrinkToFit="0" wrapText="0"/>
    </xf>
    <xf borderId="0" fillId="0" fontId="1" numFmtId="0" xfId="0" applyAlignment="1" applyFont="1">
      <alignment horizontal="center" readingOrder="0" vertical="bottom"/>
    </xf>
    <xf borderId="0" fillId="11" fontId="73" numFmtId="0" xfId="0" applyAlignment="1" applyFont="1">
      <alignment readingOrder="0" shrinkToFit="0" vertical="bottom" wrapText="0"/>
    </xf>
    <xf borderId="9" fillId="27" fontId="35" numFmtId="0" xfId="0" applyAlignment="1" applyBorder="1" applyFont="1">
      <alignment horizontal="left" readingOrder="0" shrinkToFit="0" wrapText="0"/>
    </xf>
    <xf borderId="0" fillId="11" fontId="35" numFmtId="0" xfId="0" applyAlignment="1" applyFont="1">
      <alignment horizontal="left" readingOrder="0"/>
    </xf>
    <xf borderId="0" fillId="11" fontId="203" numFmtId="0" xfId="0" applyAlignment="1" applyFont="1">
      <alignment horizontal="left" readingOrder="0"/>
    </xf>
    <xf borderId="8" fillId="27" fontId="35" numFmtId="0" xfId="0" applyAlignment="1" applyBorder="1" applyFont="1">
      <alignment horizontal="left" readingOrder="0"/>
    </xf>
    <xf borderId="0" fillId="10" fontId="35" numFmtId="0" xfId="0" applyAlignment="1" applyFont="1">
      <alignment horizontal="left" readingOrder="0" shrinkToFit="0" wrapText="0"/>
    </xf>
    <xf borderId="30" fillId="27" fontId="35" numFmtId="0" xfId="0" applyAlignment="1" applyBorder="1" applyFont="1">
      <alignment horizontal="left" readingOrder="0"/>
    </xf>
    <xf borderId="0" fillId="11" fontId="204" numFmtId="0" xfId="0" applyAlignment="1" applyFont="1">
      <alignment horizontal="left" readingOrder="0"/>
    </xf>
    <xf borderId="0" fillId="9" fontId="17" numFmtId="0" xfId="0" applyAlignment="1" applyFont="1">
      <alignment horizontal="center" readingOrder="0"/>
    </xf>
    <xf borderId="8" fillId="27" fontId="73" numFmtId="0" xfId="0" applyAlignment="1" applyBorder="1" applyFont="1">
      <alignment readingOrder="0" vertical="bottom"/>
    </xf>
    <xf borderId="0" fillId="9" fontId="84" numFmtId="0" xfId="0" applyAlignment="1" applyFont="1">
      <alignment horizontal="left" readingOrder="0" shrinkToFit="0" wrapText="0"/>
    </xf>
    <xf borderId="0" fillId="0" fontId="1" numFmtId="0" xfId="0" applyAlignment="1" applyFont="1">
      <alignment horizontal="center" readingOrder="0" shrinkToFit="0" wrapText="1"/>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customschemas.google.com/relationships/workbookmetadata" Target="metadata"/><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19050</xdr:colOff>
      <xdr:row>4</xdr:row>
      <xdr:rowOff>28575</xdr:rowOff>
    </xdr:from>
    <xdr:ext cx="1028700" cy="13239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mane1995?lipi=urn%3Ali%3Apage%3Ad_flagship3_profile_view_base_contact_details%3BiGz21GqKRLqcNeeMCXUkAQ%3D%3D" TargetMode="External"/><Relationship Id="rId42" Type="http://schemas.openxmlformats.org/officeDocument/2006/relationships/hyperlink" Target="https://www.linkedin.com/in/lilit-zakharyan-99038968/overlay/about-this-profile/?lipi=urn%3Ali%3Apage%3Ad_flagship3_profile_view_base%3BxokxJdpmTG%2BpREp6J0AihA%3D%3D" TargetMode="External"/><Relationship Id="rId41" Type="http://schemas.openxmlformats.org/officeDocument/2006/relationships/hyperlink" Target="https://www.linkedin.com/in/artak-margaryan-21a163a3?lipi=urn%3Ali%3Apage%3Ad_flagship3_profile_view_base_contact_details%3BNjDR%2Fs%2B4QXmzTXAuj5ulLw%3D%3D" TargetMode="External"/><Relationship Id="rId44" Type="http://schemas.openxmlformats.org/officeDocument/2006/relationships/hyperlink" Target="https://www.linkedin.com/in/karen-mirzoyan-86b348347?lipi=urn%3Ali%3Apage%3Ad_flagship3_profile_view_base_contact_details%3BTh%2Bm3%2B1ESgiBrGRcwR4ZNg%3D%3D" TargetMode="External"/><Relationship Id="rId43" Type="http://schemas.openxmlformats.org/officeDocument/2006/relationships/hyperlink" Target="https://www.linkedin.com/in/lilit-zakharyan-99038968?lipi=urn%3Ali%3Apage%3Ad_flagship3_profile_view_base_contact_details%3BVcXXS1k%2FQOuRM%2F46sjdAtg%3D%3D" TargetMode="External"/><Relationship Id="rId46" Type="http://schemas.openxmlformats.org/officeDocument/2006/relationships/hyperlink" Target="https://www.linkedin.com/in/maria-ghazaryan-aaa58922a/?lipi=urn%3Ali%3Apage%3Ad_flagship3_profile_view_base_contact_details%3Bo8PAn0jJSlmNYasS5xLYaA%3D%3D" TargetMode="External"/><Relationship Id="rId45" Type="http://schemas.openxmlformats.org/officeDocument/2006/relationships/hyperlink" Target="https://www.linkedin.com/in/babken-baghdasaryan-8050b9149/?lipi=urn%3Ali%3Apage%3Ad_flagship3_profile_view_base_contact_details%3BFYzy6VFnSMm2BbOCQmY5yg%3D%3D" TargetMode="External"/><Relationship Id="rId107" Type="http://schemas.openxmlformats.org/officeDocument/2006/relationships/hyperlink" Target="https://www.linkedin.com/in/haykshekyan/?lipi=urn%3Ali%3Apage%3Ad_flagship3_profile_view_base_contact_details%3BILycVhT0SpS5MLDjaXMJDg%3D%3D" TargetMode="External"/><Relationship Id="rId106" Type="http://schemas.openxmlformats.org/officeDocument/2006/relationships/hyperlink" Target="https://www.linkedin.com/in/stella-davtyan/?lipi=urn%3Ali%3Apage%3Ad_flagship3_profile_view_base_contact_details%3BoJar3ix4RH%2Bq5%2FOx%2F0t2xw%3D%3D" TargetMode="External"/><Relationship Id="rId105" Type="http://schemas.openxmlformats.org/officeDocument/2006/relationships/hyperlink" Target="https://www.linkedin.com/in/annatayan/?lipi=urn%3Ali%3Apage%3Ad_flagship3_profile_view_base_contact_details%3Bkc3HJiteQoe6gipAiNGjHA%3D%3D" TargetMode="External"/><Relationship Id="rId104" Type="http://schemas.openxmlformats.org/officeDocument/2006/relationships/hyperlink" Target="https://www.linkedin.com/in/davit-abovyan/?lipi=urn%3Ali%3Apage%3Ad_flagship3_profile_view_base_contact_details%3BLsN8GrjtSXazXlwRtmPXXg%3D%3D" TargetMode="External"/><Relationship Id="rId109" Type="http://schemas.openxmlformats.org/officeDocument/2006/relationships/hyperlink" Target="https://www.linkedin.com/in/angela-mirzoyan93/" TargetMode="External"/><Relationship Id="rId108" Type="http://schemas.openxmlformats.org/officeDocument/2006/relationships/hyperlink" Target="https://www.linkedin.com/in/anna-konjoryan-cmi-aa58b827/" TargetMode="External"/><Relationship Id="rId48" Type="http://schemas.openxmlformats.org/officeDocument/2006/relationships/hyperlink" Target="https://www.linkedin.com/in/roubinaalumyan?lipi=urn%3Ali%3Apage%3Ad_flagship3_profile_view_base_contact_details%3BSGpG4spaQ%2F%2BhW7Erl5eOPQ%3D%3D" TargetMode="External"/><Relationship Id="rId47" Type="http://schemas.openxmlformats.org/officeDocument/2006/relationships/hyperlink" Target="https://www.linkedin.com/in/vardan-arzumanyan-7b06bb90?lipi=urn%3Ali%3Apage%3Ad_flagship3_profile_view_base_contact_details%3BBR2TsWLNRJycZzM4sf5W3g%3D%3D" TargetMode="External"/><Relationship Id="rId49" Type="http://schemas.openxmlformats.org/officeDocument/2006/relationships/hyperlink" Target="https://www.linkedin.com/in/satenik-hakobyan?lipi=urn%3Ali%3Apage%3Ad_flagship3_profile_view_base_contact_details%3BVzQxKERMT0%2BKcyVCRDWL9A%3D%3D" TargetMode="External"/><Relationship Id="rId103" Type="http://schemas.openxmlformats.org/officeDocument/2006/relationships/hyperlink" Target="https://www.linkedin.com/in/diana-hakobyan-a8289a5a/?lipi=urn%3Ali%3Apage%3Ad_flagship3_profile_view_base_contact_details%3B6VBJpQ8XStCXbStzXLgr5A%3D%3D" TargetMode="External"/><Relationship Id="rId102" Type="http://schemas.openxmlformats.org/officeDocument/2006/relationships/hyperlink" Target="https://www.linkedin.com/in/laura-lora-hovakimyan-066a421a1/" TargetMode="External"/><Relationship Id="rId101" Type="http://schemas.openxmlformats.org/officeDocument/2006/relationships/hyperlink" Target="https://www.linkedin.com/in/anushik-azhdaharyan-52382b249/?lipi=urn%3Ali%3Apage%3Ad_flagship3_profile_view_base_contact_details%3B6Ib%2Bl33hQKWnZHNEoDW4eg%3D%3D" TargetMode="External"/><Relationship Id="rId100" Type="http://schemas.openxmlformats.org/officeDocument/2006/relationships/hyperlink" Target="https://www.linkedin.com/in/gevorgbeglarian/?lipi=urn%3Ali%3Apage%3Ad_flagship3_profile_view_base_contact_details%3BamVY%2FKcwSJaqnjtsd3DIOQ%3D%3D" TargetMode="External"/><Relationship Id="rId31" Type="http://schemas.openxmlformats.org/officeDocument/2006/relationships/hyperlink" Target="https://www.linkedin.com/in/anahit-grigoryan-hr?lipi=urn%3Ali%3Apage%3Ad_flagship3_profile_view_base_contact_details%3BeQzJDm7aTEO92YIyve4%2FvA%3D%3D" TargetMode="External"/><Relationship Id="rId30" Type="http://schemas.openxmlformats.org/officeDocument/2006/relationships/hyperlink" Target="mailto:welcome@aybschool.am" TargetMode="External"/><Relationship Id="rId33" Type="http://schemas.openxmlformats.org/officeDocument/2006/relationships/hyperlink" Target="https://www.linkedin.com/in/rafik-suvaryan-214883251/?lipi=urn%3Ali%3Apage%3Ad_flagship3_profile_view_base_contact_details%3B8lP%2FwXPaSQq0GCEhkNnetg%3D%3D" TargetMode="External"/><Relationship Id="rId32" Type="http://schemas.openxmlformats.org/officeDocument/2006/relationships/hyperlink" Target="https://www.linkedin.com/in/svetamanasyan?lipi=urn%3Ali%3Apage%3Ad_flagship3_profile_view_base_contact_details%3BMnx4vlxVQgeFEjzeKBnMkw%3D%3D" TargetMode="External"/><Relationship Id="rId35" Type="http://schemas.openxmlformats.org/officeDocument/2006/relationships/hyperlink" Target="https://www.linkedin.com/in/christine-ispiryan-a3b9a6206?lipi=urn%3Ali%3Apage%3Ad_flagship3_profile_view_base_contact_details%3Bx%2FdySxg7TumiSA5IdMX%2BuQ%3D%3D" TargetMode="External"/><Relationship Id="rId34" Type="http://schemas.openxmlformats.org/officeDocument/2006/relationships/hyperlink" Target="https://www.linkedin.com/in/anahit-astabattsyan-55bb69?lipi=urn%3Ali%3Apage%3Ad_flagship3_profile_view_base_contact_details%3BGPohbXCrSwOQ1AQe6V4Xtg%3D%3D" TargetMode="External"/><Relationship Id="rId37" Type="http://schemas.openxmlformats.org/officeDocument/2006/relationships/hyperlink" Target="http://linkedin.com/in/anahit-sargsyan-0001a922b" TargetMode="External"/><Relationship Id="rId176" Type="http://schemas.openxmlformats.org/officeDocument/2006/relationships/hyperlink" Target="https://www.linkedin.com/in/armine-hakobyan-6b36a9250/?lipi=urn%3Ali%3Apage%3Ad_flagship3_profile_view_base_contact_details%3BzteAAyplSaSu2XRi6%2Fabwg%3D%3D" TargetMode="External"/><Relationship Id="rId36" Type="http://schemas.openxmlformats.org/officeDocument/2006/relationships/hyperlink" Target="https://www.facebook.com/www.metalgroup.am" TargetMode="External"/><Relationship Id="rId175" Type="http://schemas.openxmlformats.org/officeDocument/2006/relationships/hyperlink" Target="https://www.linkedin.com/in/serob-zhamkochyan-444884154/?lipi=urn%3Ali%3Apage%3Ad_flagship3_profile_view_base_contact_details%3BcGOUHzqKSzq%2Fe6Zz0iK9LQ%3D%3D" TargetMode="External"/><Relationship Id="rId39" Type="http://schemas.openxmlformats.org/officeDocument/2006/relationships/hyperlink" Target="https://www.linkedin.com/in/anna-minasaryan?lipi=urn%3Ali%3Apage%3Ad_flagship3_profile_view_base_contact_details%3B2GVa1tQcToGOyI%2B3SgD76g%3D%3D" TargetMode="External"/><Relationship Id="rId174" Type="http://schemas.openxmlformats.org/officeDocument/2006/relationships/hyperlink" Target="https://www.linkedin.com/in/gevorg-baghdasaryan-41946586/en/?lipi=urn%3Ali%3Apage%3Ad_flagship3_profile_view_base_contact_details%3B4D5Lo%2FmES66msR3l9jxM7A%3D%3D" TargetMode="External"/><Relationship Id="rId38" Type="http://schemas.openxmlformats.org/officeDocument/2006/relationships/hyperlink" Target="https://www.linkedin.com/in/tigran-vardanyan-business?lipi=urn%3Ali%3Apage%3Ad_flagship3_profile_view_base_contact_details%3BHs84d53hRKq4BIkvAR7YLQ%3D%3D" TargetMode="External"/><Relationship Id="rId173" Type="http://schemas.openxmlformats.org/officeDocument/2006/relationships/hyperlink" Target="https://www.linkedin.com/in/satenik-danielyan-38070b6/?lipi=urn%3Ali%3Apage%3Ad_flagship3_profile_view_base_contact_details%3BTN5FHR9HQ6G5rkwwJaxx2g%3D%3D" TargetMode="External"/><Relationship Id="rId177" Type="http://schemas.openxmlformats.org/officeDocument/2006/relationships/drawing" Target="../drawings/drawing1.xml"/><Relationship Id="rId20" Type="http://schemas.openxmlformats.org/officeDocument/2006/relationships/hyperlink" Target="https://capitalsoft.am/" TargetMode="External"/><Relationship Id="rId22" Type="http://schemas.openxmlformats.org/officeDocument/2006/relationships/hyperlink" Target="http://melogranopasta.am/" TargetMode="External"/><Relationship Id="rId21" Type="http://schemas.openxmlformats.org/officeDocument/2006/relationships/hyperlink" Target="https://capitalsoft.am/" TargetMode="External"/><Relationship Id="rId24" Type="http://schemas.openxmlformats.org/officeDocument/2006/relationships/hyperlink" Target="https://www.linkedin.com/in/vladimir-g-64a8653b4" TargetMode="External"/><Relationship Id="rId23" Type="http://schemas.openxmlformats.org/officeDocument/2006/relationships/hyperlink" Target="https://www.linkedin.com/in/liana-khachatryan?lipi=urn%3Ali%3Apage%3Ad_flagship3_profile_view_base_contact_details%3BCdJxcUTaT1q6GxeQsKbBQA%3D%3D" TargetMode="External"/><Relationship Id="rId129" Type="http://schemas.openxmlformats.org/officeDocument/2006/relationships/hyperlink" Target="https://www.linkedin.com/in/robert-martirosyan-72089b17a/?lipi=urn%3Ali%3Apage%3Ad_flagship3_profile_view_base_contact_details%3BYwNRIRsVQKCwJNEG%2FZm%2BvA%3D%3D" TargetMode="External"/><Relationship Id="rId128" Type="http://schemas.openxmlformats.org/officeDocument/2006/relationships/hyperlink" Target="https://www.linkedin.com/in/robert-martirosyan-72089b17a/?lipi=urn%3Ali%3Apage%3Ad_flagship3_profile_view_base%3BFyV%2BYd5RQEWITMBq%2BkCaeQ%3D%3D" TargetMode="External"/><Relationship Id="rId127" Type="http://schemas.openxmlformats.org/officeDocument/2006/relationships/hyperlink" Target="https://www.linkedin.com/in/ani-gharibyan-0b178626a/?lipi=urn%3Ali%3Apage%3Ad_flagship3_profile_view_base_contact_details%3BQzxkwspgTJKRnQfDCa8SXw%3D%3D" TargetMode="External"/><Relationship Id="rId126" Type="http://schemas.openxmlformats.org/officeDocument/2006/relationships/hyperlink" Target="https://www.linkedin.com/in/tamara-vanetsyan-6b1b6b12a/?lipi=urn%3Ali%3Apage%3Ad_flagship3_profile_view_base_contact_details%3B6Ne7XJhEQpKQM3iaQ9AEPQ%3D%3D" TargetMode="External"/><Relationship Id="rId26" Type="http://schemas.openxmlformats.org/officeDocument/2006/relationships/hyperlink" Target="https://www.linkedin.com/in/standard-oil-llc-hrm-department?lipi=urn%3Ali%3Apage%3Ad_flagship3_profile_view_base_contact_details%3BgCgWZDYHRPehvkvbFU0ZwQ%3D%3D" TargetMode="External"/><Relationship Id="rId121" Type="http://schemas.openxmlformats.org/officeDocument/2006/relationships/hyperlink" Target="https://www.linkedin.com/in/yerem-khalatyan/" TargetMode="External"/><Relationship Id="rId25" Type="http://schemas.openxmlformats.org/officeDocument/2006/relationships/hyperlink" Target="https://www.linkedin.com/company/pullman-residences-yerevan/people/" TargetMode="External"/><Relationship Id="rId120" Type="http://schemas.openxmlformats.org/officeDocument/2006/relationships/hyperlink" Target="https://www.linkedin.com/in/nelly-simonyan-77014234/?lipi=urn%3Ali%3Apage%3Ad_flagship3_profile_view_base_contact_details%3BRQqJN214QFiZmr2fmQ2MTQ%3D%3D" TargetMode="External"/><Relationship Id="rId28" Type="http://schemas.openxmlformats.org/officeDocument/2006/relationships/hyperlink" Target="http://jur.am/" TargetMode="External"/><Relationship Id="rId27" Type="http://schemas.openxmlformats.org/officeDocument/2006/relationships/hyperlink" Target="https://www.linkedin.com/in/ani-kocharyan-armenia?lipi=urn%3Ali%3Apage%3Ad_flagship3_profile_view_base_contact_details%3B8gbUIagCQKixos%2B4m7%2FiAg%3D%3D" TargetMode="External"/><Relationship Id="rId125" Type="http://schemas.openxmlformats.org/officeDocument/2006/relationships/hyperlink" Target="https://www.linkedin.com/in/ashot-mirakyan-6160b891/?lipi=urn%3Ali%3Apage%3Ad_flagship3_profile_view_base_contact_details%3Bvii62BbSRUy6FlsoX4riIg%3D%3D" TargetMode="External"/><Relationship Id="rId29" Type="http://schemas.openxmlformats.org/officeDocument/2006/relationships/hyperlink" Target="https://www.linkedin.com/in/artak-sargsyan?lipi=urn%3Ali%3Apage%3Ad_flagship3_profile_view_base_contact_details%3BI9MnuAozSda0bZm%2Bnc0rZQ%3D%3D" TargetMode="External"/><Relationship Id="rId124" Type="http://schemas.openxmlformats.org/officeDocument/2006/relationships/hyperlink" Target="https://www.linkedin.com/in/kristina-arakelova-shrm-scp/?lipi=urn%3Ali%3Apage%3Ad_flagship3_profile_view_base_contact_details%3BSX5trUQXRnWKNE5vdQUgFw%3D%3D" TargetMode="External"/><Relationship Id="rId123" Type="http://schemas.openxmlformats.org/officeDocument/2006/relationships/hyperlink" Target="https://www.linkedin.com/in/tigran-chichakyan-0b1209125/" TargetMode="External"/><Relationship Id="rId122" Type="http://schemas.openxmlformats.org/officeDocument/2006/relationships/hyperlink" Target="https://www.linkedin.com/in/svetlana-hovhannisyan/?lipi=urn%3Ali%3Apage%3Ad_flagship3_profile_view_base_contact_details%3B0HQZo%2F3FQUqqRcA%2FS2SeoQ%3D%3D" TargetMode="External"/><Relationship Id="rId95" Type="http://schemas.openxmlformats.org/officeDocument/2006/relationships/hyperlink" Target="https://www.linkedin.com/in/mariam-danielyan-22819046/?lipi=urn%3Ali%3Apage%3Ad_flagship3_profile_view_base_contact_details%3B0hsBulEoTs%2BIJgkw%2B6uNyg%3D%3D" TargetMode="External"/><Relationship Id="rId94" Type="http://schemas.openxmlformats.org/officeDocument/2006/relationships/hyperlink" Target="https://www.linkedin.com/in/ani-chakmishyan-0ba62721b/?lipi=urn%3Ali%3Apage%3Ad_flagship3_profile_view_base_contact_details%3B%2B5UeRsumS%2BeUd9vSf7171A%3D%3D" TargetMode="External"/><Relationship Id="rId97" Type="http://schemas.openxmlformats.org/officeDocument/2006/relationships/hyperlink" Target="https://www.linkedin.com/in/aida-karapetyan-009424389/?lipi=urn%3Ali%3Apage%3Ad_flagship3_profile_view_base_contact_details%3BeG16gbsgQ568CkS2kuamNA%3D%3D" TargetMode="External"/><Relationship Id="rId96" Type="http://schemas.openxmlformats.org/officeDocument/2006/relationships/hyperlink" Target="https://www.linkedin.com/in/tatevik-grigoryan/?lipi=urn%3Ali%3Apage%3Ad_flagship3_profile_view_base_contact_details%3BIamrI%2BXZQKuYO0VDMf4C%2BQ%3D%3D" TargetMode="External"/><Relationship Id="rId11" Type="http://schemas.openxmlformats.org/officeDocument/2006/relationships/hyperlink" Target="https://www.linkedin.com/in/sona-madoyan/?lipi=urn%3Ali%3Apage%3Ad_flagship3_profile_view_base_contact_details%3BUeWOggNaQny7OrvsZWm7Tw%3D%3D" TargetMode="External"/><Relationship Id="rId99" Type="http://schemas.openxmlformats.org/officeDocument/2006/relationships/hyperlink" Target="https://www.linkedin.com/in/smbathayrapetyan/" TargetMode="External"/><Relationship Id="rId10" Type="http://schemas.openxmlformats.org/officeDocument/2006/relationships/hyperlink" Target="https://www.linkedin.com/in/margarita-yandyan?lipi=urn%3Ali%3Apage%3Ad_flagship3_profile_view_base_contact_details%3B5kY6cuSfS8OvSSWpLA1hSA%3D%3D" TargetMode="External"/><Relationship Id="rId98" Type="http://schemas.openxmlformats.org/officeDocument/2006/relationships/hyperlink" Target="https://www.linkedin.com/in/anushik-panosyan-01a90a221/?lipi=urn%3Ali%3Apage%3Ad_flagship3_profile_view_base_contact_details%3BzRcBF0i%2BRja75p8gnakifA%3D%3D" TargetMode="External"/><Relationship Id="rId13" Type="http://schemas.openxmlformats.org/officeDocument/2006/relationships/hyperlink" Target="http://linkedin.com/in/olya-zohrabyan-04a189187" TargetMode="External"/><Relationship Id="rId12" Type="http://schemas.openxmlformats.org/officeDocument/2006/relationships/hyperlink" Target="https://www.linkedin.com/in/gurgen-hakobyan-27b845291?lipi=urn%3Ali%3Apage%3Ad_flagship3_profile_view_base_contact_details%3B78gXA%2FFXTdyNI37U%2BDpX0Q%3D%3D" TargetMode="External"/><Relationship Id="rId91" Type="http://schemas.openxmlformats.org/officeDocument/2006/relationships/hyperlink" Target="https://www.linkedin.com/in/lilit-martirosyan-sphri-29407878?lipi=urn%3Ali%3Apage%3Ad_flagship3_profile_view_base_contact_details%3Bk9rWh02WT0icK%2FPWNZAcwQ%3D%3D" TargetMode="External"/><Relationship Id="rId90" Type="http://schemas.openxmlformats.org/officeDocument/2006/relationships/hyperlink" Target="https://www.linkedin.com/in/artak-khachatrian?lipi=urn%3Ali%3Apage%3Ad_flagship3_profile_view_base_contact_details%3B4DfN051eQzGRjmhCitHylA%3D%3D" TargetMode="External"/><Relationship Id="rId93" Type="http://schemas.openxmlformats.org/officeDocument/2006/relationships/hyperlink" Target="https://www.linkedin.com/in/yelenamuradkhanyan?lipi=urn%3Ali%3Apage%3Ad_flagship3_profile_view_base_contact_details%3B%2BjfSHDxRQh6ERUsuhnfPpQ%3D%3D" TargetMode="External"/><Relationship Id="rId92" Type="http://schemas.openxmlformats.org/officeDocument/2006/relationships/hyperlink" Target="https://www.linkedin.com/in/arusik-khanamiryan?lipi=urn%3Ali%3Apage%3Ad_flagship3_profile_view_base_contact_details%3BcB5SJQ3LROCfV4vVCjUOqQ%3D%3D" TargetMode="External"/><Relationship Id="rId118" Type="http://schemas.openxmlformats.org/officeDocument/2006/relationships/hyperlink" Target="https://www.linkedin.com/in/hakob-balyan-083670232/?lipi=urn%3Ali%3Apage%3Ad_flagship3_profile_view_base_contact_details%3B5XIWtz0CSqWZU5y69ls9HQ%3D%3D" TargetMode="External"/><Relationship Id="rId117" Type="http://schemas.openxmlformats.org/officeDocument/2006/relationships/hyperlink" Target="https://www.linkedin.com/in/razmik-tonoyan-6358873b5/" TargetMode="External"/><Relationship Id="rId116" Type="http://schemas.openxmlformats.org/officeDocument/2006/relationships/hyperlink" Target="https://www.linkedin.com/in/mane-shushanyan/?lipi=urn%3Ali%3Apage%3Ad_flagship3_profile_view_base_contact_details%3Bb0khq0p6T2u%2F4PJFbaqAGg%3D%3D" TargetMode="External"/><Relationship Id="rId115" Type="http://schemas.openxmlformats.org/officeDocument/2006/relationships/hyperlink" Target="https://www.linkedin.com/in/inna-badiryan/" TargetMode="External"/><Relationship Id="rId119" Type="http://schemas.openxmlformats.org/officeDocument/2006/relationships/hyperlink" Target="https://www.linkedin.com/in/hasmik-mkrtumyan-a4023368/" TargetMode="External"/><Relationship Id="rId15" Type="http://schemas.openxmlformats.org/officeDocument/2006/relationships/hyperlink" Target="https://www.linkedin.com/in/lilith-karapetyan-8b67b4370?lipi=urn%3Ali%3Apage%3Ad_flagship3_profile_view_base_contact_details%3BONRnIyk3ThKc4B9Pot9FAA%3D%3D" TargetMode="External"/><Relationship Id="rId110" Type="http://schemas.openxmlformats.org/officeDocument/2006/relationships/hyperlink" Target="https://www.linkedin.com/in/arevik-klekchyan-62a622123/?lipi=urn%3Ali%3Apage%3Ad_flagship3_profile_view_base_contact_details%3BbuSQ6xrvSN6edmp3V2kncA%3D%3D" TargetMode="External"/><Relationship Id="rId14" Type="http://schemas.openxmlformats.org/officeDocument/2006/relationships/hyperlink" Target="https://www.linkedin.com/in/syuzanna-sayadyan/?lipi=urn%3Ali%3Apage%3Ad_flagship3_profile_view_base_contact_details%3BuPnvRpynQgS7KGLT8iaYpQ%3D%3D" TargetMode="External"/><Relationship Id="rId17" Type="http://schemas.openxmlformats.org/officeDocument/2006/relationships/hyperlink" Target="https://www.linkedin.com/in/arevik-harutyunyan-461830202?lipi=urn%3Ali%3Apage%3Ad_flagship3_profile_view_base_contact_details%3BkJ3uiPC8Skq9b0t6GHI1sg%3D%3D" TargetMode="External"/><Relationship Id="rId16" Type="http://schemas.openxmlformats.org/officeDocument/2006/relationships/hyperlink" Target="https://www.linkedin.com/in/christine-ispiryan-a3b9a6206?lipi=urn%3Ali%3Apage%3Ad_flagship3_profile_view_base_contact_details%3BTpkbhk3JTTy9krWrowaBUQ%3D%3D" TargetMode="External"/><Relationship Id="rId19" Type="http://schemas.openxmlformats.org/officeDocument/2006/relationships/hyperlink" Target="https://www.linkedin.com/in/hayk-haykyan-75996079?lipi=urn%3Ali%3Apage%3Ad_flagship3_profile_view_base_contact_details%3BnufJxbTWRxqVa%2FjJ7UZ2dQ%3D%3D" TargetMode="External"/><Relationship Id="rId114" Type="http://schemas.openxmlformats.org/officeDocument/2006/relationships/hyperlink" Target="https://www.linkedin.com/in/hrach-hayrapetyan-cmc%C2%AE-590180146/?lipi=urn%3Ali%3Apage%3Ad_flagship3_profile_view_base_contact_details%3Bpzg6Hsh6TQCPewUhH%2FoPKg%3D%3D" TargetMode="External"/><Relationship Id="rId18" Type="http://schemas.openxmlformats.org/officeDocument/2006/relationships/hyperlink" Target="https://www.linkedin.com/in/hayk-haroyan-84072012a?lipi=urn%3Ali%3Apage%3Ad_flagship3_profile_view_base_contact_details%3B2%2FDsPMSBSWiNBvApkE8PrA%3D%3D" TargetMode="External"/><Relationship Id="rId113" Type="http://schemas.openxmlformats.org/officeDocument/2006/relationships/hyperlink" Target="https://www.linkedin.com/in/lusinemiskaryan2060876/?lipi=urn%3Ali%3Apage%3Ad_flagship3_profile_view_base_contact_details%3BEGGoBepbTkGoMEkwc9TDSw%3D%3D" TargetMode="External"/><Relationship Id="rId112" Type="http://schemas.openxmlformats.org/officeDocument/2006/relationships/hyperlink" Target="https://www.linkedin.com/in/olga-dunamalyan-6ab9b289/?lipi=urn%3Ali%3Apage%3Ad_flagship3_profile_view_base_contact_details%3BGaPuK%2FUXRK6JIfSLAiv4rg%3D%3D" TargetMode="External"/><Relationship Id="rId111" Type="http://schemas.openxmlformats.org/officeDocument/2006/relationships/hyperlink" Target="https://www.linkedin.com/in/knar-petrosyan-fcca/?lipi=urn%3Ali%3Apage%3Ad_flagship3_profile_view_base_contact_details%3B%2F9whsg0NQvWdkroa3kMv%2Bw%3D%3D" TargetMode="External"/><Relationship Id="rId84" Type="http://schemas.openxmlformats.org/officeDocument/2006/relationships/hyperlink" Target="https://www.linkedin.com/in/gevorgdallakyan?lipi=urn%3Ali%3Apage%3Ad_flagship3_profile_view_base_contact_details%3BuuGovSqsRAeBOthRuPUkFg%3D%3D" TargetMode="External"/><Relationship Id="rId83" Type="http://schemas.openxmlformats.org/officeDocument/2006/relationships/hyperlink" Target="https://www.linkedin.com/in/rima-kaloyan/?lipi=urn%3Ali%3Apage%3Ad_flagship3_profile_view_base_contact_details%3BVQy%2FmhwyQS%2BiFndLmXhW6w%3D%3D" TargetMode="External"/><Relationship Id="rId86" Type="http://schemas.openxmlformats.org/officeDocument/2006/relationships/hyperlink" Target="https://www.linkedin.com/in/tath%C3%A8vik-hovhannisyan-424a40269/?lipi=urn%3Ali%3Apage%3Ad_flagship3_profile_view_base_contact_details%3BZYbmsQ3vQMiI5erXvIUwZA%3D%3D" TargetMode="External"/><Relationship Id="rId85" Type="http://schemas.openxmlformats.org/officeDocument/2006/relationships/hyperlink" Target="https://www.linkedin.com/in/tatev-mheryan-36a1b7122?lipi=urn%3Ali%3Apage%3Ad_flagship3_profile_view_base_contact_details%3BQq0Goe%2FbRlC3T3qfWbAxnQ%3D%3D" TargetMode="External"/><Relationship Id="rId88" Type="http://schemas.openxmlformats.org/officeDocument/2006/relationships/hyperlink" Target="https://www.linkedin.com/in/kristina-hambardzumyan-174606212?lipi=urn%3Ali%3Apage%3Ad_flagship3_profile_view_base_contact_details%3BYKA%2BI36eSymDQ3K65UjXNQ%3D%3D" TargetMode="External"/><Relationship Id="rId150" Type="http://schemas.openxmlformats.org/officeDocument/2006/relationships/hyperlink" Target="https://www.linkedin.com/in/nellygrigoryan/?lipi=urn%3Ali%3Apage%3Ad_flagship3_profile_view_base_contact_details%3Bak4e6HxuRqafmm2LfNLqEg%3D%3D" TargetMode="External"/><Relationship Id="rId87" Type="http://schemas.openxmlformats.org/officeDocument/2006/relationships/hyperlink" Target="https://www.linkedin.com/in/davit-arakelyan-/?lipi=urn%3Ali%3Apage%3Ad_flagship3_profile_view_base_contact_details%3B5LHTsnsmRFiypleDpq9VMQ%3D%3D" TargetMode="External"/><Relationship Id="rId89" Type="http://schemas.openxmlformats.org/officeDocument/2006/relationships/hyperlink" Target="https://www.linkedin.com/in/meline-avanesyan-1b9910290?lipi=urn%3Ali%3Apage%3Ad_flagship3_profile_view_base_contact_details%3BfAJMhlCESEyHwLzryBueTw%3D%3D" TargetMode="External"/><Relationship Id="rId80" Type="http://schemas.openxmlformats.org/officeDocument/2006/relationships/hyperlink" Target="mailto:nvard.movsisyan@alfapharm.am" TargetMode="External"/><Relationship Id="rId82" Type="http://schemas.openxmlformats.org/officeDocument/2006/relationships/hyperlink" Target="https://www.linkedin.com/in/dianna-navasardyan-614036237?lipi=urn%3Ali%3Apage%3Ad_flagship3_profile_view_base_contact_details%3B00y8J07eRzatBRw%2B%2BJZJuA%3D%3D" TargetMode="External"/><Relationship Id="rId81" Type="http://schemas.openxmlformats.org/officeDocument/2006/relationships/hyperlink" Target="https://www.linkedin.com/in/nvard-movsisyan-1912a8202?lipi=urn%3Ali%3Apage%3Ad_flagship3_profile_view_base_contact_details%3BrYOGVj%2B1SzyNUxbmyCD29A%3D%3D" TargetMode="External"/><Relationship Id="rId1" Type="http://schemas.openxmlformats.org/officeDocument/2006/relationships/hyperlink" Target="https://www.linkedin.com/in/davit-grigoryan-tesvan?lipi=urn%3Ali%3Apage%3Ad_flagship3_profile_view_base_contact_details%3BQEPEgtMXS%2FO04oYuEVzhZg%3D%3D" TargetMode="External"/><Relationship Id="rId2" Type="http://schemas.openxmlformats.org/officeDocument/2006/relationships/hyperlink" Target="https://www.linkedin.com/in/tsovinar-kartashyan?lipi=urn%3Ali%3Apage%3Ad_flagship3_profile_view_base_contact_details%3BPKhzwxbCRPCoa%2FEdMrTCOQ%3D%3D" TargetMode="External"/><Relationship Id="rId3" Type="http://schemas.openxmlformats.org/officeDocument/2006/relationships/hyperlink" Target="https://www.linkedin.com/in/arus-zurabyan-mba-732268158?lipi=urn%3Ali%3Apage%3Ad_flagship3_profile_view_base_contact_details%3B5yCr2u2qT3asne4PXjt58w%3D%3D" TargetMode="External"/><Relationship Id="rId149" Type="http://schemas.openxmlformats.org/officeDocument/2006/relationships/hyperlink" Target="https://www.linkedin.com/in/nellygrigoryan/?lipi=urn%3Ali%3Apage%3Ad_flagship3_profile_view_base%3BQ82%2F5QvAS3qangvoOi8A9w%3D%3D" TargetMode="External"/><Relationship Id="rId4" Type="http://schemas.openxmlformats.org/officeDocument/2006/relationships/hyperlink" Target="https://www.linkedin.com/in/ovsiyan98?lipi=urn%3Ali%3Apage%3Ad_flagship3_profile_view_base_contact_details%3BF%2FX1v%2BGSQvuupAw1u1ypoA%3D%3D" TargetMode="External"/><Relationship Id="rId148" Type="http://schemas.openxmlformats.org/officeDocument/2006/relationships/hyperlink" Target="https://www.linkedin.com/in/naira-nazaryan-630356139/?lipi=urn%3Ali%3Apage%3Ad_flagship3_profile_view_base_contact_details%3BT0br3XphTP6%2FujSNal9yIg%3D%3D" TargetMode="External"/><Relationship Id="rId9" Type="http://schemas.openxmlformats.org/officeDocument/2006/relationships/hyperlink" Target="https://www.linkedin.com/in/lilit-gevorgyan-098744257?lipi=urn%3Ali%3Apage%3Ad_flagship3_profile_view_base_contact_details%3BdLeBaC1ITheWeIzcsfG9gw%3D%3D" TargetMode="External"/><Relationship Id="rId143" Type="http://schemas.openxmlformats.org/officeDocument/2006/relationships/hyperlink" Target="https://www.linkedin.com/in/tatevhovhannisyan/?lipi=urn%3Ali%3Apage%3Ad_flagship3_profile_view_base_contact_details%3BUj8iIexjTpCRfQfO44Ttcg%3D%3D" TargetMode="External"/><Relationship Id="rId142" Type="http://schemas.openxmlformats.org/officeDocument/2006/relationships/hyperlink" Target="https://www.linkedin.com/in/armen-virabyan-187312131/?lipi=urn%3Ali%3Apage%3Ad_flagship3_profile_view_base_contact_details%3BTlOXBGwtRmOHr%2BPjh2BzFQ%3D%3D" TargetMode="External"/><Relationship Id="rId141" Type="http://schemas.openxmlformats.org/officeDocument/2006/relationships/hyperlink" Target="https://www.linkedin.com/in/mane-grigoryan-ba72591b4/?lipi=urn%3Ali%3Apage%3Ad_flagship3_profile_view_base_contact_details%3B7QOnUKO%2BRB2SUUmhUrO5vQ%3D%3D" TargetMode="External"/><Relationship Id="rId140" Type="http://schemas.openxmlformats.org/officeDocument/2006/relationships/hyperlink" Target="https://www.linkedin.com/in/tigran-frangyan-19b455124/?lipi=urn%3Ali%3Apage%3Ad_flagship3_profile_view_base_contact_details%3BFC8HNNFySUu1Lbb2Z1kQbA%3D%3D" TargetMode="External"/><Relationship Id="rId5" Type="http://schemas.openxmlformats.org/officeDocument/2006/relationships/hyperlink" Target="https://www.linkedin.com/in/tatevik-ghazaryan?lipi=urn%3Ali%3Apage%3Ad_flagship3_profile_view_base_contact_details%3Bx7rvi64pQDeVGct1Jp0MZw%3D%3D" TargetMode="External"/><Relationship Id="rId147" Type="http://schemas.openxmlformats.org/officeDocument/2006/relationships/hyperlink" Target="https://www.linkedin.com/in/gevorg-martirosyan/?lipi=urn%3Ali%3Apage%3Ad_flagship3_profile_view_base_contact_details%3BTcqUnYmhRKyiXU%2FxNOn1cQ%3D%3D" TargetMode="External"/><Relationship Id="rId6" Type="http://schemas.openxmlformats.org/officeDocument/2006/relationships/hyperlink" Target="https://www.linkedin.com/in/lilit-hambardzumyan?lipi=urn%3Ali%3Apage%3Ad_flagship3_profile_view_base_contact_details%3BlNvFHhn0RAKV9eg3RnkscA%3D%3D" TargetMode="External"/><Relationship Id="rId146" Type="http://schemas.openxmlformats.org/officeDocument/2006/relationships/hyperlink" Target="https://www.linkedin.com/in/sona-isajanyan/?lipi=urn%3Ali%3Apage%3Ad_flagship3_profile_view_base_contact_details%3BramvHKVDQg6NDdaF94MGQw%3D%3D" TargetMode="External"/><Relationship Id="rId7" Type="http://schemas.openxmlformats.org/officeDocument/2006/relationships/hyperlink" Target="https://www.linkedin.com/in/edita-gyulumyan-4753a0196?lipi=urn%3Ali%3Apage%3Ad_flagship3_profile_view_base_contact_details%3BfDjvOGrRRvW5RgZPZ4zO1A%3D%3D" TargetMode="External"/><Relationship Id="rId145" Type="http://schemas.openxmlformats.org/officeDocument/2006/relationships/hyperlink" Target="https://www.linkedin.com/in/tamara-asatryan-100944b0/?lipi=urn%3Ali%3Apage%3Ad_flagship3_profile_view_base_contact_details%3BHUYbBUFGR7SO4mh82nIHow%3D%3D" TargetMode="External"/><Relationship Id="rId8" Type="http://schemas.openxmlformats.org/officeDocument/2006/relationships/hyperlink" Target="https://www.linkedin.com/in/hrayr-muradyan-13686272/?lipi=urn%3Ali%3Apage%3Ad_flagship3_profile_view_base_contact_details%3BpVlHLGfbR76VEpqyrnJGmg%3D%3D" TargetMode="External"/><Relationship Id="rId144" Type="http://schemas.openxmlformats.org/officeDocument/2006/relationships/hyperlink" Target="https://www.linkedin.com/in/mariammkhitaryan/?lipi=urn%3Ali%3Apage%3Ad_flagship3_profile_view_base_contact_details%3BciGPb%2BW7SRKN6lCaQRDM0g%3D%3D" TargetMode="External"/><Relationship Id="rId73" Type="http://schemas.openxmlformats.org/officeDocument/2006/relationships/hyperlink" Target="http://clean.am/" TargetMode="External"/><Relationship Id="rId72" Type="http://schemas.openxmlformats.org/officeDocument/2006/relationships/hyperlink" Target="https://www.linkedin.com/in/kristine-mkhitaryan-2669a1177?lipi=urn%3Ali%3Apage%3Ad_flagship3_profile_view_base_contact_details%3B0vcy91nHSq2wD2KA3ti0%2FQ%3D%3D" TargetMode="External"/><Relationship Id="rId75" Type="http://schemas.openxmlformats.org/officeDocument/2006/relationships/hyperlink" Target="https://www.linkedin.com/in/emin-babayan-3a9a0787?lipi=urn%3Ali%3Apage%3Ad_flagship3_profile_view_base_contact_details%3BJ6njhIO0QH6KO4OHiXY52A%3D%3D" TargetMode="External"/><Relationship Id="rId74" Type="http://schemas.openxmlformats.org/officeDocument/2006/relationships/hyperlink" Target="https://www.linkedin.com/in/lilit--hayrapetyan?lipi=urn%3Ali%3Apage%3Ad_flagship3_profile_view_base_contact_details%3BENjx1hsrQQilpa6cYXlbbg%3D%3D" TargetMode="External"/><Relationship Id="rId77" Type="http://schemas.openxmlformats.org/officeDocument/2006/relationships/hyperlink" Target="https://www.linkedin.com/in/vahenakhoyan/?lipi=urn%3Ali%3Apage%3Ad_flagship3_profile_view_base_contact_details%3BdjODkNIRQCiExXF65%2Fxg%2BA%3D%3D" TargetMode="External"/><Relationship Id="rId76" Type="http://schemas.openxmlformats.org/officeDocument/2006/relationships/hyperlink" Target="https://www.linkedin.com/in/arshavir-minasaryan-1a2308200?lipi=urn%3Ali%3Apage%3Ad_flagship3_profile_view_base_contact_details%3BjVWXOXlRQAGGVMAGJFt91Q%3D%3D" TargetMode="External"/><Relationship Id="rId79" Type="http://schemas.openxmlformats.org/officeDocument/2006/relationships/hyperlink" Target="https://www.linkedin.com/in/armine-aghabekyan-753416354?lipi=urn%3Ali%3Apage%3Ad_flagship3_profile_view_base_contact_details%3BQ50omy7lRlGco4MOXPKhWw%3D%3D" TargetMode="External"/><Relationship Id="rId78" Type="http://schemas.openxmlformats.org/officeDocument/2006/relationships/hyperlink" Target="https://www.linkedin.com/in/hripsime-antonyan-928316228?lipi=urn%3Ali%3Apage%3Ad_flagship3_profile_view_base_contact_details%3Bjp%2B08FRUQZi0ep%2BArf0KzQ%3D%3D" TargetMode="External"/><Relationship Id="rId71" Type="http://schemas.openxmlformats.org/officeDocument/2006/relationships/hyperlink" Target="mailto:info@coffeehouse.am" TargetMode="External"/><Relationship Id="rId70" Type="http://schemas.openxmlformats.org/officeDocument/2006/relationships/hyperlink" Target="https://www.linkedin.com/in/satenik-danielyan-38070b6?lipi=urn%3Ali%3Apage%3Ad_flagship3_profile_view_base_contact_details%3BX7mOAze9SdWNpMmChwjEjQ%3D%3D" TargetMode="External"/><Relationship Id="rId139" Type="http://schemas.openxmlformats.org/officeDocument/2006/relationships/hyperlink" Target="https://www.linkedin.com/in/garegin-darbinyan-900b4628/" TargetMode="External"/><Relationship Id="rId138" Type="http://schemas.openxmlformats.org/officeDocument/2006/relationships/hyperlink" Target="https://www.linkedin.com/in/lyusi-petrosyan-230976264/" TargetMode="External"/><Relationship Id="rId137" Type="http://schemas.openxmlformats.org/officeDocument/2006/relationships/hyperlink" Target="https://www.linkedin.com/in/-hasmik-avetisyan/?lipi=urn%3Ali%3Apage%3Ad_flagship3_profile_view_base_contact_details%3Bxd5FYfVaQDSKVCQC1%2BvvLA%3D%3D" TargetMode="External"/><Relationship Id="rId132" Type="http://schemas.openxmlformats.org/officeDocument/2006/relationships/hyperlink" Target="http://staff.am/" TargetMode="External"/><Relationship Id="rId131" Type="http://schemas.openxmlformats.org/officeDocument/2006/relationships/hyperlink" Target="https://www.linkedin.com/in/nara-niksalyan-7a5400219/?lipi=urn%3Ali%3Apage%3Ad_flagship3_profile_view_base_contact_details%3Bg04cw6AMR2ehYa9Z66PzOw%3D%3D" TargetMode="External"/><Relationship Id="rId130" Type="http://schemas.openxmlformats.org/officeDocument/2006/relationships/hyperlink" Target="https://www.linkedin.com/in/lilit-saghatelyan/?lipi=urn%3Ali%3Apage%3Ad_flagship3_profile_view_base_contact_details%3BCdbsgb18RdCvwLdGAnvJ2w%3D%3D" TargetMode="External"/><Relationship Id="rId136" Type="http://schemas.openxmlformats.org/officeDocument/2006/relationships/hyperlink" Target="https://www.linkedin.com/in/mariam-asatryan-680813130/?lipi=urn%3Ali%3Apage%3Ad_flagship3_profile_view_base_contact_details%3Bybm643x%2FQ4iI5fgbZMXoow%3D%3D" TargetMode="External"/><Relationship Id="rId135" Type="http://schemas.openxmlformats.org/officeDocument/2006/relationships/hyperlink" Target="https://www.linkedin.com/in/arevik-smbatyan/?lipi=urn%3Ali%3Apage%3Ad_flagship3_profile_view_base_contact_details%3BgwvBfVlIQ22jAkhOIJ0TyQ%3D%3D" TargetMode="External"/><Relationship Id="rId134" Type="http://schemas.openxmlformats.org/officeDocument/2006/relationships/hyperlink" Target="https://www.linkedin.com/in/anzhelasargsyan/?lipi=urn%3Ali%3Apage%3Ad_flagship3_profile_view_base_contact_details%3BdqP%2B2JKeS0uA9mMg0At%2BJA%3D%3D" TargetMode="External"/><Relationship Id="rId133" Type="http://schemas.openxmlformats.org/officeDocument/2006/relationships/hyperlink" Target="https://www.linkedin.com/in/khanoyan/?lipi=urn%3Ali%3Apage%3Ad_flagship3_profile_view_base_contact_details%3BWB%2F2%2BCQlRd2yRbG4896GLw%3D%3D" TargetMode="External"/><Relationship Id="rId62" Type="http://schemas.openxmlformats.org/officeDocument/2006/relationships/hyperlink" Target="https://www.linkedin.com/in/tatevik-grigoryan-7343391bb" TargetMode="External"/><Relationship Id="rId61" Type="http://schemas.openxmlformats.org/officeDocument/2006/relationships/hyperlink" Target="https://www.linkedin.com/in/emma-karapetyan-38964913" TargetMode="External"/><Relationship Id="rId64" Type="http://schemas.openxmlformats.org/officeDocument/2006/relationships/hyperlink" Target="https://www.linkedin.com/in/mariam-ghardyan-b7a749264/?lipi=urn%3Ali%3Apage%3Ad_flagship3_profile_view_base_contact_details%3BU6H8WSgOQTOJy%2F80dy7TJQ%3D%3D" TargetMode="External"/><Relationship Id="rId63" Type="http://schemas.openxmlformats.org/officeDocument/2006/relationships/hyperlink" Target="https://www.linkedin.com/in/margarita-mnatsakanyan-4b2459240?lipi=urn%3Ali%3Apage%3Ad_flagship3_profile_view_base_contact_details%3BbuOgI7e4SFKYU1Q3%2FzZN0w%3D%3D" TargetMode="External"/><Relationship Id="rId66" Type="http://schemas.openxmlformats.org/officeDocument/2006/relationships/hyperlink" Target="https://www.linkedin.com/in/narine-ajabyan-a7024a382/?lipi=urn%3Ali%3Apage%3Ad_flagship3_profile_view_base_contact_details%3BydTrr6QCRSKqg%2BxxjHIztA%3D%3D" TargetMode="External"/><Relationship Id="rId172" Type="http://schemas.openxmlformats.org/officeDocument/2006/relationships/hyperlink" Target="https://www.linkedin.com/in/davit-sarukhanyan-b78b72b0/?lipi=urn%3Ali%3Apage%3Ad_flagship3_profile_view_base_contact_details%3Bz5kv8M38S8SScDfxdUylQw%3D%3D" TargetMode="External"/><Relationship Id="rId65" Type="http://schemas.openxmlformats.org/officeDocument/2006/relationships/hyperlink" Target="https://www.linkedin.com/in/tatevik-avetisyan-b3592a48?lipi=urn%3Ali%3Apage%3Ad_flagship3_profile_view_base_contact_details%3B6CZueSIwQESyNO6bgQP%2BxQ%3D%3D" TargetMode="External"/><Relationship Id="rId171" Type="http://schemas.openxmlformats.org/officeDocument/2006/relationships/hyperlink" Target="https://www.linkedin.com/in/marina-varosyan-a49b6b299/?lipi=urn%3Ali%3Apage%3Ad_flagship3_profile_view_base_contact_details%3BCPqONIadTK6B%2FVuJ806%2BEw%3D%3D" TargetMode="External"/><Relationship Id="rId68" Type="http://schemas.openxmlformats.org/officeDocument/2006/relationships/hyperlink" Target="https://www.linkedin.com/in/ruzanna-gevorgyan-379400180/?lipi=urn%3Ali%3Apage%3Ad_flagship3_profile_view_base_contact_details%3B3xHE7Kq3RvuisYKbwvrdwA%3D%3D" TargetMode="External"/><Relationship Id="rId170" Type="http://schemas.openxmlformats.org/officeDocument/2006/relationships/hyperlink" Target="https://www.linkedin.com/in/karo-yeghikyan-27b8101b3/?lipi=urn%3Ali%3Apage%3Ad_flagship3_profile_view_base_contact_details%3B6GQYPIKrQXKI2dqKMHc71A%3D%3D" TargetMode="External"/><Relationship Id="rId67" Type="http://schemas.openxmlformats.org/officeDocument/2006/relationships/hyperlink" Target="https://www.linkedin.com/in/lilianahapetyan?lipi=urn%3Ali%3Apage%3Ad_flagship3_profile_view_base_contact_details%3Bb3DUXbWLRymcDwZ6f2N4Lg%3D%3D" TargetMode="External"/><Relationship Id="rId60" Type="http://schemas.openxmlformats.org/officeDocument/2006/relationships/hyperlink" Target="https://www.linkedin.com/in/usnunts?lipi=urn%3Ali%3Apage%3Ad_flagship3_profile_view_base_contact_details%3Bpce%2FZDeLT2aKb465u2XMdQ%3D%3D" TargetMode="External"/><Relationship Id="rId165" Type="http://schemas.openxmlformats.org/officeDocument/2006/relationships/hyperlink" Target="https://www.linkedin.com/in/mariannahovhannisyan/?lipi=urn%3Ali%3Apage%3Ad_flagship3_profile_view_base_contact_details%3B2y5%2B5VO1QCmELGPFz3v0Yw%3D%3D" TargetMode="External"/><Relationship Id="rId69" Type="http://schemas.openxmlformats.org/officeDocument/2006/relationships/hyperlink" Target="https://www.linkedin.com/in/zhanna-israyelyan-548330112?lipi=urn%3Ali%3Apage%3Ad_flagship3_profile_view_base_contact_details%3BZfJuy6EjQ2GFucafP9gcoA%3D%3D" TargetMode="External"/><Relationship Id="rId164" Type="http://schemas.openxmlformats.org/officeDocument/2006/relationships/hyperlink" Target="https://www.linkedin.com/in/tamara-martirosyan-5801a188/?lipi=urn%3Ali%3Apage%3Ad_flagship3_profile_view_base_contact_details%3BNvgfT550QuiS7IuoIX5bbg%3D%3D" TargetMode="External"/><Relationship Id="rId163" Type="http://schemas.openxmlformats.org/officeDocument/2006/relationships/hyperlink" Target="https://www.linkedin.com/in/kristine-vardanyan/" TargetMode="External"/><Relationship Id="rId162" Type="http://schemas.openxmlformats.org/officeDocument/2006/relationships/hyperlink" Target="https://www.linkedin.com/in/kristine-vardanyan/?lipi=urn%3Ali%3Apage%3Ad_flagship3_profile_view_base%3Bs%2F5wEesmRM2BNOnIhUBpgA%3D%3D" TargetMode="External"/><Relationship Id="rId169" Type="http://schemas.openxmlformats.org/officeDocument/2006/relationships/hyperlink" Target="http://comfort.am/" TargetMode="External"/><Relationship Id="rId168" Type="http://schemas.openxmlformats.org/officeDocument/2006/relationships/hyperlink" Target="https://www.linkedin.com/in/natalya-gasparyan-24729761/?lipi=urn%3Ali%3Apage%3Ad_flagship3_profile_view_base_contact_details%3Bhcs0ubhTSKibL8mWBhE%2BCA%3D%3D" TargetMode="External"/><Relationship Id="rId167" Type="http://schemas.openxmlformats.org/officeDocument/2006/relationships/hyperlink" Target="https://www.linkedin.com/in/anahit-sargsyan/?lipi=urn%3Ali%3Apage%3Ad_flagship3_profile_view_base_contact_details%3BMYQMo6i%2BRaGNraZtNR%2ByyQ%3D%3D" TargetMode="External"/><Relationship Id="rId166" Type="http://schemas.openxmlformats.org/officeDocument/2006/relationships/hyperlink" Target="https://www.linkedin.com/in/lilit-zargaryan-1494301b6/?lipi=urn%3Ali%3Apage%3Ad_flagship3_profile_view_base_contact_details%3BWVQw9CAUQFiwbjsW1rxaMw%3D%3D" TargetMode="External"/><Relationship Id="rId51" Type="http://schemas.openxmlformats.org/officeDocument/2006/relationships/hyperlink" Target="https://www.linkedin.com/in/ani-balasanyan?lipi=urn%3Ali%3Apage%3Ad_flagship3_profile_view_base_contact_details%3B7c%2BCXMm6StqAZPiUk7AJ0w%3D%3D" TargetMode="External"/><Relationship Id="rId50" Type="http://schemas.openxmlformats.org/officeDocument/2006/relationships/hyperlink" Target="https://www.linkedin.com/in/armine-minassian-151720211?lipi=urn%3Ali%3Apage%3Ad_flagship3_profile_view_base_contact_details%3BiiZRFdEoRqe9CkcEEhWatA%3D%3D" TargetMode="External"/><Relationship Id="rId53" Type="http://schemas.openxmlformats.org/officeDocument/2006/relationships/hyperlink" Target="https://www.linkedin.com/in/hovhannes-poghosyan?lipi=urn%3Ali%3Apage%3Ad_flagship3_profile_view_base_contact_details%3B1SEhwJpAQlGmfnIxTZDC6Q%3D%3D" TargetMode="External"/><Relationship Id="rId52" Type="http://schemas.openxmlformats.org/officeDocument/2006/relationships/hyperlink" Target="https://www.linkedin.com/in/amalya-karapetyan-58a4041a5/?lipi=urn%3Ali%3Apage%3Ad_flagship3_profile_view_base_contact_details%3BYKTQ9USSQ1aRXILEhOrIUQ%3D%3D" TargetMode="External"/><Relationship Id="rId55" Type="http://schemas.openxmlformats.org/officeDocument/2006/relationships/hyperlink" Target="https://www.linkedin.com/in/annie-khatchatrian?lipi=urn%3Ali%3Apage%3Ad_flagship3_profile_view_base_contact_details%3Bi%2FIj7RRFSgGSsv0avksKqg%3D%3D" TargetMode="External"/><Relationship Id="rId161" Type="http://schemas.openxmlformats.org/officeDocument/2006/relationships/hyperlink" Target="https://www.linkedin.com/in/lusineavetisian/?lipi=urn%3Ali%3Apage%3Ad_flagship3_profile_view_base_contact_details%3BZACkZ%2FlhSwWXtruE8%2Fv07A%3D%3D" TargetMode="External"/><Relationship Id="rId54" Type="http://schemas.openxmlformats.org/officeDocument/2006/relationships/hyperlink" Target="https://www.linkedin.com/in/sona-gri9oryan-?lipi=urn%3Ali%3Apage%3Ad_flagship3_profile_view_base_contact_details%3BIqG98wFsS1KtoU7Flzc3cg%3D%3D" TargetMode="External"/><Relationship Id="rId160" Type="http://schemas.openxmlformats.org/officeDocument/2006/relationships/hyperlink" Target="https://www.linkedin.com/in/aniartenyan/?lipi=urn%3Ali%3Apage%3Ad_flagship3_profile_view_base_contact_details%3BAXY%2FGx7TRCq5wjVW97wUPg%3D%3D" TargetMode="External"/><Relationship Id="rId57" Type="http://schemas.openxmlformats.org/officeDocument/2006/relationships/hyperlink" Target="https://www.linkedin.com/in/elen-j-40a88798?lipi=urn%3Ali%3Apage%3Ad_flagship3_profile_view_base_contact_details%3BBmqpVEw%2BQ0yF8TscMNpxzA%3D%3D" TargetMode="External"/><Relationship Id="rId56" Type="http://schemas.openxmlformats.org/officeDocument/2006/relationships/hyperlink" Target="https://www.linkedin.com/in/narek-harutyunyan-147376320?lipi=urn%3Ali%3Apage%3Ad_flagship3_profile_view_base_contact_details%3BMr98prefQySWVjQPrCLVAw%3D%3D" TargetMode="External"/><Relationship Id="rId159" Type="http://schemas.openxmlformats.org/officeDocument/2006/relationships/hyperlink" Target="https://www.linkedin.com/in/azniv-gabrielyan-058a631b4/?lipi=urn%3Ali%3Apage%3Ad_flagship3_profile_view_base_contact_details%3BPBdeYizJQOinDqZel2nzfQ%3D%3D" TargetMode="External"/><Relationship Id="rId59" Type="http://schemas.openxmlformats.org/officeDocument/2006/relationships/hyperlink" Target="https://www.linkedin.com/in/karen-hovhannisyan1?lipi=urn%3Ali%3Apage%3Ad_flagship3_profile_view_base_contact_details%3Bp5eHfsn5SZiAYpJAY%2ByH3w%3D%3D" TargetMode="External"/><Relationship Id="rId154" Type="http://schemas.openxmlformats.org/officeDocument/2006/relationships/hyperlink" Target="https://www.linkedin.com/in/heghine-sargsyan-07122099/?lipi=urn%3Ali%3Apage%3Ad_flagship3_profile_view_base_contact_details%3BgssWsinqRsGlASf6mmXMNQ%3D%3D" TargetMode="External"/><Relationship Id="rId58" Type="http://schemas.openxmlformats.org/officeDocument/2006/relationships/hyperlink" Target="https://www.linkedin.com/in/garikpetrosyan?lipi=urn%3Ali%3Apage%3Ad_flagship3_profile_view_base_contact_details%3BnJ%2FVlB3VQ3mgjLlC4JELZw%3D%3D" TargetMode="External"/><Relationship Id="rId153" Type="http://schemas.openxmlformats.org/officeDocument/2006/relationships/hyperlink" Target="https://www.linkedin.com/in/aida-hovhannisyan-0a0468263/?lipi=urn%3Ali%3Apage%3Ad_flagship3_profile_view_base_contact_details%3BSR4vFjfSQ4S6RKf%2Bgq6%2Fvg%3D%3D" TargetMode="External"/><Relationship Id="rId152" Type="http://schemas.openxmlformats.org/officeDocument/2006/relationships/hyperlink" Target="https://www.linkedin.com/in/roza-serobyan-8b4651370/?lipi=urn%3Ali%3Apage%3Ad_flagship3_profile_view_base_contact_details%3BMfYiBMvPShWZ0iGk8NdAiQ%3D%3D" TargetMode="External"/><Relationship Id="rId151" Type="http://schemas.openxmlformats.org/officeDocument/2006/relationships/hyperlink" Target="https://www.linkedin.com/in/anna-krityan-hr-recruiter-96a0161b9/" TargetMode="External"/><Relationship Id="rId158" Type="http://schemas.openxmlformats.org/officeDocument/2006/relationships/hyperlink" Target="mailto:azigabrielyan@gmail.com" TargetMode="External"/><Relationship Id="rId157" Type="http://schemas.openxmlformats.org/officeDocument/2006/relationships/hyperlink" Target="https://www.linkedin.com/in/gohar-mirzoyan-1b883a250/?lipi=urn%3Ali%3Apage%3Ad_flagship3_profile_view_base_contact_details%3B5iVkPcDlRNOR6Em2BtPiSQ%3D%3D" TargetMode="External"/><Relationship Id="rId156" Type="http://schemas.openxmlformats.org/officeDocument/2006/relationships/hyperlink" Target="https://www.linkedin.com/in/kristine-karapetyan-b83847257/?lipi=urn%3Ali%3Apage%3Ad_flagship3_profile_view_base_contact_details%3BLG4CmJnyRruBrzlyYTnt7A%3D%3D" TargetMode="External"/><Relationship Id="rId155" Type="http://schemas.openxmlformats.org/officeDocument/2006/relationships/hyperlink" Target="https://www.linkedin.com/in/hayk-mnatsakanyan-64113456/?lipi=urn%3Ali%3Apage%3Ad_flagship3_profile_view_base_contact_details%3BY04zgP1QS4md9BWX1kZTKA%3D%3D"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mailto:info@eldorado.am" TargetMode="External"/><Relationship Id="rId22" Type="http://schemas.openxmlformats.org/officeDocument/2006/relationships/hyperlink" Target="mailto:customerservice@finca.am" TargetMode="External"/><Relationship Id="rId21" Type="http://schemas.openxmlformats.org/officeDocument/2006/relationships/hyperlink" Target="mailto:sales@renshin.am" TargetMode="External"/><Relationship Id="rId24" Type="http://schemas.openxmlformats.org/officeDocument/2006/relationships/hyperlink" Target="http://nout.am" TargetMode="External"/><Relationship Id="rId23" Type="http://schemas.openxmlformats.org/officeDocument/2006/relationships/hyperlink" Target="mailto:info@softconstruct.com" TargetMode="External"/><Relationship Id="rId26" Type="http://schemas.openxmlformats.org/officeDocument/2006/relationships/hyperlink" Target="mailto:info@818.consulting" TargetMode="External"/><Relationship Id="rId25" Type="http://schemas.openxmlformats.org/officeDocument/2006/relationships/hyperlink" Target="mailto:info@softconstruct.com" TargetMode="External"/><Relationship Id="rId27" Type="http://schemas.openxmlformats.org/officeDocument/2006/relationships/drawing" Target="../drawings/drawing2.xml"/><Relationship Id="rId11" Type="http://schemas.openxmlformats.org/officeDocument/2006/relationships/hyperlink" Target="https://maps.app.goo.gl/VodTH2W2Hu61gkjM7" TargetMode="External"/><Relationship Id="rId10" Type="http://schemas.openxmlformats.org/officeDocument/2006/relationships/hyperlink" Target="mailto:444@ucom.am" TargetMode="External"/><Relationship Id="rId13" Type="http://schemas.openxmlformats.org/officeDocument/2006/relationships/hyperlink" Target="https://cigaronne.com/contact/" TargetMode="External"/><Relationship Id="rId12" Type="http://schemas.openxmlformats.org/officeDocument/2006/relationships/hyperlink" Target="mailto:%20info@artlunch.am" TargetMode="External"/><Relationship Id="rId15" Type="http://schemas.openxmlformats.org/officeDocument/2006/relationships/hyperlink" Target="mailto:hr@iguansystems.com" TargetMode="External"/><Relationship Id="rId14" Type="http://schemas.openxmlformats.org/officeDocument/2006/relationships/hyperlink" Target="mailto:info@cigaronne.com" TargetMode="External"/><Relationship Id="rId17" Type="http://schemas.openxmlformats.org/officeDocument/2006/relationships/hyperlink" Target="mailto:info@civilnet.am" TargetMode="External"/><Relationship Id="rId16" Type="http://schemas.openxmlformats.org/officeDocument/2006/relationships/hyperlink" Target="http://civilnet.am" TargetMode="External"/><Relationship Id="rId19" Type="http://schemas.openxmlformats.org/officeDocument/2006/relationships/hyperlink" Target="mailto:info@silinsurance.am" TargetMode="External"/><Relationship Id="rId18" Type="http://schemas.openxmlformats.org/officeDocument/2006/relationships/hyperlink" Target="mailto:acba@acba.am" TargetMode="External"/><Relationship Id="rId1" Type="http://schemas.openxmlformats.org/officeDocument/2006/relationships/hyperlink" Target="about:blank" TargetMode="External"/><Relationship Id="rId2" Type="http://schemas.openxmlformats.org/officeDocument/2006/relationships/hyperlink" Target="mailto:info@homer.am" TargetMode="External"/><Relationship Id="rId3" Type="http://schemas.openxmlformats.org/officeDocument/2006/relationships/hyperlink" Target="mailto:daroink@daroink.com" TargetMode="External"/><Relationship Id="rId4" Type="http://schemas.openxmlformats.org/officeDocument/2006/relationships/hyperlink" Target="mailto:info@agat.am" TargetMode="External"/><Relationship Id="rId9" Type="http://schemas.openxmlformats.org/officeDocument/2006/relationships/hyperlink" Target="mailto:office@philin.am" TargetMode="External"/><Relationship Id="rId5" Type="http://schemas.openxmlformats.org/officeDocument/2006/relationships/hyperlink" Target="mailto:info@bacon.am" TargetMode="External"/><Relationship Id="rId6" Type="http://schemas.openxmlformats.org/officeDocument/2006/relationships/hyperlink" Target="mailto:info_ybc@pernod-ricard.com" TargetMode="External"/><Relationship Id="rId7" Type="http://schemas.openxmlformats.org/officeDocument/2006/relationships/hyperlink" Target="mailto:info@digitain.com" TargetMode="External"/><Relationship Id="rId8" Type="http://schemas.openxmlformats.org/officeDocument/2006/relationships/hyperlink" Target="mailto:info@ovio.a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info.mskh.am/" TargetMode="External"/><Relationship Id="rId2" Type="http://schemas.openxmlformats.org/officeDocument/2006/relationships/hyperlink" Target="https://maps.app.goo.gl/2qK1JgSafdwPcGNs6" TargetMode="External"/><Relationship Id="rId3" Type="http://schemas.openxmlformats.org/officeDocument/2006/relationships/hyperlink" Target="mailto:info@tezhler.am"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0" Type="http://schemas.openxmlformats.org/officeDocument/2006/relationships/hyperlink" Target="https://techbehemoths.com/company/smartapp" TargetMode="External"/><Relationship Id="rId22" Type="http://schemas.openxmlformats.org/officeDocument/2006/relationships/hyperlink" Target="https://www.steko.am/site/findStores/language/am" TargetMode="External"/><Relationship Id="rId21" Type="http://schemas.openxmlformats.org/officeDocument/2006/relationships/hyperlink" Target="https://techbehemoths.com/company/deep-marketing-branding" TargetMode="External"/><Relationship Id="rId24" Type="http://schemas.openxmlformats.org/officeDocument/2006/relationships/drawing" Target="../drawings/drawing10.xml"/><Relationship Id="rId23" Type="http://schemas.openxmlformats.org/officeDocument/2006/relationships/hyperlink" Target="http://orders.co" TargetMode="External"/><Relationship Id="rId11" Type="http://schemas.openxmlformats.org/officeDocument/2006/relationships/hyperlink" Target="https://techbehemoths.com/company/direlli-llc" TargetMode="External"/><Relationship Id="rId10" Type="http://schemas.openxmlformats.org/officeDocument/2006/relationships/hyperlink" Target="https://techbehemoths.com/company/codeex" TargetMode="External"/><Relationship Id="rId13" Type="http://schemas.openxmlformats.org/officeDocument/2006/relationships/hyperlink" Target="https://techbehemoths.com/company/innline-llc" TargetMode="External"/><Relationship Id="rId12" Type="http://schemas.openxmlformats.org/officeDocument/2006/relationships/hyperlink" Target="https://techbehemoths.com/company/altacode" TargetMode="External"/><Relationship Id="rId15" Type="http://schemas.openxmlformats.org/officeDocument/2006/relationships/hyperlink" Target="https://techbehemoths.com/company/hydralab-llc" TargetMode="External"/><Relationship Id="rId14" Type="http://schemas.openxmlformats.org/officeDocument/2006/relationships/hyperlink" Target="https://techbehemoths.com/company/addevice" TargetMode="External"/><Relationship Id="rId17" Type="http://schemas.openxmlformats.org/officeDocument/2006/relationships/hyperlink" Target="https://techbehemoths.com/company/civitta" TargetMode="External"/><Relationship Id="rId16" Type="http://schemas.openxmlformats.org/officeDocument/2006/relationships/hyperlink" Target="https://techbehemoths.com/company/fusion-tech" TargetMode="External"/><Relationship Id="rId19" Type="http://schemas.openxmlformats.org/officeDocument/2006/relationships/hyperlink" Target="https://techbehemoths.com/company/flltech" TargetMode="External"/><Relationship Id="rId18" Type="http://schemas.openxmlformats.org/officeDocument/2006/relationships/hyperlink" Target="https://techbehemoths.com/company/waveaccess" TargetMode="External"/><Relationship Id="rId1" Type="http://schemas.openxmlformats.org/officeDocument/2006/relationships/hyperlink" Target="mailto:nbabikyan@mts.am" TargetMode="External"/><Relationship Id="rId2" Type="http://schemas.openxmlformats.org/officeDocument/2006/relationships/hyperlink" Target="mailto:hasmik.sargsyan@digitain.com" TargetMode="External"/><Relationship Id="rId3" Type="http://schemas.openxmlformats.org/officeDocument/2006/relationships/hyperlink" Target="mailto:inessa.gevorgyan@ucom.am" TargetMode="External"/><Relationship Id="rId4" Type="http://schemas.openxmlformats.org/officeDocument/2006/relationships/hyperlink" Target="http://ecomotors.am" TargetMode="External"/><Relationship Id="rId9" Type="http://schemas.openxmlformats.org/officeDocument/2006/relationships/hyperlink" Target="https://techbehemoths.com/company/solicy" TargetMode="External"/><Relationship Id="rId5" Type="http://schemas.openxmlformats.org/officeDocument/2006/relationships/hyperlink" Target="http://sarnararan.am" TargetMode="External"/><Relationship Id="rId6" Type="http://schemas.openxmlformats.org/officeDocument/2006/relationships/hyperlink" Target="https://techbehemoths.com/company/softshark" TargetMode="External"/><Relationship Id="rId7" Type="http://schemas.openxmlformats.org/officeDocument/2006/relationships/hyperlink" Target="https://techbehemoths.com/company/rocket-systems" TargetMode="External"/><Relationship Id="rId8" Type="http://schemas.openxmlformats.org/officeDocument/2006/relationships/hyperlink" Target="https://techbehemoths.com/company/volo"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orders.co"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expo.am/hy/exhibition/mir-detstva-expo/catalog/2024"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5.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86"/>
    <col customWidth="1" min="2" max="2" width="13.71"/>
    <col customWidth="1" min="3" max="3" width="15.29"/>
    <col customWidth="1" min="4" max="4" width="10.29"/>
    <col customWidth="1" min="5" max="5" width="12.86"/>
    <col customWidth="1" min="6" max="7" width="15.71"/>
    <col customWidth="1" min="8" max="8" width="34.29"/>
    <col customWidth="1" min="9" max="9" width="18.57"/>
    <col customWidth="1" min="10" max="10" width="16.57"/>
    <col customWidth="1" min="11" max="11" width="18.71"/>
  </cols>
  <sheetData>
    <row r="1">
      <c r="A1" s="1" t="s">
        <v>0</v>
      </c>
      <c r="B1" s="2" t="s">
        <v>1</v>
      </c>
      <c r="C1" s="3" t="s">
        <v>2</v>
      </c>
      <c r="D1" s="4" t="s">
        <v>3</v>
      </c>
      <c r="E1" s="5" t="s">
        <v>4</v>
      </c>
      <c r="F1" s="6" t="s">
        <v>5</v>
      </c>
      <c r="G1" s="7" t="s">
        <v>6</v>
      </c>
      <c r="H1" s="8" t="s">
        <v>7</v>
      </c>
      <c r="I1" s="9" t="s">
        <v>8</v>
      </c>
      <c r="J1" s="10" t="s">
        <v>9</v>
      </c>
      <c r="K1" s="11" t="s">
        <v>10</v>
      </c>
    </row>
    <row r="2">
      <c r="A2" s="12" t="s">
        <v>11</v>
      </c>
      <c r="B2" s="12" t="s">
        <v>12</v>
      </c>
      <c r="C2" s="12" t="s">
        <v>13</v>
      </c>
      <c r="D2" s="12" t="s">
        <v>14</v>
      </c>
      <c r="E2" s="12">
        <v>9.9533353E7</v>
      </c>
      <c r="F2" s="13"/>
      <c r="G2" s="13"/>
      <c r="H2" s="8" t="s">
        <v>15</v>
      </c>
      <c r="I2" s="9">
        <v>46077.0</v>
      </c>
      <c r="J2" s="9">
        <v>46084.0</v>
      </c>
      <c r="K2" s="13"/>
    </row>
    <row r="3">
      <c r="A3" s="14" t="s">
        <v>16</v>
      </c>
      <c r="B3" s="14" t="s">
        <v>17</v>
      </c>
      <c r="C3" s="15" t="s">
        <v>18</v>
      </c>
      <c r="D3" s="14" t="s">
        <v>19</v>
      </c>
      <c r="E3" s="14">
        <v>9.6882308E7</v>
      </c>
      <c r="F3" s="12"/>
      <c r="G3" s="16" t="s">
        <v>20</v>
      </c>
      <c r="H3" s="8" t="s">
        <v>21</v>
      </c>
      <c r="I3" s="9">
        <v>46084.0</v>
      </c>
      <c r="J3" s="9">
        <v>46090.0</v>
      </c>
      <c r="K3" s="13"/>
    </row>
    <row r="4">
      <c r="A4" s="17"/>
      <c r="B4" s="17"/>
      <c r="D4" s="17"/>
      <c r="E4" s="17"/>
      <c r="F4" s="12"/>
      <c r="H4" s="8" t="s">
        <v>22</v>
      </c>
      <c r="I4" s="9">
        <v>46090.0</v>
      </c>
      <c r="J4" s="9"/>
      <c r="K4" s="13"/>
    </row>
    <row r="5">
      <c r="A5" s="14" t="s">
        <v>23</v>
      </c>
      <c r="B5" s="14" t="s">
        <v>12</v>
      </c>
      <c r="C5" s="14" t="s">
        <v>24</v>
      </c>
      <c r="D5" s="18"/>
      <c r="E5" s="14">
        <v>5.5584889E7</v>
      </c>
      <c r="F5" s="13"/>
      <c r="G5" s="18"/>
      <c r="H5" s="8" t="s">
        <v>25</v>
      </c>
      <c r="I5" s="9">
        <v>46085.0</v>
      </c>
      <c r="J5" s="9">
        <v>46098.0</v>
      </c>
      <c r="K5" s="13"/>
    </row>
    <row r="6">
      <c r="A6" s="17"/>
      <c r="B6" s="17"/>
      <c r="C6" s="17"/>
      <c r="D6" s="17"/>
      <c r="E6" s="17"/>
      <c r="F6" s="13"/>
      <c r="G6" s="17"/>
      <c r="H6" s="8" t="s">
        <v>26</v>
      </c>
      <c r="I6" s="9">
        <v>46091.0</v>
      </c>
      <c r="J6" s="9"/>
      <c r="K6" s="13"/>
    </row>
    <row r="7">
      <c r="A7" s="14" t="s">
        <v>27</v>
      </c>
      <c r="B7" s="19" t="s">
        <v>28</v>
      </c>
      <c r="C7" s="15" t="s">
        <v>29</v>
      </c>
      <c r="D7" s="14" t="s">
        <v>30</v>
      </c>
      <c r="E7" s="18"/>
      <c r="F7" s="12"/>
      <c r="G7" s="16" t="s">
        <v>31</v>
      </c>
      <c r="H7" s="8" t="s">
        <v>21</v>
      </c>
      <c r="I7" s="9">
        <v>46085.0</v>
      </c>
      <c r="J7" s="9">
        <v>46090.0</v>
      </c>
      <c r="K7" s="13"/>
    </row>
    <row r="8">
      <c r="A8" s="20"/>
      <c r="D8" s="20"/>
      <c r="E8" s="20"/>
      <c r="F8" s="12"/>
      <c r="H8" s="8" t="s">
        <v>32</v>
      </c>
      <c r="I8" s="9">
        <v>46090.0</v>
      </c>
      <c r="J8" s="9"/>
      <c r="K8" s="13"/>
    </row>
    <row r="9">
      <c r="A9" s="17"/>
      <c r="D9" s="17"/>
      <c r="E9" s="17"/>
      <c r="F9" s="12"/>
      <c r="H9" s="8" t="s">
        <v>33</v>
      </c>
      <c r="I9" s="9">
        <v>46093.0</v>
      </c>
      <c r="J9" s="9">
        <v>46146.0</v>
      </c>
      <c r="K9" s="13"/>
    </row>
    <row r="10">
      <c r="A10" s="14" t="s">
        <v>34</v>
      </c>
      <c r="B10" s="19" t="s">
        <v>35</v>
      </c>
      <c r="C10" s="15" t="s">
        <v>36</v>
      </c>
      <c r="D10" s="14" t="s">
        <v>37</v>
      </c>
      <c r="E10" s="14">
        <v>9.400599E7</v>
      </c>
      <c r="F10" s="14"/>
      <c r="G10" s="16" t="s">
        <v>38</v>
      </c>
      <c r="H10" s="8" t="s">
        <v>21</v>
      </c>
      <c r="I10" s="9">
        <v>46083.0</v>
      </c>
      <c r="J10" s="9">
        <v>46090.0</v>
      </c>
      <c r="K10" s="13"/>
    </row>
    <row r="11">
      <c r="A11" s="17"/>
      <c r="D11" s="17"/>
      <c r="E11" s="17"/>
      <c r="F11" s="17"/>
      <c r="H11" s="8" t="s">
        <v>39</v>
      </c>
      <c r="I11" s="9"/>
      <c r="J11" s="9"/>
      <c r="K11" s="13"/>
    </row>
    <row r="12">
      <c r="A12" s="21" t="s">
        <v>40</v>
      </c>
      <c r="B12" s="22"/>
      <c r="C12" s="13"/>
      <c r="D12" s="13"/>
      <c r="E12" s="12" t="s">
        <v>41</v>
      </c>
      <c r="F12" s="13"/>
      <c r="G12" s="13"/>
      <c r="H12" s="8" t="s">
        <v>42</v>
      </c>
      <c r="I12" s="9">
        <v>46083.0</v>
      </c>
      <c r="J12" s="9">
        <v>46114.0</v>
      </c>
      <c r="K12" s="13"/>
    </row>
    <row r="13">
      <c r="A13" s="23" t="s">
        <v>43</v>
      </c>
      <c r="B13" s="24" t="s">
        <v>44</v>
      </c>
      <c r="C13" s="12" t="s">
        <v>45</v>
      </c>
      <c r="D13" s="15" t="s">
        <v>46</v>
      </c>
      <c r="E13" s="15"/>
      <c r="F13" s="12"/>
      <c r="G13" s="16" t="s">
        <v>47</v>
      </c>
      <c r="H13" s="8" t="s">
        <v>48</v>
      </c>
      <c r="I13" s="9">
        <v>46085.0</v>
      </c>
      <c r="J13" s="9">
        <v>46090.0</v>
      </c>
      <c r="K13" s="13"/>
    </row>
    <row r="14">
      <c r="A14" s="14" t="s">
        <v>49</v>
      </c>
      <c r="B14" s="14" t="s">
        <v>50</v>
      </c>
      <c r="C14" s="14" t="s">
        <v>51</v>
      </c>
      <c r="D14" s="14"/>
      <c r="E14" s="14">
        <v>5.5475007E7</v>
      </c>
      <c r="F14" s="13"/>
      <c r="G14" s="18"/>
      <c r="H14" s="8" t="s">
        <v>52</v>
      </c>
      <c r="I14" s="9">
        <v>46085.0</v>
      </c>
      <c r="J14" s="25"/>
      <c r="K14" s="13"/>
    </row>
    <row r="15">
      <c r="A15" s="20"/>
      <c r="B15" s="20"/>
      <c r="C15" s="17"/>
      <c r="D15" s="17"/>
      <c r="E15" s="17"/>
      <c r="F15" s="13"/>
      <c r="G15" s="17"/>
      <c r="H15" s="8" t="s">
        <v>53</v>
      </c>
      <c r="I15" s="9">
        <v>46094.0</v>
      </c>
      <c r="J15" s="25"/>
      <c r="K15" s="13"/>
    </row>
    <row r="16">
      <c r="A16" s="17"/>
      <c r="B16" s="17"/>
      <c r="C16" s="12" t="s">
        <v>51</v>
      </c>
      <c r="D16" s="12"/>
      <c r="E16" s="12">
        <v>9.8741498E7</v>
      </c>
      <c r="F16" s="13"/>
      <c r="G16" s="13"/>
      <c r="H16" s="8" t="s">
        <v>54</v>
      </c>
      <c r="I16" s="9">
        <v>46097.0</v>
      </c>
      <c r="J16" s="9">
        <v>46098.0</v>
      </c>
      <c r="K16" s="13"/>
    </row>
    <row r="17">
      <c r="A17" s="12" t="s">
        <v>55</v>
      </c>
      <c r="B17" s="12" t="s">
        <v>56</v>
      </c>
      <c r="C17" s="13"/>
      <c r="D17" s="12" t="s">
        <v>57</v>
      </c>
      <c r="E17" s="12" t="s">
        <v>58</v>
      </c>
      <c r="F17" s="13"/>
      <c r="G17" s="13"/>
      <c r="H17" s="26"/>
      <c r="I17" s="25"/>
      <c r="J17" s="25"/>
      <c r="K17" s="13"/>
    </row>
    <row r="18">
      <c r="A18" s="14" t="s">
        <v>59</v>
      </c>
      <c r="B18" s="18"/>
      <c r="C18" s="15" t="s">
        <v>60</v>
      </c>
      <c r="D18" s="14" t="s">
        <v>61</v>
      </c>
      <c r="E18" s="18"/>
      <c r="F18" s="14"/>
      <c r="G18" s="16" t="s">
        <v>62</v>
      </c>
      <c r="H18" s="8" t="s">
        <v>48</v>
      </c>
      <c r="I18" s="9">
        <v>46085.0</v>
      </c>
      <c r="J18" s="9">
        <v>46090.0</v>
      </c>
      <c r="K18" s="13"/>
    </row>
    <row r="19">
      <c r="A19" s="17"/>
      <c r="B19" s="17"/>
      <c r="D19" s="17"/>
      <c r="E19" s="17"/>
      <c r="F19" s="17"/>
      <c r="H19" s="8" t="s">
        <v>63</v>
      </c>
      <c r="I19" s="9">
        <v>46121.0</v>
      </c>
      <c r="J19" s="9"/>
      <c r="K19" s="13"/>
    </row>
    <row r="20">
      <c r="A20" s="23" t="s">
        <v>64</v>
      </c>
      <c r="B20" s="14" t="s">
        <v>65</v>
      </c>
      <c r="C20" s="27" t="s">
        <v>66</v>
      </c>
      <c r="D20" s="14" t="s">
        <v>30</v>
      </c>
      <c r="E20" s="18"/>
      <c r="F20" s="12"/>
      <c r="G20" s="16" t="s">
        <v>67</v>
      </c>
      <c r="H20" s="8" t="s">
        <v>48</v>
      </c>
      <c r="I20" s="9">
        <v>46085.0</v>
      </c>
      <c r="J20" s="9">
        <v>46091.0</v>
      </c>
      <c r="K20" s="13"/>
    </row>
    <row r="21">
      <c r="B21" s="17"/>
      <c r="D21" s="17"/>
      <c r="E21" s="17"/>
      <c r="F21" s="12"/>
      <c r="G21" s="11"/>
      <c r="H21" s="8" t="s">
        <v>68</v>
      </c>
      <c r="I21" s="9">
        <v>46085.0</v>
      </c>
      <c r="J21" s="9">
        <v>46101.0</v>
      </c>
      <c r="K21" s="13"/>
    </row>
    <row r="22">
      <c r="A22" s="23" t="s">
        <v>69</v>
      </c>
      <c r="B22" s="14" t="s">
        <v>70</v>
      </c>
      <c r="C22" s="15" t="s">
        <v>71</v>
      </c>
      <c r="D22" s="12" t="s">
        <v>30</v>
      </c>
      <c r="E22" s="13"/>
      <c r="F22" s="12"/>
      <c r="G22" s="16" t="s">
        <v>72</v>
      </c>
      <c r="H22" s="8" t="s">
        <v>73</v>
      </c>
      <c r="I22" s="9">
        <v>46086.0</v>
      </c>
      <c r="J22" s="25"/>
      <c r="K22" s="13"/>
    </row>
    <row r="23">
      <c r="B23" s="17"/>
      <c r="C23" s="28" t="s">
        <v>74</v>
      </c>
      <c r="D23" s="12" t="s">
        <v>75</v>
      </c>
      <c r="E23" s="13"/>
      <c r="F23" s="12"/>
      <c r="G23" s="16" t="s">
        <v>76</v>
      </c>
      <c r="H23" s="8" t="s">
        <v>77</v>
      </c>
      <c r="I23" s="9">
        <v>46114.0</v>
      </c>
      <c r="J23" s="25"/>
      <c r="K23" s="13"/>
    </row>
    <row r="24">
      <c r="A24" s="29" t="s">
        <v>78</v>
      </c>
      <c r="B24" s="14" t="s">
        <v>79</v>
      </c>
      <c r="C24" s="30" t="s">
        <v>80</v>
      </c>
      <c r="D24" s="14" t="s">
        <v>30</v>
      </c>
      <c r="E24" s="18"/>
      <c r="F24" s="12"/>
      <c r="G24" s="16" t="s">
        <v>81</v>
      </c>
      <c r="H24" s="8" t="s">
        <v>48</v>
      </c>
      <c r="I24" s="9">
        <v>46085.0</v>
      </c>
      <c r="J24" s="9">
        <v>46091.0</v>
      </c>
      <c r="K24" s="13"/>
    </row>
    <row r="25">
      <c r="A25" s="20"/>
      <c r="B25" s="20"/>
      <c r="C25" s="20"/>
      <c r="D25" s="20"/>
      <c r="E25" s="20"/>
      <c r="F25" s="12"/>
      <c r="H25" s="8" t="s">
        <v>82</v>
      </c>
      <c r="I25" s="9">
        <v>46085.0</v>
      </c>
      <c r="J25" s="9"/>
      <c r="K25" s="13"/>
    </row>
    <row r="26">
      <c r="A26" s="17"/>
      <c r="B26" s="17"/>
      <c r="C26" s="17"/>
      <c r="D26" s="17"/>
      <c r="E26" s="17"/>
      <c r="F26" s="12"/>
      <c r="H26" s="8" t="s">
        <v>83</v>
      </c>
      <c r="I26" s="9">
        <v>46099.0</v>
      </c>
      <c r="J26" s="9"/>
      <c r="K26" s="13"/>
    </row>
    <row r="27">
      <c r="A27" s="31" t="s">
        <v>84</v>
      </c>
      <c r="B27" s="14" t="s">
        <v>17</v>
      </c>
      <c r="C27" s="32" t="s">
        <v>85</v>
      </c>
      <c r="D27" s="14" t="s">
        <v>57</v>
      </c>
      <c r="E27" s="18"/>
      <c r="F27" s="14"/>
      <c r="G27" s="16" t="s">
        <v>86</v>
      </c>
      <c r="H27" s="8" t="s">
        <v>48</v>
      </c>
      <c r="I27" s="9">
        <v>46093.0</v>
      </c>
      <c r="J27" s="25"/>
      <c r="K27" s="13"/>
    </row>
    <row r="28">
      <c r="A28" s="17"/>
      <c r="B28" s="17"/>
      <c r="C28" s="17"/>
      <c r="D28" s="17"/>
      <c r="E28" s="17"/>
      <c r="F28" s="17"/>
      <c r="H28" s="8" t="s">
        <v>87</v>
      </c>
      <c r="I28" s="9">
        <v>46114.0</v>
      </c>
      <c r="J28" s="25"/>
      <c r="K28" s="13"/>
    </row>
    <row r="29">
      <c r="A29" s="33" t="s">
        <v>88</v>
      </c>
      <c r="B29" s="18"/>
      <c r="C29" s="30" t="s">
        <v>89</v>
      </c>
      <c r="D29" s="14" t="s">
        <v>90</v>
      </c>
      <c r="E29" s="18"/>
      <c r="F29" s="14" t="s">
        <v>91</v>
      </c>
      <c r="G29" s="34" t="s">
        <v>92</v>
      </c>
      <c r="H29" s="8" t="s">
        <v>48</v>
      </c>
      <c r="I29" s="9">
        <v>46093.0</v>
      </c>
      <c r="J29" s="25"/>
      <c r="K29" s="13"/>
    </row>
    <row r="30">
      <c r="A30" s="20"/>
      <c r="B30" s="20"/>
      <c r="C30" s="20"/>
      <c r="D30" s="20"/>
      <c r="E30" s="20"/>
      <c r="F30" s="20"/>
      <c r="G30" s="35"/>
      <c r="H30" s="8" t="s">
        <v>93</v>
      </c>
      <c r="I30" s="9">
        <v>46094.0</v>
      </c>
      <c r="J30" s="25"/>
      <c r="K30" s="13"/>
    </row>
    <row r="31">
      <c r="A31" s="20"/>
      <c r="B31" s="20"/>
      <c r="C31" s="20"/>
      <c r="D31" s="20"/>
      <c r="E31" s="20"/>
      <c r="F31" s="20"/>
      <c r="G31" s="35"/>
      <c r="H31" s="8" t="s">
        <v>87</v>
      </c>
      <c r="I31" s="9">
        <v>46114.0</v>
      </c>
      <c r="J31" s="25"/>
      <c r="K31" s="13"/>
    </row>
    <row r="32">
      <c r="A32" s="17"/>
      <c r="B32" s="17"/>
      <c r="C32" s="17"/>
      <c r="D32" s="17"/>
      <c r="E32" s="17"/>
      <c r="F32" s="17"/>
      <c r="G32" s="36"/>
      <c r="H32" s="8" t="s">
        <v>94</v>
      </c>
      <c r="I32" s="9">
        <v>46115.0</v>
      </c>
      <c r="J32" s="25"/>
      <c r="K32" s="13"/>
    </row>
    <row r="33">
      <c r="A33" s="33" t="s">
        <v>95</v>
      </c>
      <c r="B33" s="18"/>
      <c r="C33" s="32" t="s">
        <v>96</v>
      </c>
      <c r="D33" s="37" t="s">
        <v>97</v>
      </c>
      <c r="E33" s="18"/>
      <c r="F33" s="14"/>
      <c r="G33" s="16" t="s">
        <v>98</v>
      </c>
      <c r="H33" s="8" t="s">
        <v>73</v>
      </c>
      <c r="I33" s="9">
        <v>46093.0</v>
      </c>
      <c r="J33" s="25"/>
      <c r="K33" s="13"/>
    </row>
    <row r="34">
      <c r="A34" s="20"/>
      <c r="B34" s="20"/>
      <c r="C34" s="20"/>
      <c r="E34" s="20"/>
      <c r="F34" s="20"/>
      <c r="H34" s="8" t="s">
        <v>48</v>
      </c>
      <c r="I34" s="9">
        <v>46114.0</v>
      </c>
      <c r="J34" s="9">
        <v>46118.0</v>
      </c>
      <c r="K34" s="13"/>
    </row>
    <row r="35">
      <c r="A35" s="17"/>
      <c r="B35" s="17"/>
      <c r="C35" s="17"/>
      <c r="E35" s="17"/>
      <c r="F35" s="17"/>
      <c r="H35" s="8" t="s">
        <v>99</v>
      </c>
      <c r="I35" s="9">
        <v>46120.0</v>
      </c>
      <c r="J35" s="9">
        <v>46126.0</v>
      </c>
      <c r="K35" s="13"/>
    </row>
    <row r="36">
      <c r="A36" s="38" t="s">
        <v>100</v>
      </c>
      <c r="B36" s="13"/>
      <c r="C36" s="39" t="s">
        <v>101</v>
      </c>
      <c r="D36" s="12" t="s">
        <v>102</v>
      </c>
      <c r="E36" s="13"/>
      <c r="F36" s="12"/>
      <c r="G36" s="11"/>
      <c r="H36" s="8" t="s">
        <v>103</v>
      </c>
      <c r="I36" s="9">
        <v>46093.0</v>
      </c>
      <c r="J36" s="25"/>
      <c r="K36" s="13"/>
    </row>
    <row r="37">
      <c r="A37" s="14" t="s">
        <v>104</v>
      </c>
      <c r="B37" s="18"/>
      <c r="C37" s="14" t="s">
        <v>105</v>
      </c>
      <c r="D37" s="18"/>
      <c r="E37" s="14">
        <v>9.9348059E7</v>
      </c>
      <c r="F37" s="18"/>
      <c r="G37" s="18"/>
      <c r="H37" s="8" t="s">
        <v>52</v>
      </c>
      <c r="I37" s="9">
        <v>46093.0</v>
      </c>
      <c r="J37" s="25"/>
      <c r="K37" s="13"/>
    </row>
    <row r="38">
      <c r="A38" s="17"/>
      <c r="B38" s="17"/>
      <c r="C38" s="17"/>
      <c r="D38" s="17"/>
      <c r="E38" s="17"/>
      <c r="F38" s="17"/>
      <c r="G38" s="17"/>
      <c r="H38" s="8" t="s">
        <v>106</v>
      </c>
      <c r="I38" s="9">
        <v>46114.0</v>
      </c>
      <c r="J38" s="9">
        <v>46115.0</v>
      </c>
      <c r="K38" s="13"/>
    </row>
    <row r="39">
      <c r="A39" s="14" t="s">
        <v>107</v>
      </c>
      <c r="B39" s="40" t="s">
        <v>108</v>
      </c>
      <c r="C39" s="15" t="s">
        <v>109</v>
      </c>
      <c r="D39" s="12" t="s">
        <v>30</v>
      </c>
      <c r="E39" s="13"/>
      <c r="F39" s="12"/>
      <c r="G39" s="41" t="s">
        <v>110</v>
      </c>
      <c r="H39" s="8" t="s">
        <v>48</v>
      </c>
      <c r="I39" s="9">
        <v>46093.0</v>
      </c>
      <c r="J39" s="25"/>
      <c r="K39" s="13"/>
    </row>
    <row r="40">
      <c r="A40" s="17"/>
      <c r="B40" s="17"/>
      <c r="C40" s="15"/>
      <c r="D40" s="12"/>
      <c r="E40" s="13"/>
      <c r="F40" s="12"/>
      <c r="G40" s="16" t="s">
        <v>111</v>
      </c>
      <c r="H40" s="8" t="s">
        <v>48</v>
      </c>
      <c r="I40" s="9">
        <v>46120.0</v>
      </c>
      <c r="J40" s="25"/>
      <c r="K40" s="13"/>
    </row>
    <row r="41">
      <c r="A41" s="42" t="s">
        <v>112</v>
      </c>
      <c r="B41" s="18"/>
      <c r="C41" s="28" t="s">
        <v>113</v>
      </c>
      <c r="D41" s="12" t="s">
        <v>114</v>
      </c>
      <c r="E41" s="13"/>
      <c r="F41" s="12"/>
      <c r="G41" s="16" t="s">
        <v>115</v>
      </c>
      <c r="H41" s="8" t="s">
        <v>48</v>
      </c>
      <c r="I41" s="9">
        <v>46093.0</v>
      </c>
      <c r="J41" s="25"/>
      <c r="K41" s="13"/>
    </row>
    <row r="42">
      <c r="A42" s="17"/>
      <c r="B42" s="17"/>
      <c r="C42" s="28" t="s">
        <v>116</v>
      </c>
      <c r="D42" s="12" t="s">
        <v>30</v>
      </c>
      <c r="E42" s="13"/>
      <c r="F42" s="12"/>
      <c r="G42" s="16" t="s">
        <v>117</v>
      </c>
      <c r="H42" s="8" t="s">
        <v>118</v>
      </c>
      <c r="I42" s="9"/>
      <c r="J42" s="25"/>
      <c r="K42" s="13"/>
    </row>
    <row r="43">
      <c r="A43" s="43" t="s">
        <v>119</v>
      </c>
      <c r="B43" s="13"/>
      <c r="C43" s="44" t="s">
        <v>120</v>
      </c>
      <c r="D43" s="12" t="s">
        <v>14</v>
      </c>
      <c r="E43" s="13"/>
      <c r="F43" s="13"/>
      <c r="G43" s="13"/>
      <c r="H43" s="26"/>
      <c r="I43" s="25"/>
      <c r="J43" s="25"/>
      <c r="K43" s="13"/>
    </row>
    <row r="44">
      <c r="A44" s="45" t="s">
        <v>121</v>
      </c>
      <c r="B44" s="19" t="s">
        <v>122</v>
      </c>
      <c r="C44" s="15" t="s">
        <v>123</v>
      </c>
      <c r="D44" s="14" t="s">
        <v>30</v>
      </c>
      <c r="E44" s="18"/>
      <c r="F44" s="14"/>
      <c r="G44" s="16" t="s">
        <v>124</v>
      </c>
      <c r="H44" s="8" t="s">
        <v>48</v>
      </c>
      <c r="I44" s="9">
        <v>46093.0</v>
      </c>
      <c r="J44" s="25"/>
      <c r="K44" s="13"/>
    </row>
    <row r="45">
      <c r="D45" s="20"/>
      <c r="E45" s="20"/>
      <c r="F45" s="20"/>
      <c r="H45" s="8" t="s">
        <v>87</v>
      </c>
      <c r="I45" s="9">
        <v>46114.0</v>
      </c>
      <c r="J45" s="25"/>
      <c r="K45" s="13"/>
    </row>
    <row r="46">
      <c r="D46" s="17"/>
      <c r="E46" s="17"/>
      <c r="F46" s="17"/>
      <c r="H46" s="8" t="s">
        <v>125</v>
      </c>
      <c r="I46" s="9">
        <v>46118.0</v>
      </c>
      <c r="J46" s="25"/>
      <c r="K46" s="13"/>
    </row>
    <row r="47">
      <c r="A47" s="14" t="s">
        <v>126</v>
      </c>
      <c r="B47" s="18"/>
      <c r="C47" s="28" t="s">
        <v>127</v>
      </c>
      <c r="D47" s="14" t="s">
        <v>128</v>
      </c>
      <c r="E47" s="14"/>
      <c r="F47" s="14"/>
      <c r="G47" s="16" t="s">
        <v>129</v>
      </c>
      <c r="H47" s="8" t="s">
        <v>73</v>
      </c>
      <c r="I47" s="9">
        <v>46097.0</v>
      </c>
      <c r="J47" s="25"/>
      <c r="K47" s="13"/>
    </row>
    <row r="48">
      <c r="A48" s="20"/>
      <c r="B48" s="20"/>
      <c r="D48" s="20"/>
      <c r="E48" s="20"/>
      <c r="F48" s="20"/>
      <c r="H48" s="8" t="s">
        <v>48</v>
      </c>
      <c r="I48" s="9">
        <v>46097.0</v>
      </c>
      <c r="J48" s="25"/>
      <c r="K48" s="13"/>
    </row>
    <row r="49">
      <c r="A49" s="20"/>
      <c r="B49" s="20"/>
      <c r="D49" s="20"/>
      <c r="E49" s="20"/>
      <c r="F49" s="20"/>
      <c r="H49" s="8" t="s">
        <v>130</v>
      </c>
      <c r="I49" s="9">
        <v>46099.0</v>
      </c>
      <c r="J49" s="25"/>
      <c r="K49" s="13"/>
    </row>
    <row r="50">
      <c r="A50" s="20"/>
      <c r="B50" s="20"/>
      <c r="D50" s="20"/>
      <c r="E50" s="20"/>
      <c r="F50" s="20"/>
      <c r="H50" s="46" t="s">
        <v>131</v>
      </c>
      <c r="I50" s="9">
        <v>46104.0</v>
      </c>
      <c r="J50" s="9">
        <v>46111.0</v>
      </c>
      <c r="K50" s="47">
        <v>46111.0</v>
      </c>
    </row>
    <row r="51">
      <c r="A51" s="17"/>
      <c r="B51" s="17"/>
      <c r="D51" s="17"/>
      <c r="E51" s="17"/>
      <c r="F51" s="17"/>
      <c r="H51" s="48" t="s">
        <v>132</v>
      </c>
      <c r="I51" s="9">
        <v>46111.0</v>
      </c>
      <c r="J51" s="9">
        <v>46183.0</v>
      </c>
      <c r="K51" s="47"/>
    </row>
    <row r="52">
      <c r="A52" s="12" t="s">
        <v>133</v>
      </c>
      <c r="B52" s="13"/>
      <c r="C52" s="12" t="s">
        <v>134</v>
      </c>
      <c r="D52" s="13"/>
      <c r="E52" s="12">
        <v>9.390091E7</v>
      </c>
      <c r="F52" s="13"/>
      <c r="G52" s="13"/>
      <c r="H52" s="26"/>
      <c r="I52" s="25"/>
      <c r="J52" s="25"/>
      <c r="K52" s="13"/>
    </row>
    <row r="53">
      <c r="A53" s="40" t="s">
        <v>135</v>
      </c>
      <c r="B53" s="18"/>
      <c r="C53" s="30" t="s">
        <v>136</v>
      </c>
      <c r="D53" s="40" t="s">
        <v>137</v>
      </c>
      <c r="E53" s="18"/>
      <c r="F53" s="12"/>
      <c r="G53" s="16" t="s">
        <v>138</v>
      </c>
      <c r="H53" s="8" t="s">
        <v>48</v>
      </c>
      <c r="I53" s="9">
        <v>46093.0</v>
      </c>
      <c r="J53" s="25"/>
      <c r="K53" s="13"/>
    </row>
    <row r="54">
      <c r="A54" s="17"/>
      <c r="B54" s="17"/>
      <c r="C54" s="17"/>
      <c r="D54" s="17"/>
      <c r="E54" s="17"/>
      <c r="F54" s="12"/>
      <c r="H54" s="8" t="s">
        <v>63</v>
      </c>
      <c r="I54" s="9">
        <v>46098.0</v>
      </c>
      <c r="J54" s="25"/>
      <c r="K54" s="13"/>
    </row>
    <row r="55">
      <c r="A55" s="49" t="s">
        <v>139</v>
      </c>
      <c r="B55" s="13"/>
      <c r="C55" s="12" t="s">
        <v>140</v>
      </c>
      <c r="D55" s="13"/>
      <c r="E55" s="50" t="s">
        <v>141</v>
      </c>
      <c r="F55" s="12"/>
      <c r="G55" s="41" t="s">
        <v>142</v>
      </c>
      <c r="H55" s="8" t="s">
        <v>143</v>
      </c>
      <c r="I55" s="9">
        <v>46098.0</v>
      </c>
      <c r="J55" s="25"/>
      <c r="K55" s="13"/>
    </row>
    <row r="56">
      <c r="A56" s="12" t="s">
        <v>144</v>
      </c>
      <c r="B56" s="13"/>
      <c r="C56" s="12" t="s">
        <v>145</v>
      </c>
      <c r="D56" s="13"/>
      <c r="E56" s="12">
        <v>9.143427E7</v>
      </c>
      <c r="F56" s="51"/>
      <c r="G56" s="52" t="s">
        <v>146</v>
      </c>
      <c r="H56" s="8" t="s">
        <v>147</v>
      </c>
      <c r="I56" s="9"/>
      <c r="J56" s="9" t="s">
        <v>148</v>
      </c>
      <c r="K56" s="13"/>
    </row>
    <row r="57">
      <c r="A57" s="53" t="s">
        <v>149</v>
      </c>
      <c r="B57" s="54" t="s">
        <v>150</v>
      </c>
      <c r="C57" s="39" t="s">
        <v>151</v>
      </c>
      <c r="D57" s="55" t="s">
        <v>152</v>
      </c>
      <c r="E57" s="13"/>
      <c r="F57" s="12"/>
      <c r="G57" s="16" t="s">
        <v>153</v>
      </c>
      <c r="H57" s="8" t="s">
        <v>48</v>
      </c>
      <c r="I57" s="9">
        <v>46099.0</v>
      </c>
      <c r="J57" s="25"/>
      <c r="K57" s="13"/>
    </row>
    <row r="58">
      <c r="A58" s="56" t="s">
        <v>154</v>
      </c>
      <c r="B58" s="12" t="s">
        <v>17</v>
      </c>
      <c r="C58" s="57" t="s">
        <v>155</v>
      </c>
      <c r="D58" s="12" t="s">
        <v>128</v>
      </c>
      <c r="E58" s="13"/>
      <c r="F58" s="12"/>
      <c r="G58" s="16" t="s">
        <v>156</v>
      </c>
      <c r="H58" s="8" t="s">
        <v>157</v>
      </c>
      <c r="I58" s="25"/>
      <c r="J58" s="25"/>
      <c r="K58" s="13"/>
    </row>
    <row r="59">
      <c r="A59" s="14" t="s">
        <v>158</v>
      </c>
      <c r="B59" s="18"/>
      <c r="C59" s="18"/>
      <c r="D59" s="18"/>
      <c r="E59" s="14" t="s">
        <v>159</v>
      </c>
      <c r="F59" s="13"/>
      <c r="G59" s="18"/>
      <c r="H59" s="58" t="s">
        <v>160</v>
      </c>
      <c r="I59" s="9" t="s">
        <v>148</v>
      </c>
      <c r="J59" s="9" t="s">
        <v>161</v>
      </c>
      <c r="K59" s="13"/>
    </row>
    <row r="60">
      <c r="A60" s="20"/>
      <c r="B60" s="20"/>
      <c r="C60" s="20"/>
      <c r="D60" s="20"/>
      <c r="E60" s="20"/>
      <c r="F60" s="13"/>
      <c r="G60" s="20"/>
      <c r="H60" s="59" t="s">
        <v>162</v>
      </c>
      <c r="I60" s="9">
        <v>46092.0</v>
      </c>
      <c r="J60" s="9"/>
      <c r="K60" s="13"/>
    </row>
    <row r="61">
      <c r="A61" s="17"/>
      <c r="B61" s="17"/>
      <c r="C61" s="17"/>
      <c r="D61" s="17"/>
      <c r="E61" s="17"/>
      <c r="F61" s="13"/>
      <c r="G61" s="17"/>
      <c r="H61" s="59" t="s">
        <v>163</v>
      </c>
      <c r="I61" s="9">
        <v>46099.0</v>
      </c>
      <c r="J61" s="9"/>
      <c r="K61" s="13"/>
    </row>
    <row r="62">
      <c r="A62" s="60" t="s">
        <v>164</v>
      </c>
      <c r="B62" s="14" t="s">
        <v>165</v>
      </c>
      <c r="C62" s="18"/>
      <c r="D62" s="18"/>
      <c r="E62" s="14" t="s">
        <v>166</v>
      </c>
      <c r="F62" s="12"/>
      <c r="G62" s="14" t="s">
        <v>167</v>
      </c>
      <c r="H62" s="8" t="s">
        <v>167</v>
      </c>
      <c r="I62" s="9" t="s">
        <v>148</v>
      </c>
      <c r="J62" s="9" t="s">
        <v>168</v>
      </c>
      <c r="K62" s="13"/>
    </row>
    <row r="63">
      <c r="B63" s="17"/>
      <c r="C63" s="17"/>
      <c r="D63" s="17"/>
      <c r="E63" s="17"/>
      <c r="F63" s="12"/>
      <c r="G63" s="17"/>
      <c r="H63" s="8" t="s">
        <v>169</v>
      </c>
      <c r="I63" s="9">
        <v>46092.0</v>
      </c>
      <c r="J63" s="9"/>
      <c r="K63" s="13"/>
    </row>
    <row r="64">
      <c r="A64" s="12" t="s">
        <v>170</v>
      </c>
      <c r="B64" s="12" t="s">
        <v>171</v>
      </c>
      <c r="C64" s="13"/>
      <c r="D64" s="12" t="s">
        <v>172</v>
      </c>
      <c r="E64" s="12" t="s">
        <v>173</v>
      </c>
      <c r="F64" s="61"/>
      <c r="G64" s="44" t="s">
        <v>174</v>
      </c>
      <c r="H64" s="8" t="s">
        <v>175</v>
      </c>
      <c r="I64" s="9">
        <v>46085.0</v>
      </c>
      <c r="J64" s="9">
        <v>46093.0</v>
      </c>
      <c r="K64" s="13"/>
    </row>
    <row r="65">
      <c r="A65" s="12" t="s">
        <v>176</v>
      </c>
      <c r="B65" s="12" t="s">
        <v>177</v>
      </c>
      <c r="C65" s="13"/>
      <c r="D65" s="13"/>
      <c r="E65" s="13"/>
      <c r="F65" s="12"/>
      <c r="G65" s="41" t="s">
        <v>178</v>
      </c>
      <c r="H65" s="26"/>
      <c r="I65" s="25"/>
      <c r="J65" s="25"/>
      <c r="K65" s="13"/>
    </row>
    <row r="66">
      <c r="A66" s="12" t="s">
        <v>179</v>
      </c>
      <c r="B66" s="62" t="s">
        <v>180</v>
      </c>
      <c r="C66" s="15" t="s">
        <v>181</v>
      </c>
      <c r="D66" s="12" t="s">
        <v>30</v>
      </c>
      <c r="E66" s="63"/>
      <c r="F66" s="12"/>
      <c r="G66" s="16" t="s">
        <v>182</v>
      </c>
      <c r="H66" s="8" t="s">
        <v>183</v>
      </c>
      <c r="I66" s="9" t="s">
        <v>184</v>
      </c>
      <c r="J66" s="9" t="s">
        <v>185</v>
      </c>
      <c r="K66" s="13"/>
    </row>
    <row r="67">
      <c r="A67" s="12" t="s">
        <v>186</v>
      </c>
      <c r="B67" s="13"/>
      <c r="C67" s="12" t="s">
        <v>101</v>
      </c>
      <c r="D67" s="12" t="s">
        <v>30</v>
      </c>
      <c r="E67" s="12">
        <v>9.8511319E7</v>
      </c>
      <c r="F67" s="13"/>
      <c r="G67" s="13"/>
      <c r="H67" s="8" t="s">
        <v>187</v>
      </c>
      <c r="I67" s="9">
        <v>46083.0</v>
      </c>
      <c r="J67" s="9" t="s">
        <v>188</v>
      </c>
      <c r="K67" s="13"/>
    </row>
    <row r="68">
      <c r="A68" s="12" t="s">
        <v>189</v>
      </c>
      <c r="B68" s="13"/>
      <c r="C68" s="13"/>
      <c r="D68" s="13"/>
      <c r="E68" s="13"/>
      <c r="F68" s="13"/>
      <c r="G68" s="13"/>
      <c r="H68" s="8" t="s">
        <v>190</v>
      </c>
      <c r="I68" s="25"/>
      <c r="J68" s="25"/>
      <c r="K68" s="13"/>
    </row>
    <row r="69">
      <c r="A69" s="12" t="s">
        <v>191</v>
      </c>
      <c r="B69" s="13"/>
      <c r="C69" s="13"/>
      <c r="D69" s="13"/>
      <c r="E69" s="13"/>
      <c r="F69" s="13"/>
      <c r="G69" s="13"/>
      <c r="H69" s="8" t="s">
        <v>192</v>
      </c>
      <c r="I69" s="25"/>
      <c r="J69" s="25"/>
      <c r="K69" s="13"/>
    </row>
    <row r="70">
      <c r="A70" s="23" t="s">
        <v>193</v>
      </c>
      <c r="B70" s="13"/>
      <c r="C70" s="12" t="s">
        <v>194</v>
      </c>
      <c r="D70" s="12" t="s">
        <v>195</v>
      </c>
      <c r="E70" s="13"/>
      <c r="F70" s="12"/>
      <c r="G70" s="16" t="s">
        <v>196</v>
      </c>
      <c r="H70" s="8" t="s">
        <v>197</v>
      </c>
      <c r="I70" s="9">
        <v>46084.0</v>
      </c>
      <c r="J70" s="25"/>
      <c r="K70" s="13"/>
    </row>
    <row r="71">
      <c r="A71" s="11" t="s">
        <v>198</v>
      </c>
      <c r="B71" s="13"/>
      <c r="C71" s="12" t="s">
        <v>199</v>
      </c>
      <c r="D71" s="12" t="s">
        <v>200</v>
      </c>
      <c r="E71" s="11">
        <v>9.5550833E7</v>
      </c>
      <c r="F71" s="13"/>
      <c r="G71" s="13"/>
      <c r="H71" s="8" t="s">
        <v>201</v>
      </c>
      <c r="I71" s="9">
        <v>46084.0</v>
      </c>
      <c r="J71" s="9">
        <v>46114.0</v>
      </c>
      <c r="K71" s="13"/>
    </row>
    <row r="72">
      <c r="A72" s="14" t="s">
        <v>202</v>
      </c>
      <c r="B72" s="18"/>
      <c r="C72" s="14" t="s">
        <v>203</v>
      </c>
      <c r="D72" s="18"/>
      <c r="E72" s="14">
        <v>9.9270505E7</v>
      </c>
      <c r="F72" s="13"/>
      <c r="G72" s="18"/>
      <c r="H72" s="8" t="s">
        <v>204</v>
      </c>
      <c r="I72" s="9">
        <v>46084.0</v>
      </c>
      <c r="J72" s="25"/>
      <c r="K72" s="13"/>
    </row>
    <row r="73">
      <c r="A73" s="17"/>
      <c r="B73" s="17"/>
      <c r="C73" s="17"/>
      <c r="D73" s="17"/>
      <c r="E73" s="17"/>
      <c r="F73" s="13"/>
      <c r="G73" s="17"/>
      <c r="H73" s="8" t="s">
        <v>205</v>
      </c>
      <c r="I73" s="9">
        <v>46233.0</v>
      </c>
      <c r="J73" s="25"/>
      <c r="K73" s="13"/>
    </row>
    <row r="74">
      <c r="A74" s="64" t="s">
        <v>206</v>
      </c>
      <c r="B74" s="13"/>
      <c r="C74" s="12" t="s">
        <v>134</v>
      </c>
      <c r="D74" s="13"/>
      <c r="E74" s="12" t="s">
        <v>207</v>
      </c>
      <c r="F74" s="13"/>
      <c r="G74" s="13"/>
      <c r="H74" s="8" t="s">
        <v>208</v>
      </c>
      <c r="I74" s="9">
        <v>46084.0</v>
      </c>
      <c r="J74" s="25"/>
      <c r="K74" s="13"/>
    </row>
    <row r="75">
      <c r="A75" s="65" t="s">
        <v>209</v>
      </c>
      <c r="B75" s="13"/>
      <c r="C75" s="44" t="s">
        <v>210</v>
      </c>
      <c r="D75" s="12" t="s">
        <v>172</v>
      </c>
      <c r="E75" s="12">
        <v>9.5532349E7</v>
      </c>
      <c r="F75" s="13"/>
      <c r="G75" s="13"/>
      <c r="H75" s="8" t="s">
        <v>211</v>
      </c>
      <c r="I75" s="9">
        <v>46084.0</v>
      </c>
      <c r="J75" s="25"/>
      <c r="K75" s="13"/>
    </row>
    <row r="76">
      <c r="A76" s="66" t="s">
        <v>212</v>
      </c>
      <c r="B76" s="13"/>
      <c r="C76" s="12" t="s">
        <v>213</v>
      </c>
      <c r="D76" s="13"/>
      <c r="E76" s="12">
        <v>7.76768767E8</v>
      </c>
      <c r="F76" s="13"/>
      <c r="G76" s="13"/>
      <c r="H76" s="8" t="s">
        <v>214</v>
      </c>
      <c r="I76" s="9">
        <v>46084.0</v>
      </c>
      <c r="J76" s="25"/>
      <c r="K76" s="13"/>
    </row>
    <row r="77">
      <c r="A77" s="52" t="s">
        <v>215</v>
      </c>
      <c r="B77" s="13"/>
      <c r="C77" s="12" t="s">
        <v>216</v>
      </c>
      <c r="D77" s="12" t="s">
        <v>217</v>
      </c>
      <c r="E77" s="13"/>
      <c r="F77" s="13"/>
      <c r="G77" s="13"/>
      <c r="H77" s="8" t="s">
        <v>218</v>
      </c>
      <c r="I77" s="9">
        <v>46084.0</v>
      </c>
      <c r="J77" s="25"/>
      <c r="K77" s="13"/>
    </row>
    <row r="78">
      <c r="A78" s="12" t="s">
        <v>219</v>
      </c>
      <c r="B78" s="13"/>
      <c r="C78" s="12" t="s">
        <v>220</v>
      </c>
      <c r="D78" s="12"/>
      <c r="E78" s="12">
        <v>3.3840086E7</v>
      </c>
      <c r="F78" s="13"/>
      <c r="G78" s="13"/>
      <c r="H78" s="8" t="s">
        <v>221</v>
      </c>
      <c r="I78" s="9">
        <v>46084.0</v>
      </c>
      <c r="J78" s="25"/>
      <c r="K78" s="13"/>
    </row>
    <row r="79">
      <c r="A79" s="12" t="s">
        <v>222</v>
      </c>
      <c r="B79" s="13"/>
      <c r="C79" s="12" t="s">
        <v>223</v>
      </c>
      <c r="D79" s="12" t="s">
        <v>19</v>
      </c>
      <c r="E79" s="13"/>
      <c r="F79" s="12"/>
      <c r="G79" s="16" t="s">
        <v>224</v>
      </c>
      <c r="H79" s="26"/>
      <c r="I79" s="25"/>
      <c r="J79" s="25"/>
      <c r="K79" s="13"/>
    </row>
    <row r="80">
      <c r="A80" s="67" t="s">
        <v>225</v>
      </c>
      <c r="B80" s="14" t="s">
        <v>226</v>
      </c>
      <c r="C80" s="14" t="s">
        <v>227</v>
      </c>
      <c r="D80" s="14" t="s">
        <v>228</v>
      </c>
      <c r="E80" s="18"/>
      <c r="F80" s="13"/>
      <c r="G80" s="18"/>
      <c r="H80" s="8" t="s">
        <v>229</v>
      </c>
      <c r="I80" s="9">
        <v>46085.0</v>
      </c>
      <c r="J80" s="9">
        <v>46090.0</v>
      </c>
      <c r="K80" s="13"/>
    </row>
    <row r="81">
      <c r="B81" s="17"/>
      <c r="C81" s="17"/>
      <c r="D81" s="17"/>
      <c r="E81" s="17"/>
      <c r="F81" s="13"/>
      <c r="G81" s="17"/>
      <c r="H81" s="8" t="s">
        <v>230</v>
      </c>
      <c r="I81" s="9">
        <v>46107.0</v>
      </c>
      <c r="J81" s="9"/>
      <c r="K81" s="13"/>
    </row>
    <row r="82">
      <c r="A82" s="68" t="s">
        <v>231</v>
      </c>
      <c r="B82" s="12" t="s">
        <v>232</v>
      </c>
      <c r="C82" s="12" t="s">
        <v>233</v>
      </c>
      <c r="D82" s="13"/>
      <c r="E82" s="12" t="s">
        <v>234</v>
      </c>
      <c r="F82" s="13"/>
      <c r="G82" s="13"/>
      <c r="H82" s="8" t="s">
        <v>235</v>
      </c>
      <c r="I82" s="9">
        <v>46085.0</v>
      </c>
      <c r="J82" s="25"/>
      <c r="K82" s="13"/>
    </row>
    <row r="83">
      <c r="A83" s="14" t="s">
        <v>236</v>
      </c>
      <c r="B83" s="14" t="s">
        <v>232</v>
      </c>
      <c r="C83" s="18"/>
      <c r="D83" s="18"/>
      <c r="E83" s="14">
        <v>9.6500456E7</v>
      </c>
      <c r="F83" s="14"/>
      <c r="G83" s="16" t="s">
        <v>237</v>
      </c>
      <c r="H83" s="8" t="s">
        <v>238</v>
      </c>
      <c r="I83" s="9">
        <v>46085.0</v>
      </c>
      <c r="J83" s="9">
        <v>46090.0</v>
      </c>
      <c r="K83" s="13"/>
    </row>
    <row r="84">
      <c r="A84" s="20"/>
      <c r="B84" s="20"/>
      <c r="C84" s="20"/>
      <c r="D84" s="20"/>
      <c r="E84" s="20"/>
      <c r="F84" s="20"/>
      <c r="H84" s="8" t="s">
        <v>239</v>
      </c>
      <c r="I84" s="9">
        <v>46086.0</v>
      </c>
      <c r="J84" s="9">
        <v>46087.0</v>
      </c>
      <c r="K84" s="13"/>
    </row>
    <row r="85">
      <c r="A85" s="20"/>
      <c r="B85" s="20"/>
      <c r="C85" s="20"/>
      <c r="D85" s="20"/>
      <c r="E85" s="20"/>
      <c r="F85" s="20"/>
      <c r="H85" s="8" t="s">
        <v>240</v>
      </c>
      <c r="I85" s="9">
        <v>46090.0</v>
      </c>
      <c r="J85" s="9"/>
      <c r="K85" s="13"/>
    </row>
    <row r="86">
      <c r="A86" s="20"/>
      <c r="B86" s="20"/>
      <c r="C86" s="20"/>
      <c r="D86" s="20"/>
      <c r="E86" s="20"/>
      <c r="F86" s="20"/>
      <c r="H86" s="8" t="s">
        <v>241</v>
      </c>
      <c r="I86" s="9">
        <v>46097.0</v>
      </c>
      <c r="J86" s="9"/>
      <c r="K86" s="13"/>
    </row>
    <row r="87">
      <c r="A87" s="20"/>
      <c r="B87" s="20"/>
      <c r="C87" s="20"/>
      <c r="D87" s="20"/>
      <c r="E87" s="20"/>
      <c r="F87" s="20"/>
      <c r="H87" s="8" t="s">
        <v>242</v>
      </c>
      <c r="I87" s="9">
        <v>46099.0</v>
      </c>
      <c r="J87" s="9"/>
      <c r="K87" s="13"/>
    </row>
    <row r="88">
      <c r="A88" s="20"/>
      <c r="B88" s="20"/>
      <c r="C88" s="20"/>
      <c r="D88" s="20"/>
      <c r="E88" s="20"/>
      <c r="F88" s="20"/>
      <c r="H88" s="48" t="s">
        <v>243</v>
      </c>
      <c r="I88" s="9">
        <v>46104.0</v>
      </c>
      <c r="J88" s="9"/>
      <c r="K88" s="13"/>
    </row>
    <row r="89">
      <c r="A89" s="17"/>
      <c r="B89" s="17"/>
      <c r="C89" s="17"/>
      <c r="D89" s="17"/>
      <c r="E89" s="17"/>
      <c r="F89" s="17"/>
      <c r="H89" s="48" t="s">
        <v>244</v>
      </c>
      <c r="I89" s="9">
        <v>46113.0</v>
      </c>
      <c r="J89" s="9"/>
      <c r="K89" s="13"/>
    </row>
    <row r="90">
      <c r="A90" s="69" t="s">
        <v>245</v>
      </c>
      <c r="B90" s="14" t="s">
        <v>232</v>
      </c>
      <c r="C90" s="14" t="s">
        <v>246</v>
      </c>
      <c r="D90" s="18"/>
      <c r="E90" s="14">
        <v>9.42021E7</v>
      </c>
      <c r="F90" s="13"/>
      <c r="G90" s="18"/>
      <c r="H90" s="8" t="s">
        <v>247</v>
      </c>
      <c r="I90" s="9">
        <v>46085.0</v>
      </c>
      <c r="J90" s="9">
        <v>46090.0</v>
      </c>
      <c r="K90" s="13"/>
    </row>
    <row r="91">
      <c r="B91" s="17"/>
      <c r="C91" s="17"/>
      <c r="D91" s="17"/>
      <c r="E91" s="17"/>
      <c r="F91" s="13"/>
      <c r="G91" s="17"/>
      <c r="H91" s="8" t="s">
        <v>248</v>
      </c>
      <c r="I91" s="9">
        <v>46097.0</v>
      </c>
      <c r="J91" s="9">
        <v>46099.0</v>
      </c>
      <c r="K91" s="13"/>
    </row>
    <row r="92">
      <c r="A92" s="12" t="s">
        <v>249</v>
      </c>
      <c r="B92" s="12" t="s">
        <v>232</v>
      </c>
      <c r="C92" s="13"/>
      <c r="D92" s="13"/>
      <c r="E92" s="12">
        <v>1.0569161E7</v>
      </c>
      <c r="F92" s="13"/>
      <c r="G92" s="13"/>
      <c r="H92" s="8" t="s">
        <v>250</v>
      </c>
      <c r="I92" s="9">
        <v>46085.0</v>
      </c>
      <c r="J92" s="9">
        <v>46090.0</v>
      </c>
      <c r="K92" s="13"/>
    </row>
    <row r="93">
      <c r="A93" s="70" t="s">
        <v>251</v>
      </c>
      <c r="B93" s="14" t="s">
        <v>17</v>
      </c>
      <c r="C93" s="14" t="s">
        <v>101</v>
      </c>
      <c r="D93" s="18"/>
      <c r="E93" s="18"/>
      <c r="F93" s="12"/>
      <c r="G93" s="16" t="s">
        <v>252</v>
      </c>
      <c r="H93" s="8" t="s">
        <v>48</v>
      </c>
      <c r="I93" s="9">
        <v>46085.0</v>
      </c>
      <c r="J93" s="9">
        <v>46093.0</v>
      </c>
      <c r="K93" s="13"/>
    </row>
    <row r="94">
      <c r="B94" s="17"/>
      <c r="C94" s="17"/>
      <c r="D94" s="17"/>
      <c r="E94" s="17"/>
      <c r="F94" s="12"/>
      <c r="H94" s="8" t="s">
        <v>253</v>
      </c>
      <c r="I94" s="9">
        <v>46097.0</v>
      </c>
      <c r="J94" s="9"/>
      <c r="K94" s="13"/>
    </row>
    <row r="95">
      <c r="A95" s="14" t="s">
        <v>254</v>
      </c>
      <c r="B95" s="14" t="s">
        <v>255</v>
      </c>
      <c r="C95" s="12" t="s">
        <v>256</v>
      </c>
      <c r="D95" s="13"/>
      <c r="E95" s="13"/>
      <c r="F95" s="12"/>
      <c r="G95" s="16" t="s">
        <v>257</v>
      </c>
      <c r="H95" s="8" t="s">
        <v>48</v>
      </c>
      <c r="I95" s="9">
        <v>46086.0</v>
      </c>
      <c r="J95" s="9">
        <v>46094.0</v>
      </c>
      <c r="K95" s="13"/>
    </row>
    <row r="96">
      <c r="A96" s="17"/>
      <c r="B96" s="17"/>
      <c r="C96" s="12" t="s">
        <v>258</v>
      </c>
      <c r="D96" s="12" t="s">
        <v>19</v>
      </c>
      <c r="E96" s="13"/>
      <c r="F96" s="12"/>
      <c r="G96" s="16" t="s">
        <v>259</v>
      </c>
      <c r="H96" s="8" t="s">
        <v>48</v>
      </c>
      <c r="I96" s="9">
        <v>46115.0</v>
      </c>
      <c r="J96" s="9"/>
      <c r="K96" s="13"/>
    </row>
    <row r="97">
      <c r="A97" s="14" t="s">
        <v>260</v>
      </c>
      <c r="B97" s="14" t="s">
        <v>255</v>
      </c>
      <c r="C97" s="14" t="s">
        <v>101</v>
      </c>
      <c r="D97" s="18"/>
      <c r="E97" s="18"/>
      <c r="F97" s="12"/>
      <c r="G97" s="16" t="s">
        <v>261</v>
      </c>
      <c r="H97" s="8" t="s">
        <v>48</v>
      </c>
      <c r="I97" s="9">
        <v>46086.0</v>
      </c>
      <c r="J97" s="9">
        <v>46094.0</v>
      </c>
      <c r="K97" s="13"/>
    </row>
    <row r="98">
      <c r="A98" s="17"/>
      <c r="B98" s="17"/>
      <c r="C98" s="17"/>
      <c r="D98" s="17"/>
      <c r="E98" s="17"/>
      <c r="F98" s="12"/>
      <c r="H98" s="8" t="s">
        <v>262</v>
      </c>
      <c r="I98" s="9">
        <v>46097.0</v>
      </c>
      <c r="J98" s="9"/>
      <c r="K98" s="13"/>
    </row>
    <row r="99">
      <c r="A99" s="14" t="s">
        <v>263</v>
      </c>
      <c r="B99" s="14" t="s">
        <v>255</v>
      </c>
      <c r="C99" s="14" t="s">
        <v>116</v>
      </c>
      <c r="D99" s="18"/>
      <c r="E99" s="18"/>
      <c r="F99" s="12"/>
      <c r="G99" s="16" t="s">
        <v>264</v>
      </c>
      <c r="H99" s="8" t="s">
        <v>48</v>
      </c>
      <c r="I99" s="9">
        <v>46086.0</v>
      </c>
      <c r="J99" s="9">
        <v>46094.0</v>
      </c>
      <c r="K99" s="13"/>
    </row>
    <row r="100">
      <c r="A100" s="17"/>
      <c r="B100" s="17"/>
      <c r="C100" s="17"/>
      <c r="D100" s="17"/>
      <c r="E100" s="17"/>
      <c r="F100" s="12"/>
      <c r="H100" s="8" t="s">
        <v>265</v>
      </c>
      <c r="I100" s="9">
        <v>46097.0</v>
      </c>
      <c r="J100" s="9">
        <v>46128.0</v>
      </c>
      <c r="K100" s="13"/>
    </row>
    <row r="101">
      <c r="A101" s="12" t="s">
        <v>266</v>
      </c>
      <c r="B101" s="13"/>
      <c r="C101" s="12" t="s">
        <v>267</v>
      </c>
      <c r="D101" s="13"/>
      <c r="E101" s="12">
        <v>1.0744503E7</v>
      </c>
      <c r="F101" s="12"/>
      <c r="G101" s="41" t="s">
        <v>268</v>
      </c>
      <c r="H101" s="8" t="s">
        <v>269</v>
      </c>
      <c r="I101" s="9">
        <v>46086.0</v>
      </c>
      <c r="J101" s="9">
        <v>46087.0</v>
      </c>
      <c r="K101" s="13"/>
    </row>
    <row r="102">
      <c r="A102" s="23" t="s">
        <v>270</v>
      </c>
      <c r="B102" s="13"/>
      <c r="C102" s="12" t="s">
        <v>271</v>
      </c>
      <c r="D102" s="13"/>
      <c r="E102" s="13"/>
      <c r="F102" s="12"/>
      <c r="G102" s="16" t="s">
        <v>272</v>
      </c>
      <c r="H102" s="8" t="s">
        <v>73</v>
      </c>
      <c r="I102" s="9">
        <v>46097.0</v>
      </c>
      <c r="J102" s="25"/>
      <c r="K102" s="13"/>
    </row>
    <row r="103">
      <c r="A103" s="14" t="s">
        <v>273</v>
      </c>
      <c r="B103" s="18"/>
      <c r="C103" s="14" t="s">
        <v>274</v>
      </c>
      <c r="D103" s="18"/>
      <c r="E103" s="18"/>
      <c r="F103" s="12"/>
      <c r="G103" s="16" t="s">
        <v>275</v>
      </c>
      <c r="H103" s="8" t="s">
        <v>48</v>
      </c>
      <c r="I103" s="9">
        <v>46086.0</v>
      </c>
      <c r="J103" s="9">
        <v>46093.0</v>
      </c>
      <c r="K103" s="13"/>
    </row>
    <row r="104">
      <c r="A104" s="20"/>
      <c r="B104" s="20"/>
      <c r="C104" s="17"/>
      <c r="D104" s="17"/>
      <c r="E104" s="17"/>
      <c r="F104" s="12"/>
      <c r="H104" s="8" t="s">
        <v>276</v>
      </c>
      <c r="I104" s="9">
        <v>46090.0</v>
      </c>
      <c r="J104" s="9"/>
      <c r="K104" s="13"/>
    </row>
    <row r="105">
      <c r="A105" s="17"/>
      <c r="B105" s="17"/>
      <c r="C105" s="12" t="s">
        <v>277</v>
      </c>
      <c r="D105" s="13"/>
      <c r="E105" s="13"/>
      <c r="F105" s="12"/>
      <c r="G105" s="16" t="s">
        <v>278</v>
      </c>
      <c r="H105" s="8" t="s">
        <v>279</v>
      </c>
      <c r="I105" s="9">
        <v>46090.0</v>
      </c>
      <c r="J105" s="9"/>
      <c r="K105" s="13"/>
    </row>
    <row r="106">
      <c r="A106" s="14" t="s">
        <v>280</v>
      </c>
      <c r="B106" s="14" t="s">
        <v>17</v>
      </c>
      <c r="C106" s="14" t="s">
        <v>281</v>
      </c>
      <c r="D106" s="14" t="s">
        <v>282</v>
      </c>
      <c r="E106" s="18"/>
      <c r="F106" s="12"/>
      <c r="G106" s="16" t="s">
        <v>283</v>
      </c>
      <c r="H106" s="8" t="s">
        <v>48</v>
      </c>
      <c r="I106" s="9">
        <v>46090.0</v>
      </c>
      <c r="J106" s="9">
        <v>46094.0</v>
      </c>
      <c r="K106" s="13"/>
    </row>
    <row r="107">
      <c r="A107" s="20"/>
      <c r="B107" s="20"/>
      <c r="C107" s="20"/>
      <c r="D107" s="20"/>
      <c r="E107" s="20"/>
      <c r="F107" s="12"/>
      <c r="H107" s="8" t="s">
        <v>284</v>
      </c>
      <c r="I107" s="9">
        <v>46107.0</v>
      </c>
      <c r="J107" s="9"/>
      <c r="K107" s="13"/>
    </row>
    <row r="108">
      <c r="A108" s="17"/>
      <c r="B108" s="17"/>
      <c r="C108" s="17"/>
      <c r="D108" s="17"/>
      <c r="E108" s="17"/>
      <c r="F108" s="12"/>
      <c r="H108" s="8" t="s">
        <v>285</v>
      </c>
      <c r="I108" s="9">
        <v>46108.0</v>
      </c>
      <c r="J108" s="9"/>
      <c r="K108" s="13"/>
    </row>
    <row r="109">
      <c r="A109" s="45" t="s">
        <v>286</v>
      </c>
      <c r="B109" s="12" t="s">
        <v>287</v>
      </c>
      <c r="C109" s="12" t="s">
        <v>288</v>
      </c>
      <c r="D109" s="12" t="s">
        <v>19</v>
      </c>
      <c r="E109" s="13"/>
      <c r="F109" s="12"/>
      <c r="G109" s="16" t="s">
        <v>289</v>
      </c>
      <c r="H109" s="8" t="s">
        <v>48</v>
      </c>
      <c r="I109" s="9">
        <v>46090.0</v>
      </c>
      <c r="J109" s="9">
        <v>46094.0</v>
      </c>
      <c r="K109" s="13"/>
    </row>
    <row r="110">
      <c r="A110" s="71" t="s">
        <v>290</v>
      </c>
      <c r="B110" s="12" t="s">
        <v>287</v>
      </c>
      <c r="C110" s="72" t="s">
        <v>291</v>
      </c>
      <c r="D110" s="13"/>
      <c r="E110" s="13"/>
      <c r="F110" s="12"/>
      <c r="G110" s="16" t="s">
        <v>292</v>
      </c>
      <c r="H110" s="8" t="s">
        <v>73</v>
      </c>
      <c r="I110" s="9">
        <v>46090.0</v>
      </c>
      <c r="J110" s="9">
        <v>46094.0</v>
      </c>
      <c r="K110" s="13"/>
    </row>
    <row r="111">
      <c r="A111" s="14" t="s">
        <v>293</v>
      </c>
      <c r="B111" s="14" t="s">
        <v>294</v>
      </c>
      <c r="C111" s="12" t="s">
        <v>295</v>
      </c>
      <c r="D111" s="12" t="s">
        <v>296</v>
      </c>
      <c r="E111" s="13"/>
      <c r="F111" s="12"/>
      <c r="G111" s="16" t="s">
        <v>297</v>
      </c>
      <c r="H111" s="8" t="s">
        <v>48</v>
      </c>
      <c r="I111" s="9">
        <v>46090.0</v>
      </c>
      <c r="J111" s="9">
        <v>46094.0</v>
      </c>
      <c r="K111" s="13"/>
    </row>
    <row r="112">
      <c r="A112" s="20"/>
      <c r="B112" s="20"/>
      <c r="C112" s="12" t="s">
        <v>298</v>
      </c>
      <c r="D112" s="12"/>
      <c r="E112" s="13"/>
      <c r="F112" s="12"/>
      <c r="G112" s="12"/>
      <c r="H112" s="8" t="s">
        <v>299</v>
      </c>
      <c r="I112" s="9">
        <v>46105.0</v>
      </c>
      <c r="J112" s="9"/>
      <c r="K112" s="13"/>
    </row>
    <row r="113">
      <c r="A113" s="20"/>
      <c r="B113" s="20"/>
      <c r="C113" s="12" t="s">
        <v>300</v>
      </c>
      <c r="D113" s="12" t="s">
        <v>301</v>
      </c>
      <c r="E113" s="13"/>
      <c r="F113" s="12"/>
      <c r="G113" s="16" t="s">
        <v>302</v>
      </c>
      <c r="H113" s="8" t="s">
        <v>48</v>
      </c>
      <c r="I113" s="9">
        <v>46106.0</v>
      </c>
      <c r="J113" s="9"/>
      <c r="K113" s="13"/>
    </row>
    <row r="114">
      <c r="A114" s="20"/>
      <c r="B114" s="20"/>
      <c r="C114" s="14" t="s">
        <v>303</v>
      </c>
      <c r="D114" s="14" t="s">
        <v>304</v>
      </c>
      <c r="E114" s="16" t="s">
        <v>305</v>
      </c>
      <c r="F114" s="73"/>
      <c r="G114" s="74" t="s">
        <v>306</v>
      </c>
      <c r="H114" s="8" t="s">
        <v>307</v>
      </c>
      <c r="I114" s="9">
        <v>46107.0</v>
      </c>
      <c r="J114" s="9"/>
      <c r="K114" s="13"/>
    </row>
    <row r="115">
      <c r="A115" s="17"/>
      <c r="B115" s="17"/>
      <c r="C115" s="17"/>
      <c r="D115" s="17"/>
      <c r="F115" s="73"/>
      <c r="H115" s="8" t="s">
        <v>308</v>
      </c>
      <c r="I115" s="9">
        <v>46111.0</v>
      </c>
      <c r="J115" s="9"/>
      <c r="K115" s="13"/>
    </row>
    <row r="116">
      <c r="A116" s="12" t="s">
        <v>309</v>
      </c>
      <c r="B116" s="12" t="s">
        <v>310</v>
      </c>
      <c r="C116" s="12" t="s">
        <v>311</v>
      </c>
      <c r="D116" s="12" t="s">
        <v>312</v>
      </c>
      <c r="E116" s="13"/>
      <c r="F116" s="12"/>
      <c r="G116" s="41" t="s">
        <v>313</v>
      </c>
      <c r="H116" s="8" t="s">
        <v>314</v>
      </c>
      <c r="I116" s="9">
        <v>46090.0</v>
      </c>
      <c r="J116" s="9">
        <v>46094.0</v>
      </c>
      <c r="K116" s="13"/>
    </row>
    <row r="117">
      <c r="A117" s="12" t="s">
        <v>315</v>
      </c>
      <c r="B117" s="13"/>
      <c r="C117" s="12" t="s">
        <v>316</v>
      </c>
      <c r="D117" s="12" t="s">
        <v>30</v>
      </c>
      <c r="E117" s="13"/>
      <c r="F117" s="12"/>
      <c r="G117" s="16" t="s">
        <v>317</v>
      </c>
      <c r="H117" s="8" t="s">
        <v>48</v>
      </c>
      <c r="I117" s="9">
        <v>46090.0</v>
      </c>
      <c r="J117" s="9">
        <v>46094.0</v>
      </c>
      <c r="K117" s="13"/>
    </row>
    <row r="118">
      <c r="A118" s="14" t="s">
        <v>318</v>
      </c>
      <c r="B118" s="14" t="s">
        <v>17</v>
      </c>
      <c r="C118" s="14" t="s">
        <v>319</v>
      </c>
      <c r="D118" s="14" t="s">
        <v>296</v>
      </c>
      <c r="E118" s="18"/>
      <c r="F118" s="12"/>
      <c r="G118" s="16" t="s">
        <v>320</v>
      </c>
      <c r="H118" s="8" t="s">
        <v>73</v>
      </c>
      <c r="I118" s="9">
        <v>46090.0</v>
      </c>
      <c r="J118" s="25"/>
      <c r="K118" s="13"/>
    </row>
    <row r="119">
      <c r="A119" s="17"/>
      <c r="B119" s="17"/>
      <c r="C119" s="17"/>
      <c r="D119" s="17"/>
      <c r="E119" s="17"/>
      <c r="F119" s="12"/>
      <c r="H119" s="8" t="s">
        <v>48</v>
      </c>
      <c r="I119" s="9">
        <v>46106.0</v>
      </c>
      <c r="J119" s="25"/>
      <c r="K119" s="13"/>
    </row>
    <row r="120">
      <c r="A120" s="12" t="s">
        <v>321</v>
      </c>
      <c r="B120" s="13"/>
      <c r="C120" s="12" t="s">
        <v>322</v>
      </c>
      <c r="D120" s="24" t="s">
        <v>323</v>
      </c>
      <c r="E120" s="13"/>
      <c r="F120" s="12"/>
      <c r="G120" s="16" t="s">
        <v>324</v>
      </c>
      <c r="H120" s="8" t="s">
        <v>48</v>
      </c>
      <c r="I120" s="9">
        <v>46090.0</v>
      </c>
      <c r="J120" s="25"/>
      <c r="K120" s="13"/>
    </row>
    <row r="121">
      <c r="A121" s="14" t="s">
        <v>325</v>
      </c>
      <c r="B121" s="14" t="s">
        <v>326</v>
      </c>
      <c r="C121" s="12" t="s">
        <v>327</v>
      </c>
      <c r="D121" s="12" t="s">
        <v>30</v>
      </c>
      <c r="E121" s="13"/>
      <c r="F121" s="13"/>
      <c r="G121" s="13"/>
      <c r="H121" s="8" t="s">
        <v>48</v>
      </c>
      <c r="I121" s="9">
        <v>46090.0</v>
      </c>
      <c r="J121" s="25"/>
      <c r="K121" s="13"/>
    </row>
    <row r="122">
      <c r="A122" s="20"/>
      <c r="B122" s="20"/>
      <c r="C122" s="12" t="s">
        <v>194</v>
      </c>
      <c r="D122" s="12" t="s">
        <v>328</v>
      </c>
      <c r="F122" s="12"/>
      <c r="G122" s="16" t="s">
        <v>329</v>
      </c>
      <c r="H122" s="8" t="s">
        <v>330</v>
      </c>
      <c r="I122" s="9">
        <v>46099.0</v>
      </c>
      <c r="J122" s="25"/>
      <c r="K122" s="13"/>
    </row>
    <row r="123">
      <c r="A123" s="17"/>
      <c r="B123" s="17"/>
      <c r="C123" s="12" t="s">
        <v>331</v>
      </c>
      <c r="D123" s="12" t="s">
        <v>332</v>
      </c>
      <c r="F123" s="12"/>
      <c r="G123" s="16" t="s">
        <v>333</v>
      </c>
      <c r="H123" s="8" t="s">
        <v>334</v>
      </c>
      <c r="I123" s="9">
        <v>46106.0</v>
      </c>
      <c r="J123" s="25"/>
      <c r="K123" s="13"/>
    </row>
    <row r="124">
      <c r="A124" s="12" t="s">
        <v>335</v>
      </c>
      <c r="B124" s="12" t="s">
        <v>17</v>
      </c>
      <c r="C124" s="12" t="s">
        <v>336</v>
      </c>
      <c r="D124" s="12" t="s">
        <v>337</v>
      </c>
      <c r="E124" s="63">
        <f>+37498226655</f>
        <v>37498226655</v>
      </c>
      <c r="F124" s="12"/>
      <c r="G124" s="16" t="s">
        <v>338</v>
      </c>
      <c r="H124" s="8" t="s">
        <v>48</v>
      </c>
      <c r="I124" s="9">
        <v>46090.0</v>
      </c>
      <c r="J124" s="25"/>
      <c r="K124" s="13"/>
    </row>
    <row r="125">
      <c r="A125" s="24" t="s">
        <v>339</v>
      </c>
      <c r="B125" s="14" t="s">
        <v>255</v>
      </c>
      <c r="C125" s="14" t="s">
        <v>340</v>
      </c>
      <c r="D125" s="14" t="s">
        <v>30</v>
      </c>
      <c r="E125" s="18"/>
      <c r="F125" s="12"/>
      <c r="G125" s="16" t="s">
        <v>341</v>
      </c>
      <c r="H125" s="8" t="s">
        <v>48</v>
      </c>
      <c r="I125" s="9">
        <v>46092.0</v>
      </c>
      <c r="J125" s="9">
        <v>46098.0</v>
      </c>
      <c r="K125" s="13"/>
    </row>
    <row r="126">
      <c r="B126" s="20"/>
      <c r="C126" s="20"/>
      <c r="D126" s="20"/>
      <c r="E126" s="20"/>
      <c r="F126" s="12"/>
      <c r="H126" s="8" t="s">
        <v>63</v>
      </c>
      <c r="I126" s="9">
        <v>46106.0</v>
      </c>
      <c r="J126" s="9"/>
      <c r="K126" s="13"/>
    </row>
    <row r="127">
      <c r="B127" s="17"/>
      <c r="C127" s="17"/>
      <c r="D127" s="17"/>
      <c r="E127" s="17"/>
      <c r="F127" s="12"/>
      <c r="H127" s="8" t="s">
        <v>342</v>
      </c>
      <c r="I127" s="9">
        <v>46107.0</v>
      </c>
      <c r="J127" s="9"/>
      <c r="K127" s="13"/>
    </row>
    <row r="128">
      <c r="A128" s="14" t="s">
        <v>343</v>
      </c>
      <c r="B128" s="14" t="s">
        <v>344</v>
      </c>
      <c r="C128" s="14" t="s">
        <v>345</v>
      </c>
      <c r="D128" s="14" t="s">
        <v>301</v>
      </c>
      <c r="E128" s="75" t="s">
        <v>346</v>
      </c>
      <c r="F128" s="12"/>
      <c r="G128" s="14" t="s">
        <v>347</v>
      </c>
      <c r="H128" s="8" t="s">
        <v>348</v>
      </c>
      <c r="I128" s="9">
        <v>46091.0</v>
      </c>
      <c r="J128" s="9">
        <v>46092.0</v>
      </c>
      <c r="K128" s="13"/>
    </row>
    <row r="129">
      <c r="A129" s="20"/>
      <c r="B129" s="20"/>
      <c r="C129" s="20"/>
      <c r="D129" s="20"/>
      <c r="F129" s="12"/>
      <c r="G129" s="20"/>
      <c r="H129" s="8" t="s">
        <v>349</v>
      </c>
      <c r="I129" s="9">
        <v>46093.0</v>
      </c>
      <c r="J129" s="9">
        <v>46094.0</v>
      </c>
      <c r="K129" s="13"/>
    </row>
    <row r="130">
      <c r="A130" s="17"/>
      <c r="B130" s="17"/>
      <c r="C130" s="17"/>
      <c r="D130" s="17"/>
      <c r="F130" s="12"/>
      <c r="G130" s="17"/>
      <c r="H130" s="8" t="s">
        <v>350</v>
      </c>
      <c r="I130" s="9">
        <v>46094.0</v>
      </c>
      <c r="J130" s="9">
        <v>46098.0</v>
      </c>
      <c r="K130" s="13"/>
    </row>
    <row r="131">
      <c r="A131" s="14" t="s">
        <v>351</v>
      </c>
      <c r="B131" s="18"/>
      <c r="C131" s="14" t="s">
        <v>352</v>
      </c>
      <c r="D131" s="18"/>
      <c r="E131" s="18"/>
      <c r="F131" s="12"/>
      <c r="G131" s="16" t="s">
        <v>353</v>
      </c>
      <c r="H131" s="8" t="s">
        <v>77</v>
      </c>
      <c r="I131" s="9">
        <v>46091.0</v>
      </c>
      <c r="J131" s="25"/>
      <c r="K131" s="13"/>
    </row>
    <row r="132">
      <c r="A132" s="20"/>
      <c r="B132" s="20"/>
      <c r="C132" s="17"/>
      <c r="D132" s="17"/>
      <c r="E132" s="17"/>
      <c r="F132" s="12"/>
      <c r="H132" s="8" t="s">
        <v>354</v>
      </c>
      <c r="I132" s="9">
        <v>46091.0</v>
      </c>
      <c r="J132" s="25"/>
      <c r="K132" s="13"/>
    </row>
    <row r="133">
      <c r="A133" s="20"/>
      <c r="B133" s="20"/>
      <c r="C133" s="14" t="s">
        <v>51</v>
      </c>
      <c r="D133" s="18"/>
      <c r="E133" s="14">
        <v>982508.0</v>
      </c>
      <c r="F133" s="76"/>
      <c r="G133" s="77" t="s">
        <v>355</v>
      </c>
      <c r="H133" s="8" t="s">
        <v>356</v>
      </c>
      <c r="I133" s="9">
        <v>46094.0</v>
      </c>
      <c r="J133" s="9">
        <v>46097.0</v>
      </c>
      <c r="K133" s="13"/>
    </row>
    <row r="134">
      <c r="A134" s="20"/>
      <c r="B134" s="20"/>
      <c r="C134" s="20"/>
      <c r="D134" s="20"/>
      <c r="E134" s="20"/>
      <c r="F134" s="20"/>
      <c r="H134" s="48" t="s">
        <v>357</v>
      </c>
      <c r="I134" s="9">
        <v>46113.0</v>
      </c>
      <c r="J134" s="9"/>
      <c r="K134" s="13"/>
    </row>
    <row r="135">
      <c r="A135" s="20"/>
      <c r="B135" s="20"/>
      <c r="C135" s="20"/>
      <c r="D135" s="20"/>
      <c r="E135" s="20"/>
      <c r="F135" s="20"/>
      <c r="H135" s="48" t="s">
        <v>358</v>
      </c>
      <c r="I135" s="9">
        <v>46115.0</v>
      </c>
      <c r="J135" s="9"/>
      <c r="K135" s="13"/>
    </row>
    <row r="136">
      <c r="A136" s="17"/>
      <c r="B136" s="17"/>
      <c r="C136" s="17"/>
      <c r="D136" s="17"/>
      <c r="E136" s="17"/>
      <c r="F136" s="17"/>
      <c r="H136" s="48" t="s">
        <v>359</v>
      </c>
      <c r="I136" s="9">
        <v>46119.0</v>
      </c>
      <c r="J136" s="9">
        <v>46120.0</v>
      </c>
      <c r="K136" s="13"/>
    </row>
    <row r="137">
      <c r="A137" s="21" t="s">
        <v>360</v>
      </c>
      <c r="B137" s="14" t="s">
        <v>361</v>
      </c>
      <c r="C137" s="14" t="s">
        <v>362</v>
      </c>
      <c r="D137" s="18"/>
      <c r="E137" s="14">
        <v>4.355303E7</v>
      </c>
      <c r="F137" s="13"/>
      <c r="G137" s="18"/>
      <c r="H137" s="8" t="s">
        <v>363</v>
      </c>
      <c r="I137" s="9">
        <v>46091.0</v>
      </c>
      <c r="J137" s="9">
        <v>46093.0</v>
      </c>
      <c r="K137" s="13"/>
    </row>
    <row r="138">
      <c r="B138" s="17"/>
      <c r="C138" s="17"/>
      <c r="D138" s="17"/>
      <c r="E138" s="17"/>
      <c r="F138" s="13"/>
      <c r="G138" s="17"/>
      <c r="H138" s="8" t="s">
        <v>364</v>
      </c>
      <c r="I138" s="9">
        <v>46093.0</v>
      </c>
      <c r="J138" s="9"/>
      <c r="K138" s="13"/>
    </row>
    <row r="139">
      <c r="A139" s="23" t="s">
        <v>365</v>
      </c>
      <c r="B139" s="13"/>
      <c r="C139" s="12" t="s">
        <v>366</v>
      </c>
      <c r="D139" s="12" t="s">
        <v>19</v>
      </c>
      <c r="E139" s="13"/>
      <c r="F139" s="12"/>
      <c r="G139" s="16" t="s">
        <v>367</v>
      </c>
      <c r="H139" s="8" t="s">
        <v>368</v>
      </c>
      <c r="I139" s="9">
        <v>46092.0</v>
      </c>
      <c r="J139" s="9">
        <v>46097.0</v>
      </c>
      <c r="K139" s="13"/>
    </row>
    <row r="140">
      <c r="A140" s="70" t="s">
        <v>369</v>
      </c>
      <c r="B140" s="18"/>
      <c r="C140" s="12" t="s">
        <v>370</v>
      </c>
      <c r="D140" s="12" t="s">
        <v>371</v>
      </c>
      <c r="E140" s="13"/>
      <c r="F140" s="12"/>
      <c r="G140" s="16" t="s">
        <v>372</v>
      </c>
      <c r="H140" s="8" t="s">
        <v>373</v>
      </c>
      <c r="I140" s="9">
        <v>46092.0</v>
      </c>
      <c r="J140" s="9">
        <v>46093.0</v>
      </c>
      <c r="K140" s="13"/>
    </row>
    <row r="141">
      <c r="B141" s="20"/>
      <c r="C141" s="14" t="s">
        <v>374</v>
      </c>
      <c r="D141" s="14"/>
      <c r="E141" s="14" t="s">
        <v>375</v>
      </c>
      <c r="F141" s="12"/>
      <c r="G141" s="11" t="s">
        <v>376</v>
      </c>
      <c r="H141" s="8" t="s">
        <v>377</v>
      </c>
      <c r="I141" s="9">
        <v>46093.0</v>
      </c>
      <c r="J141" s="9">
        <v>46098.0</v>
      </c>
      <c r="K141" s="13"/>
    </row>
    <row r="142">
      <c r="B142" s="20"/>
      <c r="C142" s="20"/>
      <c r="D142" s="20"/>
      <c r="E142" s="20"/>
      <c r="F142" s="12"/>
      <c r="H142" s="8" t="s">
        <v>378</v>
      </c>
      <c r="I142" s="9">
        <v>46098.0</v>
      </c>
      <c r="J142" s="9"/>
      <c r="K142" s="13"/>
    </row>
    <row r="143">
      <c r="B143" s="20"/>
      <c r="C143" s="17"/>
      <c r="D143" s="17"/>
      <c r="E143" s="17"/>
      <c r="F143" s="12"/>
      <c r="H143" s="8" t="s">
        <v>379</v>
      </c>
      <c r="I143" s="9"/>
      <c r="J143" s="9"/>
      <c r="K143" s="13"/>
    </row>
    <row r="144">
      <c r="B144" s="17"/>
      <c r="C144" s="12" t="s">
        <v>194</v>
      </c>
      <c r="D144" s="12" t="s">
        <v>380</v>
      </c>
      <c r="E144" s="12"/>
      <c r="F144" s="12"/>
      <c r="G144" s="11"/>
      <c r="H144" s="8" t="s">
        <v>77</v>
      </c>
      <c r="I144" s="9">
        <v>46105.0</v>
      </c>
      <c r="J144" s="9"/>
      <c r="K144" s="13"/>
    </row>
    <row r="145">
      <c r="A145" s="14" t="s">
        <v>381</v>
      </c>
      <c r="B145" s="18"/>
      <c r="C145" s="14" t="s">
        <v>382</v>
      </c>
      <c r="D145" s="14" t="s">
        <v>383</v>
      </c>
      <c r="E145" s="14">
        <v>1.262062E7</v>
      </c>
      <c r="F145" s="14"/>
      <c r="G145" s="14" t="s">
        <v>384</v>
      </c>
      <c r="H145" s="8" t="s">
        <v>385</v>
      </c>
      <c r="I145" s="9">
        <v>46092.0</v>
      </c>
      <c r="J145" s="9">
        <v>46094.0</v>
      </c>
      <c r="K145" s="13"/>
    </row>
    <row r="146">
      <c r="A146" s="17"/>
      <c r="B146" s="17"/>
      <c r="C146" s="17"/>
      <c r="D146" s="17"/>
      <c r="E146" s="17"/>
      <c r="F146" s="17"/>
      <c r="G146" s="17"/>
      <c r="H146" s="8" t="s">
        <v>386</v>
      </c>
      <c r="I146" s="9">
        <v>46115.0</v>
      </c>
      <c r="J146" s="9"/>
      <c r="K146" s="13"/>
    </row>
    <row r="147">
      <c r="A147" s="78" t="s">
        <v>387</v>
      </c>
      <c r="B147" s="12" t="s">
        <v>17</v>
      </c>
      <c r="C147" s="12" t="s">
        <v>388</v>
      </c>
      <c r="D147" s="12" t="s">
        <v>19</v>
      </c>
      <c r="E147" s="13"/>
      <c r="F147" s="12"/>
      <c r="G147" s="16" t="s">
        <v>389</v>
      </c>
      <c r="H147" s="8" t="s">
        <v>77</v>
      </c>
      <c r="I147" s="9">
        <v>46092.0</v>
      </c>
      <c r="J147" s="9">
        <v>46100.0</v>
      </c>
      <c r="K147" s="13"/>
    </row>
    <row r="148">
      <c r="A148" s="12" t="s">
        <v>390</v>
      </c>
      <c r="B148" s="12" t="s">
        <v>17</v>
      </c>
      <c r="C148" s="12" t="s">
        <v>391</v>
      </c>
      <c r="D148" s="12" t="s">
        <v>392</v>
      </c>
      <c r="E148" s="13"/>
      <c r="F148" s="12"/>
      <c r="G148" s="16" t="s">
        <v>393</v>
      </c>
      <c r="H148" s="8" t="s">
        <v>77</v>
      </c>
      <c r="I148" s="9">
        <v>46092.0</v>
      </c>
      <c r="J148" s="25"/>
      <c r="K148" s="13"/>
    </row>
    <row r="149">
      <c r="A149" s="15" t="s">
        <v>394</v>
      </c>
      <c r="B149" s="14" t="s">
        <v>395</v>
      </c>
      <c r="C149" s="14" t="s">
        <v>396</v>
      </c>
      <c r="D149" s="14" t="s">
        <v>397</v>
      </c>
      <c r="E149" s="79">
        <v>3.7494800645E10</v>
      </c>
      <c r="F149" s="12"/>
      <c r="G149" s="16" t="s">
        <v>398</v>
      </c>
      <c r="H149" s="8" t="s">
        <v>77</v>
      </c>
      <c r="I149" s="9">
        <v>46092.0</v>
      </c>
      <c r="J149" s="25"/>
      <c r="K149" s="13"/>
    </row>
    <row r="150">
      <c r="B150" s="17"/>
      <c r="C150" s="17"/>
      <c r="D150" s="17"/>
      <c r="F150" s="12"/>
      <c r="H150" s="8" t="s">
        <v>399</v>
      </c>
      <c r="I150" s="9">
        <v>46092.0</v>
      </c>
      <c r="J150" s="25"/>
      <c r="K150" s="13"/>
    </row>
    <row r="151">
      <c r="A151" s="80" t="s">
        <v>400</v>
      </c>
      <c r="B151" s="14" t="s">
        <v>401</v>
      </c>
      <c r="C151" s="14" t="s">
        <v>402</v>
      </c>
      <c r="D151" s="14" t="s">
        <v>195</v>
      </c>
      <c r="E151" s="18"/>
      <c r="F151" s="12"/>
      <c r="G151" s="16" t="s">
        <v>403</v>
      </c>
      <c r="H151" s="8" t="s">
        <v>73</v>
      </c>
      <c r="I151" s="9">
        <v>46093.0</v>
      </c>
      <c r="J151" s="25"/>
      <c r="K151" s="13"/>
    </row>
    <row r="152">
      <c r="A152" s="17"/>
      <c r="B152" s="17"/>
      <c r="C152" s="17"/>
      <c r="D152" s="17"/>
      <c r="E152" s="17"/>
      <c r="F152" s="12"/>
      <c r="H152" s="8" t="s">
        <v>404</v>
      </c>
      <c r="I152" s="9">
        <v>46097.0</v>
      </c>
      <c r="J152" s="25"/>
      <c r="K152" s="13"/>
    </row>
    <row r="153">
      <c r="A153" s="12" t="s">
        <v>405</v>
      </c>
      <c r="B153" s="12" t="s">
        <v>17</v>
      </c>
      <c r="C153" s="12" t="s">
        <v>406</v>
      </c>
      <c r="D153" s="12" t="s">
        <v>407</v>
      </c>
      <c r="E153" s="13"/>
      <c r="F153" s="12"/>
      <c r="G153" s="16" t="s">
        <v>408</v>
      </c>
      <c r="H153" s="8" t="s">
        <v>77</v>
      </c>
      <c r="I153" s="9">
        <v>46093.0</v>
      </c>
      <c r="J153" s="25"/>
      <c r="K153" s="13"/>
    </row>
    <row r="154">
      <c r="A154" s="14" t="s">
        <v>409</v>
      </c>
      <c r="B154" s="14" t="s">
        <v>410</v>
      </c>
      <c r="C154" s="14" t="s">
        <v>411</v>
      </c>
      <c r="D154" s="14" t="s">
        <v>412</v>
      </c>
      <c r="E154" s="18"/>
      <c r="F154" s="14"/>
      <c r="G154" s="16" t="s">
        <v>413</v>
      </c>
      <c r="H154" s="8" t="s">
        <v>77</v>
      </c>
      <c r="I154" s="9">
        <v>46093.0</v>
      </c>
      <c r="J154" s="25"/>
      <c r="K154" s="13"/>
    </row>
    <row r="155">
      <c r="A155" s="20"/>
      <c r="B155" s="20"/>
      <c r="C155" s="17"/>
      <c r="D155" s="17"/>
      <c r="E155" s="17"/>
      <c r="F155" s="17"/>
      <c r="H155" s="8" t="s">
        <v>87</v>
      </c>
      <c r="I155" s="9">
        <v>46114.0</v>
      </c>
      <c r="J155" s="25"/>
      <c r="K155" s="13"/>
    </row>
    <row r="156">
      <c r="A156" s="20"/>
      <c r="B156" s="20"/>
      <c r="C156" s="12" t="s">
        <v>414</v>
      </c>
      <c r="D156" s="12"/>
      <c r="E156" s="12">
        <v>9.510206E7</v>
      </c>
      <c r="F156" s="12"/>
      <c r="G156" s="12"/>
      <c r="H156" s="8" t="s">
        <v>415</v>
      </c>
      <c r="I156" s="9">
        <v>46118.0</v>
      </c>
      <c r="J156" s="25"/>
      <c r="K156" s="13"/>
    </row>
    <row r="157">
      <c r="A157" s="20"/>
      <c r="B157" s="20"/>
      <c r="C157" s="12" t="s">
        <v>416</v>
      </c>
      <c r="D157" s="12" t="s">
        <v>296</v>
      </c>
      <c r="E157" s="13"/>
      <c r="F157" s="12"/>
      <c r="G157" s="16" t="s">
        <v>417</v>
      </c>
      <c r="H157" s="8" t="s">
        <v>418</v>
      </c>
      <c r="I157" s="9">
        <v>46114.0</v>
      </c>
      <c r="J157" s="25"/>
      <c r="K157" s="13"/>
    </row>
    <row r="158">
      <c r="A158" s="17"/>
      <c r="B158" s="17"/>
      <c r="C158" s="12" t="s">
        <v>419</v>
      </c>
      <c r="D158" s="12" t="s">
        <v>97</v>
      </c>
      <c r="E158" s="12">
        <v>9.4633288E7</v>
      </c>
      <c r="F158" s="12"/>
      <c r="G158" s="11"/>
      <c r="H158" s="46" t="s">
        <v>420</v>
      </c>
      <c r="I158" s="9">
        <v>46120.0</v>
      </c>
      <c r="J158" s="25"/>
      <c r="K158" s="13"/>
    </row>
    <row r="159">
      <c r="A159" s="14" t="s">
        <v>421</v>
      </c>
      <c r="B159" s="18"/>
      <c r="C159" s="13"/>
      <c r="D159" s="13"/>
      <c r="E159" s="12">
        <v>3.3778778E7</v>
      </c>
      <c r="F159" s="13"/>
      <c r="G159" s="13"/>
      <c r="H159" s="8" t="s">
        <v>422</v>
      </c>
      <c r="I159" s="9">
        <v>46093.0</v>
      </c>
      <c r="J159" s="9">
        <v>46094.0</v>
      </c>
      <c r="K159" s="13"/>
    </row>
    <row r="160">
      <c r="A160" s="20"/>
      <c r="B160" s="20"/>
      <c r="C160" s="12" t="s">
        <v>423</v>
      </c>
      <c r="D160" s="12" t="s">
        <v>172</v>
      </c>
      <c r="E160" s="12">
        <v>3.38099E7</v>
      </c>
      <c r="F160" s="13"/>
      <c r="G160" s="13"/>
      <c r="H160" s="8" t="s">
        <v>424</v>
      </c>
      <c r="I160" s="9">
        <v>46105.0</v>
      </c>
      <c r="J160" s="9">
        <v>46111.0</v>
      </c>
      <c r="K160" s="13"/>
    </row>
    <row r="161">
      <c r="A161" s="17"/>
      <c r="B161" s="17"/>
      <c r="C161" s="12"/>
      <c r="D161" s="12"/>
      <c r="E161" s="12"/>
      <c r="F161" s="13"/>
      <c r="G161" s="13"/>
      <c r="H161" s="8" t="s">
        <v>425</v>
      </c>
      <c r="I161" s="9">
        <v>46114.0</v>
      </c>
      <c r="J161" s="9"/>
      <c r="K161" s="13"/>
    </row>
    <row r="162">
      <c r="A162" s="14" t="s">
        <v>426</v>
      </c>
      <c r="B162" s="18"/>
      <c r="C162" s="14" t="s">
        <v>127</v>
      </c>
      <c r="D162" s="18"/>
      <c r="E162" s="14">
        <v>9.8687853E7</v>
      </c>
      <c r="F162" s="18"/>
      <c r="G162" s="18"/>
      <c r="H162" s="8" t="s">
        <v>427</v>
      </c>
      <c r="I162" s="9">
        <v>46093.0</v>
      </c>
      <c r="J162" s="9">
        <v>46094.0</v>
      </c>
      <c r="K162" s="13"/>
    </row>
    <row r="163">
      <c r="A163" s="20"/>
      <c r="B163" s="20"/>
      <c r="C163" s="20"/>
      <c r="D163" s="20"/>
      <c r="E163" s="20"/>
      <c r="F163" s="20"/>
      <c r="G163" s="20"/>
      <c r="H163" s="8" t="s">
        <v>428</v>
      </c>
      <c r="I163" s="9">
        <v>46098.0</v>
      </c>
      <c r="J163" s="9"/>
      <c r="K163" s="13"/>
    </row>
    <row r="164">
      <c r="A164" s="20"/>
      <c r="B164" s="20"/>
      <c r="C164" s="20"/>
      <c r="D164" s="20"/>
      <c r="E164" s="20"/>
      <c r="F164" s="20"/>
      <c r="G164" s="20"/>
      <c r="H164" s="8" t="s">
        <v>429</v>
      </c>
      <c r="I164" s="9">
        <v>46105.0</v>
      </c>
      <c r="J164" s="9">
        <v>46106.0</v>
      </c>
      <c r="K164" s="13"/>
    </row>
    <row r="165">
      <c r="A165" s="20"/>
      <c r="B165" s="20"/>
      <c r="C165" s="20"/>
      <c r="D165" s="20"/>
      <c r="E165" s="20"/>
      <c r="F165" s="20"/>
      <c r="G165" s="20"/>
      <c r="H165" s="46" t="s">
        <v>430</v>
      </c>
      <c r="I165" s="9">
        <v>46108.0</v>
      </c>
      <c r="J165" s="9"/>
      <c r="K165" s="81">
        <v>46112.0</v>
      </c>
    </row>
    <row r="166">
      <c r="A166" s="20"/>
      <c r="B166" s="20"/>
      <c r="C166" s="20"/>
      <c r="D166" s="20"/>
      <c r="E166" s="20"/>
      <c r="F166" s="20"/>
      <c r="G166" s="20"/>
      <c r="H166" s="48" t="s">
        <v>431</v>
      </c>
      <c r="I166" s="9">
        <v>46112.0</v>
      </c>
      <c r="J166" s="9"/>
      <c r="K166" s="13"/>
    </row>
    <row r="167">
      <c r="A167" s="20"/>
      <c r="B167" s="20"/>
      <c r="C167" s="20"/>
      <c r="D167" s="20"/>
      <c r="E167" s="20"/>
      <c r="F167" s="20"/>
      <c r="G167" s="20"/>
      <c r="H167" s="82" t="s">
        <v>432</v>
      </c>
      <c r="I167" s="9">
        <v>46114.0</v>
      </c>
      <c r="J167" s="9"/>
      <c r="K167" s="13"/>
    </row>
    <row r="168">
      <c r="A168" s="20"/>
      <c r="B168" s="20"/>
      <c r="C168" s="20"/>
      <c r="D168" s="20"/>
      <c r="E168" s="20"/>
      <c r="F168" s="20"/>
      <c r="G168" s="20"/>
      <c r="H168" s="82" t="s">
        <v>87</v>
      </c>
      <c r="I168" s="9">
        <v>46119.0</v>
      </c>
      <c r="J168" s="9"/>
      <c r="K168" s="13"/>
    </row>
    <row r="169">
      <c r="A169" s="17"/>
      <c r="B169" s="17"/>
      <c r="C169" s="17"/>
      <c r="D169" s="17"/>
      <c r="E169" s="17"/>
      <c r="F169" s="17"/>
      <c r="G169" s="17"/>
      <c r="H169" s="48" t="s">
        <v>433</v>
      </c>
      <c r="I169" s="9">
        <v>46120.0</v>
      </c>
      <c r="J169" s="9"/>
      <c r="K169" s="13"/>
    </row>
    <row r="170">
      <c r="A170" s="12" t="s">
        <v>434</v>
      </c>
      <c r="B170" s="13"/>
      <c r="C170" s="12" t="s">
        <v>435</v>
      </c>
      <c r="D170" s="13"/>
      <c r="E170" s="12">
        <v>5.5552301E7</v>
      </c>
      <c r="F170" s="13"/>
      <c r="G170" s="13"/>
      <c r="H170" s="8" t="s">
        <v>436</v>
      </c>
      <c r="I170" s="9">
        <v>46093.0</v>
      </c>
      <c r="J170" s="9">
        <v>46094.0</v>
      </c>
      <c r="K170" s="13"/>
    </row>
    <row r="171">
      <c r="A171" s="14" t="s">
        <v>437</v>
      </c>
      <c r="B171" s="18"/>
      <c r="C171" s="14" t="s">
        <v>438</v>
      </c>
      <c r="D171" s="18"/>
      <c r="E171" s="14">
        <v>7.7706177E7</v>
      </c>
      <c r="F171" s="13"/>
      <c r="G171" s="18"/>
      <c r="H171" s="8" t="s">
        <v>439</v>
      </c>
      <c r="I171" s="9">
        <v>46093.0</v>
      </c>
      <c r="J171" s="9">
        <v>46098.0</v>
      </c>
      <c r="K171" s="13"/>
    </row>
    <row r="172">
      <c r="A172" s="20"/>
      <c r="B172" s="20"/>
      <c r="C172" s="20"/>
      <c r="D172" s="20"/>
      <c r="E172" s="20"/>
      <c r="F172" s="13"/>
      <c r="G172" s="20"/>
      <c r="H172" s="8" t="s">
        <v>440</v>
      </c>
      <c r="I172" s="9">
        <v>46094.0</v>
      </c>
      <c r="J172" s="9"/>
      <c r="K172" s="13"/>
    </row>
    <row r="173">
      <c r="A173" s="17"/>
      <c r="B173" s="17"/>
      <c r="C173" s="17"/>
      <c r="D173" s="17"/>
      <c r="E173" s="17"/>
      <c r="F173" s="13"/>
      <c r="G173" s="17"/>
      <c r="H173" s="8" t="s">
        <v>441</v>
      </c>
      <c r="I173" s="9">
        <v>46098.0</v>
      </c>
      <c r="J173" s="9">
        <v>46267.0</v>
      </c>
      <c r="K173" s="13"/>
    </row>
    <row r="174">
      <c r="A174" s="83" t="s">
        <v>442</v>
      </c>
      <c r="B174" s="13"/>
      <c r="C174" s="13"/>
      <c r="D174" s="13"/>
      <c r="E174" s="12">
        <v>7.7330511E7</v>
      </c>
      <c r="F174" s="13"/>
      <c r="G174" s="13"/>
      <c r="H174" s="8" t="s">
        <v>443</v>
      </c>
      <c r="I174" s="9">
        <v>46093.0</v>
      </c>
      <c r="J174" s="9">
        <v>46097.0</v>
      </c>
      <c r="K174" s="13"/>
    </row>
    <row r="175">
      <c r="A175" s="14" t="s">
        <v>444</v>
      </c>
      <c r="B175" s="18"/>
      <c r="C175" s="18"/>
      <c r="D175" s="18"/>
      <c r="E175" s="14">
        <v>9.4532054E7</v>
      </c>
      <c r="F175" s="18"/>
      <c r="G175" s="18"/>
      <c r="H175" s="8" t="s">
        <v>445</v>
      </c>
      <c r="I175" s="9">
        <v>46093.0</v>
      </c>
      <c r="J175" s="9">
        <v>46094.0</v>
      </c>
      <c r="K175" s="13"/>
    </row>
    <row r="176">
      <c r="A176" s="17"/>
      <c r="B176" s="17"/>
      <c r="C176" s="17"/>
      <c r="D176" s="17"/>
      <c r="E176" s="17"/>
      <c r="F176" s="17"/>
      <c r="G176" s="17"/>
      <c r="H176" s="8" t="s">
        <v>446</v>
      </c>
      <c r="I176" s="9">
        <v>46114.0</v>
      </c>
      <c r="J176" s="9">
        <v>46132.0</v>
      </c>
      <c r="K176" s="13"/>
    </row>
    <row r="177">
      <c r="A177" s="12" t="s">
        <v>447</v>
      </c>
      <c r="B177" s="12" t="s">
        <v>448</v>
      </c>
      <c r="C177" s="13"/>
      <c r="D177" s="13"/>
      <c r="E177" s="12">
        <v>4.1121225E7</v>
      </c>
      <c r="F177" s="13"/>
      <c r="G177" s="13"/>
      <c r="H177" s="8" t="s">
        <v>449</v>
      </c>
      <c r="I177" s="9">
        <v>46094.0</v>
      </c>
      <c r="J177" s="9">
        <v>46098.0</v>
      </c>
      <c r="K177" s="13"/>
    </row>
    <row r="178">
      <c r="A178" s="29" t="s">
        <v>450</v>
      </c>
      <c r="B178" s="14" t="s">
        <v>451</v>
      </c>
      <c r="C178" s="18"/>
      <c r="D178" s="18"/>
      <c r="E178" s="11">
        <v>9.9035005E7</v>
      </c>
      <c r="F178" s="18"/>
      <c r="G178" s="18"/>
      <c r="H178" s="8" t="s">
        <v>52</v>
      </c>
      <c r="I178" s="9">
        <v>46094.0</v>
      </c>
      <c r="J178" s="25"/>
      <c r="K178" s="13"/>
    </row>
    <row r="179">
      <c r="A179" s="17"/>
      <c r="B179" s="17"/>
      <c r="C179" s="17"/>
      <c r="D179" s="17"/>
      <c r="F179" s="17"/>
      <c r="G179" s="17"/>
      <c r="H179" s="8" t="s">
        <v>52</v>
      </c>
      <c r="I179" s="9">
        <v>46114.0</v>
      </c>
      <c r="J179" s="25"/>
      <c r="K179" s="13"/>
    </row>
    <row r="180">
      <c r="A180" s="84" t="s">
        <v>452</v>
      </c>
      <c r="B180" s="14" t="s">
        <v>410</v>
      </c>
      <c r="C180" s="12" t="s">
        <v>406</v>
      </c>
      <c r="D180" s="12" t="s">
        <v>30</v>
      </c>
      <c r="E180" s="12"/>
      <c r="F180" s="12"/>
      <c r="G180" s="41" t="s">
        <v>453</v>
      </c>
      <c r="H180" s="8" t="s">
        <v>77</v>
      </c>
      <c r="I180" s="9">
        <v>46098.0</v>
      </c>
      <c r="J180" s="25"/>
      <c r="K180" s="13"/>
    </row>
    <row r="181">
      <c r="B181" s="17"/>
      <c r="C181" s="12" t="s">
        <v>454</v>
      </c>
      <c r="D181" s="12" t="s">
        <v>455</v>
      </c>
      <c r="E181" s="12"/>
      <c r="F181" s="12"/>
      <c r="G181" s="41" t="s">
        <v>456</v>
      </c>
      <c r="H181" s="8" t="s">
        <v>77</v>
      </c>
      <c r="I181" s="9">
        <v>46108.0</v>
      </c>
      <c r="J181" s="25"/>
      <c r="K181" s="13"/>
    </row>
    <row r="182">
      <c r="A182" s="85" t="s">
        <v>457</v>
      </c>
      <c r="B182" s="12" t="s">
        <v>56</v>
      </c>
      <c r="C182" s="13"/>
      <c r="D182" s="13"/>
      <c r="E182" s="13"/>
      <c r="F182" s="13"/>
      <c r="G182" s="13"/>
      <c r="H182" s="26"/>
      <c r="I182" s="25"/>
      <c r="J182" s="25"/>
      <c r="K182" s="13"/>
    </row>
    <row r="183">
      <c r="A183" s="86" t="s">
        <v>458</v>
      </c>
      <c r="B183" s="19" t="s">
        <v>344</v>
      </c>
      <c r="C183" s="12" t="s">
        <v>459</v>
      </c>
      <c r="D183" s="12" t="s">
        <v>30</v>
      </c>
      <c r="E183" s="63">
        <f>+37493313965</f>
        <v>37493313965</v>
      </c>
      <c r="F183" s="87"/>
      <c r="G183" s="88" t="s">
        <v>460</v>
      </c>
      <c r="H183" s="8" t="s">
        <v>461</v>
      </c>
      <c r="I183" s="9">
        <v>46112.0</v>
      </c>
      <c r="J183" s="25"/>
      <c r="K183" s="13"/>
    </row>
    <row r="184">
      <c r="C184" s="12" t="s">
        <v>462</v>
      </c>
      <c r="D184" s="12" t="s">
        <v>30</v>
      </c>
      <c r="E184" s="63"/>
      <c r="F184" s="87"/>
      <c r="G184" s="16" t="s">
        <v>463</v>
      </c>
      <c r="H184" s="8" t="s">
        <v>461</v>
      </c>
      <c r="I184" s="9">
        <v>46115.0</v>
      </c>
      <c r="J184" s="25"/>
      <c r="K184" s="13"/>
    </row>
    <row r="185">
      <c r="A185" s="12" t="s">
        <v>464</v>
      </c>
      <c r="B185" s="12" t="s">
        <v>226</v>
      </c>
      <c r="C185" s="13"/>
      <c r="D185" s="13"/>
      <c r="E185" s="12">
        <v>9.1232951E7</v>
      </c>
      <c r="F185" s="89"/>
      <c r="G185" s="89"/>
      <c r="H185" s="8" t="s">
        <v>52</v>
      </c>
      <c r="I185" s="9">
        <v>46097.0</v>
      </c>
      <c r="J185" s="25"/>
      <c r="K185" s="13"/>
    </row>
    <row r="186">
      <c r="A186" s="70" t="s">
        <v>465</v>
      </c>
      <c r="B186" s="12" t="s">
        <v>466</v>
      </c>
      <c r="C186" s="12" t="s">
        <v>467</v>
      </c>
      <c r="D186" s="12" t="s">
        <v>468</v>
      </c>
      <c r="E186" s="11">
        <v>3.327277E7</v>
      </c>
      <c r="F186" s="12"/>
      <c r="G186" s="41" t="s">
        <v>469</v>
      </c>
      <c r="H186" s="8" t="s">
        <v>470</v>
      </c>
      <c r="I186" s="9">
        <v>46098.0</v>
      </c>
      <c r="J186" s="25"/>
      <c r="K186" s="13"/>
    </row>
    <row r="187">
      <c r="A187" s="23" t="s">
        <v>471</v>
      </c>
      <c r="B187" s="12" t="s">
        <v>177</v>
      </c>
      <c r="C187" s="12" t="s">
        <v>472</v>
      </c>
      <c r="D187" s="12" t="s">
        <v>473</v>
      </c>
      <c r="E187" s="13"/>
      <c r="F187" s="12"/>
      <c r="G187" s="41" t="s">
        <v>474</v>
      </c>
      <c r="H187" s="8" t="s">
        <v>48</v>
      </c>
      <c r="I187" s="9">
        <v>46098.0</v>
      </c>
      <c r="J187" s="25"/>
      <c r="K187" s="13"/>
    </row>
    <row r="188">
      <c r="A188" s="12" t="s">
        <v>475</v>
      </c>
      <c r="B188" s="13"/>
      <c r="C188" s="13"/>
      <c r="D188" s="13"/>
      <c r="E188" s="12">
        <v>3.3885855E7</v>
      </c>
      <c r="F188" s="12"/>
      <c r="G188" s="41" t="s">
        <v>476</v>
      </c>
      <c r="H188" s="8" t="s">
        <v>477</v>
      </c>
      <c r="I188" s="9">
        <v>46098.0</v>
      </c>
      <c r="J188" s="25"/>
      <c r="K188" s="13"/>
    </row>
    <row r="189">
      <c r="A189" s="12" t="s">
        <v>478</v>
      </c>
      <c r="B189" s="13"/>
      <c r="C189" s="13"/>
      <c r="D189" s="13"/>
      <c r="E189" s="12">
        <v>7.7154494E7</v>
      </c>
      <c r="F189" s="12"/>
      <c r="G189" s="12" t="s">
        <v>479</v>
      </c>
      <c r="H189" s="8" t="s">
        <v>480</v>
      </c>
      <c r="I189" s="9">
        <v>46098.0</v>
      </c>
      <c r="J189" s="25"/>
      <c r="K189" s="13"/>
    </row>
    <row r="190">
      <c r="A190" s="14" t="s">
        <v>481</v>
      </c>
      <c r="B190" s="18"/>
      <c r="C190" s="14" t="s">
        <v>482</v>
      </c>
      <c r="D190" s="14" t="s">
        <v>30</v>
      </c>
      <c r="E190" s="18"/>
      <c r="F190" s="12"/>
      <c r="G190" s="90" t="s">
        <v>483</v>
      </c>
      <c r="H190" s="8" t="s">
        <v>484</v>
      </c>
      <c r="I190" s="9">
        <v>46098.0</v>
      </c>
      <c r="J190" s="9">
        <v>46100.0</v>
      </c>
      <c r="K190" s="13"/>
    </row>
    <row r="191">
      <c r="A191" s="17"/>
      <c r="B191" s="17"/>
      <c r="C191" s="17"/>
      <c r="D191" s="17"/>
      <c r="E191" s="17"/>
      <c r="F191" s="12"/>
      <c r="G191" s="17"/>
      <c r="H191" s="8" t="s">
        <v>485</v>
      </c>
      <c r="I191" s="9">
        <v>46105.0</v>
      </c>
      <c r="J191" s="9">
        <v>46106.0</v>
      </c>
      <c r="K191" s="13"/>
    </row>
    <row r="192">
      <c r="A192" s="12" t="s">
        <v>486</v>
      </c>
      <c r="B192" s="12" t="s">
        <v>487</v>
      </c>
      <c r="C192" s="13"/>
      <c r="D192" s="13"/>
      <c r="E192" s="12">
        <v>9.974804E7</v>
      </c>
      <c r="F192" s="13"/>
      <c r="G192" s="13"/>
      <c r="H192" s="8" t="s">
        <v>52</v>
      </c>
      <c r="I192" s="9">
        <v>46099.0</v>
      </c>
      <c r="J192" s="9">
        <v>46100.0</v>
      </c>
      <c r="K192" s="13"/>
    </row>
    <row r="193">
      <c r="A193" s="14" t="s">
        <v>488</v>
      </c>
      <c r="B193" s="14" t="s">
        <v>165</v>
      </c>
      <c r="C193" s="18"/>
      <c r="D193" s="18"/>
      <c r="E193" s="14">
        <v>7.7440003E7</v>
      </c>
      <c r="F193" s="13"/>
      <c r="G193" s="18"/>
      <c r="H193" s="8" t="s">
        <v>52</v>
      </c>
      <c r="I193" s="9">
        <v>46099.0</v>
      </c>
      <c r="J193" s="9">
        <v>46100.0</v>
      </c>
      <c r="K193" s="13"/>
    </row>
    <row r="194">
      <c r="A194" s="17"/>
      <c r="B194" s="17"/>
      <c r="C194" s="17"/>
      <c r="D194" s="17"/>
      <c r="E194" s="17"/>
      <c r="F194" s="13"/>
      <c r="G194" s="17"/>
      <c r="H194" s="8" t="s">
        <v>489</v>
      </c>
      <c r="I194" s="9">
        <v>46100.0</v>
      </c>
      <c r="J194" s="9"/>
      <c r="K194" s="13"/>
    </row>
    <row r="195">
      <c r="A195" s="14" t="s">
        <v>490</v>
      </c>
      <c r="B195" s="14" t="s">
        <v>487</v>
      </c>
      <c r="C195" s="18"/>
      <c r="D195" s="18"/>
      <c r="E195" s="14">
        <v>3.3474077E7</v>
      </c>
      <c r="F195" s="12"/>
      <c r="G195" s="14" t="s">
        <v>491</v>
      </c>
      <c r="H195" s="8" t="s">
        <v>52</v>
      </c>
      <c r="I195" s="9">
        <v>46099.0</v>
      </c>
      <c r="J195" s="9">
        <v>46100.0</v>
      </c>
      <c r="K195" s="13"/>
    </row>
    <row r="196">
      <c r="A196" s="17"/>
      <c r="B196" s="17"/>
      <c r="C196" s="17"/>
      <c r="D196" s="17"/>
      <c r="E196" s="17"/>
      <c r="F196" s="12"/>
      <c r="G196" s="17"/>
      <c r="H196" s="8" t="s">
        <v>492</v>
      </c>
      <c r="I196" s="9">
        <v>46100.0</v>
      </c>
      <c r="J196" s="9"/>
      <c r="K196" s="13"/>
    </row>
    <row r="197">
      <c r="A197" s="52" t="s">
        <v>493</v>
      </c>
      <c r="B197" s="12" t="s">
        <v>487</v>
      </c>
      <c r="C197" s="13"/>
      <c r="D197" s="13"/>
      <c r="E197" s="12">
        <v>9.8585632E7</v>
      </c>
      <c r="F197" s="12"/>
      <c r="G197" s="12">
        <v>9.1887811E7</v>
      </c>
      <c r="H197" s="8" t="s">
        <v>494</v>
      </c>
      <c r="I197" s="9">
        <v>46099.0</v>
      </c>
      <c r="J197" s="9">
        <v>46100.0</v>
      </c>
      <c r="K197" s="13"/>
    </row>
    <row r="198">
      <c r="A198" s="12" t="s">
        <v>495</v>
      </c>
      <c r="B198" s="13"/>
      <c r="C198" s="13"/>
      <c r="D198" s="13"/>
      <c r="E198" s="12">
        <v>7.7880988E7</v>
      </c>
      <c r="F198" s="13"/>
      <c r="G198" s="13"/>
      <c r="H198" s="8" t="s">
        <v>496</v>
      </c>
      <c r="I198" s="9">
        <v>46099.0</v>
      </c>
      <c r="J198" s="9">
        <v>46100.0</v>
      </c>
      <c r="K198" s="13"/>
    </row>
    <row r="199">
      <c r="A199" s="12" t="s">
        <v>497</v>
      </c>
      <c r="B199" s="13"/>
      <c r="C199" s="13"/>
      <c r="D199" s="13"/>
      <c r="E199" s="11" t="s">
        <v>498</v>
      </c>
      <c r="F199" s="12"/>
      <c r="G199" s="12" t="s">
        <v>499</v>
      </c>
      <c r="H199" s="8" t="s">
        <v>500</v>
      </c>
      <c r="I199" s="9">
        <v>46099.0</v>
      </c>
      <c r="J199" s="9">
        <v>46100.0</v>
      </c>
      <c r="K199" s="13"/>
    </row>
    <row r="200">
      <c r="A200" s="12" t="s">
        <v>501</v>
      </c>
      <c r="B200" s="12" t="s">
        <v>56</v>
      </c>
      <c r="C200" s="13"/>
      <c r="D200" s="13"/>
      <c r="E200" s="12">
        <v>9.1225528E7</v>
      </c>
      <c r="F200" s="13"/>
      <c r="G200" s="13"/>
      <c r="H200" s="8" t="s">
        <v>502</v>
      </c>
      <c r="I200" s="9">
        <v>46099.0</v>
      </c>
      <c r="J200" s="9">
        <v>46125.0</v>
      </c>
      <c r="K200" s="13"/>
    </row>
    <row r="201">
      <c r="A201" s="12" t="s">
        <v>503</v>
      </c>
      <c r="B201" s="12" t="s">
        <v>56</v>
      </c>
      <c r="C201" s="13"/>
      <c r="D201" s="13"/>
      <c r="E201" s="12">
        <v>6.0275737E7</v>
      </c>
      <c r="F201" s="13"/>
      <c r="G201" s="13"/>
      <c r="H201" s="8" t="s">
        <v>504</v>
      </c>
      <c r="I201" s="9">
        <v>46099.0</v>
      </c>
      <c r="J201" s="9">
        <v>46133.0</v>
      </c>
      <c r="K201" s="13"/>
    </row>
    <row r="202">
      <c r="A202" s="91" t="s">
        <v>505</v>
      </c>
      <c r="B202" s="14" t="s">
        <v>506</v>
      </c>
      <c r="C202" s="14" t="s">
        <v>507</v>
      </c>
      <c r="D202" s="18"/>
      <c r="E202" s="14">
        <v>5.5874559E7</v>
      </c>
      <c r="F202" s="18"/>
      <c r="G202" s="18"/>
      <c r="H202" s="8" t="s">
        <v>508</v>
      </c>
      <c r="I202" s="9">
        <v>46083.0</v>
      </c>
      <c r="J202" s="25"/>
      <c r="K202" s="13"/>
    </row>
    <row r="203">
      <c r="A203" s="35"/>
      <c r="B203" s="20"/>
      <c r="C203" s="20"/>
      <c r="D203" s="20"/>
      <c r="E203" s="20"/>
      <c r="F203" s="20"/>
      <c r="G203" s="20"/>
      <c r="H203" s="8" t="s">
        <v>509</v>
      </c>
      <c r="I203" s="9">
        <v>46099.0</v>
      </c>
      <c r="J203" s="25"/>
      <c r="K203" s="13"/>
    </row>
    <row r="204">
      <c r="A204" s="35"/>
      <c r="B204" s="20"/>
      <c r="C204" s="20"/>
      <c r="D204" s="20"/>
      <c r="E204" s="20"/>
      <c r="F204" s="20"/>
      <c r="G204" s="20"/>
      <c r="H204" s="8" t="s">
        <v>510</v>
      </c>
      <c r="I204" s="9">
        <v>46100.0</v>
      </c>
      <c r="J204" s="9">
        <v>46104.0</v>
      </c>
      <c r="K204" s="13"/>
    </row>
    <row r="205">
      <c r="A205" s="35"/>
      <c r="B205" s="20"/>
      <c r="C205" s="20"/>
      <c r="D205" s="20"/>
      <c r="E205" s="20"/>
      <c r="F205" s="20"/>
      <c r="G205" s="20"/>
      <c r="H205" s="8" t="s">
        <v>87</v>
      </c>
      <c r="I205" s="9">
        <v>46104.0</v>
      </c>
      <c r="J205" s="9"/>
      <c r="K205" s="13"/>
    </row>
    <row r="206">
      <c r="A206" s="35"/>
      <c r="B206" s="20"/>
      <c r="C206" s="20"/>
      <c r="D206" s="20"/>
      <c r="E206" s="20"/>
      <c r="F206" s="20"/>
      <c r="G206" s="20"/>
      <c r="H206" s="8" t="s">
        <v>511</v>
      </c>
      <c r="I206" s="9">
        <v>46105.0</v>
      </c>
      <c r="J206" s="9">
        <v>46111.0</v>
      </c>
      <c r="K206" s="13"/>
    </row>
    <row r="207">
      <c r="A207" s="35"/>
      <c r="B207" s="20"/>
      <c r="C207" s="20"/>
      <c r="D207" s="20"/>
      <c r="E207" s="20"/>
      <c r="F207" s="20"/>
      <c r="G207" s="20"/>
      <c r="H207" s="8" t="s">
        <v>87</v>
      </c>
      <c r="I207" s="9">
        <v>46112.0</v>
      </c>
      <c r="J207" s="9"/>
      <c r="K207" s="13"/>
    </row>
    <row r="208">
      <c r="A208" s="35"/>
      <c r="B208" s="20"/>
      <c r="C208" s="20"/>
      <c r="D208" s="20"/>
      <c r="E208" s="20"/>
      <c r="F208" s="20"/>
      <c r="G208" s="20"/>
      <c r="H208" s="8" t="s">
        <v>512</v>
      </c>
      <c r="I208" s="9">
        <v>46113.0</v>
      </c>
      <c r="J208" s="9"/>
      <c r="K208" s="13"/>
    </row>
    <row r="209">
      <c r="A209" s="36"/>
      <c r="B209" s="17"/>
      <c r="C209" s="17"/>
      <c r="D209" s="17"/>
      <c r="E209" s="17"/>
      <c r="F209" s="17"/>
      <c r="G209" s="17"/>
      <c r="H209" s="8" t="s">
        <v>513</v>
      </c>
      <c r="I209" s="9">
        <v>46115.0</v>
      </c>
      <c r="J209" s="9">
        <v>46132.0</v>
      </c>
      <c r="K209" s="13"/>
    </row>
    <row r="210">
      <c r="A210" s="14" t="s">
        <v>514</v>
      </c>
      <c r="B210" s="18"/>
      <c r="C210" s="14" t="s">
        <v>66</v>
      </c>
      <c r="D210" s="14" t="s">
        <v>515</v>
      </c>
      <c r="E210" s="18"/>
      <c r="F210" s="12"/>
      <c r="G210" s="90" t="s">
        <v>516</v>
      </c>
      <c r="H210" s="8" t="s">
        <v>484</v>
      </c>
      <c r="I210" s="9">
        <v>46099.0</v>
      </c>
      <c r="J210" s="25"/>
      <c r="K210" s="13"/>
    </row>
    <row r="211">
      <c r="A211" s="17"/>
      <c r="B211" s="17"/>
      <c r="C211" s="17"/>
      <c r="D211" s="17"/>
      <c r="E211" s="17"/>
      <c r="F211" s="12"/>
      <c r="G211" s="17"/>
      <c r="H211" s="8" t="s">
        <v>517</v>
      </c>
      <c r="I211" s="9">
        <v>46100.0</v>
      </c>
      <c r="J211" s="25"/>
      <c r="K211" s="13"/>
    </row>
    <row r="212">
      <c r="A212" s="70" t="s">
        <v>518</v>
      </c>
      <c r="B212" s="13"/>
      <c r="C212" s="12" t="s">
        <v>519</v>
      </c>
      <c r="D212" s="12" t="s">
        <v>19</v>
      </c>
      <c r="E212" s="63">
        <f>+37498001008</f>
        <v>37498001008</v>
      </c>
      <c r="F212" s="12"/>
      <c r="G212" s="41" t="s">
        <v>520</v>
      </c>
      <c r="H212" s="8" t="s">
        <v>521</v>
      </c>
      <c r="I212" s="9">
        <v>46100.0</v>
      </c>
      <c r="J212" s="25"/>
      <c r="K212" s="13"/>
    </row>
    <row r="213">
      <c r="A213" s="14" t="s">
        <v>522</v>
      </c>
      <c r="B213" s="14" t="s">
        <v>410</v>
      </c>
      <c r="C213" s="12" t="s">
        <v>523</v>
      </c>
      <c r="D213" s="12" t="s">
        <v>57</v>
      </c>
      <c r="E213" s="13"/>
      <c r="F213" s="12"/>
      <c r="G213" s="41" t="s">
        <v>524</v>
      </c>
      <c r="H213" s="8" t="s">
        <v>77</v>
      </c>
      <c r="I213" s="9">
        <v>46100.0</v>
      </c>
      <c r="J213" s="25"/>
      <c r="K213" s="13"/>
    </row>
    <row r="214">
      <c r="A214" s="20"/>
      <c r="B214" s="20"/>
      <c r="C214" s="14" t="s">
        <v>525</v>
      </c>
      <c r="D214" s="14" t="s">
        <v>380</v>
      </c>
      <c r="E214" s="16" t="s">
        <v>526</v>
      </c>
      <c r="F214" s="12"/>
      <c r="G214" s="14" t="s">
        <v>527</v>
      </c>
      <c r="H214" s="8" t="s">
        <v>528</v>
      </c>
      <c r="I214" s="9">
        <v>46101.0</v>
      </c>
      <c r="J214" s="25"/>
      <c r="K214" s="13"/>
    </row>
    <row r="215">
      <c r="A215" s="17"/>
      <c r="B215" s="17"/>
      <c r="C215" s="17"/>
      <c r="D215" s="17"/>
      <c r="E215" s="92"/>
      <c r="F215" s="12"/>
      <c r="G215" s="17"/>
      <c r="H215" s="8" t="s">
        <v>529</v>
      </c>
      <c r="I215" s="9">
        <v>46104.0</v>
      </c>
      <c r="J215" s="25"/>
      <c r="K215" s="13"/>
    </row>
    <row r="216">
      <c r="A216" s="14" t="s">
        <v>530</v>
      </c>
      <c r="B216" s="14" t="s">
        <v>531</v>
      </c>
      <c r="C216" s="14" t="s">
        <v>532</v>
      </c>
      <c r="D216" s="14" t="s">
        <v>380</v>
      </c>
      <c r="E216" s="18"/>
      <c r="F216" s="14"/>
      <c r="G216" s="90" t="s">
        <v>533</v>
      </c>
      <c r="H216" s="8" t="s">
        <v>77</v>
      </c>
      <c r="I216" s="9">
        <v>46100.0</v>
      </c>
      <c r="J216" s="25"/>
      <c r="K216" s="13"/>
    </row>
    <row r="217">
      <c r="A217" s="20"/>
      <c r="B217" s="20"/>
      <c r="C217" s="20"/>
      <c r="D217" s="20"/>
      <c r="E217" s="20"/>
      <c r="F217" s="20"/>
      <c r="G217" s="20"/>
      <c r="H217" s="8" t="s">
        <v>534</v>
      </c>
      <c r="I217" s="9">
        <v>46101.0</v>
      </c>
      <c r="J217" s="25"/>
      <c r="K217" s="13"/>
    </row>
    <row r="218">
      <c r="A218" s="20"/>
      <c r="B218" s="20"/>
      <c r="C218" s="20"/>
      <c r="D218" s="20"/>
      <c r="E218" s="20"/>
      <c r="F218" s="20"/>
      <c r="G218" s="20"/>
      <c r="H218" s="8" t="s">
        <v>535</v>
      </c>
      <c r="I218" s="9">
        <v>46106.0</v>
      </c>
      <c r="J218" s="9">
        <v>46132.0</v>
      </c>
      <c r="K218" s="13"/>
    </row>
    <row r="219">
      <c r="A219" s="17"/>
      <c r="B219" s="17"/>
      <c r="C219" s="17"/>
      <c r="D219" s="17"/>
      <c r="E219" s="17"/>
      <c r="F219" s="17"/>
      <c r="G219" s="17"/>
      <c r="H219" s="8" t="s">
        <v>536</v>
      </c>
      <c r="I219" s="9">
        <v>46115.0</v>
      </c>
      <c r="J219" s="9">
        <v>46125.0</v>
      </c>
      <c r="K219" s="13"/>
    </row>
    <row r="220">
      <c r="A220" s="14" t="s">
        <v>537</v>
      </c>
      <c r="B220" s="18"/>
      <c r="C220" s="14" t="s">
        <v>538</v>
      </c>
      <c r="D220" s="14" t="s">
        <v>539</v>
      </c>
      <c r="E220" s="63">
        <f>+37477777090</f>
        <v>37477777090</v>
      </c>
      <c r="F220" s="14"/>
      <c r="G220" s="90" t="s">
        <v>540</v>
      </c>
      <c r="H220" s="8" t="s">
        <v>77</v>
      </c>
      <c r="I220" s="9">
        <v>46100.0</v>
      </c>
      <c r="J220" s="25"/>
      <c r="K220" s="13"/>
    </row>
    <row r="221">
      <c r="A221" s="20"/>
      <c r="B221" s="20"/>
      <c r="C221" s="20"/>
      <c r="D221" s="20"/>
      <c r="F221" s="20"/>
      <c r="G221" s="20"/>
      <c r="H221" s="8" t="s">
        <v>87</v>
      </c>
      <c r="I221" s="9">
        <v>46100.0</v>
      </c>
      <c r="J221" s="25"/>
      <c r="K221" s="13"/>
    </row>
    <row r="222">
      <c r="A222" s="17"/>
      <c r="B222" s="17"/>
      <c r="C222" s="17"/>
      <c r="D222" s="17"/>
      <c r="F222" s="17"/>
      <c r="G222" s="17"/>
      <c r="H222" s="8" t="s">
        <v>541</v>
      </c>
      <c r="I222" s="9">
        <v>46113.0</v>
      </c>
      <c r="J222" s="9">
        <v>46113.0</v>
      </c>
      <c r="K222" s="13"/>
    </row>
    <row r="223">
      <c r="A223" s="14" t="s">
        <v>542</v>
      </c>
      <c r="B223" s="18"/>
      <c r="C223" s="14" t="s">
        <v>362</v>
      </c>
      <c r="D223" s="14" t="s">
        <v>30</v>
      </c>
      <c r="E223" s="18"/>
      <c r="F223" s="90" t="s">
        <v>543</v>
      </c>
      <c r="G223" s="90" t="s">
        <v>544</v>
      </c>
      <c r="H223" s="8" t="s">
        <v>77</v>
      </c>
      <c r="I223" s="9">
        <v>46100.0</v>
      </c>
      <c r="J223" s="25"/>
      <c r="K223" s="13"/>
    </row>
    <row r="224">
      <c r="A224" s="20"/>
      <c r="B224" s="20"/>
      <c r="C224" s="20"/>
      <c r="D224" s="20"/>
      <c r="E224" s="20"/>
      <c r="F224" s="20"/>
      <c r="G224" s="20"/>
      <c r="H224" s="8" t="s">
        <v>545</v>
      </c>
      <c r="I224" s="9">
        <v>46115.0</v>
      </c>
      <c r="J224" s="9">
        <v>46134.0</v>
      </c>
      <c r="K224" s="13"/>
    </row>
    <row r="225">
      <c r="A225" s="17"/>
      <c r="B225" s="17"/>
      <c r="C225" s="17"/>
      <c r="D225" s="17"/>
      <c r="E225" s="17"/>
      <c r="F225" s="17"/>
      <c r="G225" s="17"/>
      <c r="H225" s="8" t="s">
        <v>546</v>
      </c>
      <c r="I225" s="9">
        <v>46115.0</v>
      </c>
      <c r="J225" s="9"/>
      <c r="K225" s="13"/>
    </row>
    <row r="226">
      <c r="A226" s="14" t="s">
        <v>547</v>
      </c>
      <c r="B226" s="18"/>
      <c r="C226" s="14" t="s">
        <v>548</v>
      </c>
      <c r="D226" s="14" t="s">
        <v>30</v>
      </c>
      <c r="E226" s="18"/>
      <c r="F226" s="14"/>
      <c r="G226" s="90" t="s">
        <v>549</v>
      </c>
      <c r="H226" s="8" t="s">
        <v>77</v>
      </c>
      <c r="I226" s="9">
        <v>46100.0</v>
      </c>
      <c r="J226" s="25"/>
      <c r="K226" s="13"/>
    </row>
    <row r="227">
      <c r="A227" s="20"/>
      <c r="B227" s="20"/>
      <c r="C227" s="17"/>
      <c r="D227" s="17"/>
      <c r="E227" s="17"/>
      <c r="F227" s="17"/>
      <c r="G227" s="17"/>
      <c r="H227" s="8" t="s">
        <v>63</v>
      </c>
      <c r="I227" s="9">
        <v>46114.0</v>
      </c>
      <c r="J227" s="25"/>
      <c r="K227" s="13"/>
    </row>
    <row r="228">
      <c r="A228" s="17"/>
      <c r="B228" s="17"/>
      <c r="C228" s="12" t="s">
        <v>550</v>
      </c>
      <c r="D228" s="12"/>
      <c r="E228" s="12">
        <v>1.2657657E7</v>
      </c>
      <c r="F228" s="12"/>
      <c r="G228" s="16" t="s">
        <v>551</v>
      </c>
      <c r="H228" s="8" t="s">
        <v>552</v>
      </c>
      <c r="I228" s="9">
        <v>46119.0</v>
      </c>
      <c r="J228" s="25"/>
      <c r="K228" s="13"/>
    </row>
    <row r="229">
      <c r="A229" s="12" t="s">
        <v>553</v>
      </c>
      <c r="B229" s="13"/>
      <c r="C229" s="12" t="s">
        <v>554</v>
      </c>
      <c r="D229" s="12" t="s">
        <v>555</v>
      </c>
      <c r="E229" s="13"/>
      <c r="F229" s="12"/>
      <c r="G229" s="41" t="s">
        <v>556</v>
      </c>
      <c r="H229" s="8" t="s">
        <v>77</v>
      </c>
      <c r="I229" s="9">
        <v>46100.0</v>
      </c>
      <c r="J229" s="25"/>
      <c r="K229" s="13"/>
    </row>
    <row r="230">
      <c r="A230" s="14" t="s">
        <v>557</v>
      </c>
      <c r="B230" s="18"/>
      <c r="C230" s="14" t="s">
        <v>558</v>
      </c>
      <c r="D230" s="14" t="s">
        <v>559</v>
      </c>
      <c r="E230" s="18"/>
      <c r="F230" s="12"/>
      <c r="G230" s="90" t="s">
        <v>560</v>
      </c>
      <c r="H230" s="8" t="s">
        <v>77</v>
      </c>
      <c r="I230" s="9">
        <v>46100.0</v>
      </c>
      <c r="J230" s="25"/>
      <c r="K230" s="13"/>
    </row>
    <row r="231">
      <c r="A231" s="17"/>
      <c r="B231" s="17"/>
      <c r="C231" s="17"/>
      <c r="D231" s="17"/>
      <c r="E231" s="17"/>
      <c r="F231" s="12"/>
      <c r="G231" s="17"/>
      <c r="H231" s="8" t="s">
        <v>561</v>
      </c>
      <c r="I231" s="9">
        <v>46101.0</v>
      </c>
      <c r="J231" s="25"/>
      <c r="K231" s="13"/>
    </row>
    <row r="232">
      <c r="A232" s="66" t="s">
        <v>562</v>
      </c>
      <c r="B232" s="18"/>
      <c r="C232" s="12" t="s">
        <v>199</v>
      </c>
      <c r="D232" s="11" t="s">
        <v>563</v>
      </c>
      <c r="E232" s="12">
        <v>9.5310063E7</v>
      </c>
      <c r="F232" s="13"/>
      <c r="G232" s="13"/>
      <c r="H232" s="8" t="s">
        <v>564</v>
      </c>
      <c r="I232" s="9">
        <v>46100.0</v>
      </c>
      <c r="J232" s="9">
        <v>46101.0</v>
      </c>
      <c r="K232" s="13"/>
    </row>
    <row r="233">
      <c r="B233" s="20"/>
      <c r="C233" s="12" t="s">
        <v>565</v>
      </c>
      <c r="D233" s="11" t="s">
        <v>407</v>
      </c>
      <c r="E233" s="12"/>
      <c r="F233" s="13"/>
      <c r="G233" s="16" t="s">
        <v>566</v>
      </c>
      <c r="H233" s="8"/>
      <c r="I233" s="9">
        <v>46119.0</v>
      </c>
      <c r="J233" s="9"/>
      <c r="K233" s="13"/>
    </row>
    <row r="234">
      <c r="B234" s="20"/>
      <c r="C234" s="14" t="s">
        <v>567</v>
      </c>
      <c r="D234" s="11" t="s">
        <v>568</v>
      </c>
      <c r="E234" s="14"/>
      <c r="F234" s="18"/>
      <c r="G234" s="16" t="s">
        <v>569</v>
      </c>
      <c r="H234" s="8" t="s">
        <v>570</v>
      </c>
      <c r="I234" s="9">
        <v>46119.0</v>
      </c>
      <c r="J234" s="9"/>
      <c r="K234" s="13"/>
    </row>
    <row r="235">
      <c r="B235" s="17"/>
      <c r="C235" s="17"/>
      <c r="E235" s="17"/>
      <c r="F235" s="17"/>
      <c r="H235" s="8" t="s">
        <v>77</v>
      </c>
      <c r="I235" s="9">
        <v>46120.0</v>
      </c>
      <c r="J235" s="9"/>
      <c r="K235" s="13"/>
    </row>
    <row r="236">
      <c r="A236" s="12" t="s">
        <v>571</v>
      </c>
      <c r="B236" s="13"/>
      <c r="C236" s="12" t="s">
        <v>572</v>
      </c>
      <c r="D236" s="13"/>
      <c r="E236" s="12">
        <v>1.0338833E7</v>
      </c>
      <c r="F236" s="13"/>
      <c r="G236" s="13"/>
      <c r="H236" s="8" t="s">
        <v>573</v>
      </c>
      <c r="I236" s="9">
        <v>46100.0</v>
      </c>
      <c r="J236" s="9">
        <v>46105.0</v>
      </c>
      <c r="K236" s="13"/>
    </row>
    <row r="237">
      <c r="A237" s="14" t="s">
        <v>574</v>
      </c>
      <c r="B237" s="18"/>
      <c r="C237" s="14" t="s">
        <v>575</v>
      </c>
      <c r="D237" s="14" t="s">
        <v>30</v>
      </c>
      <c r="E237" s="18"/>
      <c r="F237" s="12"/>
      <c r="G237" s="90" t="s">
        <v>576</v>
      </c>
      <c r="H237" s="8" t="s">
        <v>77</v>
      </c>
      <c r="I237" s="9">
        <v>46101.0</v>
      </c>
      <c r="J237" s="9">
        <v>46105.0</v>
      </c>
      <c r="K237" s="13"/>
    </row>
    <row r="238">
      <c r="A238" s="17"/>
      <c r="B238" s="17"/>
      <c r="C238" s="17"/>
      <c r="D238" s="17"/>
      <c r="E238" s="17"/>
      <c r="F238" s="12"/>
      <c r="G238" s="17"/>
      <c r="H238" s="8" t="s">
        <v>577</v>
      </c>
      <c r="I238" s="9">
        <v>46105.0</v>
      </c>
      <c r="J238" s="9"/>
      <c r="K238" s="13"/>
    </row>
    <row r="239">
      <c r="A239" s="14" t="s">
        <v>578</v>
      </c>
      <c r="B239" s="18"/>
      <c r="C239" s="14" t="s">
        <v>579</v>
      </c>
      <c r="D239" s="14" t="s">
        <v>30</v>
      </c>
      <c r="E239" s="14">
        <v>9.6712222E7</v>
      </c>
      <c r="F239" s="13"/>
      <c r="G239" s="18"/>
      <c r="H239" s="8" t="s">
        <v>580</v>
      </c>
      <c r="I239" s="9">
        <v>46101.0</v>
      </c>
      <c r="J239" s="9">
        <v>46104.0</v>
      </c>
      <c r="K239" s="13"/>
    </row>
    <row r="240">
      <c r="A240" s="17"/>
      <c r="B240" s="17"/>
      <c r="C240" s="17"/>
      <c r="D240" s="17"/>
      <c r="E240" s="17"/>
      <c r="F240" s="13"/>
      <c r="G240" s="17"/>
      <c r="H240" s="8" t="s">
        <v>581</v>
      </c>
      <c r="I240" s="9">
        <v>46107.0</v>
      </c>
      <c r="J240" s="9"/>
      <c r="K240" s="13"/>
    </row>
    <row r="241">
      <c r="A241" s="12" t="s">
        <v>582</v>
      </c>
      <c r="B241" s="13"/>
      <c r="C241" s="12" t="s">
        <v>583</v>
      </c>
      <c r="D241" s="12" t="s">
        <v>30</v>
      </c>
      <c r="E241" s="13"/>
      <c r="F241" s="12"/>
      <c r="G241" s="41" t="s">
        <v>584</v>
      </c>
      <c r="H241" s="8" t="s">
        <v>585</v>
      </c>
      <c r="I241" s="9">
        <v>46101.0</v>
      </c>
      <c r="J241" s="25"/>
      <c r="K241" s="13"/>
    </row>
    <row r="242">
      <c r="A242" s="12" t="s">
        <v>586</v>
      </c>
      <c r="B242" s="13"/>
      <c r="C242" s="12" t="s">
        <v>223</v>
      </c>
      <c r="D242" s="12" t="s">
        <v>397</v>
      </c>
      <c r="E242" s="13"/>
      <c r="F242" s="12"/>
      <c r="G242" s="41" t="s">
        <v>587</v>
      </c>
      <c r="H242" s="8" t="s">
        <v>588</v>
      </c>
      <c r="I242" s="9">
        <v>46101.0</v>
      </c>
      <c r="J242" s="25"/>
      <c r="K242" s="13"/>
    </row>
    <row r="243">
      <c r="A243" s="14" t="s">
        <v>589</v>
      </c>
      <c r="B243" s="18"/>
      <c r="C243" s="14" t="s">
        <v>66</v>
      </c>
      <c r="D243" s="14" t="s">
        <v>468</v>
      </c>
      <c r="E243" s="18"/>
      <c r="F243" s="12"/>
      <c r="G243" s="90" t="s">
        <v>590</v>
      </c>
      <c r="H243" s="8" t="s">
        <v>77</v>
      </c>
      <c r="I243" s="9">
        <v>46101.0</v>
      </c>
      <c r="J243" s="25"/>
      <c r="K243" s="13"/>
    </row>
    <row r="244">
      <c r="A244" s="17"/>
      <c r="B244" s="17"/>
      <c r="C244" s="17"/>
      <c r="D244" s="17"/>
      <c r="E244" s="17"/>
      <c r="F244" s="12"/>
      <c r="G244" s="17"/>
      <c r="H244" s="8" t="s">
        <v>591</v>
      </c>
      <c r="I244" s="9">
        <v>46106.0</v>
      </c>
      <c r="J244" s="25"/>
      <c r="K244" s="13"/>
    </row>
    <row r="245">
      <c r="A245" s="14" t="s">
        <v>592</v>
      </c>
      <c r="B245" s="18"/>
      <c r="C245" s="14" t="s">
        <v>593</v>
      </c>
      <c r="D245" s="14" t="s">
        <v>594</v>
      </c>
      <c r="E245" s="14">
        <v>9.108808E7</v>
      </c>
      <c r="F245" s="18"/>
      <c r="G245" s="18"/>
      <c r="H245" s="8" t="s">
        <v>595</v>
      </c>
      <c r="I245" s="9">
        <v>46104.0</v>
      </c>
      <c r="J245" s="9">
        <v>46118.0</v>
      </c>
      <c r="K245" s="13"/>
    </row>
    <row r="246">
      <c r="A246" s="17"/>
      <c r="B246" s="17"/>
      <c r="C246" s="17"/>
      <c r="D246" s="17"/>
      <c r="E246" s="17"/>
      <c r="F246" s="17"/>
      <c r="G246" s="17"/>
      <c r="H246" s="8" t="s">
        <v>596</v>
      </c>
      <c r="I246" s="9">
        <v>46119.0</v>
      </c>
      <c r="J246" s="9">
        <v>46119.0</v>
      </c>
      <c r="K246" s="13"/>
    </row>
    <row r="247">
      <c r="A247" s="14" t="s">
        <v>597</v>
      </c>
      <c r="B247" s="18"/>
      <c r="C247" s="14" t="s">
        <v>598</v>
      </c>
      <c r="D247" s="14" t="s">
        <v>594</v>
      </c>
      <c r="E247" s="14">
        <v>9.8931346E7</v>
      </c>
      <c r="F247" s="18"/>
      <c r="G247" s="18"/>
      <c r="H247" s="8" t="s">
        <v>599</v>
      </c>
      <c r="I247" s="9">
        <v>46104.0</v>
      </c>
      <c r="J247" s="9">
        <v>46105.0</v>
      </c>
      <c r="K247" s="13"/>
    </row>
    <row r="248">
      <c r="A248" s="20"/>
      <c r="B248" s="20"/>
      <c r="C248" s="20"/>
      <c r="D248" s="20"/>
      <c r="E248" s="20"/>
      <c r="F248" s="20"/>
      <c r="G248" s="20"/>
      <c r="H248" s="8" t="s">
        <v>600</v>
      </c>
      <c r="I248" s="9">
        <v>46106.0</v>
      </c>
      <c r="J248" s="9">
        <v>46111.0</v>
      </c>
      <c r="K248" s="13"/>
    </row>
    <row r="249">
      <c r="A249" s="20"/>
      <c r="B249" s="20"/>
      <c r="C249" s="20"/>
      <c r="D249" s="20"/>
      <c r="E249" s="20"/>
      <c r="F249" s="20"/>
      <c r="G249" s="20"/>
      <c r="H249" s="48" t="s">
        <v>601</v>
      </c>
      <c r="I249" s="9">
        <v>46112.0</v>
      </c>
      <c r="J249" s="9"/>
      <c r="K249" s="9">
        <v>46112.0</v>
      </c>
    </row>
    <row r="250">
      <c r="A250" s="17"/>
      <c r="B250" s="17"/>
      <c r="C250" s="17"/>
      <c r="D250" s="17"/>
      <c r="E250" s="17"/>
      <c r="F250" s="17"/>
      <c r="G250" s="17"/>
      <c r="H250" s="82" t="s">
        <v>52</v>
      </c>
      <c r="I250" s="9">
        <v>46121.0</v>
      </c>
      <c r="J250" s="9"/>
      <c r="K250" s="9"/>
    </row>
    <row r="251">
      <c r="A251" s="14" t="s">
        <v>602</v>
      </c>
      <c r="B251" s="18"/>
      <c r="C251" s="14" t="s">
        <v>603</v>
      </c>
      <c r="D251" s="18"/>
      <c r="E251" s="18"/>
      <c r="F251" s="14"/>
      <c r="G251" s="90" t="s">
        <v>604</v>
      </c>
      <c r="H251" s="8" t="s">
        <v>605</v>
      </c>
      <c r="I251" s="9">
        <v>46105.0</v>
      </c>
      <c r="J251" s="9">
        <v>46111.0</v>
      </c>
      <c r="K251" s="13"/>
    </row>
    <row r="252">
      <c r="A252" s="20"/>
      <c r="B252" s="20"/>
      <c r="C252" s="20"/>
      <c r="D252" s="20"/>
      <c r="E252" s="20"/>
      <c r="F252" s="20"/>
      <c r="G252" s="20"/>
      <c r="H252" s="8" t="s">
        <v>87</v>
      </c>
      <c r="I252" s="9">
        <v>46112.0</v>
      </c>
      <c r="J252" s="9"/>
      <c r="K252" s="13"/>
    </row>
    <row r="253">
      <c r="A253" s="17"/>
      <c r="B253" s="17"/>
      <c r="C253" s="17"/>
      <c r="D253" s="17"/>
      <c r="E253" s="17"/>
      <c r="F253" s="17"/>
      <c r="G253" s="17"/>
      <c r="H253" s="8" t="s">
        <v>606</v>
      </c>
      <c r="I253" s="9">
        <v>46114.0</v>
      </c>
      <c r="J253" s="9">
        <v>46219.0</v>
      </c>
      <c r="K253" s="13"/>
    </row>
    <row r="254">
      <c r="A254" s="12" t="s">
        <v>607</v>
      </c>
      <c r="B254" s="13"/>
      <c r="C254" s="13"/>
      <c r="D254" s="13"/>
      <c r="E254" s="12">
        <v>1.15355E7</v>
      </c>
      <c r="F254" s="13"/>
      <c r="G254" s="13"/>
      <c r="H254" s="8" t="s">
        <v>608</v>
      </c>
      <c r="I254" s="9">
        <v>46105.0</v>
      </c>
      <c r="J254" s="25"/>
      <c r="K254" s="13"/>
    </row>
    <row r="255">
      <c r="A255" s="14" t="s">
        <v>609</v>
      </c>
      <c r="B255" s="18"/>
      <c r="C255" s="14" t="s">
        <v>610</v>
      </c>
      <c r="D255" s="14" t="s">
        <v>380</v>
      </c>
      <c r="E255" s="18"/>
      <c r="F255" s="12"/>
      <c r="G255" s="90" t="s">
        <v>611</v>
      </c>
      <c r="H255" s="8" t="s">
        <v>73</v>
      </c>
      <c r="I255" s="9">
        <v>46105.0</v>
      </c>
      <c r="J255" s="25"/>
      <c r="K255" s="13"/>
    </row>
    <row r="256">
      <c r="A256" s="20"/>
      <c r="B256" s="20"/>
      <c r="C256" s="17"/>
      <c r="D256" s="17"/>
      <c r="E256" s="17"/>
      <c r="F256" s="12"/>
      <c r="G256" s="17"/>
      <c r="H256" s="8" t="s">
        <v>461</v>
      </c>
      <c r="I256" s="9">
        <v>46106.0</v>
      </c>
      <c r="J256" s="25"/>
      <c r="K256" s="13"/>
    </row>
    <row r="257">
      <c r="A257" s="20"/>
      <c r="B257" s="20"/>
      <c r="C257" s="12" t="s">
        <v>612</v>
      </c>
      <c r="D257" s="12" t="s">
        <v>407</v>
      </c>
      <c r="E257" s="12" t="s">
        <v>613</v>
      </c>
      <c r="F257" s="12"/>
      <c r="G257" s="41" t="s">
        <v>614</v>
      </c>
      <c r="H257" s="8" t="s">
        <v>615</v>
      </c>
      <c r="I257" s="9">
        <v>46107.0</v>
      </c>
      <c r="J257" s="25"/>
      <c r="K257" s="13"/>
    </row>
    <row r="258">
      <c r="A258" s="17"/>
      <c r="B258" s="17"/>
      <c r="C258" s="12" t="s">
        <v>616</v>
      </c>
      <c r="D258" s="12" t="s">
        <v>30</v>
      </c>
      <c r="E258" s="12"/>
      <c r="F258" s="12"/>
      <c r="G258" s="16" t="s">
        <v>617</v>
      </c>
      <c r="H258" s="8" t="s">
        <v>461</v>
      </c>
      <c r="I258" s="9">
        <v>46119.0</v>
      </c>
      <c r="J258" s="25"/>
      <c r="K258" s="13"/>
    </row>
    <row r="259">
      <c r="A259" s="12" t="s">
        <v>618</v>
      </c>
      <c r="B259" s="13"/>
      <c r="C259" s="12" t="s">
        <v>382</v>
      </c>
      <c r="D259" s="13"/>
      <c r="E259" s="12">
        <v>9.185065E7</v>
      </c>
      <c r="F259" s="13"/>
      <c r="G259" s="13"/>
      <c r="H259" s="8" t="s">
        <v>619</v>
      </c>
      <c r="I259" s="9">
        <v>46105.0</v>
      </c>
      <c r="J259" s="25"/>
      <c r="K259" s="13"/>
    </row>
    <row r="260">
      <c r="A260" s="93" t="s">
        <v>620</v>
      </c>
      <c r="B260" s="12"/>
      <c r="C260" s="12"/>
      <c r="D260" s="12"/>
      <c r="E260" s="13"/>
      <c r="F260" s="12"/>
      <c r="G260" s="12"/>
      <c r="H260" s="8" t="s">
        <v>621</v>
      </c>
      <c r="I260" s="9">
        <v>46106.0</v>
      </c>
      <c r="J260" s="25"/>
      <c r="K260" s="13"/>
    </row>
    <row r="261">
      <c r="A261" s="94" t="s">
        <v>622</v>
      </c>
      <c r="B261" s="12"/>
      <c r="C261" s="12" t="s">
        <v>406</v>
      </c>
      <c r="D261" s="12" t="s">
        <v>30</v>
      </c>
      <c r="E261" s="95">
        <f>+37494900582</f>
        <v>37494900582</v>
      </c>
      <c r="F261" s="12"/>
      <c r="G261" s="41" t="s">
        <v>623</v>
      </c>
      <c r="H261" s="8" t="s">
        <v>624</v>
      </c>
      <c r="I261" s="9">
        <v>46106.0</v>
      </c>
      <c r="J261" s="25"/>
      <c r="K261" s="13"/>
    </row>
    <row r="262">
      <c r="A262" s="93" t="s">
        <v>625</v>
      </c>
      <c r="B262" s="12" t="s">
        <v>626</v>
      </c>
      <c r="C262" s="12" t="s">
        <v>627</v>
      </c>
      <c r="D262" s="12" t="s">
        <v>30</v>
      </c>
      <c r="E262" s="13"/>
      <c r="F262" s="12"/>
      <c r="G262" s="41" t="s">
        <v>628</v>
      </c>
      <c r="H262" s="8" t="s">
        <v>77</v>
      </c>
      <c r="I262" s="9">
        <v>46106.0</v>
      </c>
      <c r="J262" s="25"/>
      <c r="K262" s="13"/>
    </row>
    <row r="263">
      <c r="A263" s="93" t="s">
        <v>629</v>
      </c>
      <c r="B263" s="12"/>
      <c r="C263" s="12" t="s">
        <v>630</v>
      </c>
      <c r="D263" s="12" t="s">
        <v>631</v>
      </c>
      <c r="E263" s="13"/>
      <c r="F263" s="12"/>
      <c r="G263" s="41" t="s">
        <v>632</v>
      </c>
      <c r="H263" s="8" t="s">
        <v>77</v>
      </c>
      <c r="I263" s="9">
        <v>46106.0</v>
      </c>
      <c r="J263" s="25"/>
      <c r="K263" s="13"/>
    </row>
    <row r="264">
      <c r="A264" s="96" t="s">
        <v>633</v>
      </c>
      <c r="B264" s="14" t="s">
        <v>17</v>
      </c>
      <c r="C264" s="12" t="s">
        <v>634</v>
      </c>
      <c r="D264" s="12" t="s">
        <v>635</v>
      </c>
      <c r="E264" s="13"/>
      <c r="F264" s="12"/>
      <c r="G264" s="41" t="s">
        <v>636</v>
      </c>
      <c r="H264" s="8" t="s">
        <v>637</v>
      </c>
      <c r="I264" s="9">
        <v>46106.0</v>
      </c>
      <c r="J264" s="25"/>
      <c r="K264" s="13"/>
    </row>
    <row r="265">
      <c r="B265" s="17"/>
      <c r="C265" s="12" t="s">
        <v>638</v>
      </c>
      <c r="D265" s="12" t="s">
        <v>639</v>
      </c>
      <c r="E265" s="13"/>
      <c r="F265" s="12"/>
      <c r="G265" s="16" t="s">
        <v>640</v>
      </c>
      <c r="H265" s="8" t="s">
        <v>77</v>
      </c>
      <c r="I265" s="9">
        <v>46121.0</v>
      </c>
      <c r="J265" s="25"/>
      <c r="K265" s="13"/>
    </row>
    <row r="266">
      <c r="A266" s="12" t="s">
        <v>641</v>
      </c>
      <c r="B266" s="12" t="s">
        <v>344</v>
      </c>
      <c r="C266" s="12" t="s">
        <v>630</v>
      </c>
      <c r="D266" s="12" t="s">
        <v>30</v>
      </c>
      <c r="E266" s="13"/>
      <c r="F266" s="12"/>
      <c r="G266" s="41" t="s">
        <v>642</v>
      </c>
      <c r="H266" s="8" t="s">
        <v>77</v>
      </c>
      <c r="I266" s="9">
        <v>46106.0</v>
      </c>
      <c r="J266" s="25"/>
      <c r="K266" s="13"/>
    </row>
    <row r="267">
      <c r="A267" s="12" t="s">
        <v>643</v>
      </c>
      <c r="B267" s="13"/>
      <c r="C267" s="12" t="s">
        <v>644</v>
      </c>
      <c r="D267" s="12" t="s">
        <v>645</v>
      </c>
      <c r="E267" s="12"/>
      <c r="F267" s="12"/>
      <c r="G267" s="41" t="s">
        <v>646</v>
      </c>
      <c r="H267" s="8" t="s">
        <v>73</v>
      </c>
      <c r="I267" s="9">
        <v>46106.0</v>
      </c>
      <c r="J267" s="25"/>
      <c r="K267" s="13"/>
    </row>
    <row r="268">
      <c r="A268" s="14" t="s">
        <v>647</v>
      </c>
      <c r="B268" s="14" t="s">
        <v>344</v>
      </c>
      <c r="C268" s="14" t="s">
        <v>648</v>
      </c>
      <c r="D268" s="14" t="s">
        <v>649</v>
      </c>
      <c r="E268" s="18"/>
      <c r="F268" s="14"/>
      <c r="G268" s="90" t="s">
        <v>650</v>
      </c>
      <c r="H268" s="8" t="s">
        <v>77</v>
      </c>
      <c r="I268" s="9">
        <v>46106.0</v>
      </c>
      <c r="J268" s="25"/>
      <c r="K268" s="13"/>
    </row>
    <row r="269">
      <c r="A269" s="17"/>
      <c r="B269" s="17"/>
      <c r="C269" s="17"/>
      <c r="D269" s="17"/>
      <c r="E269" s="17"/>
      <c r="F269" s="17"/>
      <c r="G269" s="17"/>
      <c r="H269" s="8" t="s">
        <v>87</v>
      </c>
      <c r="I269" s="9">
        <v>46120.0</v>
      </c>
      <c r="J269" s="25"/>
      <c r="K269" s="13"/>
    </row>
    <row r="270">
      <c r="A270" s="14" t="s">
        <v>651</v>
      </c>
      <c r="B270" s="14" t="s">
        <v>344</v>
      </c>
      <c r="C270" s="18"/>
      <c r="D270" s="18"/>
      <c r="E270" s="14" t="s">
        <v>652</v>
      </c>
      <c r="F270" s="18"/>
      <c r="G270" s="18"/>
      <c r="H270" s="8" t="s">
        <v>653</v>
      </c>
      <c r="I270" s="9">
        <v>46106.0</v>
      </c>
      <c r="J270" s="9">
        <v>46107.0</v>
      </c>
      <c r="K270" s="13"/>
    </row>
    <row r="271">
      <c r="A271" s="17"/>
      <c r="B271" s="17"/>
      <c r="C271" s="17"/>
      <c r="D271" s="17"/>
      <c r="E271" s="17"/>
      <c r="F271" s="17"/>
      <c r="G271" s="17"/>
      <c r="H271" s="8" t="s">
        <v>654</v>
      </c>
      <c r="I271" s="9">
        <v>46120.0</v>
      </c>
      <c r="J271" s="9"/>
      <c r="K271" s="13"/>
    </row>
    <row r="272">
      <c r="A272" s="14" t="s">
        <v>655</v>
      </c>
      <c r="B272" s="14"/>
      <c r="C272" s="14" t="s">
        <v>13</v>
      </c>
      <c r="D272" s="14" t="s">
        <v>656</v>
      </c>
      <c r="E272" s="14">
        <v>9.1411354E7</v>
      </c>
      <c r="F272" s="18"/>
      <c r="G272" s="18"/>
      <c r="H272" s="8" t="s">
        <v>657</v>
      </c>
      <c r="I272" s="9">
        <v>46106.0</v>
      </c>
      <c r="J272" s="9">
        <v>46107.0</v>
      </c>
      <c r="K272" s="13"/>
    </row>
    <row r="273">
      <c r="A273" s="20"/>
      <c r="B273" s="20"/>
      <c r="C273" s="20"/>
      <c r="D273" s="20"/>
      <c r="E273" s="20"/>
      <c r="F273" s="20"/>
      <c r="G273" s="20"/>
      <c r="H273" s="8" t="s">
        <v>658</v>
      </c>
      <c r="I273" s="9">
        <v>46111.0</v>
      </c>
      <c r="J273" s="9">
        <v>46112.0</v>
      </c>
      <c r="K273" s="13"/>
    </row>
    <row r="274">
      <c r="A274" s="17"/>
      <c r="B274" s="17"/>
      <c r="C274" s="17"/>
      <c r="D274" s="17"/>
      <c r="E274" s="17"/>
      <c r="F274" s="17"/>
      <c r="G274" s="17"/>
      <c r="H274" s="8" t="s">
        <v>659</v>
      </c>
      <c r="I274" s="9">
        <v>46114.0</v>
      </c>
      <c r="J274" s="9">
        <v>46129.0</v>
      </c>
      <c r="K274" s="13"/>
    </row>
    <row r="275">
      <c r="A275" s="12" t="s">
        <v>660</v>
      </c>
      <c r="B275" s="12" t="s">
        <v>177</v>
      </c>
      <c r="C275" s="12" t="s">
        <v>661</v>
      </c>
      <c r="D275" s="12" t="s">
        <v>662</v>
      </c>
      <c r="E275" s="95">
        <f>+37493446674</f>
        <v>37493446674</v>
      </c>
      <c r="F275" s="12"/>
      <c r="G275" s="41" t="s">
        <v>663</v>
      </c>
      <c r="H275" s="8" t="s">
        <v>77</v>
      </c>
      <c r="I275" s="9">
        <v>46106.0</v>
      </c>
      <c r="J275" s="9">
        <v>46107.0</v>
      </c>
      <c r="K275" s="13"/>
    </row>
    <row r="276">
      <c r="A276" s="14" t="s">
        <v>664</v>
      </c>
      <c r="B276" s="14" t="s">
        <v>626</v>
      </c>
      <c r="C276" s="14" t="s">
        <v>665</v>
      </c>
      <c r="D276" s="18"/>
      <c r="E276" s="18"/>
      <c r="F276" s="51"/>
      <c r="G276" s="97" t="s">
        <v>666</v>
      </c>
      <c r="H276" s="8" t="s">
        <v>77</v>
      </c>
      <c r="I276" s="9">
        <v>46106.0</v>
      </c>
      <c r="J276" s="9">
        <v>46108.0</v>
      </c>
      <c r="K276" s="13"/>
    </row>
    <row r="277">
      <c r="A277" s="17"/>
      <c r="B277" s="17"/>
      <c r="C277" s="17"/>
      <c r="D277" s="17"/>
      <c r="E277" s="17"/>
      <c r="F277" s="51"/>
      <c r="G277" s="17"/>
      <c r="H277" s="8" t="s">
        <v>667</v>
      </c>
      <c r="I277" s="9">
        <v>46111.0</v>
      </c>
      <c r="J277" s="9"/>
      <c r="K277" s="13"/>
    </row>
    <row r="278">
      <c r="A278" s="12" t="s">
        <v>668</v>
      </c>
      <c r="B278" s="24" t="s">
        <v>669</v>
      </c>
      <c r="C278" s="12" t="s">
        <v>670</v>
      </c>
      <c r="D278" s="12" t="s">
        <v>19</v>
      </c>
      <c r="E278" s="13"/>
      <c r="F278" s="12"/>
      <c r="G278" s="41" t="s">
        <v>671</v>
      </c>
      <c r="H278" s="8" t="s">
        <v>77</v>
      </c>
      <c r="I278" s="9">
        <v>46106.0</v>
      </c>
      <c r="J278" s="9">
        <v>46112.0</v>
      </c>
      <c r="K278" s="13"/>
    </row>
    <row r="279">
      <c r="A279" s="12" t="s">
        <v>672</v>
      </c>
      <c r="B279" s="12" t="s">
        <v>673</v>
      </c>
      <c r="C279" s="12" t="s">
        <v>674</v>
      </c>
      <c r="D279" s="12" t="s">
        <v>397</v>
      </c>
      <c r="E279" s="13"/>
      <c r="F279" s="12"/>
      <c r="G279" s="41" t="s">
        <v>675</v>
      </c>
      <c r="H279" s="8" t="s">
        <v>77</v>
      </c>
      <c r="I279" s="9">
        <v>46106.0</v>
      </c>
      <c r="J279" s="9">
        <v>46112.0</v>
      </c>
      <c r="K279" s="13"/>
    </row>
    <row r="280">
      <c r="A280" s="14" t="s">
        <v>676</v>
      </c>
      <c r="B280" s="18"/>
      <c r="C280" s="14" t="s">
        <v>677</v>
      </c>
      <c r="D280" s="14" t="s">
        <v>678</v>
      </c>
      <c r="E280" s="18"/>
      <c r="F280" s="12"/>
      <c r="G280" s="90" t="s">
        <v>679</v>
      </c>
      <c r="H280" s="8" t="s">
        <v>77</v>
      </c>
      <c r="I280" s="9">
        <v>46107.0</v>
      </c>
      <c r="J280" s="9">
        <v>46111.0</v>
      </c>
      <c r="K280" s="13"/>
    </row>
    <row r="281">
      <c r="A281" s="20"/>
      <c r="B281" s="20"/>
      <c r="C281" s="17"/>
      <c r="D281" s="17"/>
      <c r="E281" s="17"/>
      <c r="F281" s="12"/>
      <c r="G281" s="17"/>
      <c r="H281" s="8" t="s">
        <v>680</v>
      </c>
      <c r="I281" s="9">
        <v>46108.0</v>
      </c>
      <c r="J281" s="9"/>
      <c r="K281" s="13"/>
    </row>
    <row r="282">
      <c r="A282" s="20"/>
      <c r="B282" s="20"/>
      <c r="C282" s="12" t="s">
        <v>681</v>
      </c>
      <c r="D282" s="12" t="s">
        <v>97</v>
      </c>
      <c r="E282" s="13"/>
      <c r="F282" s="12"/>
      <c r="G282" s="16" t="s">
        <v>682</v>
      </c>
      <c r="H282" s="8" t="s">
        <v>683</v>
      </c>
      <c r="I282" s="9">
        <v>46115.0</v>
      </c>
      <c r="J282" s="9">
        <v>46133.0</v>
      </c>
      <c r="K282" s="13"/>
    </row>
    <row r="283">
      <c r="A283" s="17"/>
      <c r="B283" s="17"/>
      <c r="C283" s="12" t="s">
        <v>684</v>
      </c>
      <c r="D283" s="12" t="s">
        <v>97</v>
      </c>
      <c r="E283" s="13"/>
      <c r="F283" s="12"/>
      <c r="G283" s="16" t="s">
        <v>685</v>
      </c>
      <c r="H283" s="8" t="s">
        <v>48</v>
      </c>
      <c r="I283" s="9">
        <v>46115.0</v>
      </c>
      <c r="J283" s="9"/>
      <c r="K283" s="13"/>
    </row>
    <row r="284">
      <c r="A284" s="12" t="s">
        <v>686</v>
      </c>
      <c r="B284" s="12" t="s">
        <v>626</v>
      </c>
      <c r="C284" s="12" t="s">
        <v>687</v>
      </c>
      <c r="D284" s="12" t="s">
        <v>688</v>
      </c>
      <c r="E284" s="13"/>
      <c r="F284" s="12"/>
      <c r="G284" s="16" t="s">
        <v>689</v>
      </c>
      <c r="H284" s="8" t="s">
        <v>77</v>
      </c>
      <c r="I284" s="9">
        <v>46107.0</v>
      </c>
      <c r="J284" s="9">
        <v>46112.0</v>
      </c>
      <c r="K284" s="13"/>
    </row>
    <row r="285">
      <c r="A285" s="14" t="s">
        <v>690</v>
      </c>
      <c r="B285" s="14" t="s">
        <v>691</v>
      </c>
      <c r="C285" s="12" t="s">
        <v>692</v>
      </c>
      <c r="D285" s="12" t="s">
        <v>468</v>
      </c>
      <c r="E285" s="13"/>
      <c r="F285" s="12"/>
      <c r="G285" s="16" t="s">
        <v>693</v>
      </c>
      <c r="H285" s="8" t="s">
        <v>694</v>
      </c>
      <c r="I285" s="9">
        <v>46107.0</v>
      </c>
      <c r="J285" s="9">
        <v>46113.0</v>
      </c>
      <c r="K285" s="13"/>
    </row>
    <row r="286">
      <c r="A286" s="17"/>
      <c r="B286" s="17"/>
      <c r="C286" s="12" t="s">
        <v>695</v>
      </c>
      <c r="D286" s="12" t="s">
        <v>30</v>
      </c>
      <c r="E286" s="13"/>
      <c r="F286" s="12"/>
      <c r="G286" s="16" t="s">
        <v>696</v>
      </c>
      <c r="H286" s="8" t="s">
        <v>48</v>
      </c>
      <c r="I286" s="9">
        <v>46115.0</v>
      </c>
      <c r="J286" s="9"/>
      <c r="K286" s="13"/>
    </row>
    <row r="287">
      <c r="A287" s="12" t="s">
        <v>697</v>
      </c>
      <c r="B287" s="13"/>
      <c r="C287" s="13"/>
      <c r="D287" s="13"/>
      <c r="E287" s="13"/>
      <c r="F287" s="13"/>
      <c r="G287" s="13"/>
      <c r="H287" s="8" t="s">
        <v>698</v>
      </c>
      <c r="I287" s="9">
        <v>46107.0</v>
      </c>
      <c r="J287" s="9">
        <v>46114.0</v>
      </c>
      <c r="K287" s="13"/>
    </row>
    <row r="288">
      <c r="A288" s="14" t="s">
        <v>699</v>
      </c>
      <c r="B288" s="18"/>
      <c r="C288" s="14" t="s">
        <v>700</v>
      </c>
      <c r="D288" s="14" t="s">
        <v>701</v>
      </c>
      <c r="E288" s="18"/>
      <c r="F288" s="12"/>
      <c r="G288" s="16" t="s">
        <v>702</v>
      </c>
      <c r="H288" s="8" t="s">
        <v>77</v>
      </c>
      <c r="I288" s="9">
        <v>46107.0</v>
      </c>
      <c r="J288" s="25"/>
      <c r="K288" s="13"/>
    </row>
    <row r="289">
      <c r="A289" s="20"/>
      <c r="B289" s="20"/>
      <c r="C289" s="17"/>
      <c r="D289" s="17"/>
      <c r="E289" s="17"/>
      <c r="F289" s="12"/>
      <c r="H289" s="8" t="s">
        <v>703</v>
      </c>
      <c r="I289" s="9">
        <v>46108.0</v>
      </c>
      <c r="J289" s="25"/>
      <c r="K289" s="13"/>
    </row>
    <row r="290">
      <c r="A290" s="17"/>
      <c r="B290" s="17"/>
      <c r="C290" s="12" t="s">
        <v>704</v>
      </c>
      <c r="D290" s="11" t="s">
        <v>705</v>
      </c>
      <c r="E290" s="13"/>
      <c r="F290" s="12"/>
      <c r="G290" s="16" t="s">
        <v>706</v>
      </c>
      <c r="H290" s="8" t="s">
        <v>77</v>
      </c>
      <c r="I290" s="9">
        <v>46108.0</v>
      </c>
      <c r="J290" s="25"/>
      <c r="K290" s="13"/>
    </row>
    <row r="291">
      <c r="A291" s="12" t="s">
        <v>707</v>
      </c>
      <c r="B291" s="13"/>
      <c r="C291" s="12" t="s">
        <v>708</v>
      </c>
      <c r="D291" s="98" t="s">
        <v>709</v>
      </c>
      <c r="E291" s="13"/>
      <c r="F291" s="12"/>
      <c r="G291" s="16" t="s">
        <v>710</v>
      </c>
      <c r="H291" s="8" t="s">
        <v>77</v>
      </c>
      <c r="I291" s="9">
        <v>46107.0</v>
      </c>
      <c r="J291" s="25"/>
      <c r="K291" s="13"/>
    </row>
    <row r="292">
      <c r="A292" s="12" t="s">
        <v>711</v>
      </c>
      <c r="B292" s="13"/>
      <c r="C292" s="12" t="s">
        <v>712</v>
      </c>
      <c r="D292" s="12" t="s">
        <v>30</v>
      </c>
      <c r="E292" s="13"/>
      <c r="F292" s="12"/>
      <c r="G292" s="12" t="s">
        <v>713</v>
      </c>
      <c r="H292" s="8" t="s">
        <v>714</v>
      </c>
      <c r="I292" s="9">
        <v>46107.0</v>
      </c>
      <c r="J292" s="25"/>
      <c r="K292" s="13"/>
    </row>
    <row r="293">
      <c r="A293" s="12" t="s">
        <v>715</v>
      </c>
      <c r="B293" s="13"/>
      <c r="C293" s="12" t="s">
        <v>716</v>
      </c>
      <c r="D293" s="12" t="s">
        <v>717</v>
      </c>
      <c r="E293" s="12">
        <v>7.78787E7</v>
      </c>
      <c r="F293" s="12"/>
      <c r="G293" s="16" t="s">
        <v>718</v>
      </c>
      <c r="H293" s="8" t="s">
        <v>719</v>
      </c>
      <c r="I293" s="9">
        <v>46107.0</v>
      </c>
      <c r="J293" s="25"/>
      <c r="K293" s="13"/>
    </row>
    <row r="294">
      <c r="A294" s="12" t="s">
        <v>720</v>
      </c>
      <c r="B294" s="13"/>
      <c r="C294" s="12" t="s">
        <v>721</v>
      </c>
      <c r="D294" s="12" t="s">
        <v>722</v>
      </c>
      <c r="E294" s="13"/>
      <c r="F294" s="12"/>
      <c r="G294" s="16" t="s">
        <v>723</v>
      </c>
      <c r="H294" s="8" t="s">
        <v>77</v>
      </c>
      <c r="I294" s="9">
        <v>46108.0</v>
      </c>
      <c r="J294" s="25"/>
      <c r="K294" s="13"/>
    </row>
    <row r="295">
      <c r="A295" s="14" t="s">
        <v>724</v>
      </c>
      <c r="B295" s="18"/>
      <c r="C295" s="14" t="s">
        <v>340</v>
      </c>
      <c r="D295" s="18"/>
      <c r="E295" s="14">
        <v>4.4546475E7</v>
      </c>
      <c r="F295" s="18"/>
      <c r="G295" s="18"/>
      <c r="H295" s="8" t="s">
        <v>725</v>
      </c>
      <c r="I295" s="9">
        <v>46108.0</v>
      </c>
      <c r="J295" s="25"/>
      <c r="K295" s="13"/>
    </row>
    <row r="296">
      <c r="A296" s="20"/>
      <c r="B296" s="20"/>
      <c r="C296" s="20"/>
      <c r="D296" s="20"/>
      <c r="E296" s="20"/>
      <c r="F296" s="20"/>
      <c r="G296" s="20"/>
      <c r="H296" s="48" t="s">
        <v>726</v>
      </c>
      <c r="I296" s="9">
        <v>46112.0</v>
      </c>
      <c r="J296" s="25"/>
      <c r="K296" s="9">
        <v>46112.0</v>
      </c>
    </row>
    <row r="297">
      <c r="A297" s="17"/>
      <c r="B297" s="17"/>
      <c r="C297" s="17"/>
      <c r="D297" s="17"/>
      <c r="E297" s="17"/>
      <c r="F297" s="17"/>
      <c r="G297" s="17"/>
      <c r="H297" s="82" t="s">
        <v>727</v>
      </c>
      <c r="I297" s="9">
        <v>46115.0</v>
      </c>
      <c r="J297" s="25"/>
      <c r="K297" s="9"/>
    </row>
    <row r="298">
      <c r="A298" s="14" t="s">
        <v>728</v>
      </c>
      <c r="B298" s="18"/>
      <c r="C298" s="14" t="s">
        <v>382</v>
      </c>
      <c r="D298" s="14">
        <v>9.3575353E7</v>
      </c>
      <c r="E298" s="14">
        <v>4.1005004E7</v>
      </c>
      <c r="F298" s="12"/>
      <c r="G298" s="16" t="s">
        <v>729</v>
      </c>
      <c r="H298" s="8" t="s">
        <v>730</v>
      </c>
      <c r="I298" s="9">
        <v>46108.0</v>
      </c>
      <c r="J298" s="9">
        <v>46111.0</v>
      </c>
      <c r="K298" s="13"/>
    </row>
    <row r="299">
      <c r="A299" s="17"/>
      <c r="B299" s="17"/>
      <c r="C299" s="17"/>
      <c r="D299" s="17"/>
      <c r="E299" s="17"/>
      <c r="F299" s="12"/>
      <c r="H299" s="8" t="s">
        <v>731</v>
      </c>
      <c r="I299" s="9">
        <v>46112.0</v>
      </c>
      <c r="J299" s="9">
        <v>46125.0</v>
      </c>
      <c r="K299" s="13"/>
    </row>
    <row r="300">
      <c r="A300" s="11" t="s">
        <v>732</v>
      </c>
      <c r="B300" s="13"/>
      <c r="C300" s="13"/>
      <c r="D300" s="13"/>
      <c r="E300" s="12">
        <v>1.28888E7</v>
      </c>
      <c r="F300" s="13"/>
      <c r="G300" s="13"/>
      <c r="H300" s="8" t="s">
        <v>733</v>
      </c>
      <c r="I300" s="9">
        <v>46108.0</v>
      </c>
      <c r="J300" s="25"/>
      <c r="K300" s="13"/>
    </row>
    <row r="301">
      <c r="A301" s="12" t="s">
        <v>734</v>
      </c>
      <c r="B301" s="13"/>
      <c r="C301" s="12" t="s">
        <v>735</v>
      </c>
      <c r="D301" s="12" t="s">
        <v>301</v>
      </c>
      <c r="E301" s="13"/>
      <c r="F301" s="12"/>
      <c r="G301" s="16" t="s">
        <v>736</v>
      </c>
      <c r="H301" s="8" t="s">
        <v>737</v>
      </c>
      <c r="I301" s="9">
        <v>46111.0</v>
      </c>
      <c r="J301" s="25"/>
      <c r="K301" s="13"/>
    </row>
    <row r="302">
      <c r="A302" s="94" t="s">
        <v>738</v>
      </c>
      <c r="B302" s="18"/>
      <c r="C302" s="12" t="s">
        <v>739</v>
      </c>
      <c r="D302" s="12" t="s">
        <v>19</v>
      </c>
      <c r="E302" s="13"/>
      <c r="F302" s="12"/>
      <c r="G302" s="16" t="s">
        <v>740</v>
      </c>
      <c r="H302" s="8" t="s">
        <v>737</v>
      </c>
      <c r="I302" s="9">
        <v>46111.0</v>
      </c>
      <c r="J302" s="25"/>
      <c r="K302" s="13"/>
    </row>
    <row r="303">
      <c r="B303" s="17"/>
      <c r="C303" s="12" t="s">
        <v>741</v>
      </c>
      <c r="D303" s="12" t="s">
        <v>30</v>
      </c>
      <c r="E303" s="13"/>
      <c r="F303" s="12"/>
      <c r="G303" s="16" t="s">
        <v>742</v>
      </c>
      <c r="H303" s="8" t="s">
        <v>743</v>
      </c>
      <c r="I303" s="9">
        <v>46112.0</v>
      </c>
      <c r="J303" s="25"/>
      <c r="K303" s="13"/>
    </row>
    <row r="304">
      <c r="A304" s="12" t="s">
        <v>744</v>
      </c>
      <c r="B304" s="13"/>
      <c r="C304" s="12" t="s">
        <v>745</v>
      </c>
      <c r="D304" s="13"/>
      <c r="E304" s="13"/>
      <c r="F304" s="12"/>
      <c r="G304" s="12">
        <v>6.0759975E7</v>
      </c>
      <c r="H304" s="8" t="s">
        <v>746</v>
      </c>
      <c r="I304" s="9">
        <v>46111.0</v>
      </c>
      <c r="J304" s="25"/>
      <c r="K304" s="13"/>
    </row>
    <row r="305">
      <c r="A305" s="12" t="s">
        <v>747</v>
      </c>
      <c r="B305" s="12" t="s">
        <v>748</v>
      </c>
      <c r="C305" s="12" t="s">
        <v>749</v>
      </c>
      <c r="D305" s="12" t="s">
        <v>337</v>
      </c>
      <c r="E305" s="11" t="s">
        <v>750</v>
      </c>
      <c r="F305" s="12"/>
      <c r="G305" s="16" t="s">
        <v>751</v>
      </c>
      <c r="H305" s="8" t="s">
        <v>752</v>
      </c>
      <c r="I305" s="9">
        <v>46111.0</v>
      </c>
      <c r="J305" s="25"/>
      <c r="K305" s="13"/>
    </row>
    <row r="306">
      <c r="A306" s="12" t="s">
        <v>753</v>
      </c>
      <c r="B306" s="12" t="s">
        <v>754</v>
      </c>
      <c r="C306" s="13"/>
      <c r="E306" s="12">
        <v>4.4551555E7</v>
      </c>
      <c r="F306" s="13"/>
      <c r="G306" s="13"/>
      <c r="H306" s="8" t="s">
        <v>755</v>
      </c>
      <c r="I306" s="9">
        <v>46111.0</v>
      </c>
      <c r="J306" s="25"/>
      <c r="K306" s="13"/>
    </row>
    <row r="307">
      <c r="A307" s="14" t="s">
        <v>756</v>
      </c>
      <c r="B307" s="18"/>
      <c r="C307" s="18"/>
      <c r="D307" s="18"/>
      <c r="E307" s="18"/>
      <c r="F307" s="14"/>
      <c r="G307" s="90" t="s">
        <v>757</v>
      </c>
      <c r="H307" s="8" t="s">
        <v>737</v>
      </c>
      <c r="I307" s="9">
        <v>46111.0</v>
      </c>
      <c r="J307" s="25"/>
      <c r="K307" s="13"/>
    </row>
    <row r="308">
      <c r="A308" s="17"/>
      <c r="B308" s="17"/>
      <c r="C308" s="17"/>
      <c r="D308" s="17"/>
      <c r="E308" s="17"/>
      <c r="F308" s="17"/>
      <c r="G308" s="17"/>
      <c r="H308" s="8" t="s">
        <v>758</v>
      </c>
      <c r="I308" s="9">
        <v>46121.0</v>
      </c>
      <c r="J308" s="25"/>
      <c r="K308" s="13"/>
    </row>
    <row r="309">
      <c r="A309" s="12" t="s">
        <v>759</v>
      </c>
      <c r="B309" s="12" t="s">
        <v>760</v>
      </c>
      <c r="C309" s="12" t="s">
        <v>761</v>
      </c>
      <c r="D309" s="12" t="s">
        <v>19</v>
      </c>
      <c r="E309" s="13"/>
      <c r="F309" s="13"/>
      <c r="G309" s="16" t="s">
        <v>762</v>
      </c>
      <c r="H309" s="8" t="s">
        <v>737</v>
      </c>
      <c r="I309" s="9">
        <v>46113.0</v>
      </c>
      <c r="J309" s="25"/>
      <c r="K309" s="13"/>
    </row>
    <row r="310">
      <c r="A310" s="14" t="s">
        <v>763</v>
      </c>
      <c r="B310" s="14" t="s">
        <v>17</v>
      </c>
      <c r="C310" s="14" t="s">
        <v>764</v>
      </c>
      <c r="D310" s="18"/>
      <c r="E310" s="18"/>
      <c r="F310" s="18"/>
      <c r="G310" s="16" t="s">
        <v>765</v>
      </c>
      <c r="H310" s="8" t="s">
        <v>73</v>
      </c>
      <c r="I310" s="9">
        <v>46113.0</v>
      </c>
      <c r="J310" s="25"/>
      <c r="K310" s="13"/>
    </row>
    <row r="311">
      <c r="A311" s="17"/>
      <c r="B311" s="17"/>
      <c r="C311" s="17"/>
      <c r="D311" s="17"/>
      <c r="E311" s="17"/>
      <c r="F311" s="17"/>
      <c r="H311" s="8" t="s">
        <v>77</v>
      </c>
      <c r="I311" s="9">
        <v>46114.0</v>
      </c>
      <c r="J311" s="25"/>
      <c r="K311" s="13"/>
    </row>
    <row r="312">
      <c r="A312" s="14" t="s">
        <v>766</v>
      </c>
      <c r="B312" s="14" t="s">
        <v>767</v>
      </c>
      <c r="C312" s="14" t="s">
        <v>768</v>
      </c>
      <c r="D312" s="18"/>
      <c r="E312" s="18"/>
      <c r="F312" s="18"/>
      <c r="G312" s="16" t="s">
        <v>769</v>
      </c>
      <c r="H312" s="8" t="s">
        <v>73</v>
      </c>
      <c r="I312" s="9">
        <v>46113.0</v>
      </c>
      <c r="J312" s="25"/>
      <c r="K312" s="13"/>
    </row>
    <row r="313">
      <c r="A313" s="20"/>
      <c r="B313" s="20"/>
      <c r="C313" s="20"/>
      <c r="D313" s="20"/>
      <c r="E313" s="20"/>
      <c r="F313" s="20"/>
      <c r="H313" s="8" t="s">
        <v>48</v>
      </c>
      <c r="I313" s="9">
        <v>46114.0</v>
      </c>
      <c r="J313" s="9">
        <v>46119.0</v>
      </c>
      <c r="K313" s="13"/>
    </row>
    <row r="314">
      <c r="A314" s="17"/>
      <c r="B314" s="17"/>
      <c r="C314" s="17"/>
      <c r="D314" s="17"/>
      <c r="E314" s="17"/>
      <c r="F314" s="17"/>
      <c r="H314" s="8" t="s">
        <v>770</v>
      </c>
      <c r="I314" s="9">
        <v>46114.0</v>
      </c>
      <c r="J314" s="9"/>
      <c r="K314" s="13"/>
    </row>
    <row r="315">
      <c r="A315" s="12" t="s">
        <v>771</v>
      </c>
      <c r="B315" s="13"/>
      <c r="C315" s="72" t="s">
        <v>772</v>
      </c>
      <c r="D315" s="13"/>
      <c r="E315" s="99" t="s">
        <v>773</v>
      </c>
      <c r="F315" s="13"/>
      <c r="G315" s="16" t="s">
        <v>774</v>
      </c>
      <c r="H315" s="8" t="s">
        <v>775</v>
      </c>
      <c r="I315" s="9">
        <v>46114.0</v>
      </c>
      <c r="J315" s="9">
        <v>46120.0</v>
      </c>
      <c r="K315" s="13"/>
    </row>
    <row r="316">
      <c r="A316" s="98" t="s">
        <v>776</v>
      </c>
      <c r="B316" s="12" t="s">
        <v>17</v>
      </c>
      <c r="C316" s="12" t="s">
        <v>66</v>
      </c>
      <c r="D316" s="12" t="s">
        <v>30</v>
      </c>
      <c r="E316" s="13"/>
      <c r="F316" s="13"/>
      <c r="G316" s="16" t="s">
        <v>777</v>
      </c>
      <c r="H316" s="8" t="s">
        <v>77</v>
      </c>
      <c r="I316" s="9">
        <v>46114.0</v>
      </c>
      <c r="J316" s="9">
        <v>46121.0</v>
      </c>
      <c r="K316" s="13"/>
    </row>
    <row r="317">
      <c r="A317" s="12" t="s">
        <v>778</v>
      </c>
      <c r="B317" s="13"/>
      <c r="C317" s="12" t="s">
        <v>51</v>
      </c>
      <c r="D317" s="12" t="s">
        <v>19</v>
      </c>
      <c r="E317" s="13"/>
      <c r="F317" s="13"/>
      <c r="G317" s="13"/>
      <c r="H317" s="8" t="s">
        <v>77</v>
      </c>
      <c r="I317" s="9">
        <v>46114.0</v>
      </c>
      <c r="J317" s="9">
        <v>46122.0</v>
      </c>
      <c r="K317" s="13"/>
    </row>
    <row r="318">
      <c r="A318" s="12" t="s">
        <v>779</v>
      </c>
      <c r="B318" s="13"/>
      <c r="C318" s="12" t="s">
        <v>780</v>
      </c>
      <c r="D318" s="12" t="s">
        <v>781</v>
      </c>
      <c r="E318" s="13"/>
      <c r="F318" s="13"/>
      <c r="G318" s="16" t="s">
        <v>782</v>
      </c>
      <c r="H318" s="8" t="s">
        <v>77</v>
      </c>
      <c r="I318" s="9">
        <v>46114.0</v>
      </c>
      <c r="J318" s="9">
        <v>46125.0</v>
      </c>
      <c r="K318" s="13"/>
    </row>
    <row r="319">
      <c r="A319" s="97" t="s">
        <v>783</v>
      </c>
      <c r="B319" s="18"/>
      <c r="C319" s="14" t="s">
        <v>784</v>
      </c>
      <c r="D319" s="14" t="s">
        <v>785</v>
      </c>
      <c r="E319" s="18"/>
      <c r="F319" s="18"/>
      <c r="G319" s="90" t="s">
        <v>786</v>
      </c>
      <c r="H319" s="8" t="s">
        <v>77</v>
      </c>
      <c r="I319" s="9">
        <v>46114.0</v>
      </c>
      <c r="J319" s="9">
        <v>46126.0</v>
      </c>
      <c r="K319" s="13"/>
    </row>
    <row r="320">
      <c r="A320" s="17"/>
      <c r="B320" s="17"/>
      <c r="C320" s="17"/>
      <c r="D320" s="17"/>
      <c r="E320" s="17"/>
      <c r="F320" s="17"/>
      <c r="G320" s="17"/>
      <c r="H320" s="8" t="s">
        <v>667</v>
      </c>
      <c r="I320" s="9">
        <v>46115.0</v>
      </c>
      <c r="J320" s="9"/>
      <c r="K320" s="13"/>
    </row>
    <row r="321">
      <c r="A321" s="100" t="s">
        <v>787</v>
      </c>
      <c r="B321" s="13"/>
      <c r="C321" s="12" t="s">
        <v>788</v>
      </c>
      <c r="D321" s="12" t="s">
        <v>30</v>
      </c>
      <c r="E321" s="16" t="s">
        <v>789</v>
      </c>
      <c r="F321" s="13"/>
      <c r="G321" s="16" t="s">
        <v>790</v>
      </c>
      <c r="H321" s="8" t="s">
        <v>77</v>
      </c>
      <c r="I321" s="9">
        <v>46114.0</v>
      </c>
      <c r="J321" s="25"/>
      <c r="K321" s="13"/>
    </row>
    <row r="322">
      <c r="A322" s="12" t="s">
        <v>791</v>
      </c>
      <c r="B322" s="13"/>
      <c r="C322" s="12" t="s">
        <v>792</v>
      </c>
      <c r="D322" s="12" t="s">
        <v>30</v>
      </c>
      <c r="E322" s="13"/>
      <c r="F322" s="13"/>
      <c r="G322" s="16" t="s">
        <v>793</v>
      </c>
      <c r="H322" s="8" t="s">
        <v>77</v>
      </c>
      <c r="I322" s="9">
        <v>46114.0</v>
      </c>
      <c r="J322" s="25"/>
      <c r="K322" s="13"/>
    </row>
    <row r="323">
      <c r="A323" s="101" t="s">
        <v>794</v>
      </c>
      <c r="B323" s="102"/>
      <c r="C323" s="101" t="s">
        <v>795</v>
      </c>
      <c r="D323" s="101" t="s">
        <v>30</v>
      </c>
      <c r="E323" s="102"/>
      <c r="F323" s="102"/>
      <c r="G323" s="103" t="s">
        <v>796</v>
      </c>
      <c r="H323" s="104" t="s">
        <v>797</v>
      </c>
      <c r="I323" s="105">
        <v>46114.0</v>
      </c>
      <c r="J323" s="25"/>
      <c r="K323" s="13"/>
    </row>
    <row r="324">
      <c r="A324" s="45" t="s">
        <v>798</v>
      </c>
      <c r="B324" s="12" t="s">
        <v>799</v>
      </c>
      <c r="C324" s="12" t="s">
        <v>800</v>
      </c>
      <c r="D324" s="12" t="s">
        <v>30</v>
      </c>
      <c r="E324" s="13"/>
      <c r="F324" s="13"/>
      <c r="G324" s="16" t="s">
        <v>801</v>
      </c>
      <c r="H324" s="8" t="s">
        <v>77</v>
      </c>
      <c r="I324" s="105">
        <v>46114.0</v>
      </c>
      <c r="J324" s="25"/>
      <c r="K324" s="13"/>
    </row>
    <row r="325">
      <c r="A325" s="12" t="s">
        <v>802</v>
      </c>
      <c r="B325" s="13"/>
      <c r="C325" s="12" t="s">
        <v>803</v>
      </c>
      <c r="D325" s="12" t="s">
        <v>19</v>
      </c>
      <c r="E325" s="13"/>
      <c r="F325" s="13"/>
      <c r="G325" s="16" t="s">
        <v>804</v>
      </c>
      <c r="H325" s="8" t="s">
        <v>77</v>
      </c>
      <c r="I325" s="105">
        <v>46114.0</v>
      </c>
      <c r="J325" s="25"/>
      <c r="K325" s="13"/>
    </row>
    <row r="326">
      <c r="A326" s="12" t="s">
        <v>805</v>
      </c>
      <c r="B326" s="13"/>
      <c r="C326" s="11" t="s">
        <v>806</v>
      </c>
      <c r="D326" s="12" t="s">
        <v>807</v>
      </c>
      <c r="E326" s="13"/>
      <c r="F326" s="13"/>
      <c r="G326" s="16" t="s">
        <v>808</v>
      </c>
      <c r="H326" s="8" t="s">
        <v>77</v>
      </c>
      <c r="I326" s="105">
        <v>46114.0</v>
      </c>
      <c r="J326" s="25"/>
      <c r="K326" s="13"/>
    </row>
    <row r="327">
      <c r="A327" s="14" t="s">
        <v>809</v>
      </c>
      <c r="B327" s="18"/>
      <c r="C327" s="14" t="s">
        <v>810</v>
      </c>
      <c r="D327" s="14" t="s">
        <v>811</v>
      </c>
      <c r="E327" s="18"/>
      <c r="F327" s="18"/>
      <c r="G327" s="16" t="s">
        <v>812</v>
      </c>
      <c r="H327" s="8" t="s">
        <v>73</v>
      </c>
      <c r="I327" s="105">
        <v>46114.0</v>
      </c>
      <c r="J327" s="25"/>
      <c r="K327" s="13"/>
    </row>
    <row r="328">
      <c r="A328" s="17"/>
      <c r="B328" s="17"/>
      <c r="C328" s="17"/>
      <c r="D328" s="17"/>
      <c r="E328" s="17"/>
      <c r="F328" s="17"/>
      <c r="H328" s="8" t="s">
        <v>63</v>
      </c>
      <c r="I328" s="105">
        <v>46115.0</v>
      </c>
      <c r="J328" s="25"/>
      <c r="K328" s="13"/>
    </row>
    <row r="329">
      <c r="A329" s="12" t="s">
        <v>813</v>
      </c>
      <c r="B329" s="13"/>
      <c r="C329" s="12" t="s">
        <v>814</v>
      </c>
      <c r="D329" s="12" t="s">
        <v>815</v>
      </c>
      <c r="E329" s="13"/>
      <c r="F329" s="13"/>
      <c r="G329" s="16" t="s">
        <v>816</v>
      </c>
      <c r="H329" s="8" t="s">
        <v>77</v>
      </c>
      <c r="I329" s="105">
        <v>46114.0</v>
      </c>
      <c r="J329" s="25"/>
      <c r="K329" s="13"/>
    </row>
    <row r="330">
      <c r="A330" s="94" t="s">
        <v>817</v>
      </c>
      <c r="B330" s="18"/>
      <c r="C330" s="14" t="s">
        <v>818</v>
      </c>
      <c r="D330" s="14" t="s">
        <v>30</v>
      </c>
      <c r="E330" s="18"/>
      <c r="F330" s="18"/>
      <c r="G330" s="16" t="s">
        <v>819</v>
      </c>
      <c r="H330" s="8" t="s">
        <v>820</v>
      </c>
      <c r="I330" s="105">
        <v>46114.0</v>
      </c>
      <c r="J330" s="25"/>
      <c r="K330" s="13"/>
    </row>
    <row r="331">
      <c r="B331" s="17"/>
      <c r="C331" s="17"/>
      <c r="D331" s="17"/>
      <c r="E331" s="17"/>
      <c r="F331" s="17"/>
      <c r="H331" s="8" t="s">
        <v>821</v>
      </c>
      <c r="I331" s="105">
        <v>46115.0</v>
      </c>
      <c r="J331" s="25"/>
      <c r="K331" s="13"/>
    </row>
    <row r="332">
      <c r="A332" s="12" t="s">
        <v>822</v>
      </c>
      <c r="B332" s="13"/>
      <c r="C332" s="12" t="s">
        <v>823</v>
      </c>
      <c r="D332" s="12" t="s">
        <v>824</v>
      </c>
      <c r="E332" s="13"/>
      <c r="F332" s="13"/>
      <c r="G332" s="16" t="s">
        <v>825</v>
      </c>
      <c r="H332" s="8" t="s">
        <v>826</v>
      </c>
      <c r="I332" s="105">
        <v>46114.0</v>
      </c>
      <c r="J332" s="25"/>
      <c r="K332" s="13"/>
    </row>
    <row r="333">
      <c r="A333" s="12" t="s">
        <v>827</v>
      </c>
      <c r="B333" s="13"/>
      <c r="C333" s="12" t="s">
        <v>828</v>
      </c>
      <c r="D333" s="12" t="s">
        <v>829</v>
      </c>
      <c r="E333" s="94" t="s">
        <v>830</v>
      </c>
      <c r="F333" s="13"/>
      <c r="G333" s="16" t="s">
        <v>831</v>
      </c>
      <c r="H333" s="8" t="s">
        <v>77</v>
      </c>
      <c r="I333" s="105">
        <v>46114.0</v>
      </c>
      <c r="J333" s="25"/>
    </row>
    <row r="334">
      <c r="A334" s="12" t="s">
        <v>832</v>
      </c>
      <c r="B334" s="13"/>
      <c r="C334" s="12" t="s">
        <v>833</v>
      </c>
      <c r="D334" s="12" t="s">
        <v>834</v>
      </c>
      <c r="E334" s="13"/>
      <c r="F334" s="13"/>
      <c r="G334" s="16" t="s">
        <v>835</v>
      </c>
      <c r="H334" s="8" t="s">
        <v>77</v>
      </c>
      <c r="I334" s="105">
        <v>46114.0</v>
      </c>
      <c r="J334" s="25"/>
    </row>
    <row r="335">
      <c r="A335" s="12" t="s">
        <v>836</v>
      </c>
      <c r="B335" s="13"/>
      <c r="C335" s="12" t="s">
        <v>837</v>
      </c>
      <c r="D335" s="12" t="s">
        <v>397</v>
      </c>
      <c r="E335" s="13"/>
      <c r="F335" s="13"/>
      <c r="G335" s="16" t="s">
        <v>838</v>
      </c>
      <c r="H335" s="8" t="s">
        <v>77</v>
      </c>
      <c r="I335" s="105">
        <v>46115.0</v>
      </c>
      <c r="J335" s="25"/>
    </row>
    <row r="336">
      <c r="A336" s="14" t="s">
        <v>839</v>
      </c>
      <c r="B336" s="18"/>
      <c r="C336" s="14" t="s">
        <v>840</v>
      </c>
      <c r="D336" s="14" t="s">
        <v>841</v>
      </c>
      <c r="E336" s="18"/>
      <c r="F336" s="18"/>
      <c r="G336" s="16" t="s">
        <v>842</v>
      </c>
      <c r="H336" s="8" t="s">
        <v>77</v>
      </c>
      <c r="I336" s="105">
        <v>46115.0</v>
      </c>
      <c r="J336" s="25"/>
    </row>
    <row r="337">
      <c r="A337" s="17"/>
      <c r="B337" s="17"/>
      <c r="C337" s="17"/>
      <c r="D337" s="17"/>
      <c r="E337" s="17"/>
      <c r="F337" s="17"/>
      <c r="H337" s="8" t="s">
        <v>843</v>
      </c>
      <c r="I337" s="105">
        <v>46115.0</v>
      </c>
      <c r="J337" s="25"/>
    </row>
    <row r="338">
      <c r="A338" s="14" t="s">
        <v>844</v>
      </c>
      <c r="B338" s="18"/>
      <c r="C338" s="106" t="s">
        <v>845</v>
      </c>
      <c r="D338" s="18"/>
      <c r="E338" s="18"/>
      <c r="F338" s="18"/>
      <c r="G338" s="16" t="s">
        <v>846</v>
      </c>
      <c r="H338" s="8" t="s">
        <v>77</v>
      </c>
      <c r="I338" s="105">
        <v>46115.0</v>
      </c>
      <c r="J338" s="25"/>
    </row>
    <row r="339">
      <c r="A339" s="17"/>
      <c r="B339" s="17"/>
      <c r="D339" s="17"/>
      <c r="E339" s="17"/>
      <c r="F339" s="17"/>
      <c r="H339" s="8" t="s">
        <v>847</v>
      </c>
      <c r="I339" s="105">
        <v>46118.0</v>
      </c>
      <c r="J339" s="25"/>
    </row>
    <row r="340">
      <c r="A340" s="12" t="s">
        <v>813</v>
      </c>
      <c r="B340" s="12" t="s">
        <v>848</v>
      </c>
      <c r="C340" s="12" t="s">
        <v>849</v>
      </c>
      <c r="D340" s="12" t="s">
        <v>30</v>
      </c>
      <c r="E340" s="13"/>
      <c r="F340" s="13"/>
      <c r="G340" s="16" t="s">
        <v>850</v>
      </c>
      <c r="H340" s="8" t="s">
        <v>77</v>
      </c>
      <c r="I340" s="105">
        <v>46115.0</v>
      </c>
      <c r="J340" s="25"/>
    </row>
    <row r="341">
      <c r="A341" s="79" t="s">
        <v>851</v>
      </c>
      <c r="B341" s="12" t="s">
        <v>852</v>
      </c>
      <c r="C341" s="12" t="s">
        <v>853</v>
      </c>
      <c r="D341" s="12" t="s">
        <v>407</v>
      </c>
      <c r="E341" s="13"/>
      <c r="F341" s="13"/>
      <c r="G341" s="16" t="s">
        <v>854</v>
      </c>
      <c r="H341" s="8" t="s">
        <v>77</v>
      </c>
      <c r="I341" s="105">
        <v>46115.0</v>
      </c>
      <c r="J341" s="25"/>
    </row>
    <row r="342">
      <c r="A342" s="98" t="s">
        <v>855</v>
      </c>
      <c r="B342" s="12" t="s">
        <v>17</v>
      </c>
      <c r="C342" s="12" t="s">
        <v>101</v>
      </c>
      <c r="D342" s="12" t="s">
        <v>19</v>
      </c>
      <c r="E342" s="13"/>
      <c r="F342" s="13"/>
      <c r="G342" s="98"/>
      <c r="H342" s="8" t="s">
        <v>77</v>
      </c>
      <c r="I342" s="105">
        <v>46115.0</v>
      </c>
      <c r="J342" s="25"/>
    </row>
    <row r="343">
      <c r="A343" s="12" t="s">
        <v>856</v>
      </c>
      <c r="B343" s="12" t="s">
        <v>17</v>
      </c>
      <c r="C343" s="12" t="s">
        <v>857</v>
      </c>
      <c r="D343" s="12" t="s">
        <v>30</v>
      </c>
      <c r="E343" s="13"/>
      <c r="F343" s="13"/>
      <c r="G343" s="16" t="s">
        <v>858</v>
      </c>
      <c r="H343" s="8" t="s">
        <v>77</v>
      </c>
      <c r="I343" s="105">
        <v>46115.0</v>
      </c>
      <c r="J343" s="25"/>
    </row>
    <row r="344">
      <c r="A344" s="94" t="s">
        <v>859</v>
      </c>
      <c r="B344" s="19" t="s">
        <v>860</v>
      </c>
      <c r="C344" s="12" t="s">
        <v>861</v>
      </c>
      <c r="D344" s="12" t="s">
        <v>97</v>
      </c>
      <c r="E344" s="13"/>
      <c r="F344" s="13"/>
      <c r="G344" s="16" t="s">
        <v>862</v>
      </c>
      <c r="H344" s="8" t="s">
        <v>73</v>
      </c>
      <c r="I344" s="105">
        <v>46115.0</v>
      </c>
      <c r="J344" s="25"/>
    </row>
    <row r="345">
      <c r="A345" s="14" t="s">
        <v>863</v>
      </c>
      <c r="B345" s="18"/>
      <c r="C345" s="12" t="s">
        <v>864</v>
      </c>
      <c r="D345" s="12" t="s">
        <v>865</v>
      </c>
      <c r="E345" s="13"/>
      <c r="F345" s="13"/>
      <c r="G345" s="16" t="s">
        <v>866</v>
      </c>
      <c r="H345" s="8" t="s">
        <v>867</v>
      </c>
      <c r="I345" s="105">
        <v>46115.0</v>
      </c>
      <c r="J345" s="25"/>
    </row>
    <row r="346">
      <c r="A346" s="17"/>
      <c r="B346" s="17"/>
      <c r="C346" s="12"/>
      <c r="D346" s="12"/>
      <c r="E346" s="13"/>
      <c r="F346" s="13"/>
      <c r="G346" s="11"/>
      <c r="H346" s="8"/>
      <c r="I346" s="107"/>
      <c r="J346" s="25"/>
    </row>
    <row r="347">
      <c r="A347" s="14" t="s">
        <v>868</v>
      </c>
      <c r="B347" s="14" t="s">
        <v>410</v>
      </c>
      <c r="C347" s="14" t="s">
        <v>869</v>
      </c>
      <c r="D347" s="14" t="s">
        <v>870</v>
      </c>
      <c r="E347" s="18"/>
      <c r="F347" s="18"/>
      <c r="G347" s="16" t="s">
        <v>871</v>
      </c>
      <c r="H347" s="8" t="s">
        <v>77</v>
      </c>
      <c r="I347" s="105">
        <v>46115.0</v>
      </c>
      <c r="J347" s="25"/>
    </row>
    <row r="348">
      <c r="A348" s="17"/>
      <c r="B348" s="17"/>
      <c r="C348" s="17"/>
      <c r="D348" s="17"/>
      <c r="E348" s="17"/>
      <c r="F348" s="17"/>
      <c r="H348" s="8" t="s">
        <v>872</v>
      </c>
      <c r="I348" s="105">
        <v>46118.0</v>
      </c>
      <c r="J348" s="25"/>
    </row>
    <row r="349">
      <c r="A349" s="12" t="s">
        <v>873</v>
      </c>
      <c r="B349" s="13"/>
      <c r="C349" s="12" t="s">
        <v>874</v>
      </c>
      <c r="D349" s="12" t="s">
        <v>30</v>
      </c>
      <c r="E349" s="13"/>
      <c r="F349" s="13"/>
      <c r="G349" s="16" t="s">
        <v>875</v>
      </c>
      <c r="H349" s="8" t="s">
        <v>77</v>
      </c>
      <c r="I349" s="105">
        <v>46115.0</v>
      </c>
      <c r="J349" s="25"/>
    </row>
    <row r="350">
      <c r="A350" s="14" t="s">
        <v>876</v>
      </c>
      <c r="B350" s="14" t="s">
        <v>17</v>
      </c>
      <c r="C350" s="14" t="s">
        <v>877</v>
      </c>
      <c r="D350" s="14" t="s">
        <v>30</v>
      </c>
      <c r="E350" s="94">
        <v>3.7491655335E10</v>
      </c>
      <c r="F350" s="16" t="s">
        <v>878</v>
      </c>
      <c r="G350" s="16" t="s">
        <v>879</v>
      </c>
      <c r="H350" s="8" t="s">
        <v>77</v>
      </c>
      <c r="I350" s="105">
        <v>46115.0</v>
      </c>
      <c r="J350" s="25"/>
    </row>
    <row r="351">
      <c r="A351" s="17"/>
      <c r="B351" s="17"/>
      <c r="C351" s="17"/>
      <c r="D351" s="17"/>
      <c r="H351" s="8" t="s">
        <v>880</v>
      </c>
      <c r="I351" s="105">
        <v>46115.0</v>
      </c>
      <c r="J351" s="25"/>
    </row>
    <row r="352">
      <c r="A352" s="12" t="s">
        <v>881</v>
      </c>
      <c r="B352" s="13"/>
      <c r="C352" s="12" t="s">
        <v>882</v>
      </c>
      <c r="D352" s="12" t="s">
        <v>635</v>
      </c>
      <c r="E352" s="94">
        <v>9.47037E7</v>
      </c>
      <c r="G352" s="16" t="s">
        <v>883</v>
      </c>
      <c r="H352" s="8" t="s">
        <v>77</v>
      </c>
      <c r="I352" s="105">
        <v>46115.0</v>
      </c>
      <c r="J352" s="25"/>
    </row>
    <row r="353">
      <c r="A353" s="12" t="s">
        <v>315</v>
      </c>
      <c r="B353" s="13"/>
      <c r="C353" s="12" t="s">
        <v>884</v>
      </c>
      <c r="D353" s="12" t="s">
        <v>30</v>
      </c>
      <c r="E353" s="13"/>
      <c r="F353" s="13"/>
      <c r="G353" s="16" t="s">
        <v>885</v>
      </c>
      <c r="H353" s="8" t="s">
        <v>77</v>
      </c>
      <c r="I353" s="105">
        <v>46115.0</v>
      </c>
      <c r="J353" s="25"/>
    </row>
    <row r="354">
      <c r="A354" s="12" t="s">
        <v>886</v>
      </c>
      <c r="B354" s="13"/>
      <c r="C354" s="72" t="s">
        <v>887</v>
      </c>
      <c r="D354" s="98" t="s">
        <v>888</v>
      </c>
      <c r="E354" s="13"/>
      <c r="F354" s="13"/>
      <c r="G354" s="16" t="s">
        <v>889</v>
      </c>
      <c r="H354" s="8" t="s">
        <v>73</v>
      </c>
      <c r="I354" s="105">
        <v>46115.0</v>
      </c>
      <c r="J354" s="25"/>
    </row>
    <row r="355">
      <c r="A355" s="12" t="s">
        <v>890</v>
      </c>
      <c r="B355" s="12" t="s">
        <v>891</v>
      </c>
      <c r="C355" s="12" t="s">
        <v>892</v>
      </c>
      <c r="D355" s="12" t="s">
        <v>688</v>
      </c>
      <c r="E355" s="13"/>
      <c r="F355" s="13"/>
      <c r="G355" s="16" t="s">
        <v>893</v>
      </c>
      <c r="H355" s="8" t="s">
        <v>77</v>
      </c>
      <c r="I355" s="105">
        <v>46115.0</v>
      </c>
      <c r="J355" s="25"/>
    </row>
    <row r="356">
      <c r="A356" s="100" t="s">
        <v>894</v>
      </c>
      <c r="B356" s="12" t="s">
        <v>895</v>
      </c>
      <c r="C356" s="12" t="s">
        <v>896</v>
      </c>
      <c r="D356" s="12" t="s">
        <v>30</v>
      </c>
      <c r="E356" s="13"/>
      <c r="F356" s="13"/>
      <c r="G356" s="16" t="s">
        <v>897</v>
      </c>
      <c r="H356" s="26"/>
      <c r="I356" s="105">
        <v>46118.0</v>
      </c>
      <c r="J356" s="25"/>
    </row>
    <row r="357">
      <c r="A357" s="12" t="s">
        <v>898</v>
      </c>
      <c r="B357" s="12" t="s">
        <v>899</v>
      </c>
      <c r="C357" s="12" t="s">
        <v>900</v>
      </c>
      <c r="D357" s="12" t="s">
        <v>901</v>
      </c>
      <c r="E357" s="12">
        <v>4.4448804E7</v>
      </c>
      <c r="F357" s="13"/>
      <c r="G357" s="13"/>
      <c r="H357" s="8" t="s">
        <v>902</v>
      </c>
      <c r="I357" s="105">
        <v>46118.0</v>
      </c>
      <c r="J357" s="25"/>
    </row>
    <row r="358">
      <c r="A358" s="12" t="s">
        <v>903</v>
      </c>
      <c r="B358" s="13"/>
      <c r="C358" s="12" t="s">
        <v>904</v>
      </c>
      <c r="D358" s="13"/>
      <c r="E358" s="12">
        <v>9.857572E7</v>
      </c>
      <c r="F358" s="13"/>
      <c r="G358" s="13"/>
      <c r="H358" s="48" t="s">
        <v>905</v>
      </c>
      <c r="I358" s="105">
        <v>46118.0</v>
      </c>
      <c r="J358" s="25"/>
    </row>
    <row r="359">
      <c r="A359" s="12" t="s">
        <v>906</v>
      </c>
      <c r="B359" s="13"/>
      <c r="C359" s="13"/>
      <c r="D359" s="13"/>
      <c r="E359" s="13"/>
      <c r="F359" s="12" t="s">
        <v>907</v>
      </c>
      <c r="G359" s="13"/>
      <c r="H359" s="8" t="s">
        <v>908</v>
      </c>
      <c r="I359" s="105">
        <v>46118.0</v>
      </c>
      <c r="J359" s="25"/>
    </row>
    <row r="360">
      <c r="A360" s="14" t="s">
        <v>909</v>
      </c>
      <c r="B360" s="18"/>
      <c r="C360" s="14" t="s">
        <v>910</v>
      </c>
      <c r="D360" s="14" t="s">
        <v>30</v>
      </c>
      <c r="E360" s="18"/>
      <c r="F360" s="18"/>
      <c r="G360" s="16" t="s">
        <v>911</v>
      </c>
      <c r="H360" s="8" t="s">
        <v>912</v>
      </c>
      <c r="I360" s="105">
        <v>46118.0</v>
      </c>
      <c r="J360" s="25"/>
    </row>
    <row r="361">
      <c r="A361" s="17"/>
      <c r="B361" s="17"/>
      <c r="C361" s="17"/>
      <c r="D361" s="17"/>
      <c r="E361" s="17"/>
      <c r="F361" s="17"/>
      <c r="H361" s="8" t="s">
        <v>87</v>
      </c>
      <c r="I361" s="105">
        <v>46119.0</v>
      </c>
      <c r="J361" s="25"/>
    </row>
    <row r="362">
      <c r="A362" s="12" t="s">
        <v>913</v>
      </c>
      <c r="B362" s="13"/>
      <c r="C362" s="12" t="s">
        <v>271</v>
      </c>
      <c r="D362" s="12" t="s">
        <v>914</v>
      </c>
      <c r="E362" s="13"/>
      <c r="F362" s="13"/>
      <c r="G362" s="16" t="s">
        <v>915</v>
      </c>
      <c r="H362" s="8" t="s">
        <v>916</v>
      </c>
      <c r="I362" s="105">
        <v>46118.0</v>
      </c>
      <c r="J362" s="25"/>
    </row>
    <row r="363">
      <c r="A363" s="12" t="s">
        <v>917</v>
      </c>
      <c r="B363" s="12" t="s">
        <v>918</v>
      </c>
      <c r="C363" s="12" t="s">
        <v>919</v>
      </c>
      <c r="D363" s="12" t="s">
        <v>920</v>
      </c>
      <c r="E363" s="12">
        <v>5.500745E7</v>
      </c>
      <c r="F363" s="13"/>
      <c r="G363" s="16" t="s">
        <v>921</v>
      </c>
      <c r="H363" s="8" t="s">
        <v>922</v>
      </c>
      <c r="I363" s="105">
        <v>46119.0</v>
      </c>
      <c r="J363" s="25"/>
    </row>
    <row r="364">
      <c r="A364" s="12" t="s">
        <v>923</v>
      </c>
      <c r="B364" s="12" t="s">
        <v>171</v>
      </c>
      <c r="C364" s="12" t="s">
        <v>924</v>
      </c>
      <c r="D364" s="13"/>
      <c r="E364" s="12">
        <v>3.3333039E7</v>
      </c>
      <c r="F364" s="13"/>
      <c r="G364" s="13"/>
      <c r="H364" s="8" t="s">
        <v>925</v>
      </c>
      <c r="I364" s="105">
        <v>46119.0</v>
      </c>
      <c r="J364" s="25"/>
    </row>
    <row r="365">
      <c r="A365" s="12" t="s">
        <v>926</v>
      </c>
      <c r="B365" s="12" t="s">
        <v>927</v>
      </c>
      <c r="C365" s="13"/>
      <c r="D365" s="13"/>
      <c r="E365" s="12">
        <v>9.5254028E7</v>
      </c>
      <c r="F365" s="13"/>
      <c r="G365" s="13"/>
      <c r="H365" s="8" t="s">
        <v>928</v>
      </c>
      <c r="I365" s="105">
        <v>46119.0</v>
      </c>
      <c r="J365" s="25"/>
    </row>
    <row r="366">
      <c r="A366" s="12" t="s">
        <v>929</v>
      </c>
      <c r="B366" s="13"/>
      <c r="C366" s="13"/>
      <c r="D366" s="13"/>
      <c r="E366" s="13"/>
      <c r="F366" s="13"/>
      <c r="G366" s="13"/>
      <c r="H366" s="26"/>
      <c r="I366" s="25"/>
      <c r="J366" s="25"/>
    </row>
    <row r="367">
      <c r="A367" s="52" t="s">
        <v>930</v>
      </c>
      <c r="B367" s="108" t="s">
        <v>931</v>
      </c>
      <c r="C367" s="12" t="s">
        <v>24</v>
      </c>
      <c r="D367" s="13"/>
      <c r="E367" s="12">
        <v>9.3486604E7</v>
      </c>
      <c r="F367" s="13"/>
      <c r="G367" s="13"/>
      <c r="H367" s="8" t="s">
        <v>932</v>
      </c>
      <c r="I367" s="105">
        <v>46119.0</v>
      </c>
      <c r="J367" s="25"/>
    </row>
    <row r="368">
      <c r="A368" s="12" t="s">
        <v>933</v>
      </c>
      <c r="B368" s="12" t="s">
        <v>506</v>
      </c>
      <c r="C368" s="12" t="s">
        <v>934</v>
      </c>
      <c r="D368" s="13"/>
      <c r="E368" s="12">
        <v>9.3914791E7</v>
      </c>
      <c r="F368" s="13"/>
      <c r="G368" s="13"/>
      <c r="H368" s="8" t="s">
        <v>935</v>
      </c>
      <c r="I368" s="105">
        <v>46119.0</v>
      </c>
      <c r="J368" s="25"/>
    </row>
    <row r="369">
      <c r="A369" s="12" t="s">
        <v>936</v>
      </c>
      <c r="B369" s="13"/>
      <c r="C369" s="12" t="s">
        <v>937</v>
      </c>
      <c r="D369" s="12" t="s">
        <v>938</v>
      </c>
      <c r="E369" s="13"/>
      <c r="F369" s="13"/>
      <c r="G369" s="16" t="s">
        <v>939</v>
      </c>
      <c r="H369" s="8" t="s">
        <v>77</v>
      </c>
      <c r="I369" s="105">
        <v>46119.0</v>
      </c>
      <c r="J369" s="25"/>
    </row>
    <row r="370">
      <c r="A370" s="12" t="s">
        <v>940</v>
      </c>
      <c r="B370" s="13"/>
      <c r="C370" s="12" t="s">
        <v>941</v>
      </c>
      <c r="D370" s="12" t="s">
        <v>865</v>
      </c>
      <c r="E370" s="13"/>
      <c r="F370" s="13"/>
      <c r="G370" s="16" t="s">
        <v>942</v>
      </c>
      <c r="H370" s="8" t="s">
        <v>77</v>
      </c>
      <c r="I370" s="105">
        <v>46119.0</v>
      </c>
      <c r="J370" s="25"/>
    </row>
    <row r="371">
      <c r="A371" s="12" t="s">
        <v>943</v>
      </c>
      <c r="B371" s="13"/>
      <c r="C371" s="12" t="s">
        <v>944</v>
      </c>
      <c r="D371" s="12" t="s">
        <v>945</v>
      </c>
      <c r="E371" s="13"/>
      <c r="F371" s="13"/>
      <c r="G371" s="16" t="s">
        <v>946</v>
      </c>
      <c r="H371" s="8" t="s">
        <v>73</v>
      </c>
      <c r="I371" s="25"/>
      <c r="J371" s="25"/>
    </row>
    <row r="372">
      <c r="A372" s="12" t="s">
        <v>947</v>
      </c>
      <c r="B372" s="13"/>
      <c r="C372" s="12" t="s">
        <v>13</v>
      </c>
      <c r="D372" s="12" t="s">
        <v>948</v>
      </c>
      <c r="E372" s="13"/>
      <c r="F372" s="13"/>
      <c r="G372" s="13"/>
      <c r="H372" s="8" t="s">
        <v>949</v>
      </c>
      <c r="I372" s="105">
        <v>46119.0</v>
      </c>
      <c r="J372" s="25"/>
    </row>
    <row r="373">
      <c r="A373" s="12" t="s">
        <v>950</v>
      </c>
      <c r="B373" s="13"/>
      <c r="C373" s="12" t="s">
        <v>951</v>
      </c>
      <c r="D373" s="12" t="s">
        <v>945</v>
      </c>
      <c r="E373" s="13"/>
      <c r="F373" s="13"/>
      <c r="G373" s="16" t="s">
        <v>952</v>
      </c>
      <c r="H373" s="8" t="s">
        <v>77</v>
      </c>
      <c r="I373" s="105">
        <v>46120.0</v>
      </c>
      <c r="J373" s="25"/>
    </row>
    <row r="374">
      <c r="A374" s="23" t="s">
        <v>953</v>
      </c>
      <c r="B374" s="13"/>
      <c r="C374" s="12" t="s">
        <v>954</v>
      </c>
      <c r="D374" s="12" t="s">
        <v>14</v>
      </c>
      <c r="E374" s="13"/>
      <c r="F374" s="13"/>
      <c r="G374" s="16" t="s">
        <v>955</v>
      </c>
      <c r="H374" s="8" t="s">
        <v>77</v>
      </c>
      <c r="I374" s="105">
        <v>46120.0</v>
      </c>
      <c r="J374" s="25"/>
    </row>
    <row r="375">
      <c r="A375" s="12" t="s">
        <v>956</v>
      </c>
      <c r="B375" s="13"/>
      <c r="C375" s="12" t="s">
        <v>957</v>
      </c>
      <c r="D375" s="12" t="s">
        <v>958</v>
      </c>
      <c r="E375" s="13"/>
      <c r="F375" s="13"/>
      <c r="G375" s="16" t="s">
        <v>959</v>
      </c>
      <c r="H375" s="8" t="s">
        <v>77</v>
      </c>
      <c r="I375" s="105">
        <v>46120.0</v>
      </c>
      <c r="J375" s="25"/>
    </row>
    <row r="376">
      <c r="A376" s="12" t="s">
        <v>960</v>
      </c>
      <c r="B376" s="13"/>
      <c r="C376" s="12" t="s">
        <v>961</v>
      </c>
      <c r="D376" s="13"/>
      <c r="E376" s="12">
        <v>9.7341164E7</v>
      </c>
      <c r="F376" s="13"/>
      <c r="G376" s="13"/>
      <c r="H376" s="8" t="s">
        <v>962</v>
      </c>
      <c r="I376" s="105">
        <v>46121.0</v>
      </c>
      <c r="J376" s="25"/>
    </row>
    <row r="377">
      <c r="A377" s="12" t="s">
        <v>963</v>
      </c>
      <c r="B377" s="12" t="s">
        <v>626</v>
      </c>
      <c r="C377" s="13"/>
      <c r="D377" s="13"/>
      <c r="E377" s="13"/>
      <c r="F377" s="12" t="s">
        <v>964</v>
      </c>
      <c r="G377" s="13"/>
      <c r="H377" s="8" t="s">
        <v>965</v>
      </c>
      <c r="I377" s="105">
        <v>46121.0</v>
      </c>
      <c r="J377" s="25"/>
    </row>
    <row r="378">
      <c r="A378" s="12" t="s">
        <v>966</v>
      </c>
      <c r="B378" s="12" t="s">
        <v>626</v>
      </c>
      <c r="C378" s="13"/>
      <c r="D378" s="13"/>
      <c r="E378" s="13"/>
      <c r="F378" s="12" t="s">
        <v>967</v>
      </c>
      <c r="G378" s="13"/>
      <c r="H378" s="8" t="s">
        <v>968</v>
      </c>
      <c r="I378" s="105">
        <v>46121.0</v>
      </c>
      <c r="J378" s="25"/>
    </row>
    <row r="379">
      <c r="A379" s="12" t="s">
        <v>969</v>
      </c>
      <c r="B379" s="12" t="s">
        <v>626</v>
      </c>
      <c r="C379" s="13"/>
      <c r="D379" s="13"/>
      <c r="E379" s="12">
        <v>4.4522727E7</v>
      </c>
      <c r="F379" s="13"/>
      <c r="G379" s="16" t="s">
        <v>970</v>
      </c>
      <c r="H379" s="8" t="s">
        <v>971</v>
      </c>
      <c r="I379" s="105">
        <v>46121.0</v>
      </c>
      <c r="J379" s="25"/>
    </row>
    <row r="380">
      <c r="A380" s="12" t="s">
        <v>972</v>
      </c>
      <c r="B380" s="12" t="s">
        <v>973</v>
      </c>
      <c r="C380" s="13"/>
      <c r="D380" s="13"/>
      <c r="E380" s="12">
        <v>4.488885E7</v>
      </c>
      <c r="F380" s="13"/>
      <c r="H380" s="8" t="s">
        <v>974</v>
      </c>
      <c r="I380" s="105">
        <v>46121.0</v>
      </c>
      <c r="J380" s="25"/>
    </row>
    <row r="381">
      <c r="A381" s="12" t="s">
        <v>975</v>
      </c>
      <c r="B381" s="12" t="s">
        <v>410</v>
      </c>
      <c r="C381" s="13"/>
      <c r="D381" s="13"/>
      <c r="E381" s="12">
        <v>9.67095E7</v>
      </c>
      <c r="F381" s="13"/>
      <c r="G381" s="13"/>
      <c r="H381" s="8" t="s">
        <v>976</v>
      </c>
      <c r="I381" s="105">
        <v>46121.0</v>
      </c>
      <c r="J381" s="25"/>
    </row>
    <row r="382">
      <c r="A382" s="13"/>
      <c r="B382" s="13"/>
      <c r="C382" s="13"/>
      <c r="D382" s="13"/>
      <c r="E382" s="13"/>
      <c r="F382" s="13"/>
      <c r="G382" s="13"/>
      <c r="H382" s="26"/>
      <c r="I382" s="25"/>
      <c r="J382" s="25"/>
    </row>
    <row r="383">
      <c r="A383" s="13"/>
      <c r="B383" s="13"/>
      <c r="C383" s="13"/>
      <c r="D383" s="13"/>
      <c r="E383" s="13"/>
      <c r="F383" s="13"/>
      <c r="G383" s="13"/>
      <c r="H383" s="26"/>
      <c r="I383" s="25"/>
      <c r="J383" s="25"/>
    </row>
    <row r="384">
      <c r="H384" s="109"/>
      <c r="I384" s="110"/>
      <c r="J384" s="110"/>
    </row>
    <row r="385">
      <c r="H385" s="109"/>
      <c r="I385" s="110"/>
      <c r="J385" s="110"/>
    </row>
    <row r="386">
      <c r="H386" s="109"/>
      <c r="I386" s="110"/>
      <c r="J386" s="110"/>
    </row>
    <row r="387">
      <c r="H387" s="109"/>
      <c r="I387" s="110"/>
      <c r="J387" s="110"/>
    </row>
    <row r="388">
      <c r="H388" s="109"/>
      <c r="I388" s="110"/>
      <c r="J388" s="110"/>
    </row>
    <row r="389">
      <c r="H389" s="109"/>
      <c r="I389" s="110"/>
      <c r="J389" s="110"/>
    </row>
    <row r="390">
      <c r="H390" s="109"/>
      <c r="I390" s="110"/>
      <c r="J390" s="110"/>
    </row>
    <row r="391">
      <c r="H391" s="109"/>
      <c r="I391" s="110"/>
      <c r="J391" s="110"/>
    </row>
    <row r="392">
      <c r="H392" s="109"/>
      <c r="I392" s="110"/>
      <c r="J392" s="110"/>
    </row>
    <row r="393">
      <c r="H393" s="109"/>
      <c r="I393" s="110"/>
      <c r="J393" s="110"/>
    </row>
    <row r="394">
      <c r="H394" s="109"/>
      <c r="I394" s="110"/>
      <c r="J394" s="110"/>
    </row>
    <row r="395">
      <c r="H395" s="109"/>
      <c r="I395" s="110"/>
      <c r="J395" s="110"/>
    </row>
    <row r="396">
      <c r="H396" s="109"/>
      <c r="I396" s="110"/>
      <c r="J396" s="110"/>
    </row>
    <row r="397">
      <c r="H397" s="109"/>
      <c r="I397" s="110"/>
      <c r="J397" s="110"/>
    </row>
    <row r="398">
      <c r="H398" s="109"/>
      <c r="I398" s="110"/>
      <c r="J398" s="110"/>
    </row>
    <row r="399">
      <c r="H399" s="109"/>
      <c r="I399" s="110"/>
      <c r="J399" s="110"/>
    </row>
    <row r="400">
      <c r="H400" s="109"/>
      <c r="I400" s="110"/>
      <c r="J400" s="110"/>
    </row>
    <row r="401">
      <c r="H401" s="109"/>
      <c r="I401" s="110"/>
      <c r="J401" s="110"/>
    </row>
    <row r="402">
      <c r="H402" s="109"/>
      <c r="I402" s="110"/>
      <c r="J402" s="110"/>
    </row>
    <row r="403">
      <c r="H403" s="109"/>
      <c r="I403" s="110"/>
      <c r="J403" s="110"/>
    </row>
    <row r="404">
      <c r="H404" s="109"/>
      <c r="I404" s="110"/>
      <c r="J404" s="110"/>
    </row>
    <row r="405">
      <c r="H405" s="109"/>
      <c r="I405" s="110"/>
      <c r="J405" s="110"/>
    </row>
    <row r="406">
      <c r="H406" s="109"/>
      <c r="I406" s="110"/>
      <c r="J406" s="110"/>
    </row>
    <row r="407">
      <c r="H407" s="109"/>
      <c r="I407" s="110"/>
      <c r="J407" s="110"/>
    </row>
    <row r="408">
      <c r="H408" s="109"/>
      <c r="I408" s="110"/>
      <c r="J408" s="110"/>
    </row>
    <row r="409">
      <c r="H409" s="109"/>
      <c r="I409" s="110"/>
      <c r="J409" s="110"/>
    </row>
    <row r="410">
      <c r="H410" s="109"/>
      <c r="I410" s="110"/>
      <c r="J410" s="110"/>
    </row>
    <row r="411">
      <c r="H411" s="109"/>
      <c r="I411" s="110"/>
      <c r="J411" s="110"/>
    </row>
    <row r="412">
      <c r="H412" s="109"/>
      <c r="I412" s="110"/>
      <c r="J412" s="110"/>
    </row>
    <row r="413">
      <c r="H413" s="109"/>
      <c r="I413" s="110"/>
      <c r="J413" s="110"/>
    </row>
    <row r="414">
      <c r="H414" s="109"/>
      <c r="I414" s="110"/>
      <c r="J414" s="110"/>
    </row>
    <row r="415">
      <c r="H415" s="109"/>
      <c r="I415" s="110"/>
      <c r="J415" s="110"/>
    </row>
    <row r="416">
      <c r="H416" s="109"/>
      <c r="I416" s="110"/>
      <c r="J416" s="110"/>
    </row>
    <row r="417">
      <c r="H417" s="109"/>
      <c r="I417" s="110"/>
      <c r="J417" s="110"/>
    </row>
    <row r="418">
      <c r="H418" s="109"/>
      <c r="I418" s="110"/>
      <c r="J418" s="110"/>
    </row>
    <row r="419">
      <c r="H419" s="109"/>
      <c r="I419" s="110"/>
      <c r="J419" s="110"/>
    </row>
    <row r="420">
      <c r="H420" s="109"/>
      <c r="I420" s="110"/>
      <c r="J420" s="110"/>
    </row>
    <row r="421">
      <c r="H421" s="109"/>
      <c r="I421" s="110"/>
      <c r="J421" s="110"/>
    </row>
    <row r="422">
      <c r="H422" s="109"/>
      <c r="I422" s="110"/>
      <c r="J422" s="110"/>
    </row>
    <row r="423">
      <c r="H423" s="109"/>
      <c r="I423" s="110"/>
      <c r="J423" s="110"/>
    </row>
    <row r="424">
      <c r="H424" s="109"/>
      <c r="I424" s="110"/>
      <c r="J424" s="110"/>
    </row>
    <row r="425">
      <c r="H425" s="109"/>
      <c r="I425" s="110"/>
      <c r="J425" s="110"/>
    </row>
    <row r="426">
      <c r="H426" s="109"/>
      <c r="I426" s="110"/>
      <c r="J426" s="110"/>
    </row>
    <row r="427">
      <c r="H427" s="109"/>
      <c r="I427" s="110"/>
      <c r="J427" s="110"/>
    </row>
    <row r="428">
      <c r="H428" s="109"/>
      <c r="I428" s="110"/>
      <c r="J428" s="110"/>
    </row>
    <row r="429">
      <c r="H429" s="109"/>
      <c r="I429" s="110"/>
      <c r="J429" s="110"/>
    </row>
    <row r="430">
      <c r="H430" s="109"/>
      <c r="I430" s="110"/>
      <c r="J430" s="110"/>
    </row>
    <row r="431">
      <c r="H431" s="109"/>
      <c r="I431" s="110"/>
      <c r="J431" s="110"/>
    </row>
    <row r="432">
      <c r="H432" s="109"/>
      <c r="I432" s="110"/>
      <c r="J432" s="110"/>
    </row>
    <row r="433">
      <c r="H433" s="109"/>
      <c r="I433" s="110"/>
      <c r="J433" s="110"/>
    </row>
    <row r="434">
      <c r="H434" s="109"/>
      <c r="I434" s="110"/>
      <c r="J434" s="110"/>
    </row>
    <row r="435">
      <c r="H435" s="109"/>
      <c r="I435" s="110"/>
      <c r="J435" s="110"/>
    </row>
    <row r="436">
      <c r="H436" s="109"/>
      <c r="I436" s="110"/>
      <c r="J436" s="110"/>
    </row>
    <row r="437">
      <c r="H437" s="109"/>
      <c r="I437" s="110"/>
      <c r="J437" s="110"/>
    </row>
    <row r="438">
      <c r="H438" s="109"/>
      <c r="I438" s="110"/>
      <c r="J438" s="110"/>
    </row>
    <row r="439">
      <c r="H439" s="109"/>
      <c r="I439" s="110"/>
      <c r="J439" s="110"/>
    </row>
    <row r="440">
      <c r="H440" s="109"/>
      <c r="I440" s="110"/>
      <c r="J440" s="110"/>
    </row>
    <row r="441">
      <c r="H441" s="109"/>
      <c r="I441" s="110"/>
      <c r="J441" s="110"/>
    </row>
    <row r="442">
      <c r="H442" s="109"/>
      <c r="I442" s="110"/>
      <c r="J442" s="110"/>
    </row>
    <row r="443">
      <c r="H443" s="109"/>
      <c r="I443" s="110"/>
      <c r="J443" s="110"/>
    </row>
    <row r="444">
      <c r="H444" s="109"/>
      <c r="I444" s="110"/>
      <c r="J444" s="110"/>
    </row>
    <row r="445">
      <c r="H445" s="109"/>
      <c r="I445" s="110"/>
      <c r="J445" s="110"/>
    </row>
    <row r="446">
      <c r="H446" s="109"/>
      <c r="I446" s="110"/>
      <c r="J446" s="110"/>
    </row>
    <row r="447">
      <c r="H447" s="109"/>
      <c r="I447" s="110"/>
      <c r="J447" s="110"/>
    </row>
    <row r="448">
      <c r="H448" s="109"/>
      <c r="I448" s="110"/>
      <c r="J448" s="110"/>
    </row>
    <row r="449">
      <c r="H449" s="109"/>
      <c r="I449" s="110"/>
      <c r="J449" s="110"/>
    </row>
    <row r="450">
      <c r="H450" s="109"/>
      <c r="I450" s="110"/>
      <c r="J450" s="110"/>
    </row>
    <row r="451">
      <c r="H451" s="109"/>
      <c r="I451" s="110"/>
      <c r="J451" s="110"/>
    </row>
    <row r="452">
      <c r="H452" s="109"/>
      <c r="I452" s="110"/>
      <c r="J452" s="110"/>
    </row>
    <row r="453">
      <c r="H453" s="109"/>
      <c r="I453" s="110"/>
      <c r="J453" s="110"/>
    </row>
    <row r="454">
      <c r="H454" s="109"/>
      <c r="I454" s="110"/>
      <c r="J454" s="110"/>
    </row>
    <row r="455">
      <c r="H455" s="109"/>
      <c r="I455" s="110"/>
      <c r="J455" s="110"/>
    </row>
    <row r="456">
      <c r="H456" s="109"/>
      <c r="I456" s="110"/>
      <c r="J456" s="110"/>
    </row>
    <row r="457">
      <c r="H457" s="109"/>
      <c r="I457" s="110"/>
      <c r="J457" s="110"/>
    </row>
    <row r="458">
      <c r="H458" s="109"/>
      <c r="I458" s="110"/>
      <c r="J458" s="110"/>
    </row>
    <row r="459">
      <c r="H459" s="109"/>
      <c r="I459" s="110"/>
      <c r="J459" s="110"/>
    </row>
    <row r="460">
      <c r="H460" s="109"/>
      <c r="I460" s="110"/>
      <c r="J460" s="110"/>
    </row>
    <row r="461">
      <c r="H461" s="109"/>
      <c r="I461" s="110"/>
      <c r="J461" s="110"/>
    </row>
    <row r="462">
      <c r="H462" s="109"/>
      <c r="I462" s="110"/>
      <c r="J462" s="110"/>
    </row>
    <row r="463">
      <c r="H463" s="109"/>
      <c r="I463" s="110"/>
      <c r="J463" s="110"/>
    </row>
    <row r="464">
      <c r="H464" s="109"/>
      <c r="I464" s="110"/>
      <c r="J464" s="110"/>
    </row>
    <row r="465">
      <c r="H465" s="109"/>
      <c r="I465" s="110"/>
      <c r="J465" s="110"/>
    </row>
    <row r="466">
      <c r="H466" s="109"/>
      <c r="I466" s="110"/>
      <c r="J466" s="110"/>
    </row>
    <row r="467">
      <c r="H467" s="109"/>
      <c r="I467" s="110"/>
      <c r="J467" s="110"/>
    </row>
    <row r="468">
      <c r="H468" s="109"/>
      <c r="I468" s="110"/>
      <c r="J468" s="110"/>
    </row>
    <row r="469">
      <c r="H469" s="109"/>
      <c r="I469" s="110"/>
      <c r="J469" s="110"/>
    </row>
    <row r="470">
      <c r="H470" s="109"/>
      <c r="I470" s="110"/>
      <c r="J470" s="110"/>
    </row>
    <row r="471">
      <c r="H471" s="109"/>
      <c r="I471" s="110"/>
      <c r="J471" s="110"/>
    </row>
    <row r="472">
      <c r="H472" s="109"/>
      <c r="I472" s="110"/>
      <c r="J472" s="110"/>
    </row>
    <row r="473">
      <c r="H473" s="109"/>
      <c r="I473" s="110"/>
      <c r="J473" s="110"/>
    </row>
    <row r="474">
      <c r="H474" s="109"/>
      <c r="I474" s="110"/>
      <c r="J474" s="110"/>
    </row>
    <row r="475">
      <c r="H475" s="109"/>
      <c r="I475" s="110"/>
      <c r="J475" s="110"/>
    </row>
    <row r="476">
      <c r="H476" s="109"/>
      <c r="I476" s="110"/>
      <c r="J476" s="110"/>
    </row>
    <row r="477">
      <c r="H477" s="109"/>
      <c r="I477" s="110"/>
      <c r="J477" s="110"/>
    </row>
    <row r="478">
      <c r="H478" s="109"/>
      <c r="I478" s="110"/>
      <c r="J478" s="110"/>
    </row>
    <row r="479">
      <c r="H479" s="109"/>
      <c r="I479" s="110"/>
      <c r="J479" s="110"/>
    </row>
    <row r="480">
      <c r="H480" s="109"/>
      <c r="I480" s="110"/>
      <c r="J480" s="110"/>
    </row>
    <row r="481">
      <c r="H481" s="109"/>
      <c r="I481" s="110"/>
      <c r="J481" s="110"/>
    </row>
    <row r="482">
      <c r="H482" s="109"/>
      <c r="I482" s="110"/>
      <c r="J482" s="110"/>
    </row>
    <row r="483">
      <c r="H483" s="109"/>
      <c r="I483" s="110"/>
      <c r="J483" s="110"/>
    </row>
    <row r="484">
      <c r="H484" s="109"/>
      <c r="I484" s="110"/>
      <c r="J484" s="110"/>
    </row>
    <row r="485">
      <c r="H485" s="109"/>
      <c r="I485" s="110"/>
      <c r="J485" s="110"/>
    </row>
    <row r="486">
      <c r="H486" s="109"/>
      <c r="I486" s="110"/>
      <c r="J486" s="110"/>
    </row>
    <row r="487">
      <c r="H487" s="109"/>
      <c r="I487" s="110"/>
      <c r="J487" s="110"/>
    </row>
    <row r="488">
      <c r="H488" s="109"/>
      <c r="I488" s="110"/>
      <c r="J488" s="110"/>
    </row>
    <row r="489">
      <c r="H489" s="109"/>
      <c r="I489" s="110"/>
      <c r="J489" s="110"/>
    </row>
    <row r="490">
      <c r="H490" s="109"/>
      <c r="I490" s="110"/>
      <c r="J490" s="110"/>
    </row>
    <row r="491">
      <c r="H491" s="109"/>
      <c r="I491" s="110"/>
      <c r="J491" s="110"/>
    </row>
    <row r="492">
      <c r="H492" s="109"/>
      <c r="I492" s="110"/>
      <c r="J492" s="110"/>
    </row>
    <row r="493">
      <c r="H493" s="109"/>
      <c r="I493" s="110"/>
      <c r="J493" s="110"/>
    </row>
    <row r="494">
      <c r="H494" s="109"/>
      <c r="I494" s="110"/>
      <c r="J494" s="110"/>
    </row>
    <row r="495">
      <c r="H495" s="109"/>
      <c r="I495" s="110"/>
      <c r="J495" s="110"/>
    </row>
    <row r="496">
      <c r="H496" s="109"/>
      <c r="I496" s="110"/>
      <c r="J496" s="110"/>
    </row>
    <row r="497">
      <c r="H497" s="109"/>
      <c r="I497" s="110"/>
      <c r="J497" s="110"/>
    </row>
    <row r="498">
      <c r="H498" s="109"/>
      <c r="I498" s="110"/>
      <c r="J498" s="110"/>
    </row>
    <row r="499">
      <c r="H499" s="109"/>
      <c r="I499" s="110"/>
      <c r="J499" s="110"/>
    </row>
    <row r="500">
      <c r="H500" s="109"/>
      <c r="I500" s="110"/>
      <c r="J500" s="110"/>
    </row>
    <row r="501">
      <c r="H501" s="109"/>
      <c r="I501" s="110"/>
      <c r="J501" s="110"/>
    </row>
    <row r="502">
      <c r="H502" s="109"/>
      <c r="I502" s="110"/>
      <c r="J502" s="110"/>
    </row>
    <row r="503">
      <c r="H503" s="109"/>
      <c r="I503" s="110"/>
      <c r="J503" s="110"/>
    </row>
    <row r="504">
      <c r="H504" s="109"/>
      <c r="I504" s="110"/>
      <c r="J504" s="110"/>
    </row>
    <row r="505">
      <c r="H505" s="109"/>
      <c r="I505" s="110"/>
      <c r="J505" s="110"/>
    </row>
    <row r="506">
      <c r="H506" s="109"/>
      <c r="I506" s="110"/>
      <c r="J506" s="110"/>
    </row>
    <row r="507">
      <c r="H507" s="109"/>
      <c r="I507" s="110"/>
      <c r="J507" s="110"/>
    </row>
    <row r="508">
      <c r="H508" s="109"/>
      <c r="I508" s="110"/>
      <c r="J508" s="110"/>
    </row>
    <row r="509">
      <c r="H509" s="109"/>
      <c r="I509" s="110"/>
      <c r="J509" s="110"/>
    </row>
    <row r="510">
      <c r="H510" s="109"/>
      <c r="I510" s="110"/>
      <c r="J510" s="110"/>
    </row>
    <row r="511">
      <c r="H511" s="109"/>
      <c r="I511" s="110"/>
      <c r="J511" s="110"/>
    </row>
    <row r="512">
      <c r="H512" s="109"/>
      <c r="I512" s="110"/>
      <c r="J512" s="110"/>
    </row>
    <row r="513">
      <c r="H513" s="109"/>
      <c r="I513" s="110"/>
      <c r="J513" s="110"/>
    </row>
    <row r="514">
      <c r="H514" s="109"/>
      <c r="I514" s="110"/>
      <c r="J514" s="110"/>
    </row>
    <row r="515">
      <c r="H515" s="109"/>
      <c r="I515" s="110"/>
      <c r="J515" s="110"/>
    </row>
    <row r="516">
      <c r="H516" s="109"/>
      <c r="I516" s="110"/>
      <c r="J516" s="110"/>
    </row>
    <row r="517">
      <c r="H517" s="109"/>
      <c r="I517" s="110"/>
      <c r="J517" s="110"/>
    </row>
    <row r="518">
      <c r="H518" s="109"/>
      <c r="I518" s="110"/>
      <c r="J518" s="110"/>
    </row>
    <row r="519">
      <c r="H519" s="109"/>
      <c r="I519" s="110"/>
      <c r="J519" s="110"/>
    </row>
    <row r="520">
      <c r="H520" s="109"/>
      <c r="I520" s="110"/>
      <c r="J520" s="110"/>
    </row>
    <row r="521">
      <c r="H521" s="109"/>
      <c r="I521" s="110"/>
      <c r="J521" s="110"/>
    </row>
    <row r="522">
      <c r="H522" s="109"/>
      <c r="I522" s="110"/>
      <c r="J522" s="110"/>
    </row>
    <row r="523">
      <c r="H523" s="109"/>
      <c r="I523" s="110"/>
      <c r="J523" s="110"/>
    </row>
    <row r="524">
      <c r="H524" s="109"/>
      <c r="I524" s="110"/>
      <c r="J524" s="110"/>
    </row>
    <row r="525">
      <c r="H525" s="109"/>
      <c r="I525" s="110"/>
      <c r="J525" s="110"/>
    </row>
    <row r="526">
      <c r="H526" s="109"/>
      <c r="I526" s="110"/>
      <c r="J526" s="110"/>
    </row>
    <row r="527">
      <c r="H527" s="109"/>
      <c r="I527" s="110"/>
      <c r="J527" s="110"/>
    </row>
    <row r="528">
      <c r="H528" s="109"/>
      <c r="I528" s="110"/>
      <c r="J528" s="110"/>
    </row>
    <row r="529">
      <c r="H529" s="109"/>
      <c r="I529" s="110"/>
      <c r="J529" s="110"/>
    </row>
    <row r="530">
      <c r="H530" s="109"/>
      <c r="I530" s="110"/>
      <c r="J530" s="110"/>
    </row>
    <row r="531">
      <c r="H531" s="109"/>
      <c r="I531" s="110"/>
      <c r="J531" s="110"/>
    </row>
    <row r="532">
      <c r="H532" s="109"/>
      <c r="I532" s="110"/>
      <c r="J532" s="110"/>
    </row>
    <row r="533">
      <c r="H533" s="109"/>
      <c r="I533" s="110"/>
      <c r="J533" s="110"/>
    </row>
    <row r="534">
      <c r="H534" s="109"/>
      <c r="I534" s="110"/>
      <c r="J534" s="110"/>
    </row>
    <row r="535">
      <c r="H535" s="109"/>
      <c r="I535" s="110"/>
      <c r="J535" s="110"/>
    </row>
    <row r="536">
      <c r="H536" s="109"/>
      <c r="I536" s="110"/>
      <c r="J536" s="110"/>
    </row>
    <row r="537">
      <c r="H537" s="109"/>
      <c r="I537" s="110"/>
      <c r="J537" s="110"/>
    </row>
    <row r="538">
      <c r="H538" s="109"/>
      <c r="I538" s="110"/>
      <c r="J538" s="110"/>
    </row>
    <row r="539">
      <c r="H539" s="109"/>
      <c r="I539" s="110"/>
      <c r="J539" s="110"/>
    </row>
    <row r="540">
      <c r="H540" s="109"/>
      <c r="I540" s="110"/>
      <c r="J540" s="110"/>
    </row>
    <row r="541">
      <c r="H541" s="109"/>
      <c r="I541" s="110"/>
      <c r="J541" s="110"/>
    </row>
    <row r="542">
      <c r="H542" s="109"/>
      <c r="I542" s="110"/>
      <c r="J542" s="110"/>
    </row>
    <row r="543">
      <c r="H543" s="109"/>
      <c r="I543" s="110"/>
      <c r="J543" s="110"/>
    </row>
    <row r="544">
      <c r="H544" s="109"/>
      <c r="I544" s="110"/>
      <c r="J544" s="110"/>
    </row>
    <row r="545">
      <c r="H545" s="109"/>
      <c r="I545" s="110"/>
      <c r="J545" s="110"/>
    </row>
    <row r="546">
      <c r="H546" s="109"/>
      <c r="I546" s="110"/>
      <c r="J546" s="110"/>
    </row>
    <row r="547">
      <c r="H547" s="109"/>
      <c r="I547" s="110"/>
      <c r="J547" s="110"/>
    </row>
    <row r="548">
      <c r="H548" s="109"/>
      <c r="I548" s="110"/>
      <c r="J548" s="110"/>
    </row>
    <row r="549">
      <c r="H549" s="109"/>
      <c r="I549" s="110"/>
      <c r="J549" s="110"/>
    </row>
    <row r="550">
      <c r="H550" s="109"/>
      <c r="I550" s="110"/>
      <c r="J550" s="110"/>
    </row>
    <row r="551">
      <c r="H551" s="109"/>
      <c r="I551" s="110"/>
      <c r="J551" s="110"/>
    </row>
    <row r="552">
      <c r="H552" s="109"/>
      <c r="I552" s="110"/>
      <c r="J552" s="110"/>
    </row>
    <row r="553">
      <c r="H553" s="109"/>
      <c r="I553" s="110"/>
      <c r="J553" s="110"/>
    </row>
    <row r="554">
      <c r="H554" s="109"/>
      <c r="I554" s="110"/>
      <c r="J554" s="110"/>
    </row>
    <row r="555">
      <c r="H555" s="109"/>
      <c r="I555" s="110"/>
      <c r="J555" s="110"/>
    </row>
    <row r="556">
      <c r="H556" s="109"/>
      <c r="I556" s="110"/>
      <c r="J556" s="110"/>
    </row>
    <row r="557">
      <c r="H557" s="109"/>
      <c r="I557" s="110"/>
      <c r="J557" s="110"/>
    </row>
    <row r="558">
      <c r="H558" s="109"/>
      <c r="I558" s="110"/>
      <c r="J558" s="110"/>
    </row>
    <row r="559">
      <c r="H559" s="109"/>
      <c r="I559" s="110"/>
      <c r="J559" s="110"/>
    </row>
    <row r="560">
      <c r="H560" s="109"/>
      <c r="I560" s="110"/>
      <c r="J560" s="110"/>
    </row>
    <row r="561">
      <c r="H561" s="109"/>
      <c r="I561" s="110"/>
      <c r="J561" s="110"/>
    </row>
    <row r="562">
      <c r="H562" s="109"/>
      <c r="I562" s="110"/>
      <c r="J562" s="110"/>
    </row>
    <row r="563">
      <c r="H563" s="109"/>
      <c r="I563" s="110"/>
      <c r="J563" s="110"/>
    </row>
    <row r="564">
      <c r="H564" s="109"/>
      <c r="I564" s="110"/>
      <c r="J564" s="110"/>
    </row>
    <row r="565">
      <c r="H565" s="109"/>
      <c r="I565" s="110"/>
      <c r="J565" s="110"/>
    </row>
    <row r="566">
      <c r="H566" s="109"/>
      <c r="I566" s="110"/>
      <c r="J566" s="110"/>
    </row>
    <row r="567">
      <c r="H567" s="109"/>
      <c r="I567" s="110"/>
      <c r="J567" s="110"/>
    </row>
    <row r="568">
      <c r="H568" s="109"/>
      <c r="I568" s="110"/>
      <c r="J568" s="110"/>
    </row>
    <row r="569">
      <c r="H569" s="109"/>
      <c r="I569" s="110"/>
      <c r="J569" s="110"/>
    </row>
    <row r="570">
      <c r="H570" s="109"/>
      <c r="I570" s="110"/>
      <c r="J570" s="110"/>
    </row>
    <row r="571">
      <c r="H571" s="109"/>
      <c r="I571" s="110"/>
      <c r="J571" s="110"/>
    </row>
    <row r="572">
      <c r="H572" s="109"/>
      <c r="I572" s="110"/>
      <c r="J572" s="110"/>
    </row>
    <row r="573">
      <c r="H573" s="109"/>
      <c r="I573" s="110"/>
      <c r="J573" s="110"/>
    </row>
    <row r="574">
      <c r="H574" s="109"/>
      <c r="I574" s="110"/>
      <c r="J574" s="110"/>
    </row>
    <row r="575">
      <c r="H575" s="109"/>
      <c r="I575" s="110"/>
      <c r="J575" s="110"/>
    </row>
    <row r="576">
      <c r="H576" s="109"/>
      <c r="I576" s="110"/>
      <c r="J576" s="110"/>
    </row>
    <row r="577">
      <c r="H577" s="109"/>
      <c r="I577" s="110"/>
      <c r="J577" s="110"/>
    </row>
    <row r="578">
      <c r="H578" s="109"/>
      <c r="I578" s="110"/>
      <c r="J578" s="110"/>
    </row>
    <row r="579">
      <c r="H579" s="109"/>
      <c r="I579" s="110"/>
      <c r="J579" s="110"/>
    </row>
    <row r="580">
      <c r="H580" s="109"/>
      <c r="I580" s="110"/>
      <c r="J580" s="110"/>
    </row>
    <row r="581">
      <c r="H581" s="109"/>
      <c r="I581" s="110"/>
      <c r="J581" s="110"/>
    </row>
    <row r="582">
      <c r="H582" s="109"/>
      <c r="I582" s="110"/>
      <c r="J582" s="110"/>
    </row>
    <row r="583">
      <c r="H583" s="109"/>
      <c r="I583" s="110"/>
      <c r="J583" s="110"/>
    </row>
    <row r="584">
      <c r="H584" s="109"/>
      <c r="I584" s="110"/>
      <c r="J584" s="110"/>
    </row>
    <row r="585">
      <c r="H585" s="109"/>
      <c r="I585" s="110"/>
      <c r="J585" s="110"/>
    </row>
    <row r="586">
      <c r="H586" s="109"/>
      <c r="I586" s="110"/>
      <c r="J586" s="110"/>
    </row>
    <row r="587">
      <c r="H587" s="109"/>
      <c r="I587" s="110"/>
      <c r="J587" s="110"/>
    </row>
    <row r="588">
      <c r="H588" s="109"/>
      <c r="I588" s="110"/>
      <c r="J588" s="110"/>
    </row>
    <row r="589">
      <c r="H589" s="109"/>
      <c r="I589" s="110"/>
      <c r="J589" s="110"/>
    </row>
    <row r="590">
      <c r="H590" s="109"/>
      <c r="I590" s="110"/>
      <c r="J590" s="110"/>
    </row>
    <row r="591">
      <c r="H591" s="109"/>
      <c r="I591" s="110"/>
      <c r="J591" s="110"/>
    </row>
    <row r="592">
      <c r="H592" s="109"/>
      <c r="I592" s="110"/>
      <c r="J592" s="110"/>
    </row>
    <row r="593">
      <c r="H593" s="109"/>
      <c r="I593" s="110"/>
      <c r="J593" s="110"/>
    </row>
    <row r="594">
      <c r="H594" s="109"/>
      <c r="I594" s="110"/>
      <c r="J594" s="110"/>
    </row>
    <row r="595">
      <c r="H595" s="109"/>
      <c r="I595" s="110"/>
      <c r="J595" s="110"/>
    </row>
    <row r="596">
      <c r="H596" s="109"/>
      <c r="I596" s="110"/>
      <c r="J596" s="110"/>
    </row>
    <row r="597">
      <c r="H597" s="109"/>
      <c r="I597" s="110"/>
      <c r="J597" s="110"/>
    </row>
    <row r="598">
      <c r="H598" s="109"/>
      <c r="I598" s="110"/>
      <c r="J598" s="110"/>
    </row>
    <row r="599">
      <c r="H599" s="109"/>
      <c r="I599" s="110"/>
      <c r="J599" s="110"/>
    </row>
    <row r="600">
      <c r="H600" s="109"/>
      <c r="I600" s="110"/>
      <c r="J600" s="110"/>
    </row>
    <row r="601">
      <c r="H601" s="109"/>
      <c r="I601" s="110"/>
      <c r="J601" s="110"/>
    </row>
    <row r="602">
      <c r="H602" s="109"/>
      <c r="I602" s="110"/>
      <c r="J602" s="110"/>
    </row>
    <row r="603">
      <c r="H603" s="109"/>
      <c r="I603" s="110"/>
      <c r="J603" s="110"/>
    </row>
    <row r="604">
      <c r="H604" s="109"/>
      <c r="I604" s="110"/>
      <c r="J604" s="110"/>
    </row>
    <row r="605">
      <c r="H605" s="109"/>
      <c r="I605" s="110"/>
      <c r="J605" s="110"/>
    </row>
    <row r="606">
      <c r="H606" s="109"/>
      <c r="I606" s="110"/>
      <c r="J606" s="110"/>
    </row>
    <row r="607">
      <c r="H607" s="109"/>
      <c r="I607" s="110"/>
      <c r="J607" s="110"/>
    </row>
    <row r="608">
      <c r="H608" s="109"/>
      <c r="I608" s="110"/>
      <c r="J608" s="110"/>
    </row>
    <row r="609">
      <c r="H609" s="109"/>
      <c r="I609" s="110"/>
      <c r="J609" s="110"/>
    </row>
    <row r="610">
      <c r="H610" s="109"/>
      <c r="I610" s="110"/>
      <c r="J610" s="110"/>
    </row>
    <row r="611">
      <c r="H611" s="109"/>
      <c r="I611" s="110"/>
      <c r="J611" s="110"/>
    </row>
    <row r="612">
      <c r="H612" s="109"/>
      <c r="I612" s="110"/>
      <c r="J612" s="110"/>
    </row>
    <row r="613">
      <c r="H613" s="109"/>
      <c r="I613" s="110"/>
      <c r="J613" s="110"/>
    </row>
    <row r="614">
      <c r="H614" s="109"/>
      <c r="I614" s="110"/>
      <c r="J614" s="110"/>
    </row>
    <row r="615">
      <c r="H615" s="109"/>
      <c r="I615" s="110"/>
      <c r="J615" s="110"/>
    </row>
    <row r="616">
      <c r="H616" s="109"/>
      <c r="I616" s="110"/>
      <c r="J616" s="110"/>
    </row>
    <row r="617">
      <c r="H617" s="109"/>
      <c r="I617" s="110"/>
      <c r="J617" s="110"/>
    </row>
    <row r="618">
      <c r="H618" s="109"/>
      <c r="I618" s="110"/>
      <c r="J618" s="110"/>
    </row>
    <row r="619">
      <c r="H619" s="109"/>
      <c r="I619" s="110"/>
      <c r="J619" s="110"/>
    </row>
    <row r="620">
      <c r="H620" s="109"/>
      <c r="I620" s="110"/>
      <c r="J620" s="110"/>
    </row>
    <row r="621">
      <c r="H621" s="109"/>
      <c r="I621" s="110"/>
      <c r="J621" s="110"/>
    </row>
    <row r="622">
      <c r="H622" s="109"/>
      <c r="I622" s="110"/>
      <c r="J622" s="110"/>
    </row>
    <row r="623">
      <c r="H623" s="109"/>
      <c r="I623" s="110"/>
      <c r="J623" s="110"/>
    </row>
    <row r="624">
      <c r="H624" s="109"/>
      <c r="I624" s="110"/>
      <c r="J624" s="110"/>
    </row>
    <row r="625">
      <c r="H625" s="109"/>
      <c r="I625" s="110"/>
      <c r="J625" s="110"/>
    </row>
    <row r="626">
      <c r="H626" s="109"/>
      <c r="I626" s="110"/>
      <c r="J626" s="110"/>
    </row>
    <row r="627">
      <c r="H627" s="109"/>
      <c r="I627" s="110"/>
      <c r="J627" s="110"/>
    </row>
    <row r="628">
      <c r="H628" s="109"/>
      <c r="I628" s="110"/>
      <c r="J628" s="110"/>
    </row>
    <row r="629">
      <c r="H629" s="109"/>
      <c r="I629" s="110"/>
      <c r="J629" s="110"/>
    </row>
    <row r="630">
      <c r="H630" s="109"/>
      <c r="I630" s="110"/>
      <c r="J630" s="110"/>
    </row>
    <row r="631">
      <c r="H631" s="109"/>
      <c r="I631" s="110"/>
      <c r="J631" s="110"/>
    </row>
    <row r="632">
      <c r="H632" s="109"/>
      <c r="I632" s="110"/>
      <c r="J632" s="110"/>
    </row>
    <row r="633">
      <c r="H633" s="109"/>
      <c r="I633" s="110"/>
      <c r="J633" s="110"/>
    </row>
    <row r="634">
      <c r="H634" s="109"/>
      <c r="I634" s="110"/>
      <c r="J634" s="110"/>
    </row>
    <row r="635">
      <c r="H635" s="109"/>
      <c r="I635" s="110"/>
      <c r="J635" s="110"/>
    </row>
    <row r="636">
      <c r="H636" s="109"/>
      <c r="I636" s="110"/>
      <c r="J636" s="110"/>
    </row>
    <row r="637">
      <c r="H637" s="109"/>
      <c r="I637" s="110"/>
      <c r="J637" s="110"/>
    </row>
    <row r="638">
      <c r="H638" s="109"/>
      <c r="I638" s="110"/>
      <c r="J638" s="110"/>
    </row>
    <row r="639">
      <c r="H639" s="109"/>
      <c r="I639" s="110"/>
      <c r="J639" s="110"/>
    </row>
    <row r="640">
      <c r="H640" s="109"/>
      <c r="I640" s="110"/>
      <c r="J640" s="110"/>
    </row>
    <row r="641">
      <c r="H641" s="109"/>
      <c r="I641" s="110"/>
      <c r="J641" s="110"/>
    </row>
    <row r="642">
      <c r="H642" s="109"/>
      <c r="I642" s="110"/>
      <c r="J642" s="110"/>
    </row>
    <row r="643">
      <c r="H643" s="109"/>
      <c r="I643" s="110"/>
      <c r="J643" s="110"/>
    </row>
    <row r="644">
      <c r="H644" s="109"/>
      <c r="I644" s="110"/>
      <c r="J644" s="110"/>
    </row>
    <row r="645">
      <c r="H645" s="109"/>
      <c r="I645" s="110"/>
      <c r="J645" s="110"/>
    </row>
    <row r="646">
      <c r="H646" s="109"/>
      <c r="I646" s="110"/>
      <c r="J646" s="110"/>
    </row>
    <row r="647">
      <c r="H647" s="109"/>
      <c r="I647" s="110"/>
      <c r="J647" s="110"/>
    </row>
    <row r="648">
      <c r="H648" s="109"/>
      <c r="I648" s="110"/>
      <c r="J648" s="110"/>
    </row>
    <row r="649">
      <c r="H649" s="109"/>
      <c r="I649" s="110"/>
      <c r="J649" s="110"/>
    </row>
    <row r="650">
      <c r="H650" s="109"/>
      <c r="I650" s="110"/>
      <c r="J650" s="110"/>
    </row>
    <row r="651">
      <c r="H651" s="109"/>
      <c r="I651" s="110"/>
      <c r="J651" s="110"/>
    </row>
    <row r="652">
      <c r="H652" s="109"/>
      <c r="I652" s="110"/>
      <c r="J652" s="110"/>
    </row>
    <row r="653">
      <c r="H653" s="109"/>
      <c r="I653" s="110"/>
      <c r="J653" s="110"/>
    </row>
    <row r="654">
      <c r="H654" s="109"/>
      <c r="I654" s="110"/>
      <c r="J654" s="110"/>
    </row>
    <row r="655">
      <c r="H655" s="109"/>
      <c r="I655" s="110"/>
      <c r="J655" s="110"/>
    </row>
    <row r="656">
      <c r="H656" s="109"/>
      <c r="I656" s="110"/>
      <c r="J656" s="110"/>
    </row>
    <row r="657">
      <c r="H657" s="109"/>
      <c r="I657" s="110"/>
      <c r="J657" s="110"/>
    </row>
    <row r="658">
      <c r="H658" s="109"/>
      <c r="I658" s="110"/>
      <c r="J658" s="110"/>
    </row>
    <row r="659">
      <c r="H659" s="109"/>
      <c r="I659" s="110"/>
      <c r="J659" s="110"/>
    </row>
    <row r="660">
      <c r="H660" s="109"/>
      <c r="I660" s="110"/>
      <c r="J660" s="110"/>
    </row>
    <row r="661">
      <c r="H661" s="109"/>
      <c r="I661" s="110"/>
      <c r="J661" s="110"/>
    </row>
    <row r="662">
      <c r="H662" s="109"/>
      <c r="I662" s="110"/>
      <c r="J662" s="110"/>
    </row>
    <row r="663">
      <c r="H663" s="109"/>
      <c r="I663" s="110"/>
      <c r="J663" s="110"/>
    </row>
    <row r="664">
      <c r="H664" s="109"/>
      <c r="I664" s="110"/>
      <c r="J664" s="110"/>
    </row>
    <row r="665">
      <c r="H665" s="109"/>
      <c r="I665" s="110"/>
      <c r="J665" s="110"/>
    </row>
    <row r="666">
      <c r="H666" s="109"/>
      <c r="I666" s="110"/>
      <c r="J666" s="110"/>
    </row>
    <row r="667">
      <c r="H667" s="109"/>
      <c r="I667" s="110"/>
      <c r="J667" s="110"/>
    </row>
    <row r="668">
      <c r="H668" s="109"/>
      <c r="I668" s="110"/>
      <c r="J668" s="110"/>
    </row>
    <row r="669">
      <c r="H669" s="109"/>
      <c r="I669" s="110"/>
      <c r="J669" s="110"/>
    </row>
    <row r="670">
      <c r="H670" s="109"/>
      <c r="I670" s="110"/>
      <c r="J670" s="110"/>
    </row>
    <row r="671">
      <c r="H671" s="109"/>
      <c r="I671" s="110"/>
      <c r="J671" s="110"/>
    </row>
    <row r="672">
      <c r="H672" s="109"/>
      <c r="I672" s="110"/>
      <c r="J672" s="110"/>
    </row>
    <row r="673">
      <c r="H673" s="109"/>
      <c r="I673" s="110"/>
      <c r="J673" s="110"/>
    </row>
    <row r="674">
      <c r="H674" s="109"/>
      <c r="I674" s="110"/>
      <c r="J674" s="110"/>
    </row>
    <row r="675">
      <c r="H675" s="109"/>
      <c r="I675" s="110"/>
      <c r="J675" s="110"/>
    </row>
    <row r="676">
      <c r="H676" s="109"/>
      <c r="I676" s="110"/>
      <c r="J676" s="110"/>
    </row>
    <row r="677">
      <c r="H677" s="109"/>
      <c r="I677" s="110"/>
      <c r="J677" s="110"/>
    </row>
    <row r="678">
      <c r="H678" s="109"/>
      <c r="I678" s="110"/>
      <c r="J678" s="110"/>
    </row>
    <row r="679">
      <c r="H679" s="109"/>
      <c r="I679" s="110"/>
      <c r="J679" s="110"/>
    </row>
    <row r="680">
      <c r="H680" s="109"/>
      <c r="I680" s="110"/>
      <c r="J680" s="110"/>
    </row>
    <row r="681">
      <c r="H681" s="109"/>
      <c r="I681" s="110"/>
      <c r="J681" s="110"/>
    </row>
    <row r="682">
      <c r="H682" s="109"/>
      <c r="I682" s="110"/>
      <c r="J682" s="110"/>
    </row>
    <row r="683">
      <c r="H683" s="109"/>
      <c r="I683" s="110"/>
      <c r="J683" s="110"/>
    </row>
    <row r="684">
      <c r="H684" s="109"/>
      <c r="I684" s="110"/>
      <c r="J684" s="110"/>
    </row>
    <row r="685">
      <c r="H685" s="109"/>
      <c r="I685" s="110"/>
      <c r="J685" s="110"/>
    </row>
    <row r="686">
      <c r="H686" s="109"/>
      <c r="I686" s="110"/>
      <c r="J686" s="110"/>
    </row>
    <row r="687">
      <c r="H687" s="109"/>
      <c r="I687" s="110"/>
      <c r="J687" s="110"/>
    </row>
    <row r="688">
      <c r="H688" s="109"/>
      <c r="I688" s="110"/>
      <c r="J688" s="110"/>
    </row>
    <row r="689">
      <c r="H689" s="109"/>
      <c r="I689" s="110"/>
      <c r="J689" s="110"/>
    </row>
    <row r="690">
      <c r="H690" s="109"/>
      <c r="I690" s="110"/>
      <c r="J690" s="110"/>
    </row>
    <row r="691">
      <c r="H691" s="109"/>
      <c r="I691" s="110"/>
      <c r="J691" s="110"/>
    </row>
    <row r="692">
      <c r="H692" s="109"/>
      <c r="I692" s="110"/>
      <c r="J692" s="110"/>
    </row>
    <row r="693">
      <c r="H693" s="109"/>
      <c r="I693" s="110"/>
      <c r="J693" s="110"/>
    </row>
    <row r="694">
      <c r="H694" s="109"/>
      <c r="I694" s="110"/>
      <c r="J694" s="110"/>
    </row>
    <row r="695">
      <c r="H695" s="109"/>
      <c r="I695" s="110"/>
      <c r="J695" s="110"/>
    </row>
    <row r="696">
      <c r="H696" s="109"/>
      <c r="I696" s="110"/>
      <c r="J696" s="110"/>
    </row>
    <row r="697">
      <c r="H697" s="109"/>
      <c r="I697" s="110"/>
      <c r="J697" s="110"/>
    </row>
    <row r="698">
      <c r="H698" s="109"/>
      <c r="I698" s="110"/>
      <c r="J698" s="110"/>
    </row>
    <row r="699">
      <c r="H699" s="109"/>
      <c r="I699" s="110"/>
      <c r="J699" s="110"/>
    </row>
    <row r="700">
      <c r="H700" s="109"/>
      <c r="I700" s="110"/>
      <c r="J700" s="110"/>
    </row>
    <row r="701">
      <c r="H701" s="109"/>
      <c r="I701" s="110"/>
      <c r="J701" s="110"/>
    </row>
    <row r="702">
      <c r="H702" s="109"/>
      <c r="I702" s="110"/>
      <c r="J702" s="110"/>
    </row>
    <row r="703">
      <c r="H703" s="109"/>
      <c r="I703" s="110"/>
      <c r="J703" s="110"/>
    </row>
    <row r="704">
      <c r="H704" s="109"/>
      <c r="I704" s="110"/>
      <c r="J704" s="110"/>
    </row>
    <row r="705">
      <c r="H705" s="109"/>
      <c r="I705" s="110"/>
      <c r="J705" s="110"/>
    </row>
    <row r="706">
      <c r="H706" s="109"/>
      <c r="I706" s="110"/>
      <c r="J706" s="110"/>
    </row>
    <row r="707">
      <c r="H707" s="109"/>
      <c r="I707" s="110"/>
      <c r="J707" s="110"/>
    </row>
    <row r="708">
      <c r="H708" s="109"/>
      <c r="I708" s="110"/>
      <c r="J708" s="110"/>
    </row>
    <row r="709">
      <c r="H709" s="109"/>
      <c r="I709" s="110"/>
      <c r="J709" s="110"/>
    </row>
    <row r="710">
      <c r="H710" s="109"/>
      <c r="I710" s="110"/>
      <c r="J710" s="110"/>
    </row>
    <row r="711">
      <c r="H711" s="109"/>
      <c r="I711" s="110"/>
      <c r="J711" s="110"/>
    </row>
    <row r="712">
      <c r="H712" s="109"/>
      <c r="I712" s="110"/>
      <c r="J712" s="110"/>
    </row>
    <row r="713">
      <c r="H713" s="109"/>
      <c r="I713" s="110"/>
      <c r="J713" s="110"/>
    </row>
    <row r="714">
      <c r="H714" s="109"/>
      <c r="I714" s="110"/>
      <c r="J714" s="110"/>
    </row>
    <row r="715">
      <c r="H715" s="109"/>
      <c r="I715" s="110"/>
      <c r="J715" s="110"/>
    </row>
    <row r="716">
      <c r="H716" s="109"/>
      <c r="I716" s="110"/>
      <c r="J716" s="110"/>
    </row>
    <row r="717">
      <c r="H717" s="109"/>
      <c r="I717" s="110"/>
      <c r="J717" s="110"/>
    </row>
    <row r="718">
      <c r="H718" s="109"/>
      <c r="I718" s="110"/>
      <c r="J718" s="110"/>
    </row>
    <row r="719">
      <c r="H719" s="109"/>
      <c r="I719" s="110"/>
      <c r="J719" s="110"/>
    </row>
    <row r="720">
      <c r="H720" s="109"/>
      <c r="I720" s="110"/>
      <c r="J720" s="110"/>
    </row>
    <row r="721">
      <c r="H721" s="109"/>
      <c r="I721" s="110"/>
      <c r="J721" s="110"/>
    </row>
    <row r="722">
      <c r="H722" s="109"/>
      <c r="I722" s="110"/>
      <c r="J722" s="110"/>
    </row>
    <row r="723">
      <c r="H723" s="109"/>
      <c r="I723" s="110"/>
      <c r="J723" s="110"/>
    </row>
    <row r="724">
      <c r="H724" s="109"/>
      <c r="I724" s="110"/>
      <c r="J724" s="110"/>
    </row>
    <row r="725">
      <c r="H725" s="109"/>
      <c r="I725" s="110"/>
      <c r="J725" s="110"/>
    </row>
    <row r="726">
      <c r="H726" s="109"/>
      <c r="I726" s="110"/>
      <c r="J726" s="110"/>
    </row>
    <row r="727">
      <c r="H727" s="109"/>
      <c r="I727" s="110"/>
      <c r="J727" s="110"/>
    </row>
    <row r="728">
      <c r="H728" s="109"/>
      <c r="I728" s="110"/>
      <c r="J728" s="110"/>
    </row>
    <row r="729">
      <c r="H729" s="109"/>
      <c r="I729" s="110"/>
      <c r="J729" s="110"/>
    </row>
    <row r="730">
      <c r="H730" s="109"/>
      <c r="I730" s="110"/>
      <c r="J730" s="110"/>
    </row>
    <row r="731">
      <c r="H731" s="109"/>
      <c r="I731" s="110"/>
      <c r="J731" s="110"/>
    </row>
    <row r="732">
      <c r="H732" s="109"/>
      <c r="I732" s="110"/>
      <c r="J732" s="110"/>
    </row>
    <row r="733">
      <c r="H733" s="109"/>
      <c r="I733" s="110"/>
      <c r="J733" s="110"/>
    </row>
    <row r="734">
      <c r="H734" s="109"/>
      <c r="I734" s="110"/>
      <c r="J734" s="110"/>
    </row>
    <row r="735">
      <c r="H735" s="109"/>
      <c r="I735" s="110"/>
      <c r="J735" s="110"/>
    </row>
    <row r="736">
      <c r="H736" s="109"/>
      <c r="I736" s="110"/>
      <c r="J736" s="110"/>
    </row>
    <row r="737">
      <c r="H737" s="109"/>
      <c r="I737" s="110"/>
      <c r="J737" s="110"/>
    </row>
    <row r="738">
      <c r="H738" s="109"/>
      <c r="I738" s="110"/>
      <c r="J738" s="110"/>
    </row>
    <row r="739">
      <c r="H739" s="109"/>
      <c r="I739" s="110"/>
      <c r="J739" s="110"/>
    </row>
    <row r="740">
      <c r="H740" s="109"/>
      <c r="I740" s="110"/>
      <c r="J740" s="110"/>
    </row>
    <row r="741">
      <c r="H741" s="109"/>
      <c r="I741" s="110"/>
      <c r="J741" s="110"/>
    </row>
    <row r="742">
      <c r="H742" s="109"/>
      <c r="I742" s="110"/>
      <c r="J742" s="110"/>
    </row>
    <row r="743">
      <c r="H743" s="109"/>
      <c r="I743" s="110"/>
      <c r="J743" s="110"/>
    </row>
    <row r="744">
      <c r="H744" s="109"/>
      <c r="I744" s="110"/>
      <c r="J744" s="110"/>
    </row>
    <row r="745">
      <c r="H745" s="109"/>
      <c r="I745" s="110"/>
      <c r="J745" s="110"/>
    </row>
    <row r="746">
      <c r="H746" s="109"/>
      <c r="I746" s="110"/>
      <c r="J746" s="110"/>
    </row>
    <row r="747">
      <c r="H747" s="109"/>
      <c r="I747" s="110"/>
      <c r="J747" s="110"/>
    </row>
    <row r="748">
      <c r="H748" s="109"/>
      <c r="I748" s="110"/>
      <c r="J748" s="110"/>
    </row>
    <row r="749">
      <c r="H749" s="109"/>
      <c r="I749" s="110"/>
      <c r="J749" s="110"/>
    </row>
    <row r="750">
      <c r="H750" s="109"/>
      <c r="I750" s="110"/>
      <c r="J750" s="110"/>
    </row>
    <row r="751">
      <c r="H751" s="109"/>
      <c r="I751" s="110"/>
      <c r="J751" s="110"/>
    </row>
    <row r="752">
      <c r="H752" s="109"/>
      <c r="I752" s="110"/>
      <c r="J752" s="110"/>
    </row>
    <row r="753">
      <c r="H753" s="109"/>
      <c r="I753" s="110"/>
      <c r="J753" s="110"/>
    </row>
    <row r="754">
      <c r="H754" s="109"/>
      <c r="I754" s="110"/>
      <c r="J754" s="110"/>
    </row>
    <row r="755">
      <c r="H755" s="109"/>
      <c r="I755" s="110"/>
      <c r="J755" s="110"/>
    </row>
    <row r="756">
      <c r="H756" s="109"/>
      <c r="I756" s="110"/>
      <c r="J756" s="110"/>
    </row>
    <row r="757">
      <c r="H757" s="109"/>
      <c r="I757" s="110"/>
      <c r="J757" s="110"/>
    </row>
    <row r="758">
      <c r="H758" s="109"/>
      <c r="I758" s="110"/>
      <c r="J758" s="110"/>
    </row>
    <row r="759">
      <c r="H759" s="109"/>
      <c r="I759" s="110"/>
      <c r="J759" s="110"/>
    </row>
    <row r="760">
      <c r="H760" s="109"/>
      <c r="I760" s="110"/>
      <c r="J760" s="110"/>
    </row>
    <row r="761">
      <c r="H761" s="109"/>
      <c r="I761" s="110"/>
      <c r="J761" s="110"/>
    </row>
    <row r="762">
      <c r="H762" s="109"/>
      <c r="I762" s="110"/>
      <c r="J762" s="110"/>
    </row>
    <row r="763">
      <c r="H763" s="109"/>
      <c r="I763" s="110"/>
      <c r="J763" s="110"/>
    </row>
    <row r="764">
      <c r="H764" s="109"/>
      <c r="I764" s="110"/>
      <c r="J764" s="110"/>
    </row>
    <row r="765">
      <c r="H765" s="109"/>
      <c r="I765" s="110"/>
      <c r="J765" s="110"/>
    </row>
    <row r="766">
      <c r="H766" s="109"/>
      <c r="I766" s="110"/>
      <c r="J766" s="110"/>
    </row>
    <row r="767">
      <c r="H767" s="109"/>
      <c r="I767" s="110"/>
      <c r="J767" s="110"/>
    </row>
    <row r="768">
      <c r="H768" s="109"/>
      <c r="I768" s="110"/>
      <c r="J768" s="110"/>
    </row>
    <row r="769">
      <c r="H769" s="109"/>
      <c r="I769" s="110"/>
      <c r="J769" s="110"/>
    </row>
    <row r="770">
      <c r="H770" s="109"/>
      <c r="I770" s="110"/>
      <c r="J770" s="110"/>
    </row>
    <row r="771">
      <c r="H771" s="109"/>
      <c r="I771" s="110"/>
      <c r="J771" s="110"/>
    </row>
    <row r="772">
      <c r="H772" s="109"/>
      <c r="I772" s="110"/>
      <c r="J772" s="110"/>
    </row>
    <row r="773">
      <c r="H773" s="109"/>
      <c r="I773" s="110"/>
      <c r="J773" s="110"/>
    </row>
    <row r="774">
      <c r="H774" s="109"/>
      <c r="I774" s="110"/>
      <c r="J774" s="110"/>
    </row>
    <row r="775">
      <c r="H775" s="109"/>
      <c r="I775" s="110"/>
      <c r="J775" s="110"/>
    </row>
    <row r="776">
      <c r="H776" s="109"/>
      <c r="I776" s="110"/>
      <c r="J776" s="110"/>
    </row>
    <row r="777">
      <c r="H777" s="109"/>
      <c r="I777" s="110"/>
      <c r="J777" s="110"/>
    </row>
    <row r="778">
      <c r="H778" s="109"/>
      <c r="I778" s="110"/>
      <c r="J778" s="110"/>
    </row>
    <row r="779">
      <c r="H779" s="109"/>
      <c r="I779" s="110"/>
      <c r="J779" s="110"/>
    </row>
    <row r="780">
      <c r="H780" s="109"/>
      <c r="I780" s="110"/>
      <c r="J780" s="110"/>
    </row>
    <row r="781">
      <c r="H781" s="109"/>
      <c r="I781" s="110"/>
      <c r="J781" s="110"/>
    </row>
    <row r="782">
      <c r="H782" s="109"/>
      <c r="I782" s="110"/>
      <c r="J782" s="110"/>
    </row>
    <row r="783">
      <c r="H783" s="109"/>
      <c r="I783" s="110"/>
      <c r="J783" s="110"/>
    </row>
    <row r="784">
      <c r="H784" s="109"/>
      <c r="I784" s="110"/>
      <c r="J784" s="110"/>
    </row>
    <row r="785">
      <c r="H785" s="109"/>
      <c r="I785" s="110"/>
      <c r="J785" s="110"/>
    </row>
    <row r="786">
      <c r="H786" s="109"/>
      <c r="I786" s="110"/>
      <c r="J786" s="110"/>
    </row>
    <row r="787">
      <c r="H787" s="109"/>
      <c r="I787" s="110"/>
      <c r="J787" s="110"/>
    </row>
    <row r="788">
      <c r="H788" s="109"/>
      <c r="I788" s="110"/>
      <c r="J788" s="110"/>
    </row>
    <row r="789">
      <c r="H789" s="109"/>
      <c r="I789" s="110"/>
      <c r="J789" s="110"/>
    </row>
    <row r="790">
      <c r="H790" s="109"/>
      <c r="I790" s="110"/>
      <c r="J790" s="110"/>
    </row>
    <row r="791">
      <c r="H791" s="109"/>
      <c r="I791" s="110"/>
      <c r="J791" s="110"/>
    </row>
    <row r="792">
      <c r="H792" s="109"/>
      <c r="I792" s="110"/>
      <c r="J792" s="110"/>
    </row>
    <row r="793">
      <c r="H793" s="109"/>
      <c r="I793" s="110"/>
      <c r="J793" s="110"/>
    </row>
    <row r="794">
      <c r="H794" s="109"/>
      <c r="I794" s="110"/>
      <c r="J794" s="110"/>
    </row>
    <row r="795">
      <c r="H795" s="109"/>
      <c r="I795" s="110"/>
      <c r="J795" s="110"/>
    </row>
    <row r="796">
      <c r="H796" s="109"/>
      <c r="I796" s="110"/>
      <c r="J796" s="110"/>
    </row>
    <row r="797">
      <c r="H797" s="109"/>
      <c r="I797" s="110"/>
      <c r="J797" s="110"/>
    </row>
    <row r="798">
      <c r="H798" s="109"/>
      <c r="I798" s="110"/>
      <c r="J798" s="110"/>
    </row>
    <row r="799">
      <c r="H799" s="109"/>
      <c r="I799" s="110"/>
      <c r="J799" s="110"/>
    </row>
    <row r="800">
      <c r="H800" s="109"/>
      <c r="I800" s="110"/>
      <c r="J800" s="110"/>
    </row>
    <row r="801">
      <c r="H801" s="109"/>
      <c r="I801" s="110"/>
      <c r="J801" s="110"/>
    </row>
    <row r="802">
      <c r="H802" s="109"/>
      <c r="I802" s="110"/>
      <c r="J802" s="110"/>
    </row>
    <row r="803">
      <c r="H803" s="109"/>
      <c r="I803" s="110"/>
      <c r="J803" s="110"/>
    </row>
    <row r="804">
      <c r="H804" s="109"/>
      <c r="I804" s="110"/>
      <c r="J804" s="110"/>
    </row>
    <row r="805">
      <c r="H805" s="109"/>
      <c r="I805" s="110"/>
      <c r="J805" s="110"/>
    </row>
    <row r="806">
      <c r="H806" s="109"/>
      <c r="I806" s="110"/>
      <c r="J806" s="110"/>
    </row>
    <row r="807">
      <c r="H807" s="109"/>
      <c r="I807" s="110"/>
      <c r="J807" s="110"/>
    </row>
    <row r="808">
      <c r="H808" s="109"/>
      <c r="I808" s="110"/>
      <c r="J808" s="110"/>
    </row>
    <row r="809">
      <c r="H809" s="109"/>
      <c r="I809" s="110"/>
      <c r="J809" s="110"/>
    </row>
    <row r="810">
      <c r="H810" s="109"/>
      <c r="I810" s="110"/>
      <c r="J810" s="110"/>
    </row>
    <row r="811">
      <c r="H811" s="109"/>
      <c r="I811" s="110"/>
      <c r="J811" s="110"/>
    </row>
    <row r="812">
      <c r="H812" s="109"/>
      <c r="I812" s="110"/>
      <c r="J812" s="110"/>
    </row>
    <row r="813">
      <c r="H813" s="109"/>
      <c r="I813" s="110"/>
      <c r="J813" s="110"/>
    </row>
    <row r="814">
      <c r="H814" s="109"/>
      <c r="I814" s="110"/>
      <c r="J814" s="110"/>
    </row>
    <row r="815">
      <c r="H815" s="109"/>
      <c r="I815" s="110"/>
      <c r="J815" s="110"/>
    </row>
    <row r="816">
      <c r="H816" s="109"/>
      <c r="I816" s="110"/>
      <c r="J816" s="110"/>
    </row>
    <row r="817">
      <c r="H817" s="109"/>
      <c r="I817" s="110"/>
      <c r="J817" s="110"/>
    </row>
    <row r="818">
      <c r="H818" s="109"/>
      <c r="I818" s="110"/>
      <c r="J818" s="110"/>
    </row>
    <row r="819">
      <c r="H819" s="109"/>
      <c r="I819" s="110"/>
      <c r="J819" s="110"/>
    </row>
    <row r="820">
      <c r="H820" s="109"/>
      <c r="I820" s="110"/>
      <c r="J820" s="110"/>
    </row>
    <row r="821">
      <c r="H821" s="109"/>
      <c r="I821" s="110"/>
      <c r="J821" s="110"/>
    </row>
    <row r="822">
      <c r="H822" s="109"/>
      <c r="I822" s="110"/>
      <c r="J822" s="110"/>
    </row>
    <row r="823">
      <c r="H823" s="109"/>
      <c r="I823" s="110"/>
      <c r="J823" s="110"/>
    </row>
    <row r="824">
      <c r="H824" s="109"/>
      <c r="I824" s="110"/>
      <c r="J824" s="110"/>
    </row>
    <row r="825">
      <c r="H825" s="109"/>
      <c r="I825" s="110"/>
      <c r="J825" s="110"/>
    </row>
    <row r="826">
      <c r="H826" s="109"/>
      <c r="I826" s="110"/>
      <c r="J826" s="110"/>
    </row>
    <row r="827">
      <c r="H827" s="109"/>
      <c r="I827" s="110"/>
      <c r="J827" s="110"/>
    </row>
    <row r="828">
      <c r="H828" s="109"/>
      <c r="I828" s="110"/>
      <c r="J828" s="110"/>
    </row>
    <row r="829">
      <c r="H829" s="109"/>
      <c r="I829" s="110"/>
      <c r="J829" s="110"/>
    </row>
    <row r="830">
      <c r="H830" s="109"/>
      <c r="I830" s="110"/>
      <c r="J830" s="110"/>
    </row>
    <row r="831">
      <c r="H831" s="109"/>
      <c r="I831" s="110"/>
      <c r="J831" s="110"/>
    </row>
    <row r="832">
      <c r="H832" s="109"/>
      <c r="I832" s="110"/>
      <c r="J832" s="110"/>
    </row>
    <row r="833">
      <c r="H833" s="109"/>
      <c r="I833" s="110"/>
      <c r="J833" s="110"/>
    </row>
    <row r="834">
      <c r="H834" s="109"/>
      <c r="I834" s="110"/>
      <c r="J834" s="110"/>
    </row>
    <row r="835">
      <c r="H835" s="109"/>
      <c r="I835" s="110"/>
      <c r="J835" s="110"/>
    </row>
    <row r="836">
      <c r="H836" s="109"/>
      <c r="I836" s="110"/>
      <c r="J836" s="110"/>
    </row>
    <row r="837">
      <c r="H837" s="109"/>
      <c r="I837" s="110"/>
      <c r="J837" s="110"/>
    </row>
    <row r="838">
      <c r="H838" s="109"/>
      <c r="I838" s="110"/>
      <c r="J838" s="110"/>
    </row>
    <row r="839">
      <c r="H839" s="109"/>
      <c r="I839" s="110"/>
      <c r="J839" s="110"/>
    </row>
    <row r="840">
      <c r="H840" s="109"/>
      <c r="I840" s="110"/>
      <c r="J840" s="110"/>
    </row>
    <row r="841">
      <c r="H841" s="109"/>
      <c r="I841" s="110"/>
      <c r="J841" s="110"/>
    </row>
    <row r="842">
      <c r="H842" s="109"/>
      <c r="I842" s="110"/>
      <c r="J842" s="110"/>
    </row>
    <row r="843">
      <c r="H843" s="109"/>
      <c r="I843" s="110"/>
      <c r="J843" s="110"/>
    </row>
    <row r="844">
      <c r="H844" s="109"/>
      <c r="I844" s="110"/>
      <c r="J844" s="110"/>
    </row>
    <row r="845">
      <c r="H845" s="109"/>
      <c r="I845" s="110"/>
      <c r="J845" s="110"/>
    </row>
    <row r="846">
      <c r="H846" s="109"/>
      <c r="I846" s="110"/>
      <c r="J846" s="110"/>
    </row>
    <row r="847">
      <c r="H847" s="109"/>
      <c r="I847" s="110"/>
      <c r="J847" s="110"/>
    </row>
    <row r="848">
      <c r="H848" s="109"/>
      <c r="I848" s="110"/>
      <c r="J848" s="110"/>
    </row>
    <row r="849">
      <c r="H849" s="109"/>
      <c r="I849" s="110"/>
      <c r="J849" s="110"/>
    </row>
    <row r="850">
      <c r="H850" s="109"/>
      <c r="I850" s="110"/>
      <c r="J850" s="110"/>
    </row>
    <row r="851">
      <c r="H851" s="109"/>
      <c r="I851" s="110"/>
      <c r="J851" s="110"/>
    </row>
    <row r="852">
      <c r="H852" s="109"/>
      <c r="I852" s="110"/>
      <c r="J852" s="110"/>
    </row>
    <row r="853">
      <c r="H853" s="109"/>
      <c r="I853" s="110"/>
      <c r="J853" s="110"/>
    </row>
    <row r="854">
      <c r="H854" s="109"/>
      <c r="I854" s="110"/>
      <c r="J854" s="110"/>
    </row>
    <row r="855">
      <c r="H855" s="109"/>
      <c r="I855" s="110"/>
      <c r="J855" s="110"/>
    </row>
    <row r="856">
      <c r="H856" s="109"/>
      <c r="I856" s="110"/>
      <c r="J856" s="110"/>
    </row>
    <row r="857">
      <c r="H857" s="109"/>
      <c r="I857" s="110"/>
      <c r="J857" s="110"/>
    </row>
    <row r="858">
      <c r="H858" s="109"/>
      <c r="I858" s="110"/>
      <c r="J858" s="110"/>
    </row>
    <row r="859">
      <c r="H859" s="109"/>
      <c r="I859" s="110"/>
      <c r="J859" s="110"/>
    </row>
    <row r="860">
      <c r="H860" s="109"/>
      <c r="I860" s="110"/>
      <c r="J860" s="110"/>
    </row>
    <row r="861">
      <c r="H861" s="109"/>
      <c r="I861" s="110"/>
      <c r="J861" s="110"/>
    </row>
    <row r="862">
      <c r="H862" s="109"/>
      <c r="I862" s="110"/>
      <c r="J862" s="110"/>
    </row>
    <row r="863">
      <c r="H863" s="109"/>
      <c r="I863" s="110"/>
      <c r="J863" s="110"/>
    </row>
    <row r="864">
      <c r="H864" s="109"/>
      <c r="I864" s="110"/>
      <c r="J864" s="110"/>
    </row>
    <row r="865">
      <c r="H865" s="109"/>
      <c r="I865" s="110"/>
      <c r="J865" s="110"/>
    </row>
    <row r="866">
      <c r="H866" s="109"/>
      <c r="I866" s="110"/>
      <c r="J866" s="110"/>
    </row>
    <row r="867">
      <c r="H867" s="109"/>
      <c r="I867" s="110"/>
      <c r="J867" s="110"/>
    </row>
    <row r="868">
      <c r="H868" s="109"/>
      <c r="I868" s="110"/>
      <c r="J868" s="110"/>
    </row>
    <row r="869">
      <c r="H869" s="109"/>
      <c r="I869" s="110"/>
      <c r="J869" s="110"/>
    </row>
    <row r="870">
      <c r="H870" s="109"/>
      <c r="I870" s="110"/>
      <c r="J870" s="110"/>
    </row>
    <row r="871">
      <c r="H871" s="109"/>
      <c r="I871" s="110"/>
      <c r="J871" s="110"/>
    </row>
    <row r="872">
      <c r="H872" s="109"/>
      <c r="I872" s="110"/>
      <c r="J872" s="110"/>
    </row>
    <row r="873">
      <c r="H873" s="109"/>
      <c r="I873" s="110"/>
      <c r="J873" s="110"/>
    </row>
    <row r="874">
      <c r="H874" s="109"/>
      <c r="I874" s="110"/>
      <c r="J874" s="110"/>
    </row>
    <row r="875">
      <c r="H875" s="109"/>
      <c r="I875" s="110"/>
      <c r="J875" s="110"/>
    </row>
    <row r="876">
      <c r="H876" s="109"/>
      <c r="I876" s="110"/>
      <c r="J876" s="110"/>
    </row>
    <row r="877">
      <c r="H877" s="109"/>
      <c r="I877" s="110"/>
      <c r="J877" s="110"/>
    </row>
    <row r="878">
      <c r="H878" s="109"/>
      <c r="I878" s="110"/>
      <c r="J878" s="110"/>
    </row>
    <row r="879">
      <c r="H879" s="109"/>
      <c r="I879" s="110"/>
      <c r="J879" s="110"/>
    </row>
    <row r="880">
      <c r="H880" s="109"/>
      <c r="I880" s="110"/>
      <c r="J880" s="110"/>
    </row>
    <row r="881">
      <c r="H881" s="109"/>
      <c r="I881" s="110"/>
      <c r="J881" s="110"/>
    </row>
    <row r="882">
      <c r="H882" s="109"/>
      <c r="I882" s="110"/>
      <c r="J882" s="110"/>
    </row>
    <row r="883">
      <c r="H883" s="109"/>
      <c r="I883" s="110"/>
      <c r="J883" s="110"/>
    </row>
    <row r="884">
      <c r="H884" s="109"/>
      <c r="I884" s="110"/>
      <c r="J884" s="110"/>
    </row>
    <row r="885">
      <c r="H885" s="109"/>
      <c r="I885" s="110"/>
      <c r="J885" s="110"/>
    </row>
    <row r="886">
      <c r="H886" s="109"/>
      <c r="I886" s="110"/>
      <c r="J886" s="110"/>
    </row>
    <row r="887">
      <c r="H887" s="109"/>
      <c r="I887" s="110"/>
      <c r="J887" s="110"/>
    </row>
    <row r="888">
      <c r="H888" s="109"/>
      <c r="I888" s="110"/>
      <c r="J888" s="110"/>
    </row>
    <row r="889">
      <c r="H889" s="109"/>
      <c r="I889" s="110"/>
      <c r="J889" s="110"/>
    </row>
    <row r="890">
      <c r="H890" s="109"/>
      <c r="I890" s="110"/>
      <c r="J890" s="110"/>
    </row>
    <row r="891">
      <c r="H891" s="109"/>
      <c r="I891" s="110"/>
      <c r="J891" s="110"/>
    </row>
    <row r="892">
      <c r="H892" s="109"/>
      <c r="I892" s="110"/>
      <c r="J892" s="110"/>
    </row>
    <row r="893">
      <c r="H893" s="109"/>
      <c r="I893" s="110"/>
      <c r="J893" s="110"/>
    </row>
    <row r="894">
      <c r="H894" s="109"/>
      <c r="I894" s="110"/>
      <c r="J894" s="110"/>
    </row>
    <row r="895">
      <c r="H895" s="109"/>
      <c r="I895" s="110"/>
      <c r="J895" s="110"/>
    </row>
    <row r="896">
      <c r="H896" s="109"/>
      <c r="I896" s="110"/>
      <c r="J896" s="110"/>
    </row>
    <row r="897">
      <c r="H897" s="109"/>
      <c r="I897" s="110"/>
      <c r="J897" s="110"/>
    </row>
    <row r="898">
      <c r="H898" s="109"/>
      <c r="I898" s="110"/>
      <c r="J898" s="110"/>
    </row>
    <row r="899">
      <c r="H899" s="109"/>
      <c r="I899" s="110"/>
      <c r="J899" s="110"/>
    </row>
    <row r="900">
      <c r="H900" s="109"/>
      <c r="I900" s="110"/>
      <c r="J900" s="110"/>
    </row>
    <row r="901">
      <c r="H901" s="109"/>
      <c r="I901" s="110"/>
      <c r="J901" s="110"/>
    </row>
    <row r="902">
      <c r="H902" s="109"/>
      <c r="I902" s="110"/>
      <c r="J902" s="110"/>
    </row>
    <row r="903">
      <c r="H903" s="109"/>
      <c r="I903" s="110"/>
      <c r="J903" s="110"/>
    </row>
    <row r="904">
      <c r="H904" s="109"/>
      <c r="I904" s="110"/>
      <c r="J904" s="110"/>
    </row>
    <row r="905">
      <c r="H905" s="109"/>
      <c r="I905" s="110"/>
      <c r="J905" s="110"/>
    </row>
    <row r="906">
      <c r="H906" s="109"/>
      <c r="I906" s="110"/>
      <c r="J906" s="110"/>
    </row>
    <row r="907">
      <c r="H907" s="109"/>
      <c r="I907" s="110"/>
      <c r="J907" s="110"/>
    </row>
    <row r="908">
      <c r="H908" s="109"/>
      <c r="I908" s="110"/>
      <c r="J908" s="110"/>
    </row>
    <row r="909">
      <c r="H909" s="109"/>
      <c r="I909" s="110"/>
      <c r="J909" s="110"/>
    </row>
    <row r="910">
      <c r="H910" s="109"/>
      <c r="I910" s="110"/>
      <c r="J910" s="110"/>
    </row>
    <row r="911">
      <c r="H911" s="109"/>
      <c r="I911" s="110"/>
      <c r="J911" s="110"/>
    </row>
    <row r="912">
      <c r="H912" s="109"/>
      <c r="I912" s="110"/>
      <c r="J912" s="110"/>
    </row>
    <row r="913">
      <c r="H913" s="109"/>
      <c r="I913" s="110"/>
      <c r="J913" s="110"/>
    </row>
    <row r="914">
      <c r="H914" s="109"/>
      <c r="I914" s="110"/>
      <c r="J914" s="110"/>
    </row>
    <row r="915">
      <c r="H915" s="109"/>
      <c r="I915" s="110"/>
      <c r="J915" s="110"/>
    </row>
    <row r="916">
      <c r="H916" s="109"/>
      <c r="I916" s="110"/>
      <c r="J916" s="110"/>
    </row>
    <row r="917">
      <c r="H917" s="109"/>
      <c r="I917" s="110"/>
      <c r="J917" s="110"/>
    </row>
    <row r="918">
      <c r="H918" s="109"/>
      <c r="I918" s="110"/>
      <c r="J918" s="110"/>
    </row>
    <row r="919">
      <c r="H919" s="109"/>
      <c r="I919" s="110"/>
      <c r="J919" s="110"/>
    </row>
    <row r="920">
      <c r="H920" s="109"/>
      <c r="I920" s="110"/>
      <c r="J920" s="110"/>
    </row>
    <row r="921">
      <c r="H921" s="109"/>
      <c r="I921" s="110"/>
      <c r="J921" s="110"/>
    </row>
    <row r="922">
      <c r="H922" s="109"/>
      <c r="I922" s="110"/>
      <c r="J922" s="110"/>
    </row>
    <row r="923">
      <c r="H923" s="109"/>
      <c r="I923" s="110"/>
      <c r="J923" s="110"/>
    </row>
    <row r="924">
      <c r="H924" s="109"/>
      <c r="I924" s="110"/>
      <c r="J924" s="110"/>
    </row>
    <row r="925">
      <c r="H925" s="109"/>
      <c r="I925" s="110"/>
      <c r="J925" s="110"/>
    </row>
    <row r="926">
      <c r="H926" s="109"/>
      <c r="I926" s="110"/>
      <c r="J926" s="110"/>
    </row>
    <row r="927">
      <c r="H927" s="109"/>
      <c r="I927" s="110"/>
      <c r="J927" s="110"/>
    </row>
    <row r="928">
      <c r="H928" s="109"/>
      <c r="I928" s="110"/>
      <c r="J928" s="110"/>
    </row>
    <row r="929">
      <c r="H929" s="109"/>
      <c r="I929" s="110"/>
      <c r="J929" s="110"/>
    </row>
    <row r="930">
      <c r="H930" s="109"/>
      <c r="I930" s="110"/>
      <c r="J930" s="110"/>
    </row>
    <row r="931">
      <c r="H931" s="109"/>
      <c r="I931" s="110"/>
      <c r="J931" s="110"/>
    </row>
    <row r="932">
      <c r="H932" s="109"/>
      <c r="I932" s="110"/>
      <c r="J932" s="110"/>
    </row>
    <row r="933">
      <c r="H933" s="109"/>
      <c r="I933" s="110"/>
      <c r="J933" s="110"/>
    </row>
    <row r="934">
      <c r="H934" s="109"/>
      <c r="I934" s="110"/>
      <c r="J934" s="110"/>
    </row>
    <row r="935">
      <c r="H935" s="109"/>
      <c r="I935" s="110"/>
      <c r="J935" s="110"/>
    </row>
    <row r="936">
      <c r="H936" s="109"/>
      <c r="I936" s="110"/>
      <c r="J936" s="110"/>
    </row>
    <row r="937">
      <c r="H937" s="109"/>
      <c r="I937" s="110"/>
      <c r="J937" s="110"/>
    </row>
    <row r="938">
      <c r="H938" s="109"/>
      <c r="I938" s="110"/>
      <c r="J938" s="110"/>
    </row>
    <row r="939">
      <c r="H939" s="109"/>
      <c r="I939" s="110"/>
      <c r="J939" s="110"/>
    </row>
    <row r="940">
      <c r="H940" s="109"/>
      <c r="I940" s="110"/>
      <c r="J940" s="110"/>
    </row>
    <row r="941">
      <c r="H941" s="109"/>
      <c r="I941" s="110"/>
      <c r="J941" s="110"/>
    </row>
    <row r="942">
      <c r="H942" s="109"/>
      <c r="I942" s="110"/>
      <c r="J942" s="110"/>
    </row>
    <row r="943">
      <c r="H943" s="109"/>
      <c r="I943" s="110"/>
      <c r="J943" s="110"/>
    </row>
    <row r="944">
      <c r="H944" s="109"/>
      <c r="I944" s="110"/>
      <c r="J944" s="110"/>
    </row>
    <row r="945">
      <c r="H945" s="109"/>
      <c r="I945" s="110"/>
      <c r="J945" s="110"/>
    </row>
    <row r="946">
      <c r="H946" s="109"/>
      <c r="I946" s="110"/>
      <c r="J946" s="110"/>
    </row>
    <row r="947">
      <c r="H947" s="109"/>
      <c r="I947" s="110"/>
      <c r="J947" s="110"/>
    </row>
    <row r="948">
      <c r="H948" s="109"/>
      <c r="I948" s="110"/>
      <c r="J948" s="110"/>
    </row>
    <row r="949">
      <c r="H949" s="109"/>
      <c r="I949" s="110"/>
      <c r="J949" s="110"/>
    </row>
    <row r="950">
      <c r="H950" s="109"/>
      <c r="I950" s="110"/>
      <c r="J950" s="110"/>
    </row>
    <row r="951">
      <c r="H951" s="109"/>
      <c r="I951" s="110"/>
      <c r="J951" s="110"/>
    </row>
    <row r="952">
      <c r="H952" s="109"/>
      <c r="I952" s="110"/>
      <c r="J952" s="110"/>
    </row>
    <row r="953">
      <c r="H953" s="109"/>
      <c r="I953" s="110"/>
      <c r="J953" s="110"/>
    </row>
    <row r="954">
      <c r="H954" s="109"/>
      <c r="I954" s="110"/>
      <c r="J954" s="110"/>
    </row>
    <row r="955">
      <c r="H955" s="109"/>
      <c r="I955" s="110"/>
      <c r="J955" s="110"/>
    </row>
    <row r="956">
      <c r="H956" s="109"/>
      <c r="I956" s="110"/>
      <c r="J956" s="110"/>
    </row>
    <row r="957">
      <c r="H957" s="109"/>
      <c r="I957" s="110"/>
      <c r="J957" s="110"/>
    </row>
    <row r="958">
      <c r="H958" s="109"/>
      <c r="I958" s="110"/>
      <c r="J958" s="110"/>
    </row>
    <row r="959">
      <c r="H959" s="109"/>
      <c r="I959" s="110"/>
      <c r="J959" s="110"/>
    </row>
    <row r="960">
      <c r="H960" s="109"/>
      <c r="I960" s="110"/>
      <c r="J960" s="110"/>
    </row>
    <row r="961">
      <c r="H961" s="109"/>
      <c r="I961" s="110"/>
      <c r="J961" s="110"/>
    </row>
    <row r="962">
      <c r="H962" s="109"/>
      <c r="I962" s="110"/>
      <c r="J962" s="110"/>
    </row>
    <row r="963">
      <c r="H963" s="109"/>
      <c r="I963" s="110"/>
      <c r="J963" s="110"/>
    </row>
    <row r="964">
      <c r="H964" s="109"/>
      <c r="I964" s="110"/>
      <c r="J964" s="110"/>
    </row>
    <row r="965">
      <c r="H965" s="109"/>
      <c r="I965" s="110"/>
      <c r="J965" s="110"/>
    </row>
    <row r="966">
      <c r="H966" s="109"/>
      <c r="I966" s="110"/>
      <c r="J966" s="110"/>
    </row>
    <row r="967">
      <c r="H967" s="109"/>
      <c r="I967" s="110"/>
      <c r="J967" s="110"/>
    </row>
    <row r="968">
      <c r="H968" s="109"/>
      <c r="I968" s="110"/>
      <c r="J968" s="110"/>
    </row>
    <row r="969">
      <c r="H969" s="109"/>
      <c r="I969" s="110"/>
      <c r="J969" s="110"/>
    </row>
    <row r="970">
      <c r="H970" s="109"/>
      <c r="I970" s="110"/>
      <c r="J970" s="110"/>
    </row>
    <row r="971">
      <c r="H971" s="109"/>
      <c r="I971" s="110"/>
      <c r="J971" s="110"/>
    </row>
    <row r="972">
      <c r="H972" s="109"/>
      <c r="I972" s="110"/>
      <c r="J972" s="110"/>
    </row>
    <row r="973">
      <c r="H973" s="109"/>
      <c r="I973" s="110"/>
      <c r="J973" s="110"/>
    </row>
    <row r="974">
      <c r="H974" s="109"/>
      <c r="I974" s="110"/>
      <c r="J974" s="110"/>
    </row>
    <row r="975">
      <c r="H975" s="109"/>
      <c r="I975" s="110"/>
      <c r="J975" s="110"/>
    </row>
    <row r="976">
      <c r="H976" s="109"/>
      <c r="I976" s="110"/>
      <c r="J976" s="110"/>
    </row>
    <row r="977">
      <c r="H977" s="109"/>
      <c r="I977" s="110"/>
      <c r="J977" s="110"/>
    </row>
    <row r="978">
      <c r="H978" s="109"/>
      <c r="I978" s="110"/>
      <c r="J978" s="110"/>
    </row>
    <row r="979">
      <c r="H979" s="109"/>
      <c r="I979" s="110"/>
      <c r="J979" s="110"/>
    </row>
    <row r="980">
      <c r="H980" s="109"/>
      <c r="I980" s="110"/>
      <c r="J980" s="110"/>
    </row>
    <row r="981">
      <c r="H981" s="109"/>
      <c r="I981" s="110"/>
      <c r="J981" s="110"/>
    </row>
    <row r="982">
      <c r="H982" s="109"/>
      <c r="I982" s="110"/>
      <c r="J982" s="110"/>
    </row>
    <row r="983">
      <c r="H983" s="109"/>
      <c r="I983" s="110"/>
      <c r="J983" s="110"/>
    </row>
    <row r="984">
      <c r="H984" s="109"/>
      <c r="I984" s="110"/>
      <c r="J984" s="110"/>
    </row>
    <row r="985">
      <c r="H985" s="109"/>
      <c r="I985" s="110"/>
      <c r="J985" s="110"/>
    </row>
    <row r="986">
      <c r="H986" s="109"/>
      <c r="I986" s="110"/>
      <c r="J986" s="110"/>
    </row>
    <row r="987">
      <c r="H987" s="109"/>
      <c r="I987" s="110"/>
      <c r="J987" s="110"/>
    </row>
    <row r="988">
      <c r="H988" s="109"/>
      <c r="I988" s="110"/>
      <c r="J988" s="110"/>
    </row>
    <row r="989">
      <c r="H989" s="109"/>
      <c r="I989" s="110"/>
      <c r="J989" s="110"/>
    </row>
    <row r="990">
      <c r="H990" s="109"/>
      <c r="I990" s="110"/>
      <c r="J990" s="110"/>
    </row>
    <row r="991">
      <c r="H991" s="109"/>
      <c r="I991" s="110"/>
      <c r="J991" s="110"/>
    </row>
    <row r="992">
      <c r="H992" s="109"/>
      <c r="I992" s="110"/>
      <c r="J992" s="110"/>
    </row>
    <row r="993">
      <c r="H993" s="109"/>
      <c r="I993" s="110"/>
      <c r="J993" s="110"/>
    </row>
    <row r="994">
      <c r="H994" s="109"/>
      <c r="I994" s="110"/>
      <c r="J994" s="110"/>
    </row>
    <row r="995">
      <c r="H995" s="109"/>
      <c r="I995" s="110"/>
      <c r="J995" s="110"/>
    </row>
    <row r="996">
      <c r="H996" s="109"/>
      <c r="I996" s="110"/>
      <c r="J996" s="110"/>
    </row>
    <row r="997">
      <c r="H997" s="109"/>
      <c r="I997" s="110"/>
      <c r="J997" s="110"/>
    </row>
    <row r="998">
      <c r="H998" s="109"/>
      <c r="I998" s="110"/>
      <c r="J998" s="110"/>
    </row>
    <row r="999">
      <c r="H999" s="109"/>
      <c r="I999" s="110"/>
      <c r="J999" s="110"/>
    </row>
    <row r="1000">
      <c r="H1000" s="109"/>
      <c r="I1000" s="110"/>
      <c r="J1000" s="110"/>
    </row>
    <row r="1001">
      <c r="H1001" s="109"/>
      <c r="I1001" s="110"/>
      <c r="J1001" s="110"/>
    </row>
    <row r="1002">
      <c r="H1002" s="109"/>
      <c r="I1002" s="110"/>
      <c r="J1002" s="110"/>
    </row>
    <row r="1003">
      <c r="H1003" s="109"/>
      <c r="I1003" s="110"/>
      <c r="J1003" s="110"/>
    </row>
    <row r="1004">
      <c r="H1004" s="109"/>
      <c r="I1004" s="110"/>
      <c r="J1004" s="110"/>
    </row>
    <row r="1005">
      <c r="H1005" s="109"/>
      <c r="I1005" s="110"/>
      <c r="J1005" s="110"/>
    </row>
    <row r="1006">
      <c r="H1006" s="109"/>
      <c r="I1006" s="110"/>
      <c r="J1006" s="110"/>
    </row>
    <row r="1007">
      <c r="H1007" s="109"/>
      <c r="I1007" s="110"/>
      <c r="J1007" s="110"/>
    </row>
    <row r="1008">
      <c r="H1008" s="109"/>
      <c r="I1008" s="110"/>
      <c r="J1008" s="110"/>
    </row>
    <row r="1009">
      <c r="H1009" s="109"/>
      <c r="I1009" s="110"/>
      <c r="J1009" s="110"/>
    </row>
    <row r="1010">
      <c r="H1010" s="109"/>
      <c r="I1010" s="110"/>
      <c r="J1010" s="110"/>
    </row>
    <row r="1011">
      <c r="H1011" s="109"/>
      <c r="I1011" s="110"/>
      <c r="J1011" s="110"/>
    </row>
    <row r="1012">
      <c r="H1012" s="109"/>
      <c r="I1012" s="110"/>
      <c r="J1012" s="110"/>
    </row>
    <row r="1013">
      <c r="H1013" s="109"/>
      <c r="I1013" s="110"/>
      <c r="J1013" s="110"/>
    </row>
    <row r="1014">
      <c r="H1014" s="109"/>
      <c r="I1014" s="110"/>
      <c r="J1014" s="110"/>
    </row>
    <row r="1015">
      <c r="H1015" s="109"/>
      <c r="I1015" s="110"/>
      <c r="J1015" s="110"/>
    </row>
    <row r="1016">
      <c r="H1016" s="109"/>
      <c r="I1016" s="110"/>
      <c r="J1016" s="110"/>
    </row>
    <row r="1017">
      <c r="H1017" s="109"/>
      <c r="I1017" s="110"/>
      <c r="J1017" s="110"/>
    </row>
    <row r="1018">
      <c r="H1018" s="109"/>
      <c r="I1018" s="110"/>
      <c r="J1018" s="110"/>
    </row>
    <row r="1019">
      <c r="H1019" s="109"/>
      <c r="I1019" s="110"/>
      <c r="J1019" s="110"/>
    </row>
    <row r="1020">
      <c r="H1020" s="109"/>
      <c r="I1020" s="110"/>
      <c r="J1020" s="110"/>
    </row>
    <row r="1021">
      <c r="H1021" s="109"/>
      <c r="I1021" s="110"/>
      <c r="J1021" s="110"/>
    </row>
    <row r="1022">
      <c r="H1022" s="109"/>
      <c r="I1022" s="110"/>
      <c r="J1022" s="110"/>
    </row>
    <row r="1023">
      <c r="H1023" s="109"/>
      <c r="I1023" s="110"/>
      <c r="J1023" s="110"/>
    </row>
    <row r="1024">
      <c r="H1024" s="109"/>
      <c r="I1024" s="110"/>
      <c r="J1024" s="110"/>
    </row>
    <row r="1025">
      <c r="H1025" s="109"/>
      <c r="I1025" s="110"/>
      <c r="J1025" s="110"/>
    </row>
    <row r="1026">
      <c r="H1026" s="109"/>
      <c r="I1026" s="110"/>
      <c r="J1026" s="110"/>
    </row>
    <row r="1027">
      <c r="H1027" s="109"/>
      <c r="I1027" s="110"/>
      <c r="J1027" s="110"/>
    </row>
    <row r="1028">
      <c r="H1028" s="109"/>
      <c r="I1028" s="110"/>
      <c r="J1028" s="110"/>
    </row>
    <row r="1029">
      <c r="H1029" s="109"/>
      <c r="I1029" s="110"/>
      <c r="J1029" s="110"/>
    </row>
    <row r="1030">
      <c r="H1030" s="109"/>
      <c r="I1030" s="110"/>
      <c r="J1030" s="110"/>
    </row>
    <row r="1031">
      <c r="H1031" s="109"/>
      <c r="I1031" s="110"/>
      <c r="J1031" s="110"/>
    </row>
    <row r="1032">
      <c r="H1032" s="109"/>
      <c r="I1032" s="110"/>
      <c r="J1032" s="110"/>
    </row>
    <row r="1033">
      <c r="H1033" s="109"/>
      <c r="I1033" s="110"/>
      <c r="J1033" s="110"/>
    </row>
    <row r="1034">
      <c r="H1034" s="109"/>
      <c r="I1034" s="110"/>
      <c r="J1034" s="110"/>
    </row>
    <row r="1035">
      <c r="H1035" s="109"/>
      <c r="I1035" s="110"/>
      <c r="J1035" s="110"/>
    </row>
    <row r="1036">
      <c r="H1036" s="109"/>
      <c r="I1036" s="110"/>
      <c r="J1036" s="110"/>
    </row>
    <row r="1037">
      <c r="H1037" s="109"/>
      <c r="I1037" s="110"/>
      <c r="J1037" s="110"/>
    </row>
    <row r="1038">
      <c r="H1038" s="109"/>
      <c r="I1038" s="110"/>
      <c r="J1038" s="110"/>
    </row>
    <row r="1039">
      <c r="H1039" s="109"/>
      <c r="I1039" s="110"/>
      <c r="J1039" s="110"/>
    </row>
    <row r="1040">
      <c r="H1040" s="109"/>
      <c r="I1040" s="110"/>
      <c r="J1040" s="110"/>
    </row>
    <row r="1041">
      <c r="H1041" s="109"/>
      <c r="I1041" s="110"/>
      <c r="J1041" s="110"/>
    </row>
    <row r="1042">
      <c r="H1042" s="109"/>
      <c r="I1042" s="110"/>
      <c r="J1042" s="110"/>
    </row>
    <row r="1043">
      <c r="H1043" s="109"/>
      <c r="I1043" s="110"/>
      <c r="J1043" s="110"/>
    </row>
    <row r="1044">
      <c r="H1044" s="109"/>
      <c r="I1044" s="110"/>
      <c r="J1044" s="110"/>
    </row>
    <row r="1045">
      <c r="H1045" s="109"/>
      <c r="I1045" s="110"/>
      <c r="J1045" s="110"/>
    </row>
    <row r="1046">
      <c r="H1046" s="109"/>
      <c r="I1046" s="110"/>
      <c r="J1046" s="110"/>
    </row>
    <row r="1047">
      <c r="H1047" s="109"/>
      <c r="I1047" s="110"/>
      <c r="J1047" s="110"/>
    </row>
    <row r="1048">
      <c r="H1048" s="109"/>
      <c r="I1048" s="110"/>
      <c r="J1048" s="110"/>
    </row>
    <row r="1049">
      <c r="H1049" s="109"/>
      <c r="I1049" s="110"/>
      <c r="J1049" s="110"/>
    </row>
    <row r="1050">
      <c r="H1050" s="109"/>
      <c r="I1050" s="110"/>
      <c r="J1050" s="110"/>
    </row>
    <row r="1051">
      <c r="H1051" s="109"/>
      <c r="I1051" s="110"/>
      <c r="J1051" s="110"/>
    </row>
    <row r="1052">
      <c r="H1052" s="109"/>
      <c r="I1052" s="110"/>
      <c r="J1052" s="110"/>
    </row>
    <row r="1053">
      <c r="H1053" s="109"/>
      <c r="I1053" s="110"/>
      <c r="J1053" s="110"/>
    </row>
    <row r="1054">
      <c r="H1054" s="109"/>
      <c r="I1054" s="110"/>
      <c r="J1054" s="110"/>
    </row>
    <row r="1055">
      <c r="H1055" s="109"/>
      <c r="I1055" s="110"/>
      <c r="J1055" s="110"/>
    </row>
    <row r="1056">
      <c r="H1056" s="109"/>
      <c r="I1056" s="110"/>
      <c r="J1056" s="110"/>
    </row>
    <row r="1057">
      <c r="H1057" s="109"/>
      <c r="I1057" s="110"/>
      <c r="J1057" s="110"/>
    </row>
    <row r="1058">
      <c r="H1058" s="109"/>
      <c r="I1058" s="110"/>
      <c r="J1058" s="110"/>
    </row>
    <row r="1059">
      <c r="H1059" s="109"/>
      <c r="I1059" s="110"/>
      <c r="J1059" s="110"/>
    </row>
    <row r="1060">
      <c r="H1060" s="109"/>
      <c r="I1060" s="110"/>
      <c r="J1060" s="110"/>
    </row>
    <row r="1061">
      <c r="H1061" s="109"/>
      <c r="I1061" s="110"/>
      <c r="J1061" s="110"/>
    </row>
    <row r="1062">
      <c r="H1062" s="109"/>
      <c r="I1062" s="110"/>
      <c r="J1062" s="110"/>
    </row>
    <row r="1063">
      <c r="H1063" s="109"/>
      <c r="I1063" s="110"/>
      <c r="J1063" s="110"/>
    </row>
    <row r="1064">
      <c r="H1064" s="109"/>
      <c r="I1064" s="110"/>
      <c r="J1064" s="110"/>
    </row>
    <row r="1065">
      <c r="H1065" s="109"/>
      <c r="I1065" s="110"/>
      <c r="J1065" s="110"/>
    </row>
    <row r="1066">
      <c r="H1066" s="109"/>
      <c r="I1066" s="110"/>
      <c r="J1066" s="110"/>
    </row>
    <row r="1067">
      <c r="H1067" s="109"/>
      <c r="I1067" s="110"/>
      <c r="J1067" s="110"/>
    </row>
    <row r="1068">
      <c r="H1068" s="109"/>
      <c r="I1068" s="110"/>
      <c r="J1068" s="110"/>
    </row>
    <row r="1069">
      <c r="H1069" s="109"/>
      <c r="I1069" s="110"/>
      <c r="J1069" s="110"/>
    </row>
    <row r="1070">
      <c r="H1070" s="109"/>
      <c r="I1070" s="110"/>
      <c r="J1070" s="110"/>
    </row>
    <row r="1071">
      <c r="H1071" s="109"/>
      <c r="I1071" s="110"/>
      <c r="J1071" s="110"/>
    </row>
    <row r="1072">
      <c r="H1072" s="109"/>
      <c r="I1072" s="110"/>
      <c r="J1072" s="110"/>
    </row>
    <row r="1073">
      <c r="H1073" s="109"/>
      <c r="I1073" s="110"/>
      <c r="J1073" s="110"/>
    </row>
    <row r="1074">
      <c r="H1074" s="109"/>
      <c r="I1074" s="110"/>
      <c r="J1074" s="110"/>
    </row>
    <row r="1075">
      <c r="H1075" s="109"/>
      <c r="I1075" s="110"/>
      <c r="J1075" s="110"/>
    </row>
    <row r="1076">
      <c r="H1076" s="109"/>
      <c r="I1076" s="110"/>
      <c r="J1076" s="110"/>
    </row>
    <row r="1077">
      <c r="H1077" s="109"/>
      <c r="I1077" s="110"/>
      <c r="J1077" s="110"/>
    </row>
    <row r="1078">
      <c r="H1078" s="109"/>
      <c r="I1078" s="110"/>
      <c r="J1078" s="110"/>
    </row>
    <row r="1079">
      <c r="H1079" s="109"/>
      <c r="I1079" s="110"/>
      <c r="J1079" s="110"/>
    </row>
    <row r="1080">
      <c r="H1080" s="109"/>
      <c r="I1080" s="110"/>
      <c r="J1080" s="110"/>
    </row>
    <row r="1081">
      <c r="H1081" s="109"/>
      <c r="I1081" s="110"/>
      <c r="J1081" s="110"/>
    </row>
    <row r="1082">
      <c r="H1082" s="109"/>
      <c r="I1082" s="110"/>
      <c r="J1082" s="110"/>
    </row>
    <row r="1083">
      <c r="H1083" s="109"/>
      <c r="I1083" s="110"/>
      <c r="J1083" s="110"/>
    </row>
    <row r="1084">
      <c r="H1084" s="109"/>
      <c r="I1084" s="110"/>
      <c r="J1084" s="110"/>
    </row>
    <row r="1085">
      <c r="H1085" s="109"/>
      <c r="I1085" s="110"/>
      <c r="J1085" s="110"/>
    </row>
    <row r="1086">
      <c r="H1086" s="109"/>
      <c r="I1086" s="110"/>
      <c r="J1086" s="110"/>
    </row>
    <row r="1087">
      <c r="H1087" s="109"/>
      <c r="I1087" s="110"/>
      <c r="J1087" s="110"/>
    </row>
    <row r="1088">
      <c r="H1088" s="109"/>
      <c r="I1088" s="110"/>
      <c r="J1088" s="110"/>
    </row>
    <row r="1089">
      <c r="H1089" s="109"/>
      <c r="I1089" s="110"/>
      <c r="J1089" s="110"/>
    </row>
    <row r="1090">
      <c r="H1090" s="109"/>
      <c r="I1090" s="110"/>
      <c r="J1090" s="110"/>
    </row>
    <row r="1091">
      <c r="H1091" s="109"/>
      <c r="I1091" s="110"/>
      <c r="J1091" s="110"/>
    </row>
    <row r="1092">
      <c r="H1092" s="109"/>
      <c r="I1092" s="110"/>
      <c r="J1092" s="110"/>
    </row>
    <row r="1093">
      <c r="H1093" s="109"/>
      <c r="I1093" s="110"/>
      <c r="J1093" s="110"/>
    </row>
    <row r="1094">
      <c r="H1094" s="109"/>
      <c r="I1094" s="110"/>
      <c r="J1094" s="110"/>
    </row>
    <row r="1095">
      <c r="H1095" s="109"/>
      <c r="I1095" s="110"/>
      <c r="J1095" s="110"/>
    </row>
    <row r="1096">
      <c r="H1096" s="109"/>
      <c r="I1096" s="110"/>
      <c r="J1096" s="110"/>
    </row>
    <row r="1097">
      <c r="H1097" s="109"/>
      <c r="I1097" s="110"/>
      <c r="J1097" s="110"/>
    </row>
    <row r="1098">
      <c r="H1098" s="109"/>
      <c r="I1098" s="110"/>
      <c r="J1098" s="110"/>
    </row>
    <row r="1099">
      <c r="H1099" s="109"/>
      <c r="I1099" s="110"/>
      <c r="J1099" s="110"/>
    </row>
    <row r="1100">
      <c r="H1100" s="109"/>
      <c r="I1100" s="110"/>
      <c r="J1100" s="110"/>
    </row>
    <row r="1101">
      <c r="H1101" s="109"/>
      <c r="I1101" s="110"/>
      <c r="J1101" s="110"/>
    </row>
    <row r="1102">
      <c r="H1102" s="109"/>
      <c r="I1102" s="110"/>
      <c r="J1102" s="110"/>
    </row>
    <row r="1103">
      <c r="H1103" s="109"/>
      <c r="I1103" s="110"/>
      <c r="J1103" s="110"/>
    </row>
    <row r="1104">
      <c r="H1104" s="109"/>
      <c r="I1104" s="110"/>
      <c r="J1104" s="110"/>
    </row>
    <row r="1105">
      <c r="H1105" s="109"/>
      <c r="I1105" s="110"/>
      <c r="J1105" s="110"/>
    </row>
    <row r="1106">
      <c r="H1106" s="109"/>
      <c r="I1106" s="110"/>
      <c r="J1106" s="110"/>
    </row>
    <row r="1107">
      <c r="H1107" s="109"/>
      <c r="I1107" s="110"/>
      <c r="J1107" s="110"/>
    </row>
    <row r="1108">
      <c r="H1108" s="109"/>
      <c r="I1108" s="110"/>
      <c r="J1108" s="110"/>
    </row>
    <row r="1109">
      <c r="H1109" s="109"/>
      <c r="I1109" s="110"/>
      <c r="J1109" s="110"/>
    </row>
    <row r="1110">
      <c r="H1110" s="109"/>
      <c r="I1110" s="110"/>
      <c r="J1110" s="110"/>
    </row>
    <row r="1111">
      <c r="H1111" s="109"/>
      <c r="I1111" s="110"/>
      <c r="J1111" s="110"/>
    </row>
    <row r="1112">
      <c r="H1112" s="109"/>
      <c r="I1112" s="110"/>
      <c r="J1112" s="110"/>
    </row>
    <row r="1113">
      <c r="H1113" s="109"/>
      <c r="I1113" s="110"/>
      <c r="J1113" s="110"/>
    </row>
    <row r="1114">
      <c r="H1114" s="109"/>
      <c r="I1114" s="110"/>
      <c r="J1114" s="110"/>
    </row>
    <row r="1115">
      <c r="H1115" s="109"/>
      <c r="I1115" s="110"/>
      <c r="J1115" s="110"/>
    </row>
    <row r="1116">
      <c r="H1116" s="109"/>
      <c r="I1116" s="110"/>
      <c r="J1116" s="110"/>
    </row>
    <row r="1117">
      <c r="H1117" s="109"/>
      <c r="I1117" s="110"/>
      <c r="J1117" s="110"/>
    </row>
    <row r="1118">
      <c r="H1118" s="109"/>
      <c r="I1118" s="110"/>
      <c r="J1118" s="110"/>
    </row>
    <row r="1119">
      <c r="H1119" s="109"/>
      <c r="I1119" s="110"/>
      <c r="J1119" s="110"/>
    </row>
    <row r="1120">
      <c r="H1120" s="109"/>
      <c r="I1120" s="110"/>
      <c r="J1120" s="110"/>
    </row>
    <row r="1121">
      <c r="H1121" s="109"/>
      <c r="I1121" s="110"/>
      <c r="J1121" s="110"/>
    </row>
    <row r="1122">
      <c r="H1122" s="109"/>
      <c r="I1122" s="110"/>
      <c r="J1122" s="110"/>
    </row>
    <row r="1123">
      <c r="H1123" s="109"/>
      <c r="I1123" s="110"/>
      <c r="J1123" s="110"/>
    </row>
    <row r="1124">
      <c r="H1124" s="109"/>
      <c r="I1124" s="110"/>
      <c r="J1124" s="110"/>
    </row>
    <row r="1125">
      <c r="H1125" s="109"/>
      <c r="I1125" s="110"/>
      <c r="J1125" s="110"/>
    </row>
    <row r="1126">
      <c r="H1126" s="109"/>
      <c r="I1126" s="110"/>
      <c r="J1126" s="110"/>
    </row>
    <row r="1127">
      <c r="H1127" s="109"/>
      <c r="I1127" s="110"/>
      <c r="J1127" s="110"/>
    </row>
    <row r="1128">
      <c r="H1128" s="109"/>
      <c r="I1128" s="110"/>
      <c r="J1128" s="110"/>
    </row>
    <row r="1129">
      <c r="H1129" s="109"/>
      <c r="I1129" s="110"/>
      <c r="J1129" s="110"/>
    </row>
    <row r="1130">
      <c r="H1130" s="109"/>
      <c r="I1130" s="110"/>
      <c r="J1130" s="110"/>
    </row>
    <row r="1131">
      <c r="H1131" s="109"/>
      <c r="I1131" s="110"/>
      <c r="J1131" s="110"/>
    </row>
    <row r="1132">
      <c r="H1132" s="109"/>
      <c r="I1132" s="110"/>
      <c r="J1132" s="110"/>
    </row>
    <row r="1133">
      <c r="H1133" s="109"/>
      <c r="I1133" s="110"/>
      <c r="J1133" s="110"/>
    </row>
    <row r="1134">
      <c r="H1134" s="109"/>
      <c r="I1134" s="110"/>
      <c r="J1134" s="110"/>
    </row>
    <row r="1135">
      <c r="H1135" s="109"/>
      <c r="I1135" s="110"/>
      <c r="J1135" s="110"/>
    </row>
    <row r="1136">
      <c r="H1136" s="109"/>
      <c r="I1136" s="110"/>
      <c r="J1136" s="110"/>
    </row>
    <row r="1137">
      <c r="H1137" s="109"/>
      <c r="I1137" s="110"/>
      <c r="J1137" s="110"/>
    </row>
    <row r="1138">
      <c r="H1138" s="109"/>
      <c r="I1138" s="110"/>
      <c r="J1138" s="110"/>
    </row>
    <row r="1139">
      <c r="H1139" s="109"/>
      <c r="I1139" s="110"/>
      <c r="J1139" s="110"/>
    </row>
    <row r="1140">
      <c r="H1140" s="109"/>
      <c r="I1140" s="110"/>
      <c r="J1140" s="110"/>
    </row>
    <row r="1141">
      <c r="H1141" s="109"/>
      <c r="I1141" s="110"/>
      <c r="J1141" s="110"/>
    </row>
    <row r="1142">
      <c r="H1142" s="109"/>
      <c r="I1142" s="110"/>
      <c r="J1142" s="110"/>
    </row>
    <row r="1143">
      <c r="H1143" s="109"/>
      <c r="I1143" s="110"/>
      <c r="J1143" s="110"/>
    </row>
    <row r="1144">
      <c r="H1144" s="109"/>
      <c r="I1144" s="110"/>
      <c r="J1144" s="110"/>
    </row>
    <row r="1145">
      <c r="H1145" s="109"/>
      <c r="I1145" s="110"/>
      <c r="J1145" s="110"/>
    </row>
    <row r="1146">
      <c r="H1146" s="109"/>
      <c r="I1146" s="110"/>
      <c r="J1146" s="110"/>
    </row>
    <row r="1147">
      <c r="H1147" s="109"/>
      <c r="I1147" s="110"/>
      <c r="J1147" s="110"/>
    </row>
    <row r="1148">
      <c r="H1148" s="109"/>
      <c r="I1148" s="110"/>
      <c r="J1148" s="110"/>
    </row>
    <row r="1149">
      <c r="H1149" s="109"/>
      <c r="I1149" s="110"/>
      <c r="J1149" s="110"/>
    </row>
    <row r="1150">
      <c r="H1150" s="109"/>
      <c r="I1150" s="110"/>
      <c r="J1150" s="110"/>
    </row>
    <row r="1151">
      <c r="H1151" s="109"/>
      <c r="I1151" s="110"/>
      <c r="J1151" s="110"/>
    </row>
    <row r="1152">
      <c r="H1152" s="109"/>
      <c r="I1152" s="110"/>
      <c r="J1152" s="110"/>
    </row>
    <row r="1153">
      <c r="H1153" s="109"/>
      <c r="I1153" s="110"/>
      <c r="J1153" s="110"/>
    </row>
    <row r="1154">
      <c r="H1154" s="109"/>
      <c r="I1154" s="110"/>
      <c r="J1154" s="110"/>
    </row>
    <row r="1155">
      <c r="H1155" s="109"/>
      <c r="I1155" s="110"/>
      <c r="J1155" s="110"/>
    </row>
    <row r="1156">
      <c r="H1156" s="109"/>
      <c r="I1156" s="110"/>
      <c r="J1156" s="110"/>
    </row>
    <row r="1157">
      <c r="H1157" s="109"/>
      <c r="I1157" s="110"/>
      <c r="J1157" s="110"/>
    </row>
    <row r="1158">
      <c r="H1158" s="109"/>
      <c r="I1158" s="110"/>
      <c r="J1158" s="110"/>
    </row>
    <row r="1159">
      <c r="H1159" s="109"/>
      <c r="I1159" s="110"/>
      <c r="J1159" s="110"/>
    </row>
    <row r="1160">
      <c r="H1160" s="109"/>
      <c r="I1160" s="110"/>
      <c r="J1160" s="110"/>
    </row>
    <row r="1161">
      <c r="H1161" s="109"/>
      <c r="I1161" s="110"/>
      <c r="J1161" s="110"/>
    </row>
    <row r="1162">
      <c r="H1162" s="109"/>
      <c r="I1162" s="110"/>
      <c r="J1162" s="110"/>
    </row>
  </sheetData>
  <autoFilter ref="$J$1:$J$1162"/>
  <mergeCells count="539">
    <mergeCell ref="D27:D28"/>
    <mergeCell ref="E27:E28"/>
    <mergeCell ref="A24:A26"/>
    <mergeCell ref="B24:B26"/>
    <mergeCell ref="C24:C26"/>
    <mergeCell ref="D24:D26"/>
    <mergeCell ref="E24:E26"/>
    <mergeCell ref="G24:G26"/>
    <mergeCell ref="A27:A28"/>
    <mergeCell ref="F27:F28"/>
    <mergeCell ref="G27:G28"/>
    <mergeCell ref="B27:B28"/>
    <mergeCell ref="C27:C28"/>
    <mergeCell ref="A29:A32"/>
    <mergeCell ref="B29:B32"/>
    <mergeCell ref="C29:C32"/>
    <mergeCell ref="D29:D32"/>
    <mergeCell ref="E29:E32"/>
    <mergeCell ref="G29:G32"/>
    <mergeCell ref="F29:F32"/>
    <mergeCell ref="A33:A35"/>
    <mergeCell ref="B33:B35"/>
    <mergeCell ref="C33:C35"/>
    <mergeCell ref="D33:D35"/>
    <mergeCell ref="E33:E35"/>
    <mergeCell ref="G33:G35"/>
    <mergeCell ref="F33:F35"/>
    <mergeCell ref="A37:A38"/>
    <mergeCell ref="B37:B38"/>
    <mergeCell ref="C37:C38"/>
    <mergeCell ref="D37:D38"/>
    <mergeCell ref="E37:E38"/>
    <mergeCell ref="G37:G38"/>
    <mergeCell ref="F37:F38"/>
    <mergeCell ref="D5:D6"/>
    <mergeCell ref="E5:E6"/>
    <mergeCell ref="A3:A4"/>
    <mergeCell ref="B3:B4"/>
    <mergeCell ref="C3:C4"/>
    <mergeCell ref="D3:D4"/>
    <mergeCell ref="E3:E4"/>
    <mergeCell ref="G3:G4"/>
    <mergeCell ref="A5:A6"/>
    <mergeCell ref="G5:G6"/>
    <mergeCell ref="B5:B6"/>
    <mergeCell ref="C5:C6"/>
    <mergeCell ref="B7:B9"/>
    <mergeCell ref="C7:C9"/>
    <mergeCell ref="D7:D9"/>
    <mergeCell ref="E7:E9"/>
    <mergeCell ref="G7:G9"/>
    <mergeCell ref="A7:A9"/>
    <mergeCell ref="B10:B11"/>
    <mergeCell ref="C10:C11"/>
    <mergeCell ref="D10:D11"/>
    <mergeCell ref="E10:E11"/>
    <mergeCell ref="G10:G11"/>
    <mergeCell ref="F10:F11"/>
    <mergeCell ref="A10:A11"/>
    <mergeCell ref="A14:A16"/>
    <mergeCell ref="B14:B16"/>
    <mergeCell ref="C14:C15"/>
    <mergeCell ref="D14:D15"/>
    <mergeCell ref="E14:E15"/>
    <mergeCell ref="G14:G15"/>
    <mergeCell ref="D44:D46"/>
    <mergeCell ref="E44:E46"/>
    <mergeCell ref="G44:G46"/>
    <mergeCell ref="F44:F46"/>
    <mergeCell ref="A18:A19"/>
    <mergeCell ref="B18:B19"/>
    <mergeCell ref="C18:C19"/>
    <mergeCell ref="D18:D19"/>
    <mergeCell ref="E18:E19"/>
    <mergeCell ref="G18:G19"/>
    <mergeCell ref="F18:F19"/>
    <mergeCell ref="A20:A21"/>
    <mergeCell ref="B20:B21"/>
    <mergeCell ref="C20:C21"/>
    <mergeCell ref="D20:D21"/>
    <mergeCell ref="E20:E21"/>
    <mergeCell ref="A22:A23"/>
    <mergeCell ref="B22:B23"/>
    <mergeCell ref="A72:A73"/>
    <mergeCell ref="A80:A81"/>
    <mergeCell ref="B80:B81"/>
    <mergeCell ref="C80:C81"/>
    <mergeCell ref="D80:D81"/>
    <mergeCell ref="E80:E81"/>
    <mergeCell ref="G80:G81"/>
    <mergeCell ref="A83:A89"/>
    <mergeCell ref="B83:B89"/>
    <mergeCell ref="C83:C89"/>
    <mergeCell ref="D83:D89"/>
    <mergeCell ref="E83:E89"/>
    <mergeCell ref="G83:G89"/>
    <mergeCell ref="F83:F89"/>
    <mergeCell ref="D93:D94"/>
    <mergeCell ref="E93:E94"/>
    <mergeCell ref="A90:A91"/>
    <mergeCell ref="B90:B91"/>
    <mergeCell ref="C90:C91"/>
    <mergeCell ref="D90:D91"/>
    <mergeCell ref="E90:E91"/>
    <mergeCell ref="G90:G91"/>
    <mergeCell ref="A93:A94"/>
    <mergeCell ref="G93:G94"/>
    <mergeCell ref="A53:A54"/>
    <mergeCell ref="B53:B54"/>
    <mergeCell ref="C53:C54"/>
    <mergeCell ref="D53:D54"/>
    <mergeCell ref="E53:E54"/>
    <mergeCell ref="G53:G54"/>
    <mergeCell ref="A47:A51"/>
    <mergeCell ref="B47:B51"/>
    <mergeCell ref="C47:C51"/>
    <mergeCell ref="D47:D51"/>
    <mergeCell ref="E47:E51"/>
    <mergeCell ref="G47:G51"/>
    <mergeCell ref="F47:F51"/>
    <mergeCell ref="A39:A40"/>
    <mergeCell ref="B39:B40"/>
    <mergeCell ref="A41:A42"/>
    <mergeCell ref="B41:B42"/>
    <mergeCell ref="A44:A46"/>
    <mergeCell ref="B44:B46"/>
    <mergeCell ref="C44:C46"/>
    <mergeCell ref="D62:D63"/>
    <mergeCell ref="E62:E63"/>
    <mergeCell ref="A59:A61"/>
    <mergeCell ref="B59:B61"/>
    <mergeCell ref="C59:C61"/>
    <mergeCell ref="D59:D61"/>
    <mergeCell ref="E59:E61"/>
    <mergeCell ref="G59:G61"/>
    <mergeCell ref="A62:A63"/>
    <mergeCell ref="G62:G63"/>
    <mergeCell ref="B62:B63"/>
    <mergeCell ref="C62:C63"/>
    <mergeCell ref="B72:B73"/>
    <mergeCell ref="C72:C73"/>
    <mergeCell ref="D72:D73"/>
    <mergeCell ref="E72:E73"/>
    <mergeCell ref="G72:G73"/>
    <mergeCell ref="D97:D98"/>
    <mergeCell ref="E97:E98"/>
    <mergeCell ref="G97:G98"/>
    <mergeCell ref="G99:G100"/>
    <mergeCell ref="D190:D191"/>
    <mergeCell ref="E190:E191"/>
    <mergeCell ref="G178:G179"/>
    <mergeCell ref="A180:A181"/>
    <mergeCell ref="B180:B181"/>
    <mergeCell ref="A183:A184"/>
    <mergeCell ref="B183:B184"/>
    <mergeCell ref="A190:A191"/>
    <mergeCell ref="G190:G191"/>
    <mergeCell ref="F178:F179"/>
    <mergeCell ref="D151:D152"/>
    <mergeCell ref="E151:E152"/>
    <mergeCell ref="D154:D155"/>
    <mergeCell ref="E154:E155"/>
    <mergeCell ref="G154:G155"/>
    <mergeCell ref="F154:F155"/>
    <mergeCell ref="A149:A150"/>
    <mergeCell ref="B149:B150"/>
    <mergeCell ref="C149:C150"/>
    <mergeCell ref="D149:D150"/>
    <mergeCell ref="E149:E150"/>
    <mergeCell ref="G149:G150"/>
    <mergeCell ref="A151:A152"/>
    <mergeCell ref="G151:G152"/>
    <mergeCell ref="B151:B152"/>
    <mergeCell ref="C151:C152"/>
    <mergeCell ref="A154:A158"/>
    <mergeCell ref="B154:B158"/>
    <mergeCell ref="C154:C155"/>
    <mergeCell ref="A159:A161"/>
    <mergeCell ref="B159:B161"/>
    <mergeCell ref="A162:A169"/>
    <mergeCell ref="B162:B169"/>
    <mergeCell ref="C162:C169"/>
    <mergeCell ref="D162:D169"/>
    <mergeCell ref="E162:E169"/>
    <mergeCell ref="G162:G169"/>
    <mergeCell ref="F162:F169"/>
    <mergeCell ref="D175:D176"/>
    <mergeCell ref="E175:E176"/>
    <mergeCell ref="A202:A209"/>
    <mergeCell ref="B202:B209"/>
    <mergeCell ref="C202:C209"/>
    <mergeCell ref="D202:D209"/>
    <mergeCell ref="E202:E209"/>
    <mergeCell ref="G202:G209"/>
    <mergeCell ref="F202:F209"/>
    <mergeCell ref="G175:G176"/>
    <mergeCell ref="F175:F176"/>
    <mergeCell ref="A121:A123"/>
    <mergeCell ref="B121:B123"/>
    <mergeCell ref="B125:B127"/>
    <mergeCell ref="C125:C127"/>
    <mergeCell ref="D125:D127"/>
    <mergeCell ref="E125:E127"/>
    <mergeCell ref="G125:G127"/>
    <mergeCell ref="A125:A127"/>
    <mergeCell ref="A128:A130"/>
    <mergeCell ref="B128:B130"/>
    <mergeCell ref="C128:C130"/>
    <mergeCell ref="D128:D130"/>
    <mergeCell ref="E128:E130"/>
    <mergeCell ref="G128:G130"/>
    <mergeCell ref="A131:A136"/>
    <mergeCell ref="B131:B136"/>
    <mergeCell ref="C131:C132"/>
    <mergeCell ref="D131:D132"/>
    <mergeCell ref="E131:E132"/>
    <mergeCell ref="G131:G132"/>
    <mergeCell ref="C133:C136"/>
    <mergeCell ref="F133:F136"/>
    <mergeCell ref="G133:G136"/>
    <mergeCell ref="D133:D136"/>
    <mergeCell ref="E133:E136"/>
    <mergeCell ref="B137:B138"/>
    <mergeCell ref="C137:C138"/>
    <mergeCell ref="D137:D138"/>
    <mergeCell ref="E137:E138"/>
    <mergeCell ref="G137:G138"/>
    <mergeCell ref="A137:A138"/>
    <mergeCell ref="A140:A144"/>
    <mergeCell ref="B140:B144"/>
    <mergeCell ref="C141:C143"/>
    <mergeCell ref="D141:D143"/>
    <mergeCell ref="E141:E143"/>
    <mergeCell ref="G141:G143"/>
    <mergeCell ref="A99:A100"/>
    <mergeCell ref="B99:B100"/>
    <mergeCell ref="C99:C100"/>
    <mergeCell ref="D99:D100"/>
    <mergeCell ref="E99:E100"/>
    <mergeCell ref="B93:B94"/>
    <mergeCell ref="C93:C94"/>
    <mergeCell ref="A95:A96"/>
    <mergeCell ref="B95:B96"/>
    <mergeCell ref="A97:A98"/>
    <mergeCell ref="B97:B98"/>
    <mergeCell ref="C97:C98"/>
    <mergeCell ref="D106:D108"/>
    <mergeCell ref="E106:E108"/>
    <mergeCell ref="A103:A105"/>
    <mergeCell ref="B103:B105"/>
    <mergeCell ref="C103:C104"/>
    <mergeCell ref="D103:D104"/>
    <mergeCell ref="E103:E104"/>
    <mergeCell ref="G103:G104"/>
    <mergeCell ref="A106:A108"/>
    <mergeCell ref="G106:G108"/>
    <mergeCell ref="B106:B108"/>
    <mergeCell ref="C106:C108"/>
    <mergeCell ref="B111:B115"/>
    <mergeCell ref="C114:C115"/>
    <mergeCell ref="D114:D115"/>
    <mergeCell ref="E114:E115"/>
    <mergeCell ref="G114:G115"/>
    <mergeCell ref="A111:A115"/>
    <mergeCell ref="A118:A119"/>
    <mergeCell ref="B118:B119"/>
    <mergeCell ref="C118:C119"/>
    <mergeCell ref="D118:D119"/>
    <mergeCell ref="E118:E119"/>
    <mergeCell ref="G118:G119"/>
    <mergeCell ref="A145:A146"/>
    <mergeCell ref="B145:B146"/>
    <mergeCell ref="C145:C146"/>
    <mergeCell ref="D145:D146"/>
    <mergeCell ref="E145:E146"/>
    <mergeCell ref="G145:G146"/>
    <mergeCell ref="F145:F146"/>
    <mergeCell ref="A171:A173"/>
    <mergeCell ref="B171:B173"/>
    <mergeCell ref="C171:C173"/>
    <mergeCell ref="D171:D173"/>
    <mergeCell ref="E171:E173"/>
    <mergeCell ref="G171:G173"/>
    <mergeCell ref="A175:A176"/>
    <mergeCell ref="B175:B176"/>
    <mergeCell ref="C175:C176"/>
    <mergeCell ref="A178:A179"/>
    <mergeCell ref="B178:B179"/>
    <mergeCell ref="C178:C179"/>
    <mergeCell ref="D178:D179"/>
    <mergeCell ref="E178:E179"/>
    <mergeCell ref="B190:B191"/>
    <mergeCell ref="C190:C191"/>
    <mergeCell ref="B193:B194"/>
    <mergeCell ref="C193:C194"/>
    <mergeCell ref="D193:D194"/>
    <mergeCell ref="E193:E194"/>
    <mergeCell ref="G193:G194"/>
    <mergeCell ref="A193:A194"/>
    <mergeCell ref="A195:A196"/>
    <mergeCell ref="B195:B196"/>
    <mergeCell ref="C195:C196"/>
    <mergeCell ref="D195:D196"/>
    <mergeCell ref="E195:E196"/>
    <mergeCell ref="G195:G196"/>
    <mergeCell ref="B232:B235"/>
    <mergeCell ref="C234:C235"/>
    <mergeCell ref="A230:A231"/>
    <mergeCell ref="B230:B231"/>
    <mergeCell ref="C230:C231"/>
    <mergeCell ref="D230:D231"/>
    <mergeCell ref="E230:E231"/>
    <mergeCell ref="G230:G231"/>
    <mergeCell ref="A232:A235"/>
    <mergeCell ref="F234:F235"/>
    <mergeCell ref="G234:G235"/>
    <mergeCell ref="F216:F219"/>
    <mergeCell ref="F220:F222"/>
    <mergeCell ref="F223:F225"/>
    <mergeCell ref="F226:F227"/>
    <mergeCell ref="A319:A320"/>
    <mergeCell ref="B327:B328"/>
    <mergeCell ref="C327:C328"/>
    <mergeCell ref="D327:D328"/>
    <mergeCell ref="E327:E328"/>
    <mergeCell ref="G327:G328"/>
    <mergeCell ref="F319:F320"/>
    <mergeCell ref="F327:F328"/>
    <mergeCell ref="A327:A328"/>
    <mergeCell ref="B330:B331"/>
    <mergeCell ref="C330:C331"/>
    <mergeCell ref="D330:D331"/>
    <mergeCell ref="E330:E331"/>
    <mergeCell ref="G330:G331"/>
    <mergeCell ref="F330:F331"/>
    <mergeCell ref="A295:A297"/>
    <mergeCell ref="B295:B297"/>
    <mergeCell ref="C295:C297"/>
    <mergeCell ref="D295:D297"/>
    <mergeCell ref="E295:E297"/>
    <mergeCell ref="G295:G297"/>
    <mergeCell ref="F295:F297"/>
    <mergeCell ref="A298:A299"/>
    <mergeCell ref="B298:B299"/>
    <mergeCell ref="C298:C299"/>
    <mergeCell ref="D298:D299"/>
    <mergeCell ref="E298:E299"/>
    <mergeCell ref="G298:G299"/>
    <mergeCell ref="B302:B303"/>
    <mergeCell ref="A302:A303"/>
    <mergeCell ref="B307:B308"/>
    <mergeCell ref="C307:C308"/>
    <mergeCell ref="D307:D308"/>
    <mergeCell ref="E307:E308"/>
    <mergeCell ref="G307:G308"/>
    <mergeCell ref="F307:F308"/>
    <mergeCell ref="A307:A308"/>
    <mergeCell ref="B310:B311"/>
    <mergeCell ref="C310:C311"/>
    <mergeCell ref="D310:D311"/>
    <mergeCell ref="E310:E311"/>
    <mergeCell ref="G310:G311"/>
    <mergeCell ref="F310:F311"/>
    <mergeCell ref="A310:A311"/>
    <mergeCell ref="B312:B314"/>
    <mergeCell ref="C312:C314"/>
    <mergeCell ref="D312:D314"/>
    <mergeCell ref="E312:E314"/>
    <mergeCell ref="G312:G314"/>
    <mergeCell ref="F312:F314"/>
    <mergeCell ref="A312:A314"/>
    <mergeCell ref="B319:B320"/>
    <mergeCell ref="C319:C320"/>
    <mergeCell ref="D319:D320"/>
    <mergeCell ref="E319:E320"/>
    <mergeCell ref="G319:G320"/>
    <mergeCell ref="E347:E348"/>
    <mergeCell ref="G347:G348"/>
    <mergeCell ref="F338:F339"/>
    <mergeCell ref="F336:F337"/>
    <mergeCell ref="F347:F348"/>
    <mergeCell ref="D234:D235"/>
    <mergeCell ref="E234:E235"/>
    <mergeCell ref="B237:B238"/>
    <mergeCell ref="C237:C238"/>
    <mergeCell ref="D237:D238"/>
    <mergeCell ref="E237:E238"/>
    <mergeCell ref="G237:G238"/>
    <mergeCell ref="A237:A238"/>
    <mergeCell ref="A239:A240"/>
    <mergeCell ref="B239:B240"/>
    <mergeCell ref="C239:C240"/>
    <mergeCell ref="D239:D240"/>
    <mergeCell ref="E239:E240"/>
    <mergeCell ref="G239:G240"/>
    <mergeCell ref="D245:D246"/>
    <mergeCell ref="E245:E246"/>
    <mergeCell ref="A243:A244"/>
    <mergeCell ref="B243:B244"/>
    <mergeCell ref="C243:C244"/>
    <mergeCell ref="D243:D244"/>
    <mergeCell ref="E243:E244"/>
    <mergeCell ref="G243:G244"/>
    <mergeCell ref="A245:A246"/>
    <mergeCell ref="F245:F246"/>
    <mergeCell ref="G245:G246"/>
    <mergeCell ref="B245:B246"/>
    <mergeCell ref="C245:C246"/>
    <mergeCell ref="B247:B250"/>
    <mergeCell ref="C247:C250"/>
    <mergeCell ref="D247:D250"/>
    <mergeCell ref="E247:E250"/>
    <mergeCell ref="B251:B253"/>
    <mergeCell ref="C251:C253"/>
    <mergeCell ref="D251:D253"/>
    <mergeCell ref="E251:E253"/>
    <mergeCell ref="G251:G253"/>
    <mergeCell ref="A247:A250"/>
    <mergeCell ref="F247:F250"/>
    <mergeCell ref="F251:F253"/>
    <mergeCell ref="G247:G250"/>
    <mergeCell ref="G210:G211"/>
    <mergeCell ref="G214:G215"/>
    <mergeCell ref="G216:G219"/>
    <mergeCell ref="G220:G222"/>
    <mergeCell ref="A210:A211"/>
    <mergeCell ref="B210:B211"/>
    <mergeCell ref="C210:C211"/>
    <mergeCell ref="D210:D211"/>
    <mergeCell ref="E210:E211"/>
    <mergeCell ref="A213:A215"/>
    <mergeCell ref="D214:D215"/>
    <mergeCell ref="B213:B215"/>
    <mergeCell ref="C214:C215"/>
    <mergeCell ref="B216:B219"/>
    <mergeCell ref="C216:C219"/>
    <mergeCell ref="D216:D219"/>
    <mergeCell ref="E216:E219"/>
    <mergeCell ref="A216:A219"/>
    <mergeCell ref="A220:A222"/>
    <mergeCell ref="B220:B222"/>
    <mergeCell ref="C220:C222"/>
    <mergeCell ref="D220:D222"/>
    <mergeCell ref="E220:E222"/>
    <mergeCell ref="A223:A225"/>
    <mergeCell ref="B223:B225"/>
    <mergeCell ref="C223:C225"/>
    <mergeCell ref="D223:D225"/>
    <mergeCell ref="E223:E225"/>
    <mergeCell ref="G223:G225"/>
    <mergeCell ref="A226:A228"/>
    <mergeCell ref="B226:B228"/>
    <mergeCell ref="C226:C227"/>
    <mergeCell ref="D226:D227"/>
    <mergeCell ref="E226:E227"/>
    <mergeCell ref="G226:G227"/>
    <mergeCell ref="A251:A253"/>
    <mergeCell ref="A255:A258"/>
    <mergeCell ref="B255:B258"/>
    <mergeCell ref="C255:C256"/>
    <mergeCell ref="D255:D256"/>
    <mergeCell ref="E255:E256"/>
    <mergeCell ref="G255:G256"/>
    <mergeCell ref="A270:A271"/>
    <mergeCell ref="B270:B271"/>
    <mergeCell ref="C270:C271"/>
    <mergeCell ref="D270:D271"/>
    <mergeCell ref="E270:E271"/>
    <mergeCell ref="G270:G271"/>
    <mergeCell ref="F270:F271"/>
    <mergeCell ref="A272:A274"/>
    <mergeCell ref="B272:B274"/>
    <mergeCell ref="C272:C274"/>
    <mergeCell ref="D272:D274"/>
    <mergeCell ref="E272:E274"/>
    <mergeCell ref="G272:G274"/>
    <mergeCell ref="F272:F274"/>
    <mergeCell ref="D280:D281"/>
    <mergeCell ref="E280:E281"/>
    <mergeCell ref="A276:A277"/>
    <mergeCell ref="B276:B277"/>
    <mergeCell ref="C276:C277"/>
    <mergeCell ref="D276:D277"/>
    <mergeCell ref="E276:E277"/>
    <mergeCell ref="G276:G277"/>
    <mergeCell ref="A280:A283"/>
    <mergeCell ref="G280:G281"/>
    <mergeCell ref="D288:D289"/>
    <mergeCell ref="E288:E289"/>
    <mergeCell ref="G288:G289"/>
    <mergeCell ref="B280:B283"/>
    <mergeCell ref="C280:C281"/>
    <mergeCell ref="A285:A286"/>
    <mergeCell ref="B285:B286"/>
    <mergeCell ref="A288:A290"/>
    <mergeCell ref="B288:B290"/>
    <mergeCell ref="C288:C289"/>
    <mergeCell ref="A264:A265"/>
    <mergeCell ref="B264:B265"/>
    <mergeCell ref="A268:A269"/>
    <mergeCell ref="B268:B269"/>
    <mergeCell ref="C268:C269"/>
    <mergeCell ref="D268:D269"/>
    <mergeCell ref="E268:E269"/>
    <mergeCell ref="G268:G269"/>
    <mergeCell ref="F268:F269"/>
    <mergeCell ref="A330:A331"/>
    <mergeCell ref="B336:B337"/>
    <mergeCell ref="C336:C337"/>
    <mergeCell ref="D336:D337"/>
    <mergeCell ref="E336:E337"/>
    <mergeCell ref="G336:G337"/>
    <mergeCell ref="A336:A337"/>
    <mergeCell ref="B338:B339"/>
    <mergeCell ref="C338:C339"/>
    <mergeCell ref="D338:D339"/>
    <mergeCell ref="E338:E339"/>
    <mergeCell ref="G338:G339"/>
    <mergeCell ref="A350:A351"/>
    <mergeCell ref="B350:B351"/>
    <mergeCell ref="C350:C351"/>
    <mergeCell ref="D350:D351"/>
    <mergeCell ref="E350:E351"/>
    <mergeCell ref="G350:G351"/>
    <mergeCell ref="F350:F351"/>
    <mergeCell ref="A360:A361"/>
    <mergeCell ref="B360:B361"/>
    <mergeCell ref="C360:C361"/>
    <mergeCell ref="D360:D361"/>
    <mergeCell ref="E360:E361"/>
    <mergeCell ref="G360:G361"/>
    <mergeCell ref="F360:F361"/>
    <mergeCell ref="A338:A339"/>
    <mergeCell ref="A345:A346"/>
    <mergeCell ref="B345:B346"/>
    <mergeCell ref="A347:A348"/>
    <mergeCell ref="B347:B348"/>
    <mergeCell ref="C347:C348"/>
    <mergeCell ref="D347:D348"/>
  </mergeCells>
  <conditionalFormatting sqref="I1:I1162 J2:J13 J16 J18:J21 J24:J26 J34:J35 J38 J50:K51 J64 J71 J80:J81 J83:J101 J103:J117 J125:J130 J133:J147 J159:J177 K165 J190:J201 J204:J209 J218:J219 J222 J224:J225 J232:J240 J245:J253 K249:K250 J270:J287 F276:G277 K296:K297 J298:J299 J313:J320 G373">
    <cfRule type="notContainsBlanks" dxfId="0" priority="1">
      <formula>LEN(TRIM(I1))&gt;0</formula>
    </cfRule>
  </conditionalFormatting>
  <hyperlinks>
    <hyperlink r:id="rId1" ref="G3"/>
    <hyperlink r:id="rId2" ref="G7"/>
    <hyperlink r:id="rId3" ref="G10"/>
    <hyperlink r:id="rId4" ref="G13"/>
    <hyperlink r:id="rId5" ref="G18"/>
    <hyperlink r:id="rId6" ref="G20"/>
    <hyperlink r:id="rId7" ref="G22"/>
    <hyperlink r:id="rId8" ref="G23"/>
    <hyperlink r:id="rId9" ref="G24"/>
    <hyperlink r:id="rId10" ref="G27"/>
    <hyperlink r:id="rId11" ref="G29"/>
    <hyperlink r:id="rId12" ref="G33"/>
    <hyperlink r:id="rId13" ref="G39"/>
    <hyperlink r:id="rId14" ref="G40"/>
    <hyperlink r:id="rId15" ref="G41"/>
    <hyperlink r:id="rId16" ref="G42"/>
    <hyperlink r:id="rId17" ref="G44"/>
    <hyperlink r:id="rId18" ref="G47"/>
    <hyperlink r:id="rId19" ref="G53"/>
    <hyperlink r:id="rId20" ref="A55"/>
    <hyperlink r:id="rId21" ref="G55"/>
    <hyperlink r:id="rId22" ref="G56"/>
    <hyperlink r:id="rId23" ref="G57"/>
    <hyperlink r:id="rId24" ref="G58"/>
    <hyperlink r:id="rId25" ref="G65"/>
    <hyperlink r:id="rId26" ref="G66"/>
    <hyperlink r:id="rId27" ref="G70"/>
    <hyperlink r:id="rId28" ref="A77"/>
    <hyperlink r:id="rId29" ref="G79"/>
    <hyperlink r:id="rId30" ref="G83"/>
    <hyperlink r:id="rId31" ref="G93"/>
    <hyperlink r:id="rId32" ref="G95"/>
    <hyperlink r:id="rId33" ref="G96"/>
    <hyperlink r:id="rId34" ref="G97"/>
    <hyperlink r:id="rId35" ref="G99"/>
    <hyperlink r:id="rId36" ref="G101"/>
    <hyperlink r:id="rId37" ref="G102"/>
    <hyperlink r:id="rId38" ref="G103"/>
    <hyperlink r:id="rId39" ref="G105"/>
    <hyperlink r:id="rId40" ref="G106"/>
    <hyperlink r:id="rId41" ref="G109"/>
    <hyperlink r:id="rId42" ref="C110"/>
    <hyperlink r:id="rId43" ref="G110"/>
    <hyperlink r:id="rId44" ref="G111"/>
    <hyperlink r:id="rId45" ref="G113"/>
    <hyperlink r:id="rId46" ref="E114"/>
    <hyperlink r:id="rId47" ref="G116"/>
    <hyperlink r:id="rId48" ref="G117"/>
    <hyperlink r:id="rId49" ref="G118"/>
    <hyperlink r:id="rId50" ref="G120"/>
    <hyperlink r:id="rId51" ref="G122"/>
    <hyperlink r:id="rId52" ref="G123"/>
    <hyperlink r:id="rId53" ref="G124"/>
    <hyperlink r:id="rId54" ref="G125"/>
    <hyperlink r:id="rId55" ref="G131"/>
    <hyperlink r:id="rId56" ref="G139"/>
    <hyperlink r:id="rId57" ref="G140"/>
    <hyperlink r:id="rId58" ref="G147"/>
    <hyperlink r:id="rId59" ref="G148"/>
    <hyperlink r:id="rId60" ref="G149"/>
    <hyperlink r:id="rId61" ref="G151"/>
    <hyperlink r:id="rId62" ref="G153"/>
    <hyperlink r:id="rId63" ref="G154"/>
    <hyperlink r:id="rId64" ref="G157"/>
    <hyperlink r:id="rId65" ref="G180"/>
    <hyperlink r:id="rId66" ref="G181"/>
    <hyperlink r:id="rId67" ref="G183"/>
    <hyperlink r:id="rId68" ref="G184"/>
    <hyperlink r:id="rId69" ref="G186"/>
    <hyperlink r:id="rId70" ref="G187"/>
    <hyperlink r:id="rId71" ref="G188"/>
    <hyperlink r:id="rId72" ref="G190"/>
    <hyperlink r:id="rId73" ref="A197"/>
    <hyperlink r:id="rId74" ref="G210"/>
    <hyperlink r:id="rId75" ref="G212"/>
    <hyperlink r:id="rId76" ref="G213"/>
    <hyperlink r:id="rId77" ref="E214"/>
    <hyperlink r:id="rId78" ref="G216"/>
    <hyperlink r:id="rId79" ref="G220"/>
    <hyperlink r:id="rId80" ref="F223"/>
    <hyperlink r:id="rId81" ref="G223"/>
    <hyperlink r:id="rId82" ref="G226"/>
    <hyperlink r:id="rId83" ref="G228"/>
    <hyperlink r:id="rId84" ref="G229"/>
    <hyperlink r:id="rId85" ref="G230"/>
    <hyperlink r:id="rId86" ref="G233"/>
    <hyperlink r:id="rId87" ref="G234"/>
    <hyperlink r:id="rId88" ref="G237"/>
    <hyperlink r:id="rId89" ref="G241"/>
    <hyperlink r:id="rId90" ref="G242"/>
    <hyperlink r:id="rId91" ref="G243"/>
    <hyperlink r:id="rId92" ref="G251"/>
    <hyperlink r:id="rId93" ref="G255"/>
    <hyperlink r:id="rId94" ref="G257"/>
    <hyperlink r:id="rId95" ref="G258"/>
    <hyperlink r:id="rId96" ref="G261"/>
    <hyperlink r:id="rId97" ref="G262"/>
    <hyperlink r:id="rId98" ref="G263"/>
    <hyperlink r:id="rId99" ref="G264"/>
    <hyperlink r:id="rId100" ref="G265"/>
    <hyperlink r:id="rId101" ref="G266"/>
    <hyperlink r:id="rId102" ref="G267"/>
    <hyperlink r:id="rId103" ref="G268"/>
    <hyperlink r:id="rId104" ref="G275"/>
    <hyperlink r:id="rId105" ref="G276"/>
    <hyperlink r:id="rId106" ref="G278"/>
    <hyperlink r:id="rId107" ref="G279"/>
    <hyperlink r:id="rId108" ref="G280"/>
    <hyperlink r:id="rId109" ref="G282"/>
    <hyperlink r:id="rId110" ref="G283"/>
    <hyperlink r:id="rId111" ref="G284"/>
    <hyperlink r:id="rId112" ref="G285"/>
    <hyperlink r:id="rId113" ref="G286"/>
    <hyperlink r:id="rId114" ref="G288"/>
    <hyperlink r:id="rId115" ref="G290"/>
    <hyperlink r:id="rId116" ref="G291"/>
    <hyperlink r:id="rId117" ref="G293"/>
    <hyperlink r:id="rId118" ref="G294"/>
    <hyperlink r:id="rId119" ref="G298"/>
    <hyperlink r:id="rId120" ref="G301"/>
    <hyperlink r:id="rId121" ref="G302"/>
    <hyperlink r:id="rId122" ref="G303"/>
    <hyperlink r:id="rId123" ref="G305"/>
    <hyperlink r:id="rId124" ref="G307"/>
    <hyperlink r:id="rId125" ref="G309"/>
    <hyperlink r:id="rId126" ref="G310"/>
    <hyperlink r:id="rId127" ref="G312"/>
    <hyperlink r:id="rId128" ref="C315"/>
    <hyperlink r:id="rId129" ref="G315"/>
    <hyperlink r:id="rId130" ref="G316"/>
    <hyperlink r:id="rId131" ref="G318"/>
    <hyperlink r:id="rId132" ref="A319"/>
    <hyperlink r:id="rId133" ref="G319"/>
    <hyperlink r:id="rId134" ref="E321"/>
    <hyperlink r:id="rId135" ref="G321"/>
    <hyperlink r:id="rId136" ref="G322"/>
    <hyperlink r:id="rId137" ref="G323"/>
    <hyperlink r:id="rId138" ref="G324"/>
    <hyperlink r:id="rId139" ref="G325"/>
    <hyperlink r:id="rId140" ref="G326"/>
    <hyperlink r:id="rId141" ref="G327"/>
    <hyperlink r:id="rId142" ref="G329"/>
    <hyperlink r:id="rId143" ref="G330"/>
    <hyperlink r:id="rId144" ref="G332"/>
    <hyperlink r:id="rId145" ref="G333"/>
    <hyperlink r:id="rId146" ref="G334"/>
    <hyperlink r:id="rId147" ref="G335"/>
    <hyperlink r:id="rId148" ref="G336"/>
    <hyperlink r:id="rId149" ref="C338"/>
    <hyperlink r:id="rId150" ref="G338"/>
    <hyperlink r:id="rId151" ref="G340"/>
    <hyperlink r:id="rId152" ref="G341"/>
    <hyperlink r:id="rId153" ref="G343"/>
    <hyperlink r:id="rId154" ref="G344"/>
    <hyperlink r:id="rId155" ref="G345"/>
    <hyperlink r:id="rId156" ref="G347"/>
    <hyperlink r:id="rId157" ref="G349"/>
    <hyperlink r:id="rId158" ref="F350"/>
    <hyperlink r:id="rId159" ref="G350"/>
    <hyperlink r:id="rId160" ref="G352"/>
    <hyperlink r:id="rId161" ref="G353"/>
    <hyperlink r:id="rId162" ref="C354"/>
    <hyperlink r:id="rId163" ref="G354"/>
    <hyperlink r:id="rId164" ref="G355"/>
    <hyperlink r:id="rId165" ref="G356"/>
    <hyperlink r:id="rId166" ref="G360"/>
    <hyperlink r:id="rId167" ref="G362"/>
    <hyperlink r:id="rId168" ref="G363"/>
    <hyperlink r:id="rId169" ref="A367"/>
    <hyperlink r:id="rId170" ref="G369"/>
    <hyperlink r:id="rId171" ref="G370"/>
    <hyperlink r:id="rId172" ref="G371"/>
    <hyperlink r:id="rId173" ref="G373"/>
    <hyperlink r:id="rId174" ref="G374"/>
    <hyperlink r:id="rId175" ref="G375"/>
    <hyperlink r:id="rId176" ref="G379"/>
  </hyperlinks>
  <drawing r:id="rId17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14"/>
    <col customWidth="1" min="2" max="2" width="30.71"/>
    <col customWidth="1" min="3" max="3" width="31.57"/>
    <col customWidth="1" min="4" max="4" width="22.57"/>
    <col customWidth="1" min="5" max="5" width="21.43"/>
    <col customWidth="1" min="6" max="6" width="20.0"/>
    <col customWidth="1" min="7" max="7" width="29.0"/>
    <col customWidth="1" min="9" max="9" width="53.14"/>
  </cols>
  <sheetData>
    <row r="1">
      <c r="A1" s="111" t="s">
        <v>977</v>
      </c>
      <c r="B1" s="111" t="s">
        <v>978</v>
      </c>
      <c r="C1" s="111" t="s">
        <v>979</v>
      </c>
      <c r="D1" s="111" t="s">
        <v>980</v>
      </c>
      <c r="E1" s="111" t="s">
        <v>981</v>
      </c>
      <c r="F1" s="111" t="s">
        <v>982</v>
      </c>
      <c r="G1" s="111" t="s">
        <v>983</v>
      </c>
      <c r="H1" s="111" t="s">
        <v>984</v>
      </c>
      <c r="I1" s="111" t="s">
        <v>985</v>
      </c>
      <c r="J1" s="111" t="s">
        <v>986</v>
      </c>
      <c r="K1" s="111" t="s">
        <v>987</v>
      </c>
      <c r="L1" s="111" t="s">
        <v>986</v>
      </c>
      <c r="M1" s="112" t="s">
        <v>988</v>
      </c>
      <c r="N1" s="111" t="s">
        <v>977</v>
      </c>
      <c r="O1" s="111" t="s">
        <v>978</v>
      </c>
      <c r="P1" s="111" t="s">
        <v>979</v>
      </c>
      <c r="Q1" s="111" t="s">
        <v>980</v>
      </c>
      <c r="R1" s="111" t="s">
        <v>981</v>
      </c>
      <c r="S1" s="111" t="s">
        <v>982</v>
      </c>
      <c r="T1" s="111" t="s">
        <v>983</v>
      </c>
      <c r="U1" s="111" t="s">
        <v>984</v>
      </c>
      <c r="V1" s="111" t="s">
        <v>985</v>
      </c>
      <c r="W1" s="111" t="s">
        <v>986</v>
      </c>
      <c r="X1" s="111" t="s">
        <v>987</v>
      </c>
      <c r="Y1" s="111" t="s">
        <v>986</v>
      </c>
      <c r="Z1" s="112" t="s">
        <v>988</v>
      </c>
    </row>
    <row r="2">
      <c r="A2" s="113" t="s">
        <v>989</v>
      </c>
      <c r="B2" s="114" t="s">
        <v>990</v>
      </c>
      <c r="C2" s="115" t="s">
        <v>991</v>
      </c>
      <c r="D2" s="116" t="s">
        <v>992</v>
      </c>
      <c r="E2" s="114" t="s">
        <v>993</v>
      </c>
      <c r="F2" s="117" t="s">
        <v>994</v>
      </c>
      <c r="G2" s="118" t="s">
        <v>995</v>
      </c>
      <c r="H2" s="117" t="s">
        <v>996</v>
      </c>
      <c r="I2" s="114" t="s">
        <v>997</v>
      </c>
    </row>
    <row r="3">
      <c r="A3" s="113" t="s">
        <v>728</v>
      </c>
      <c r="B3" s="114" t="s">
        <v>998</v>
      </c>
      <c r="C3" s="115" t="s">
        <v>999</v>
      </c>
      <c r="D3" s="119"/>
      <c r="E3" s="114" t="s">
        <v>993</v>
      </c>
      <c r="F3" s="117" t="s">
        <v>1000</v>
      </c>
      <c r="G3" s="120" t="s">
        <v>1001</v>
      </c>
      <c r="H3" s="117" t="s">
        <v>996</v>
      </c>
      <c r="I3" s="114" t="s">
        <v>997</v>
      </c>
    </row>
    <row r="4">
      <c r="A4" s="113" t="s">
        <v>1002</v>
      </c>
      <c r="B4" s="117" t="s">
        <v>1003</v>
      </c>
      <c r="C4" s="116" t="s">
        <v>1004</v>
      </c>
      <c r="D4" s="116" t="s">
        <v>1005</v>
      </c>
      <c r="E4" s="114" t="s">
        <v>1006</v>
      </c>
      <c r="F4" s="117" t="s">
        <v>1007</v>
      </c>
      <c r="G4" s="117" t="s">
        <v>1008</v>
      </c>
      <c r="H4" s="117" t="s">
        <v>1009</v>
      </c>
      <c r="I4" s="114" t="s">
        <v>1010</v>
      </c>
    </row>
    <row r="5">
      <c r="A5" s="113" t="s">
        <v>1011</v>
      </c>
      <c r="B5" s="117" t="s">
        <v>1012</v>
      </c>
      <c r="C5" s="117" t="s">
        <v>1013</v>
      </c>
      <c r="D5" s="117" t="s">
        <v>1014</v>
      </c>
      <c r="E5" s="117" t="s">
        <v>1015</v>
      </c>
      <c r="F5" s="119"/>
      <c r="G5" s="117" t="s">
        <v>1016</v>
      </c>
      <c r="H5" s="117" t="s">
        <v>1017</v>
      </c>
      <c r="I5" s="114" t="s">
        <v>1018</v>
      </c>
    </row>
    <row r="6">
      <c r="A6" s="113" t="s">
        <v>1019</v>
      </c>
      <c r="B6" s="114" t="s">
        <v>1020</v>
      </c>
      <c r="C6" s="116" t="s">
        <v>1021</v>
      </c>
      <c r="D6" s="116" t="s">
        <v>1022</v>
      </c>
      <c r="E6" s="117" t="s">
        <v>1023</v>
      </c>
      <c r="F6" s="117" t="s">
        <v>1024</v>
      </c>
      <c r="G6" s="121" t="s">
        <v>1025</v>
      </c>
      <c r="H6" s="117" t="s">
        <v>1026</v>
      </c>
      <c r="I6" s="117" t="s">
        <v>1027</v>
      </c>
    </row>
    <row r="7">
      <c r="A7" s="113" t="s">
        <v>1028</v>
      </c>
      <c r="B7" s="114" t="s">
        <v>1029</v>
      </c>
      <c r="C7" s="115" t="s">
        <v>1030</v>
      </c>
      <c r="D7" s="119"/>
      <c r="E7" s="114" t="s">
        <v>1031</v>
      </c>
      <c r="F7" s="117" t="s">
        <v>1032</v>
      </c>
      <c r="G7" s="120" t="s">
        <v>1033</v>
      </c>
      <c r="H7" s="117" t="s">
        <v>1026</v>
      </c>
      <c r="I7" s="117" t="s">
        <v>1027</v>
      </c>
    </row>
    <row r="8">
      <c r="A8" s="113" t="s">
        <v>734</v>
      </c>
      <c r="B8" s="116" t="s">
        <v>1034</v>
      </c>
      <c r="C8" s="116" t="s">
        <v>1035</v>
      </c>
      <c r="D8" s="116" t="s">
        <v>1036</v>
      </c>
      <c r="E8" s="114" t="s">
        <v>1037</v>
      </c>
      <c r="F8" s="117" t="s">
        <v>1038</v>
      </c>
      <c r="G8" s="121" t="s">
        <v>1039</v>
      </c>
      <c r="H8" s="117" t="s">
        <v>1040</v>
      </c>
      <c r="I8" s="114" t="s">
        <v>1041</v>
      </c>
    </row>
    <row r="9">
      <c r="A9" s="122" t="s">
        <v>1042</v>
      </c>
      <c r="B9" s="114" t="s">
        <v>1043</v>
      </c>
      <c r="C9" s="117" t="s">
        <v>1044</v>
      </c>
      <c r="D9" s="119"/>
      <c r="E9" s="114" t="s">
        <v>1045</v>
      </c>
      <c r="F9" s="117" t="s">
        <v>1046</v>
      </c>
      <c r="G9" s="117" t="s">
        <v>1047</v>
      </c>
      <c r="H9" s="117" t="s">
        <v>1048</v>
      </c>
      <c r="I9" s="114" t="s">
        <v>1049</v>
      </c>
    </row>
    <row r="10">
      <c r="A10" s="113" t="s">
        <v>1050</v>
      </c>
      <c r="B10" s="114" t="s">
        <v>1051</v>
      </c>
      <c r="C10" s="119"/>
      <c r="D10" s="119"/>
      <c r="E10" s="114" t="s">
        <v>1052</v>
      </c>
      <c r="F10" s="119"/>
      <c r="G10" s="117" t="s">
        <v>1053</v>
      </c>
      <c r="H10" s="117" t="s">
        <v>1054</v>
      </c>
      <c r="I10" s="117" t="s">
        <v>1010</v>
      </c>
    </row>
    <row r="11">
      <c r="A11" s="113" t="s">
        <v>1055</v>
      </c>
      <c r="B11" s="117" t="s">
        <v>1056</v>
      </c>
      <c r="C11" s="119"/>
      <c r="D11" s="119"/>
      <c r="E11" s="117" t="s">
        <v>1057</v>
      </c>
      <c r="F11" s="119"/>
      <c r="G11" s="119"/>
      <c r="H11" s="117" t="s">
        <v>996</v>
      </c>
      <c r="I11" s="114" t="s">
        <v>1058</v>
      </c>
    </row>
    <row r="12">
      <c r="A12" s="113" t="s">
        <v>1059</v>
      </c>
      <c r="B12" s="117" t="s">
        <v>79</v>
      </c>
      <c r="C12" s="116" t="s">
        <v>1060</v>
      </c>
      <c r="D12" s="119"/>
      <c r="E12" s="117" t="s">
        <v>1061</v>
      </c>
      <c r="F12" s="118" t="s">
        <v>1062</v>
      </c>
      <c r="G12" s="119"/>
      <c r="H12" s="117" t="s">
        <v>996</v>
      </c>
      <c r="I12" s="117" t="s">
        <v>1027</v>
      </c>
    </row>
    <row r="13">
      <c r="A13" s="113" t="s">
        <v>1063</v>
      </c>
      <c r="B13" s="120" t="s">
        <v>1064</v>
      </c>
      <c r="C13" s="116" t="s">
        <v>1065</v>
      </c>
      <c r="D13" s="119"/>
      <c r="E13" s="114" t="s">
        <v>1066</v>
      </c>
      <c r="F13" s="115" t="s">
        <v>1067</v>
      </c>
      <c r="G13" s="116" t="s">
        <v>1068</v>
      </c>
      <c r="H13" s="117" t="s">
        <v>1069</v>
      </c>
      <c r="I13" s="117" t="s">
        <v>1027</v>
      </c>
    </row>
    <row r="14">
      <c r="A14" s="113" t="s">
        <v>1070</v>
      </c>
      <c r="B14" s="120" t="s">
        <v>1071</v>
      </c>
      <c r="C14" s="120" t="s">
        <v>1072</v>
      </c>
      <c r="D14" s="117" t="s">
        <v>1073</v>
      </c>
      <c r="E14" s="114" t="s">
        <v>1074</v>
      </c>
      <c r="F14" s="117" t="s">
        <v>1075</v>
      </c>
      <c r="G14" s="121" t="s">
        <v>1076</v>
      </c>
      <c r="H14" s="117" t="s">
        <v>996</v>
      </c>
      <c r="I14" s="114" t="s">
        <v>1077</v>
      </c>
      <c r="J14" s="11"/>
    </row>
    <row r="15">
      <c r="A15" s="113" t="s">
        <v>1078</v>
      </c>
      <c r="B15" s="120" t="s">
        <v>1079</v>
      </c>
      <c r="C15" s="123" t="s">
        <v>1080</v>
      </c>
      <c r="D15" s="117" t="s">
        <v>1081</v>
      </c>
      <c r="E15" s="114" t="s">
        <v>1082</v>
      </c>
      <c r="F15" s="123" t="s">
        <v>1083</v>
      </c>
      <c r="G15" s="123" t="s">
        <v>1084</v>
      </c>
      <c r="H15" s="117" t="s">
        <v>1009</v>
      </c>
      <c r="I15" s="117" t="s">
        <v>1027</v>
      </c>
    </row>
    <row r="16">
      <c r="A16" s="122" t="s">
        <v>1085</v>
      </c>
      <c r="B16" s="117" t="s">
        <v>1086</v>
      </c>
      <c r="C16" s="117" t="s">
        <v>1087</v>
      </c>
      <c r="D16" s="117" t="s">
        <v>1088</v>
      </c>
      <c r="E16" s="114" t="s">
        <v>1089</v>
      </c>
      <c r="F16" s="117">
        <v>3.74607005E10</v>
      </c>
      <c r="G16" s="117" t="s">
        <v>1090</v>
      </c>
      <c r="H16" s="117" t="s">
        <v>1009</v>
      </c>
      <c r="I16" s="117" t="s">
        <v>1027</v>
      </c>
    </row>
    <row r="17">
      <c r="A17" s="113" t="s">
        <v>1091</v>
      </c>
      <c r="B17" s="116" t="s">
        <v>1092</v>
      </c>
      <c r="C17" s="116" t="s">
        <v>1093</v>
      </c>
      <c r="D17" s="119"/>
      <c r="E17" s="114" t="s">
        <v>1094</v>
      </c>
      <c r="F17" s="117" t="s">
        <v>1095</v>
      </c>
      <c r="G17" s="119"/>
      <c r="H17" s="117" t="s">
        <v>1009</v>
      </c>
      <c r="I17" s="117" t="s">
        <v>1027</v>
      </c>
    </row>
    <row r="18">
      <c r="A18" s="124" t="s">
        <v>1096</v>
      </c>
      <c r="B18" s="125" t="s">
        <v>1097</v>
      </c>
      <c r="C18" s="126"/>
      <c r="D18" s="127">
        <v>45698.0</v>
      </c>
      <c r="E18" s="128" t="s">
        <v>1098</v>
      </c>
      <c r="F18" s="125">
        <v>3.7499190107E10</v>
      </c>
      <c r="G18" s="126"/>
      <c r="H18" s="125" t="s">
        <v>1099</v>
      </c>
      <c r="I18" s="128" t="s">
        <v>1100</v>
      </c>
    </row>
    <row r="19">
      <c r="A19" s="124" t="s">
        <v>1101</v>
      </c>
      <c r="B19" s="125" t="s">
        <v>79</v>
      </c>
      <c r="C19" s="120" t="s">
        <v>1102</v>
      </c>
      <c r="D19" s="125" t="s">
        <v>1073</v>
      </c>
      <c r="E19" s="128" t="s">
        <v>1103</v>
      </c>
      <c r="F19" s="125">
        <v>3.7410593333E10</v>
      </c>
      <c r="G19" s="129" t="s">
        <v>1104</v>
      </c>
      <c r="H19" s="125" t="s">
        <v>1105</v>
      </c>
      <c r="I19" s="128" t="s">
        <v>1106</v>
      </c>
    </row>
    <row r="20">
      <c r="A20" s="124" t="s">
        <v>1107</v>
      </c>
      <c r="B20" s="130" t="s">
        <v>35</v>
      </c>
      <c r="C20" s="126"/>
      <c r="D20" s="125" t="s">
        <v>1108</v>
      </c>
      <c r="E20" s="128" t="s">
        <v>1109</v>
      </c>
      <c r="F20" s="125">
        <v>3.741041041E10</v>
      </c>
      <c r="G20" s="126"/>
      <c r="H20" s="125" t="s">
        <v>1110</v>
      </c>
      <c r="I20" s="128" t="s">
        <v>1111</v>
      </c>
    </row>
    <row r="21">
      <c r="A21" s="113" t="s">
        <v>1112</v>
      </c>
      <c r="B21" s="120" t="s">
        <v>1113</v>
      </c>
      <c r="C21" s="120" t="s">
        <v>1114</v>
      </c>
      <c r="D21" s="129" t="s">
        <v>1115</v>
      </c>
      <c r="E21" s="128" t="s">
        <v>1116</v>
      </c>
      <c r="F21" s="126"/>
      <c r="G21" s="126"/>
      <c r="H21" s="125" t="s">
        <v>996</v>
      </c>
      <c r="I21" s="128" t="s">
        <v>1117</v>
      </c>
    </row>
    <row r="22">
      <c r="A22" s="113" t="s">
        <v>1118</v>
      </c>
      <c r="B22" s="120" t="s">
        <v>1119</v>
      </c>
      <c r="C22" s="126"/>
      <c r="D22" s="125" t="s">
        <v>1120</v>
      </c>
      <c r="E22" s="128" t="s">
        <v>1121</v>
      </c>
      <c r="F22" s="126"/>
      <c r="G22" s="126"/>
      <c r="H22" s="125" t="s">
        <v>1048</v>
      </c>
      <c r="I22" s="117" t="s">
        <v>1027</v>
      </c>
    </row>
    <row r="23">
      <c r="A23" s="113" t="s">
        <v>1122</v>
      </c>
      <c r="B23" s="119"/>
      <c r="C23" s="126"/>
      <c r="D23" s="125" t="s">
        <v>1073</v>
      </c>
      <c r="E23" s="128" t="s">
        <v>1123</v>
      </c>
      <c r="F23" s="126"/>
      <c r="G23" s="126"/>
      <c r="H23" s="125" t="s">
        <v>1048</v>
      </c>
      <c r="I23" s="117" t="s">
        <v>1027</v>
      </c>
    </row>
    <row r="24">
      <c r="A24" s="113" t="s">
        <v>1124</v>
      </c>
      <c r="B24" s="130" t="s">
        <v>1125</v>
      </c>
      <c r="C24" s="130" t="s">
        <v>1126</v>
      </c>
      <c r="D24" s="120" t="s">
        <v>1127</v>
      </c>
      <c r="E24" s="125" t="s">
        <v>1128</v>
      </c>
      <c r="F24" s="125">
        <v>3.7410250001E10</v>
      </c>
      <c r="G24" s="131" t="s">
        <v>1129</v>
      </c>
      <c r="H24" s="125" t="s">
        <v>1048</v>
      </c>
      <c r="I24" s="117" t="s">
        <v>1027</v>
      </c>
    </row>
    <row r="25">
      <c r="A25" s="113" t="s">
        <v>1130</v>
      </c>
      <c r="B25" s="130" t="s">
        <v>1125</v>
      </c>
      <c r="C25" s="132" t="s">
        <v>1131</v>
      </c>
      <c r="D25" s="129" t="s">
        <v>1073</v>
      </c>
      <c r="E25" s="128" t="s">
        <v>1132</v>
      </c>
      <c r="F25" s="132" t="s">
        <v>1133</v>
      </c>
      <c r="G25" s="132" t="s">
        <v>1134</v>
      </c>
      <c r="H25" s="125" t="s">
        <v>1048</v>
      </c>
      <c r="I25" s="117" t="s">
        <v>1027</v>
      </c>
    </row>
    <row r="26">
      <c r="A26" s="133" t="s">
        <v>1135</v>
      </c>
      <c r="B26" s="129" t="s">
        <v>1136</v>
      </c>
      <c r="C26" s="120" t="s">
        <v>1137</v>
      </c>
      <c r="D26" s="129" t="s">
        <v>1073</v>
      </c>
      <c r="E26" s="128" t="s">
        <v>1138</v>
      </c>
      <c r="F26" s="126"/>
      <c r="G26" s="131" t="s">
        <v>1139</v>
      </c>
      <c r="H26" s="125" t="s">
        <v>1048</v>
      </c>
      <c r="I26" s="117" t="s">
        <v>1027</v>
      </c>
    </row>
    <row r="27">
      <c r="A27" s="124" t="s">
        <v>1140</v>
      </c>
      <c r="B27" s="125" t="s">
        <v>1141</v>
      </c>
      <c r="C27" s="126"/>
      <c r="D27" s="126"/>
      <c r="E27" s="128" t="s">
        <v>1142</v>
      </c>
      <c r="F27" s="126"/>
      <c r="G27" s="126"/>
      <c r="H27" s="125" t="s">
        <v>1048</v>
      </c>
      <c r="I27" s="117" t="s">
        <v>1027</v>
      </c>
    </row>
    <row r="28">
      <c r="A28" s="113" t="s">
        <v>1143</v>
      </c>
      <c r="B28" s="120" t="s">
        <v>1144</v>
      </c>
      <c r="C28" s="120" t="s">
        <v>1145</v>
      </c>
      <c r="D28" s="129" t="s">
        <v>1146</v>
      </c>
      <c r="E28" s="128" t="s">
        <v>1147</v>
      </c>
      <c r="F28" s="126">
        <f>+37460700400</f>
        <v>37460700400</v>
      </c>
      <c r="G28" s="131" t="s">
        <v>1148</v>
      </c>
      <c r="H28" s="125" t="s">
        <v>1048</v>
      </c>
      <c r="I28" s="117" t="s">
        <v>1027</v>
      </c>
    </row>
    <row r="29">
      <c r="A29" s="122" t="s">
        <v>1149</v>
      </c>
      <c r="B29" s="120" t="s">
        <v>287</v>
      </c>
      <c r="C29" s="126"/>
      <c r="D29" s="129" t="s">
        <v>1081</v>
      </c>
      <c r="E29" s="128" t="s">
        <v>1150</v>
      </c>
      <c r="F29" s="126"/>
      <c r="G29" s="126"/>
      <c r="H29" s="125" t="s">
        <v>1048</v>
      </c>
      <c r="I29" s="117" t="s">
        <v>1027</v>
      </c>
    </row>
    <row r="30">
      <c r="A30" s="122" t="s">
        <v>1151</v>
      </c>
      <c r="B30" s="125" t="s">
        <v>1152</v>
      </c>
      <c r="C30" s="126"/>
      <c r="D30" s="129" t="s">
        <v>1153</v>
      </c>
      <c r="E30" s="128" t="s">
        <v>1154</v>
      </c>
      <c r="F30" s="129" t="s">
        <v>1155</v>
      </c>
      <c r="G30" s="129" t="s">
        <v>1156</v>
      </c>
      <c r="H30" s="125" t="s">
        <v>1048</v>
      </c>
      <c r="I30" s="117" t="s">
        <v>1027</v>
      </c>
    </row>
    <row r="31">
      <c r="A31" s="134" t="s">
        <v>1157</v>
      </c>
      <c r="B31" s="126"/>
      <c r="C31" s="126"/>
      <c r="D31" s="126"/>
      <c r="E31" s="128" t="s">
        <v>1158</v>
      </c>
      <c r="F31" s="126"/>
      <c r="G31" s="126"/>
      <c r="H31" s="125" t="s">
        <v>1048</v>
      </c>
      <c r="I31" s="128" t="s">
        <v>1159</v>
      </c>
    </row>
    <row r="32">
      <c r="A32" s="113" t="s">
        <v>1160</v>
      </c>
      <c r="B32" s="120" t="s">
        <v>1161</v>
      </c>
      <c r="C32" s="116" t="s">
        <v>1162</v>
      </c>
      <c r="D32" s="129" t="s">
        <v>1081</v>
      </c>
      <c r="E32" s="128" t="s">
        <v>1163</v>
      </c>
      <c r="F32" s="116" t="s">
        <v>1164</v>
      </c>
      <c r="G32" s="116" t="s">
        <v>1165</v>
      </c>
      <c r="H32" s="125" t="s">
        <v>1166</v>
      </c>
      <c r="I32" s="117" t="s">
        <v>1027</v>
      </c>
    </row>
    <row r="33">
      <c r="A33" s="122" t="s">
        <v>1167</v>
      </c>
      <c r="B33" s="129" t="s">
        <v>1168</v>
      </c>
      <c r="C33" s="126"/>
      <c r="D33" s="129" t="s">
        <v>1073</v>
      </c>
      <c r="E33" s="128" t="s">
        <v>1169</v>
      </c>
      <c r="F33" s="125" t="s">
        <v>1170</v>
      </c>
      <c r="G33" s="131" t="s">
        <v>1171</v>
      </c>
      <c r="H33" s="125" t="s">
        <v>1166</v>
      </c>
      <c r="I33" s="117" t="s">
        <v>1027</v>
      </c>
    </row>
    <row r="34">
      <c r="A34" s="124" t="s">
        <v>1172</v>
      </c>
      <c r="B34" s="126"/>
      <c r="C34" s="126"/>
      <c r="D34" s="126"/>
      <c r="E34" s="125" t="s">
        <v>1173</v>
      </c>
      <c r="F34" s="126"/>
      <c r="G34" s="126"/>
      <c r="H34" s="125" t="s">
        <v>1166</v>
      </c>
      <c r="I34" s="117" t="s">
        <v>1027</v>
      </c>
    </row>
    <row r="35">
      <c r="A35" s="113" t="s">
        <v>1174</v>
      </c>
      <c r="B35" s="130" t="s">
        <v>1175</v>
      </c>
      <c r="C35" s="117" t="s">
        <v>1176</v>
      </c>
      <c r="D35" s="129" t="s">
        <v>1120</v>
      </c>
      <c r="E35" s="125" t="s">
        <v>1177</v>
      </c>
      <c r="F35" s="125" t="s">
        <v>1178</v>
      </c>
      <c r="G35" s="131" t="s">
        <v>1179</v>
      </c>
      <c r="H35" s="125" t="s">
        <v>1166</v>
      </c>
      <c r="I35" s="117" t="s">
        <v>1027</v>
      </c>
    </row>
    <row r="36">
      <c r="A36" s="122" t="s">
        <v>1180</v>
      </c>
      <c r="B36" s="130" t="s">
        <v>1175</v>
      </c>
      <c r="C36" s="126"/>
      <c r="D36" s="129" t="s">
        <v>1073</v>
      </c>
      <c r="E36" s="125" t="s">
        <v>1181</v>
      </c>
      <c r="F36" s="126"/>
      <c r="G36" s="126"/>
      <c r="H36" s="125" t="s">
        <v>1166</v>
      </c>
      <c r="I36" s="117" t="s">
        <v>1027</v>
      </c>
    </row>
    <row r="37">
      <c r="A37" s="134" t="s">
        <v>1182</v>
      </c>
      <c r="B37" s="120" t="s">
        <v>1183</v>
      </c>
      <c r="C37" s="125" t="s">
        <v>1184</v>
      </c>
      <c r="D37" s="129" t="s">
        <v>1073</v>
      </c>
      <c r="E37" s="128" t="s">
        <v>1185</v>
      </c>
      <c r="F37" s="125" t="s">
        <v>1186</v>
      </c>
      <c r="G37" s="126"/>
      <c r="H37" s="125" t="s">
        <v>1166</v>
      </c>
      <c r="I37" s="117" t="s">
        <v>1027</v>
      </c>
    </row>
    <row r="38">
      <c r="A38" s="133" t="s">
        <v>1187</v>
      </c>
      <c r="B38" s="129" t="s">
        <v>1188</v>
      </c>
      <c r="C38" s="129" t="s">
        <v>1189</v>
      </c>
      <c r="D38" s="129" t="s">
        <v>1081</v>
      </c>
      <c r="E38" s="128" t="s">
        <v>1190</v>
      </c>
      <c r="F38" s="129" t="s">
        <v>1191</v>
      </c>
      <c r="G38" s="130" t="s">
        <v>1192</v>
      </c>
      <c r="H38" s="125" t="s">
        <v>1166</v>
      </c>
      <c r="I38" s="117" t="s">
        <v>1027</v>
      </c>
    </row>
    <row r="39">
      <c r="A39" s="133" t="s">
        <v>1193</v>
      </c>
      <c r="B39" s="129" t="s">
        <v>70</v>
      </c>
      <c r="C39" s="135" t="s">
        <v>1194</v>
      </c>
      <c r="D39" s="125" t="s">
        <v>1120</v>
      </c>
      <c r="E39" s="125" t="s">
        <v>1195</v>
      </c>
      <c r="F39" s="136" t="s">
        <v>1196</v>
      </c>
      <c r="G39" s="126"/>
      <c r="H39" s="125" t="s">
        <v>1166</v>
      </c>
      <c r="I39" s="117" t="s">
        <v>1027</v>
      </c>
    </row>
    <row r="40">
      <c r="A40" s="124" t="s">
        <v>1197</v>
      </c>
      <c r="B40" s="129" t="s">
        <v>1198</v>
      </c>
      <c r="C40" s="120" t="s">
        <v>1199</v>
      </c>
      <c r="D40" s="129" t="s">
        <v>1146</v>
      </c>
      <c r="E40" s="125" t="s">
        <v>1200</v>
      </c>
      <c r="F40" s="125" t="s">
        <v>1201</v>
      </c>
      <c r="G40" s="131" t="s">
        <v>1202</v>
      </c>
      <c r="H40" s="125" t="s">
        <v>1203</v>
      </c>
      <c r="I40" s="128" t="s">
        <v>1204</v>
      </c>
    </row>
    <row r="41">
      <c r="A41" s="113" t="s">
        <v>1205</v>
      </c>
      <c r="B41" s="129" t="s">
        <v>1206</v>
      </c>
      <c r="C41" s="131" t="s">
        <v>1207</v>
      </c>
      <c r="D41" s="126"/>
      <c r="E41" s="125" t="s">
        <v>1208</v>
      </c>
      <c r="F41" s="120" t="s">
        <v>1209</v>
      </c>
      <c r="G41" s="131" t="s">
        <v>1210</v>
      </c>
      <c r="H41" s="125" t="s">
        <v>1203</v>
      </c>
      <c r="I41" s="128" t="s">
        <v>1211</v>
      </c>
    </row>
    <row r="42">
      <c r="A42" s="134" t="s">
        <v>1212</v>
      </c>
      <c r="B42" s="130" t="s">
        <v>1125</v>
      </c>
      <c r="C42" s="120" t="s">
        <v>1213</v>
      </c>
      <c r="D42" s="129" t="s">
        <v>1120</v>
      </c>
      <c r="E42" s="125" t="s">
        <v>1214</v>
      </c>
      <c r="F42" s="119"/>
      <c r="G42" s="125" t="s">
        <v>1215</v>
      </c>
      <c r="H42" s="125" t="s">
        <v>1203</v>
      </c>
      <c r="I42" s="128" t="s">
        <v>1216</v>
      </c>
    </row>
    <row r="43">
      <c r="A43" s="113" t="s">
        <v>1217</v>
      </c>
      <c r="B43" s="129" t="s">
        <v>1218</v>
      </c>
      <c r="C43" s="137" t="s">
        <v>1219</v>
      </c>
      <c r="D43" s="129" t="s">
        <v>1153</v>
      </c>
      <c r="E43" s="128" t="s">
        <v>1220</v>
      </c>
      <c r="F43" s="126"/>
      <c r="G43" s="131" t="s">
        <v>1221</v>
      </c>
      <c r="H43" s="125" t="s">
        <v>1203</v>
      </c>
      <c r="I43" s="128" t="s">
        <v>1222</v>
      </c>
    </row>
    <row r="44">
      <c r="A44" s="133" t="s">
        <v>1223</v>
      </c>
      <c r="B44" s="129" t="s">
        <v>767</v>
      </c>
      <c r="C44" s="120" t="s">
        <v>1224</v>
      </c>
      <c r="D44" s="129" t="s">
        <v>1081</v>
      </c>
      <c r="E44" s="128" t="s">
        <v>1225</v>
      </c>
      <c r="F44" s="125" t="s">
        <v>1226</v>
      </c>
      <c r="G44" s="120" t="s">
        <v>1227</v>
      </c>
      <c r="H44" s="125" t="s">
        <v>1203</v>
      </c>
      <c r="I44" s="128" t="s">
        <v>1228</v>
      </c>
    </row>
    <row r="45">
      <c r="A45" s="113" t="s">
        <v>1229</v>
      </c>
      <c r="B45" s="120" t="s">
        <v>1183</v>
      </c>
      <c r="C45" s="126"/>
      <c r="D45" s="129" t="s">
        <v>1081</v>
      </c>
      <c r="E45" s="128" t="s">
        <v>1230</v>
      </c>
      <c r="F45" s="125" t="s">
        <v>1231</v>
      </c>
      <c r="G45" s="131" t="s">
        <v>1232</v>
      </c>
      <c r="H45" s="125" t="s">
        <v>1233</v>
      </c>
      <c r="I45" s="125" t="s">
        <v>1027</v>
      </c>
    </row>
    <row r="46">
      <c r="A46" s="138" t="s">
        <v>1234</v>
      </c>
      <c r="B46" s="129" t="s">
        <v>1235</v>
      </c>
      <c r="C46" s="120" t="s">
        <v>1236</v>
      </c>
      <c r="D46" s="129" t="s">
        <v>1120</v>
      </c>
      <c r="E46" s="128" t="s">
        <v>1237</v>
      </c>
      <c r="F46" s="126">
        <f>+37410500119</f>
        <v>37410500119</v>
      </c>
      <c r="G46" s="131" t="s">
        <v>1238</v>
      </c>
      <c r="H46" s="125" t="s">
        <v>1233</v>
      </c>
      <c r="I46" s="125" t="s">
        <v>1027</v>
      </c>
    </row>
    <row r="47">
      <c r="A47" s="113" t="s">
        <v>1239</v>
      </c>
      <c r="B47" s="129" t="s">
        <v>1240</v>
      </c>
      <c r="C47" s="120" t="s">
        <v>1241</v>
      </c>
      <c r="D47" s="129" t="s">
        <v>1073</v>
      </c>
      <c r="E47" s="125" t="s">
        <v>1242</v>
      </c>
      <c r="F47" s="126"/>
      <c r="G47" s="126"/>
      <c r="H47" s="125" t="s">
        <v>1233</v>
      </c>
      <c r="I47" s="125" t="s">
        <v>1027</v>
      </c>
    </row>
    <row r="48">
      <c r="A48" s="139" t="s">
        <v>1243</v>
      </c>
      <c r="B48" s="129" t="s">
        <v>1244</v>
      </c>
      <c r="C48" s="116" t="s">
        <v>1245</v>
      </c>
      <c r="D48" s="129" t="s">
        <v>1146</v>
      </c>
      <c r="E48" s="125" t="s">
        <v>1246</v>
      </c>
      <c r="F48" s="126">
        <f>+37410318888</f>
        <v>37410318888</v>
      </c>
      <c r="G48" s="131" t="s">
        <v>1247</v>
      </c>
      <c r="H48" s="125" t="s">
        <v>1233</v>
      </c>
      <c r="I48" s="125" t="s">
        <v>1027</v>
      </c>
    </row>
    <row r="49">
      <c r="A49" s="133" t="s">
        <v>1248</v>
      </c>
      <c r="B49" s="120" t="s">
        <v>1183</v>
      </c>
      <c r="C49" s="126"/>
      <c r="D49" s="129" t="s">
        <v>1120</v>
      </c>
      <c r="E49" s="128" t="s">
        <v>1249</v>
      </c>
      <c r="F49" s="126">
        <f>+37477300825</f>
        <v>37477300825</v>
      </c>
      <c r="G49" s="126"/>
      <c r="H49" s="125" t="s">
        <v>1233</v>
      </c>
      <c r="I49" s="125" t="s">
        <v>1027</v>
      </c>
    </row>
    <row r="50">
      <c r="A50" s="124" t="s">
        <v>1250</v>
      </c>
      <c r="B50" s="125" t="s">
        <v>1251</v>
      </c>
      <c r="C50" s="125" t="s">
        <v>1252</v>
      </c>
      <c r="D50" s="126"/>
      <c r="E50" s="128" t="s">
        <v>1253</v>
      </c>
      <c r="F50" s="140"/>
      <c r="G50" s="141"/>
      <c r="H50" s="125" t="s">
        <v>1233</v>
      </c>
      <c r="I50" s="125" t="s">
        <v>1027</v>
      </c>
    </row>
    <row r="51">
      <c r="A51" s="133" t="s">
        <v>1254</v>
      </c>
      <c r="B51" s="129" t="s">
        <v>1188</v>
      </c>
      <c r="C51" s="120" t="s">
        <v>1255</v>
      </c>
      <c r="D51" s="129" t="s">
        <v>1073</v>
      </c>
      <c r="E51" s="128" t="s">
        <v>1256</v>
      </c>
      <c r="F51" s="126">
        <f>+37433770177</f>
        <v>37433770177</v>
      </c>
      <c r="G51" s="125" t="s">
        <v>1257</v>
      </c>
      <c r="H51" s="125" t="s">
        <v>1233</v>
      </c>
      <c r="I51" s="125" t="s">
        <v>1027</v>
      </c>
    </row>
    <row r="52">
      <c r="A52" s="142" t="s">
        <v>1151</v>
      </c>
      <c r="B52" s="143" t="s">
        <v>1244</v>
      </c>
      <c r="C52" s="19" t="s">
        <v>1258</v>
      </c>
      <c r="D52" s="143" t="s">
        <v>1153</v>
      </c>
      <c r="E52" s="144" t="s">
        <v>1259</v>
      </c>
      <c r="F52" s="11" t="s">
        <v>1260</v>
      </c>
      <c r="G52" s="143" t="s">
        <v>1156</v>
      </c>
      <c r="H52" s="11" t="s">
        <v>1233</v>
      </c>
      <c r="I52" s="125" t="s">
        <v>1027</v>
      </c>
    </row>
    <row r="53">
      <c r="A53" s="145" t="s">
        <v>1261</v>
      </c>
      <c r="B53" s="143" t="s">
        <v>1161</v>
      </c>
      <c r="C53" s="19" t="s">
        <v>1262</v>
      </c>
      <c r="D53" s="143" t="s">
        <v>1073</v>
      </c>
      <c r="E53" s="144" t="s">
        <v>1263</v>
      </c>
      <c r="F53" s="19" t="s">
        <v>1264</v>
      </c>
      <c r="H53" s="11" t="s">
        <v>1233</v>
      </c>
      <c r="I53" s="125" t="s">
        <v>1027</v>
      </c>
    </row>
    <row r="54">
      <c r="A54" s="146" t="s">
        <v>1265</v>
      </c>
      <c r="B54" s="143" t="s">
        <v>1266</v>
      </c>
      <c r="C54" s="19" t="s">
        <v>1267</v>
      </c>
      <c r="D54" s="143" t="s">
        <v>1081</v>
      </c>
      <c r="E54" s="144" t="s">
        <v>1268</v>
      </c>
      <c r="F54" s="11">
        <v>3.7410249647E10</v>
      </c>
      <c r="H54" s="11" t="s">
        <v>1233</v>
      </c>
      <c r="I54" s="125" t="s">
        <v>1027</v>
      </c>
    </row>
    <row r="55">
      <c r="A55" s="147" t="s">
        <v>1269</v>
      </c>
      <c r="B55" s="148" t="s">
        <v>1270</v>
      </c>
      <c r="C55" s="19" t="s">
        <v>1271</v>
      </c>
      <c r="D55" s="143" t="s">
        <v>1081</v>
      </c>
      <c r="E55" s="144" t="s">
        <v>1272</v>
      </c>
      <c r="F55" s="11">
        <v>1.1500408E7</v>
      </c>
      <c r="H55" s="11" t="s">
        <v>1233</v>
      </c>
      <c r="I55" s="125" t="s">
        <v>1027</v>
      </c>
    </row>
    <row r="56">
      <c r="A56" s="149" t="s">
        <v>1273</v>
      </c>
      <c r="B56" s="143" t="s">
        <v>1244</v>
      </c>
      <c r="C56" s="148" t="s">
        <v>1274</v>
      </c>
      <c r="D56" s="143" t="s">
        <v>1146</v>
      </c>
      <c r="E56" s="144" t="s">
        <v>1275</v>
      </c>
      <c r="F56" s="143" t="s">
        <v>1276</v>
      </c>
      <c r="G56" s="143" t="s">
        <v>1277</v>
      </c>
      <c r="H56" s="11" t="s">
        <v>1233</v>
      </c>
      <c r="I56" s="125" t="s">
        <v>1027</v>
      </c>
    </row>
    <row r="57">
      <c r="A57" s="147" t="s">
        <v>325</v>
      </c>
      <c r="B57" s="143" t="s">
        <v>1278</v>
      </c>
      <c r="C57" s="19" t="s">
        <v>1279</v>
      </c>
      <c r="D57" s="143" t="s">
        <v>1146</v>
      </c>
      <c r="E57" s="144" t="s">
        <v>1280</v>
      </c>
      <c r="F57" s="11">
        <v>3.741060506E10</v>
      </c>
      <c r="H57" s="11" t="s">
        <v>1233</v>
      </c>
      <c r="I57" s="125" t="s">
        <v>1027</v>
      </c>
    </row>
    <row r="58">
      <c r="A58" s="147" t="s">
        <v>1281</v>
      </c>
      <c r="B58" s="148" t="s">
        <v>1282</v>
      </c>
      <c r="C58" s="148" t="s">
        <v>1283</v>
      </c>
      <c r="D58" s="143" t="s">
        <v>1073</v>
      </c>
      <c r="E58" s="144" t="s">
        <v>1284</v>
      </c>
      <c r="F58" s="11" t="s">
        <v>1285</v>
      </c>
      <c r="G58" s="11" t="s">
        <v>1286</v>
      </c>
      <c r="H58" s="11" t="s">
        <v>1233</v>
      </c>
      <c r="I58" s="144" t="s">
        <v>1287</v>
      </c>
    </row>
    <row r="59">
      <c r="A59" s="147" t="s">
        <v>1288</v>
      </c>
      <c r="B59" s="143" t="s">
        <v>767</v>
      </c>
      <c r="C59" s="19" t="s">
        <v>1289</v>
      </c>
      <c r="D59" s="143" t="s">
        <v>1073</v>
      </c>
      <c r="E59" s="11" t="s">
        <v>1290</v>
      </c>
      <c r="F59" s="11">
        <v>6.054E7</v>
      </c>
      <c r="G59" s="16" t="s">
        <v>1291</v>
      </c>
      <c r="H59" s="11" t="s">
        <v>1233</v>
      </c>
      <c r="I59" s="144" t="s">
        <v>1292</v>
      </c>
    </row>
    <row r="60">
      <c r="A60" s="147" t="s">
        <v>1293</v>
      </c>
      <c r="B60" s="143" t="s">
        <v>1294</v>
      </c>
      <c r="C60" s="19" t="s">
        <v>1295</v>
      </c>
      <c r="D60" s="143" t="s">
        <v>1081</v>
      </c>
      <c r="E60" s="144" t="s">
        <v>1296</v>
      </c>
      <c r="F60" s="11">
        <v>3.74118E10</v>
      </c>
      <c r="G60" s="16" t="s">
        <v>1297</v>
      </c>
      <c r="H60" s="11" t="s">
        <v>1298</v>
      </c>
      <c r="I60" s="144" t="s">
        <v>1299</v>
      </c>
    </row>
    <row r="61">
      <c r="A61" s="150" t="s">
        <v>1300</v>
      </c>
      <c r="B61" s="148" t="s">
        <v>1301</v>
      </c>
      <c r="C61" s="19" t="s">
        <v>1302</v>
      </c>
      <c r="D61" s="143" t="s">
        <v>1081</v>
      </c>
      <c r="E61" s="11" t="s">
        <v>1303</v>
      </c>
      <c r="F61" s="151" t="s">
        <v>1304</v>
      </c>
      <c r="G61" s="16" t="s">
        <v>1305</v>
      </c>
      <c r="H61" s="11" t="s">
        <v>1306</v>
      </c>
      <c r="I61" s="144" t="s">
        <v>1307</v>
      </c>
    </row>
    <row r="62">
      <c r="A62" s="146" t="s">
        <v>1308</v>
      </c>
      <c r="B62" s="143" t="s">
        <v>70</v>
      </c>
      <c r="C62" s="148" t="s">
        <v>1309</v>
      </c>
      <c r="D62" s="143" t="s">
        <v>1120</v>
      </c>
      <c r="E62" s="144" t="s">
        <v>1310</v>
      </c>
      <c r="F62" s="11" t="s">
        <v>1311</v>
      </c>
      <c r="G62" s="152" t="s">
        <v>1312</v>
      </c>
      <c r="H62" s="11" t="s">
        <v>1313</v>
      </c>
      <c r="I62" s="144" t="s">
        <v>1314</v>
      </c>
    </row>
    <row r="63">
      <c r="A63" s="147" t="s">
        <v>1315</v>
      </c>
      <c r="B63" s="143" t="s">
        <v>1316</v>
      </c>
      <c r="C63" s="19" t="s">
        <v>1317</v>
      </c>
      <c r="D63" s="143" t="s">
        <v>1073</v>
      </c>
      <c r="E63" s="11" t="s">
        <v>1318</v>
      </c>
      <c r="F63" s="11" t="s">
        <v>1319</v>
      </c>
      <c r="G63" s="16" t="s">
        <v>1320</v>
      </c>
      <c r="H63" s="11" t="s">
        <v>1321</v>
      </c>
      <c r="I63" s="144" t="s">
        <v>1322</v>
      </c>
    </row>
    <row r="64">
      <c r="A64" s="147" t="s">
        <v>1323</v>
      </c>
      <c r="B64" s="143" t="s">
        <v>1324</v>
      </c>
      <c r="C64" s="19" t="s">
        <v>1325</v>
      </c>
      <c r="D64" s="143" t="s">
        <v>1073</v>
      </c>
      <c r="E64" s="11" t="s">
        <v>1326</v>
      </c>
      <c r="H64" s="11" t="s">
        <v>1321</v>
      </c>
      <c r="I64" s="144" t="s">
        <v>1327</v>
      </c>
    </row>
    <row r="65">
      <c r="A65" s="147" t="s">
        <v>1160</v>
      </c>
      <c r="B65" s="143" t="s">
        <v>1161</v>
      </c>
      <c r="C65" s="153" t="s">
        <v>1162</v>
      </c>
      <c r="D65" s="143" t="s">
        <v>1081</v>
      </c>
      <c r="E65" s="11" t="s">
        <v>1328</v>
      </c>
      <c r="F65" s="153" t="s">
        <v>1164</v>
      </c>
      <c r="G65" s="153" t="s">
        <v>1165</v>
      </c>
      <c r="H65" s="11" t="s">
        <v>1329</v>
      </c>
      <c r="I65" s="11" t="s">
        <v>1027</v>
      </c>
    </row>
    <row r="66">
      <c r="A66" s="146" t="s">
        <v>1330</v>
      </c>
      <c r="B66" s="143" t="s">
        <v>1331</v>
      </c>
      <c r="C66" s="11" t="s">
        <v>1332</v>
      </c>
      <c r="D66" s="143" t="s">
        <v>1120</v>
      </c>
      <c r="E66" s="11" t="s">
        <v>1333</v>
      </c>
      <c r="F66" s="11">
        <v>3.7410528531E10</v>
      </c>
      <c r="G66" s="11" t="s">
        <v>1334</v>
      </c>
      <c r="H66" s="11" t="s">
        <v>1329</v>
      </c>
      <c r="I66" s="11" t="s">
        <v>1027</v>
      </c>
    </row>
    <row r="67">
      <c r="A67" s="147" t="s">
        <v>1335</v>
      </c>
      <c r="B67" s="143" t="s">
        <v>1336</v>
      </c>
      <c r="C67" s="19" t="s">
        <v>1337</v>
      </c>
      <c r="D67" s="143" t="s">
        <v>1081</v>
      </c>
      <c r="E67" s="11" t="s">
        <v>1338</v>
      </c>
      <c r="F67" s="11" t="s">
        <v>1339</v>
      </c>
      <c r="H67" s="11" t="s">
        <v>1329</v>
      </c>
      <c r="I67" s="11" t="s">
        <v>1027</v>
      </c>
    </row>
    <row r="68">
      <c r="A68" s="149" t="s">
        <v>1340</v>
      </c>
      <c r="B68" s="143" t="s">
        <v>1183</v>
      </c>
      <c r="D68" s="143" t="s">
        <v>1146</v>
      </c>
      <c r="E68" s="144" t="s">
        <v>1341</v>
      </c>
      <c r="F68" s="11">
        <v>3.7410510051E10</v>
      </c>
      <c r="G68" s="16" t="s">
        <v>1342</v>
      </c>
      <c r="H68" s="11" t="s">
        <v>1329</v>
      </c>
      <c r="I68" s="11" t="s">
        <v>1027</v>
      </c>
    </row>
    <row r="69">
      <c r="A69" s="147" t="s">
        <v>1343</v>
      </c>
      <c r="B69" s="19" t="s">
        <v>344</v>
      </c>
      <c r="C69" s="19" t="s">
        <v>1344</v>
      </c>
      <c r="D69" s="143" t="s">
        <v>1073</v>
      </c>
      <c r="E69" s="144" t="s">
        <v>1345</v>
      </c>
      <c r="F69" s="11">
        <v>3.7412999E10</v>
      </c>
      <c r="H69" s="11" t="s">
        <v>1329</v>
      </c>
      <c r="I69" s="11" t="s">
        <v>1027</v>
      </c>
    </row>
    <row r="70">
      <c r="A70" s="142" t="s">
        <v>1346</v>
      </c>
      <c r="B70" s="19" t="s">
        <v>1244</v>
      </c>
      <c r="C70" s="19" t="s">
        <v>1347</v>
      </c>
      <c r="D70" s="143" t="s">
        <v>1153</v>
      </c>
      <c r="E70" s="144" t="s">
        <v>1348</v>
      </c>
      <c r="F70" s="11">
        <v>1.0511211E7</v>
      </c>
      <c r="H70" s="11" t="s">
        <v>1329</v>
      </c>
      <c r="I70" s="11" t="s">
        <v>1027</v>
      </c>
    </row>
    <row r="71">
      <c r="A71" s="154" t="s">
        <v>1349</v>
      </c>
      <c r="B71" s="148" t="s">
        <v>1350</v>
      </c>
      <c r="C71" s="19" t="s">
        <v>1351</v>
      </c>
      <c r="D71" s="143" t="s">
        <v>1120</v>
      </c>
      <c r="E71" s="11" t="s">
        <v>1352</v>
      </c>
      <c r="F71" s="11">
        <v>3.7460707777E10</v>
      </c>
      <c r="H71" s="11" t="s">
        <v>1353</v>
      </c>
      <c r="I71" s="11" t="s">
        <v>1027</v>
      </c>
    </row>
    <row r="72">
      <c r="A72" s="145" t="s">
        <v>1354</v>
      </c>
      <c r="B72" s="19" t="s">
        <v>1183</v>
      </c>
      <c r="D72" s="143" t="s">
        <v>1081</v>
      </c>
      <c r="E72" s="144" t="s">
        <v>1355</v>
      </c>
      <c r="H72" s="11" t="s">
        <v>1353</v>
      </c>
      <c r="I72" s="11" t="s">
        <v>1027</v>
      </c>
    </row>
    <row r="73">
      <c r="A73" s="149" t="s">
        <v>1340</v>
      </c>
      <c r="B73" s="19" t="s">
        <v>1183</v>
      </c>
      <c r="D73" s="143" t="s">
        <v>1146</v>
      </c>
      <c r="E73" s="144" t="s">
        <v>1356</v>
      </c>
      <c r="F73" s="11">
        <v>3.7410510051E10</v>
      </c>
      <c r="G73" s="16" t="s">
        <v>1357</v>
      </c>
      <c r="H73" s="11" t="s">
        <v>1353</v>
      </c>
      <c r="I73" s="11" t="s">
        <v>1027</v>
      </c>
    </row>
    <row r="74">
      <c r="A74" s="142" t="s">
        <v>1358</v>
      </c>
      <c r="B74" s="19" t="s">
        <v>28</v>
      </c>
      <c r="D74" s="143" t="s">
        <v>1359</v>
      </c>
      <c r="E74" s="11" t="s">
        <v>1360</v>
      </c>
      <c r="H74" s="11" t="s">
        <v>1353</v>
      </c>
      <c r="I74" s="11" t="s">
        <v>1027</v>
      </c>
    </row>
    <row r="75">
      <c r="A75" s="145" t="s">
        <v>1361</v>
      </c>
      <c r="B75" s="19" t="s">
        <v>1183</v>
      </c>
      <c r="C75" s="155" t="s">
        <v>1362</v>
      </c>
      <c r="D75" s="143" t="s">
        <v>1120</v>
      </c>
      <c r="E75" s="144" t="s">
        <v>1363</v>
      </c>
      <c r="F75" s="155" t="s">
        <v>1364</v>
      </c>
      <c r="G75" s="155" t="s">
        <v>1365</v>
      </c>
      <c r="H75" s="11" t="s">
        <v>1353</v>
      </c>
      <c r="I75" s="11" t="s">
        <v>1027</v>
      </c>
    </row>
    <row r="76">
      <c r="A76" s="149" t="s">
        <v>1366</v>
      </c>
      <c r="B76" s="143" t="s">
        <v>28</v>
      </c>
      <c r="C76" s="19" t="s">
        <v>1367</v>
      </c>
      <c r="D76" s="143" t="s">
        <v>1081</v>
      </c>
      <c r="E76" s="144" t="s">
        <v>1368</v>
      </c>
      <c r="H76" s="11" t="s">
        <v>1353</v>
      </c>
      <c r="I76" s="11" t="s">
        <v>1027</v>
      </c>
    </row>
    <row r="77">
      <c r="A77" s="145" t="s">
        <v>1369</v>
      </c>
      <c r="B77" s="19" t="s">
        <v>1370</v>
      </c>
      <c r="D77" s="143" t="s">
        <v>1146</v>
      </c>
      <c r="E77" s="11" t="s">
        <v>1371</v>
      </c>
      <c r="H77" s="11" t="s">
        <v>1353</v>
      </c>
      <c r="I77" s="11" t="s">
        <v>1027</v>
      </c>
    </row>
    <row r="78">
      <c r="A78" s="146" t="s">
        <v>1372</v>
      </c>
      <c r="B78" s="19" t="s">
        <v>1324</v>
      </c>
      <c r="C78" s="11" t="s">
        <v>1373</v>
      </c>
      <c r="D78" s="143" t="s">
        <v>1073</v>
      </c>
      <c r="E78" s="11" t="s">
        <v>1374</v>
      </c>
      <c r="F78" s="11">
        <v>3.7433885855E10</v>
      </c>
      <c r="H78" s="11" t="s">
        <v>1353</v>
      </c>
      <c r="I78" s="11" t="s">
        <v>1027</v>
      </c>
    </row>
    <row r="79">
      <c r="A79" s="145" t="s">
        <v>1375</v>
      </c>
      <c r="B79" s="143" t="s">
        <v>1376</v>
      </c>
      <c r="C79" s="19" t="s">
        <v>1377</v>
      </c>
      <c r="D79" s="143" t="s">
        <v>1146</v>
      </c>
      <c r="E79" s="144" t="s">
        <v>1378</v>
      </c>
      <c r="F79" s="156" t="s">
        <v>1379</v>
      </c>
      <c r="H79" s="11" t="s">
        <v>1353</v>
      </c>
      <c r="I79" s="11" t="s">
        <v>1027</v>
      </c>
    </row>
    <row r="80">
      <c r="A80" s="157" t="s">
        <v>1380</v>
      </c>
      <c r="B80" s="143" t="s">
        <v>1381</v>
      </c>
      <c r="C80" s="19" t="s">
        <v>1382</v>
      </c>
      <c r="D80" s="158">
        <v>45698.0</v>
      </c>
      <c r="E80" s="144" t="s">
        <v>1383</v>
      </c>
      <c r="G80" s="16" t="s">
        <v>1384</v>
      </c>
      <c r="H80" s="11" t="s">
        <v>1353</v>
      </c>
      <c r="I80" s="11" t="s">
        <v>1027</v>
      </c>
    </row>
    <row r="81">
      <c r="A81" s="157" t="s">
        <v>1385</v>
      </c>
      <c r="B81" s="143" t="s">
        <v>1386</v>
      </c>
      <c r="C81" s="148" t="s">
        <v>1387</v>
      </c>
      <c r="D81" s="143" t="s">
        <v>1146</v>
      </c>
      <c r="E81" s="144" t="s">
        <v>1388</v>
      </c>
      <c r="F81" s="159" t="s">
        <v>1389</v>
      </c>
      <c r="G81" s="159" t="s">
        <v>1390</v>
      </c>
      <c r="H81" s="11" t="s">
        <v>1353</v>
      </c>
      <c r="I81" s="11" t="s">
        <v>1027</v>
      </c>
    </row>
  </sheetData>
  <hyperlinks>
    <hyperlink r:id="rId1" ref="G2"/>
    <hyperlink r:id="rId2" ref="G6"/>
    <hyperlink r:id="rId3" ref="G8"/>
    <hyperlink r:id="rId4" ref="G14"/>
    <hyperlink r:id="rId5" ref="G24"/>
    <hyperlink r:id="rId6" ref="G26"/>
    <hyperlink r:id="rId7" ref="G28"/>
    <hyperlink r:id="rId8" ref="G33"/>
    <hyperlink r:id="rId9" ref="G35"/>
    <hyperlink r:id="rId10" ref="G40"/>
    <hyperlink r:id="rId11" ref="C41"/>
    <hyperlink r:id="rId12" ref="G41"/>
    <hyperlink r:id="rId13" ref="C43"/>
    <hyperlink r:id="rId14" ref="G43"/>
    <hyperlink r:id="rId15" ref="G45"/>
    <hyperlink r:id="rId16" ref="A46"/>
    <hyperlink r:id="rId17" ref="G46"/>
    <hyperlink r:id="rId18" ref="G48"/>
    <hyperlink r:id="rId19" ref="G59"/>
    <hyperlink r:id="rId20" ref="G60"/>
    <hyperlink r:id="rId21" ref="G61"/>
    <hyperlink r:id="rId22" ref="G63"/>
    <hyperlink r:id="rId23" ref="G68"/>
    <hyperlink r:id="rId24" ref="A71"/>
    <hyperlink r:id="rId25" ref="G73"/>
    <hyperlink r:id="rId26" ref="G80"/>
  </hyperlinks>
  <drawing r:id="rId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86"/>
    <col customWidth="1" min="2" max="2" width="36.0"/>
    <col customWidth="1" min="3" max="3" width="41.71"/>
    <col customWidth="1" min="4" max="4" width="30.86"/>
    <col customWidth="1" min="5" max="5" width="28.43"/>
    <col customWidth="1" min="6" max="6" width="22.14"/>
    <col customWidth="1" min="7" max="7" width="15.71"/>
    <col customWidth="1" min="8" max="8" width="14.86"/>
    <col customWidth="1" min="9" max="9" width="36.14"/>
    <col customWidth="1" min="11" max="11" width="35.0"/>
  </cols>
  <sheetData>
    <row r="1" ht="49.5" customHeight="1">
      <c r="A1" s="160" t="s">
        <v>977</v>
      </c>
      <c r="B1" s="161" t="s">
        <v>978</v>
      </c>
      <c r="C1" s="161" t="s">
        <v>979</v>
      </c>
      <c r="D1" s="162" t="s">
        <v>980</v>
      </c>
      <c r="E1" s="161" t="s">
        <v>981</v>
      </c>
      <c r="F1" s="161" t="s">
        <v>982</v>
      </c>
      <c r="G1" s="161" t="s">
        <v>983</v>
      </c>
      <c r="H1" s="111" t="s">
        <v>984</v>
      </c>
      <c r="I1" s="163" t="s">
        <v>985</v>
      </c>
      <c r="J1" s="112" t="s">
        <v>1391</v>
      </c>
      <c r="K1" s="163" t="s">
        <v>985</v>
      </c>
    </row>
    <row r="2">
      <c r="A2" s="164" t="s">
        <v>1392</v>
      </c>
    </row>
    <row r="3">
      <c r="A3" s="165" t="s">
        <v>1393</v>
      </c>
      <c r="B3" s="166" t="s">
        <v>1394</v>
      </c>
      <c r="C3" s="167" t="s">
        <v>1395</v>
      </c>
      <c r="D3" s="168"/>
      <c r="E3" s="167" t="s">
        <v>1396</v>
      </c>
      <c r="F3" s="169" t="s">
        <v>1397</v>
      </c>
      <c r="G3" s="170"/>
      <c r="H3" s="171"/>
      <c r="I3" s="172" t="s">
        <v>1398</v>
      </c>
      <c r="J3" s="173"/>
      <c r="K3" s="173"/>
      <c r="L3" s="173"/>
      <c r="M3" s="173"/>
      <c r="N3" s="173"/>
      <c r="O3" s="173"/>
      <c r="P3" s="173"/>
      <c r="Q3" s="173"/>
      <c r="R3" s="173"/>
      <c r="S3" s="173"/>
      <c r="T3" s="173"/>
      <c r="U3" s="173"/>
      <c r="V3" s="173"/>
      <c r="W3" s="173"/>
      <c r="X3" s="173"/>
      <c r="Y3" s="173"/>
      <c r="Z3" s="173"/>
      <c r="AA3" s="173"/>
    </row>
    <row r="4">
      <c r="A4" s="165" t="s">
        <v>1399</v>
      </c>
      <c r="B4" s="166" t="s">
        <v>1394</v>
      </c>
      <c r="C4" s="167" t="s">
        <v>1400</v>
      </c>
      <c r="D4" s="168"/>
      <c r="E4" s="169" t="s">
        <v>1401</v>
      </c>
      <c r="F4" s="167" t="s">
        <v>1402</v>
      </c>
      <c r="G4" s="170"/>
      <c r="H4" s="172"/>
      <c r="I4" s="172" t="s">
        <v>1403</v>
      </c>
      <c r="J4" s="173"/>
      <c r="K4" s="173"/>
      <c r="L4" s="173"/>
      <c r="M4" s="173"/>
      <c r="N4" s="173"/>
      <c r="O4" s="173"/>
      <c r="P4" s="173"/>
      <c r="Q4" s="173"/>
      <c r="R4" s="173"/>
      <c r="S4" s="173"/>
      <c r="T4" s="173"/>
      <c r="U4" s="173"/>
      <c r="V4" s="173"/>
      <c r="W4" s="173"/>
      <c r="X4" s="173"/>
      <c r="Y4" s="173"/>
      <c r="Z4" s="173"/>
      <c r="AA4" s="173"/>
    </row>
    <row r="5">
      <c r="A5" s="174" t="s">
        <v>1404</v>
      </c>
      <c r="B5" s="166" t="s">
        <v>1394</v>
      </c>
      <c r="C5" s="169" t="s">
        <v>1405</v>
      </c>
      <c r="D5" s="168"/>
      <c r="E5" s="167" t="s">
        <v>1406</v>
      </c>
      <c r="F5" s="167" t="s">
        <v>1407</v>
      </c>
      <c r="G5" s="170"/>
      <c r="H5" s="172"/>
      <c r="I5" s="172" t="s">
        <v>1408</v>
      </c>
      <c r="J5" s="173"/>
      <c r="K5" s="173"/>
      <c r="L5" s="173"/>
      <c r="M5" s="173"/>
      <c r="N5" s="173"/>
      <c r="O5" s="173"/>
      <c r="P5" s="173"/>
      <c r="Q5" s="173"/>
      <c r="R5" s="173"/>
      <c r="S5" s="173"/>
      <c r="T5" s="173"/>
      <c r="U5" s="173"/>
      <c r="V5" s="173"/>
      <c r="W5" s="173"/>
      <c r="X5" s="173"/>
      <c r="Y5" s="173"/>
      <c r="Z5" s="173"/>
      <c r="AA5" s="173"/>
    </row>
    <row r="6">
      <c r="A6" s="165" t="s">
        <v>1409</v>
      </c>
      <c r="B6" s="167" t="s">
        <v>1410</v>
      </c>
      <c r="C6" s="167" t="s">
        <v>1411</v>
      </c>
      <c r="D6" s="175" t="s">
        <v>992</v>
      </c>
      <c r="E6" s="167" t="s">
        <v>1412</v>
      </c>
      <c r="F6" s="167" t="s">
        <v>1413</v>
      </c>
      <c r="G6" s="170"/>
      <c r="H6" s="172"/>
      <c r="I6" s="172" t="s">
        <v>1414</v>
      </c>
      <c r="J6" s="173"/>
      <c r="K6" s="173"/>
      <c r="L6" s="173"/>
      <c r="M6" s="173"/>
      <c r="N6" s="173"/>
      <c r="O6" s="173"/>
      <c r="P6" s="173"/>
      <c r="Q6" s="173"/>
      <c r="R6" s="173"/>
      <c r="S6" s="173"/>
      <c r="T6" s="173"/>
      <c r="U6" s="173"/>
      <c r="V6" s="173"/>
      <c r="W6" s="173"/>
      <c r="X6" s="173"/>
      <c r="Y6" s="173"/>
      <c r="Z6" s="173"/>
      <c r="AA6" s="173"/>
    </row>
    <row r="7">
      <c r="A7" s="176" t="s">
        <v>1415</v>
      </c>
      <c r="B7" s="177" t="s">
        <v>1416</v>
      </c>
      <c r="C7" s="177" t="s">
        <v>1417</v>
      </c>
      <c r="D7" s="176" t="s">
        <v>992</v>
      </c>
      <c r="E7" s="177" t="s">
        <v>1418</v>
      </c>
      <c r="F7" s="177" t="s">
        <v>1419</v>
      </c>
      <c r="G7" s="178"/>
      <c r="H7" s="179"/>
      <c r="I7" s="180"/>
      <c r="J7" s="179"/>
      <c r="K7" s="179"/>
      <c r="L7" s="179"/>
      <c r="M7" s="179"/>
      <c r="N7" s="179"/>
      <c r="O7" s="179"/>
      <c r="P7" s="179"/>
      <c r="Q7" s="179"/>
      <c r="R7" s="179"/>
      <c r="S7" s="179"/>
      <c r="T7" s="179"/>
      <c r="U7" s="179"/>
      <c r="V7" s="179"/>
      <c r="W7" s="179"/>
      <c r="X7" s="179"/>
      <c r="Y7" s="179"/>
      <c r="Z7" s="179"/>
      <c r="AA7" s="179"/>
    </row>
    <row r="8">
      <c r="A8" s="165" t="s">
        <v>1420</v>
      </c>
      <c r="B8" s="167" t="s">
        <v>1421</v>
      </c>
      <c r="C8" s="167" t="s">
        <v>1422</v>
      </c>
      <c r="D8" s="168"/>
      <c r="E8" s="167" t="s">
        <v>1423</v>
      </c>
      <c r="F8" s="167" t="s">
        <v>1424</v>
      </c>
      <c r="G8" s="170"/>
      <c r="H8" s="171"/>
      <c r="I8" s="172" t="s">
        <v>1425</v>
      </c>
      <c r="J8" s="173"/>
      <c r="K8" s="173"/>
      <c r="L8" s="173"/>
      <c r="M8" s="173"/>
      <c r="N8" s="173"/>
      <c r="O8" s="173"/>
      <c r="P8" s="173"/>
      <c r="Q8" s="173"/>
      <c r="R8" s="173"/>
      <c r="S8" s="173"/>
      <c r="T8" s="173"/>
      <c r="U8" s="173"/>
      <c r="V8" s="173"/>
      <c r="W8" s="173"/>
      <c r="X8" s="173"/>
      <c r="Y8" s="173"/>
      <c r="Z8" s="173"/>
      <c r="AA8" s="173"/>
    </row>
    <row r="9">
      <c r="A9" s="181" t="s">
        <v>1426</v>
      </c>
      <c r="B9" s="182" t="s">
        <v>1427</v>
      </c>
      <c r="C9" s="182" t="s">
        <v>1428</v>
      </c>
      <c r="D9" s="181" t="s">
        <v>1036</v>
      </c>
      <c r="E9" s="182" t="s">
        <v>1429</v>
      </c>
      <c r="F9" s="182" t="s">
        <v>1430</v>
      </c>
      <c r="G9" s="183"/>
      <c r="H9" s="184"/>
      <c r="I9" s="185" t="s">
        <v>1431</v>
      </c>
      <c r="J9" s="186"/>
      <c r="K9" s="186"/>
      <c r="L9" s="186"/>
      <c r="M9" s="186"/>
      <c r="N9" s="186"/>
      <c r="O9" s="186"/>
      <c r="P9" s="186"/>
      <c r="Q9" s="186"/>
      <c r="R9" s="186"/>
      <c r="S9" s="186"/>
      <c r="T9" s="186"/>
      <c r="U9" s="186"/>
      <c r="V9" s="186"/>
      <c r="W9" s="186"/>
      <c r="X9" s="186"/>
      <c r="Y9" s="186"/>
      <c r="Z9" s="186"/>
      <c r="AA9" s="186"/>
    </row>
    <row r="10">
      <c r="A10" s="181" t="s">
        <v>1432</v>
      </c>
      <c r="B10" s="182" t="s">
        <v>1394</v>
      </c>
      <c r="C10" s="182" t="s">
        <v>1428</v>
      </c>
      <c r="D10" s="181" t="s">
        <v>1036</v>
      </c>
      <c r="E10" s="182" t="s">
        <v>1429</v>
      </c>
      <c r="F10" s="182" t="s">
        <v>1433</v>
      </c>
      <c r="G10" s="183"/>
      <c r="H10" s="184"/>
      <c r="I10" s="185" t="s">
        <v>1434</v>
      </c>
      <c r="J10" s="186"/>
      <c r="K10" s="186"/>
      <c r="L10" s="186"/>
      <c r="M10" s="186"/>
      <c r="N10" s="186"/>
      <c r="O10" s="186"/>
      <c r="P10" s="186"/>
      <c r="Q10" s="186"/>
      <c r="R10" s="186"/>
      <c r="S10" s="186"/>
      <c r="T10" s="186"/>
      <c r="U10" s="186"/>
      <c r="V10" s="186"/>
      <c r="W10" s="186"/>
      <c r="X10" s="186"/>
      <c r="Y10" s="186"/>
      <c r="Z10" s="186"/>
      <c r="AA10" s="186"/>
    </row>
    <row r="11">
      <c r="A11" s="165" t="s">
        <v>1435</v>
      </c>
      <c r="B11" s="167" t="s">
        <v>1436</v>
      </c>
      <c r="C11" s="170"/>
      <c r="D11" s="165" t="s">
        <v>992</v>
      </c>
      <c r="E11" s="167" t="s">
        <v>1437</v>
      </c>
      <c r="F11" s="169" t="s">
        <v>1438</v>
      </c>
      <c r="G11" s="170"/>
      <c r="H11" s="171"/>
      <c r="I11" s="172" t="s">
        <v>1439</v>
      </c>
      <c r="J11" s="173"/>
      <c r="K11" s="173"/>
      <c r="L11" s="173"/>
      <c r="M11" s="173"/>
      <c r="N11" s="173"/>
      <c r="O11" s="173"/>
      <c r="P11" s="173"/>
      <c r="Q11" s="173"/>
      <c r="R11" s="173"/>
      <c r="S11" s="173"/>
      <c r="T11" s="173"/>
      <c r="U11" s="173"/>
      <c r="V11" s="173"/>
      <c r="W11" s="173"/>
      <c r="X11" s="173"/>
      <c r="Y11" s="173"/>
      <c r="Z11" s="173"/>
      <c r="AA11" s="173"/>
    </row>
    <row r="12">
      <c r="A12" s="165" t="s">
        <v>1440</v>
      </c>
      <c r="B12" s="167" t="s">
        <v>1441</v>
      </c>
      <c r="C12" s="167" t="s">
        <v>1442</v>
      </c>
      <c r="D12" s="165" t="s">
        <v>1036</v>
      </c>
      <c r="E12" s="167" t="s">
        <v>1443</v>
      </c>
      <c r="F12" s="169" t="s">
        <v>1444</v>
      </c>
      <c r="G12" s="170"/>
      <c r="H12" s="172"/>
      <c r="I12" s="172" t="s">
        <v>1445</v>
      </c>
      <c r="J12" s="173"/>
      <c r="K12" s="173"/>
      <c r="L12" s="173"/>
      <c r="M12" s="173"/>
      <c r="N12" s="173"/>
      <c r="O12" s="173"/>
      <c r="P12" s="173"/>
      <c r="Q12" s="173"/>
      <c r="R12" s="173"/>
      <c r="S12" s="173"/>
      <c r="T12" s="173"/>
      <c r="U12" s="173"/>
      <c r="V12" s="173"/>
      <c r="W12" s="173"/>
      <c r="X12" s="173"/>
      <c r="Y12" s="173"/>
      <c r="Z12" s="173"/>
      <c r="AA12" s="173"/>
    </row>
    <row r="13">
      <c r="A13" s="176" t="s">
        <v>1446</v>
      </c>
      <c r="B13" s="177" t="s">
        <v>1447</v>
      </c>
      <c r="C13" s="177" t="s">
        <v>1448</v>
      </c>
      <c r="D13" s="187"/>
      <c r="E13" s="178"/>
      <c r="F13" s="177" t="s">
        <v>1449</v>
      </c>
      <c r="G13" s="178"/>
      <c r="H13" s="179"/>
      <c r="I13" s="180"/>
      <c r="J13" s="179"/>
      <c r="K13" s="179"/>
      <c r="L13" s="179"/>
      <c r="M13" s="179"/>
      <c r="N13" s="179"/>
      <c r="O13" s="179"/>
      <c r="P13" s="179"/>
      <c r="Q13" s="179"/>
      <c r="R13" s="179"/>
      <c r="S13" s="179"/>
      <c r="T13" s="179"/>
      <c r="U13" s="179"/>
      <c r="V13" s="179"/>
      <c r="W13" s="179"/>
      <c r="X13" s="179"/>
      <c r="Y13" s="179"/>
      <c r="Z13" s="179"/>
      <c r="AA13" s="179"/>
    </row>
    <row r="14">
      <c r="A14" s="181" t="s">
        <v>1450</v>
      </c>
      <c r="B14" s="182" t="s">
        <v>1394</v>
      </c>
      <c r="C14" s="182" t="s">
        <v>1451</v>
      </c>
      <c r="D14" s="188"/>
      <c r="E14" s="182" t="s">
        <v>1452</v>
      </c>
      <c r="F14" s="182" t="s">
        <v>1453</v>
      </c>
      <c r="G14" s="183"/>
      <c r="H14" s="185"/>
      <c r="I14" s="185" t="s">
        <v>1454</v>
      </c>
      <c r="J14" s="186"/>
      <c r="K14" s="186"/>
      <c r="L14" s="186"/>
      <c r="M14" s="186"/>
      <c r="N14" s="186"/>
      <c r="O14" s="186"/>
      <c r="P14" s="186"/>
      <c r="Q14" s="186"/>
      <c r="R14" s="186"/>
      <c r="S14" s="186"/>
      <c r="T14" s="186"/>
      <c r="U14" s="186"/>
      <c r="V14" s="186"/>
      <c r="W14" s="186"/>
      <c r="X14" s="186"/>
      <c r="Y14" s="186"/>
      <c r="Z14" s="186"/>
      <c r="AA14" s="186"/>
    </row>
    <row r="15">
      <c r="A15" s="165" t="s">
        <v>1455</v>
      </c>
      <c r="B15" s="167" t="s">
        <v>1394</v>
      </c>
      <c r="C15" s="167" t="s">
        <v>1456</v>
      </c>
      <c r="D15" s="168"/>
      <c r="E15" s="170"/>
      <c r="F15" s="167" t="s">
        <v>1457</v>
      </c>
      <c r="G15" s="170"/>
      <c r="H15" s="171"/>
      <c r="I15" s="172" t="s">
        <v>1458</v>
      </c>
      <c r="J15" s="173"/>
      <c r="K15" s="173"/>
      <c r="L15" s="173"/>
      <c r="M15" s="173"/>
      <c r="N15" s="173"/>
      <c r="O15" s="173"/>
      <c r="P15" s="173"/>
      <c r="Q15" s="173"/>
      <c r="R15" s="173"/>
      <c r="S15" s="173"/>
      <c r="T15" s="173"/>
      <c r="U15" s="173"/>
      <c r="V15" s="173"/>
      <c r="W15" s="173"/>
      <c r="X15" s="173"/>
      <c r="Y15" s="173"/>
      <c r="Z15" s="173"/>
      <c r="AA15" s="173"/>
    </row>
    <row r="16">
      <c r="A16" s="181" t="s">
        <v>1459</v>
      </c>
      <c r="B16" s="182" t="s">
        <v>1394</v>
      </c>
      <c r="C16" s="182" t="s">
        <v>1460</v>
      </c>
      <c r="D16" s="188"/>
      <c r="E16" s="183"/>
      <c r="F16" s="183"/>
      <c r="G16" s="183"/>
      <c r="H16" s="186"/>
      <c r="I16" s="189"/>
      <c r="J16" s="186"/>
      <c r="K16" s="186"/>
      <c r="L16" s="186"/>
      <c r="M16" s="186"/>
      <c r="N16" s="186"/>
      <c r="O16" s="186"/>
      <c r="P16" s="186"/>
      <c r="Q16" s="186"/>
      <c r="R16" s="186"/>
      <c r="S16" s="186"/>
      <c r="T16" s="186"/>
      <c r="U16" s="186"/>
      <c r="V16" s="186"/>
      <c r="W16" s="186"/>
      <c r="X16" s="186"/>
      <c r="Y16" s="186"/>
      <c r="Z16" s="186"/>
      <c r="AA16" s="186"/>
    </row>
    <row r="17">
      <c r="A17" s="165" t="s">
        <v>1461</v>
      </c>
      <c r="B17" s="167" t="s">
        <v>1394</v>
      </c>
      <c r="C17" s="167" t="s">
        <v>1462</v>
      </c>
      <c r="D17" s="168"/>
      <c r="E17" s="167" t="s">
        <v>1463</v>
      </c>
      <c r="F17" s="167" t="s">
        <v>1464</v>
      </c>
      <c r="G17" s="170"/>
      <c r="H17" s="172"/>
      <c r="I17" s="172" t="s">
        <v>1465</v>
      </c>
      <c r="J17" s="173"/>
      <c r="K17" s="173"/>
      <c r="L17" s="173"/>
      <c r="M17" s="173"/>
      <c r="N17" s="173"/>
      <c r="O17" s="173"/>
      <c r="P17" s="173"/>
      <c r="Q17" s="173"/>
      <c r="R17" s="173"/>
      <c r="S17" s="173"/>
      <c r="T17" s="173"/>
      <c r="U17" s="173"/>
      <c r="V17" s="173"/>
      <c r="W17" s="173"/>
      <c r="X17" s="173"/>
      <c r="Y17" s="173"/>
      <c r="Z17" s="173"/>
      <c r="AA17" s="173"/>
    </row>
    <row r="18">
      <c r="A18" s="181" t="s">
        <v>1466</v>
      </c>
      <c r="B18" s="182" t="s">
        <v>1394</v>
      </c>
      <c r="C18" s="182" t="s">
        <v>1467</v>
      </c>
      <c r="D18" s="188"/>
      <c r="E18" s="182" t="s">
        <v>1468</v>
      </c>
      <c r="F18" s="182" t="s">
        <v>1469</v>
      </c>
      <c r="G18" s="183"/>
      <c r="H18" s="186"/>
      <c r="I18" s="189"/>
      <c r="J18" s="186"/>
      <c r="K18" s="186"/>
      <c r="L18" s="186"/>
      <c r="M18" s="186"/>
      <c r="N18" s="186"/>
      <c r="O18" s="186"/>
      <c r="P18" s="186"/>
      <c r="Q18" s="186"/>
      <c r="R18" s="186"/>
      <c r="S18" s="186"/>
      <c r="T18" s="186"/>
      <c r="U18" s="186"/>
      <c r="V18" s="186"/>
      <c r="W18" s="186"/>
      <c r="X18" s="186"/>
      <c r="Y18" s="186"/>
      <c r="Z18" s="186"/>
      <c r="AA18" s="186"/>
    </row>
    <row r="19">
      <c r="A19" s="165" t="s">
        <v>1470</v>
      </c>
      <c r="B19" s="167" t="s">
        <v>1394</v>
      </c>
      <c r="C19" s="167" t="s">
        <v>1471</v>
      </c>
      <c r="D19" s="168"/>
      <c r="E19" s="170"/>
      <c r="F19" s="167" t="s">
        <v>1472</v>
      </c>
      <c r="G19" s="170"/>
      <c r="H19" s="171"/>
      <c r="I19" s="172" t="s">
        <v>1473</v>
      </c>
      <c r="J19" s="173"/>
      <c r="K19" s="173"/>
      <c r="L19" s="173"/>
      <c r="M19" s="173"/>
      <c r="N19" s="173"/>
      <c r="O19" s="173"/>
      <c r="P19" s="173"/>
      <c r="Q19" s="173"/>
      <c r="R19" s="173"/>
      <c r="S19" s="173"/>
      <c r="T19" s="173"/>
      <c r="U19" s="173"/>
      <c r="V19" s="173"/>
      <c r="W19" s="173"/>
      <c r="X19" s="173"/>
      <c r="Y19" s="173"/>
      <c r="Z19" s="173"/>
      <c r="AA19" s="173"/>
    </row>
    <row r="20">
      <c r="A20" s="190" t="s">
        <v>1474</v>
      </c>
      <c r="B20" s="191" t="s">
        <v>1394</v>
      </c>
      <c r="C20" s="191" t="s">
        <v>1475</v>
      </c>
      <c r="D20" s="192"/>
      <c r="E20" s="193"/>
      <c r="F20" s="191" t="s">
        <v>1476</v>
      </c>
      <c r="G20" s="193"/>
      <c r="I20" s="109"/>
    </row>
    <row r="21">
      <c r="A21" s="165" t="s">
        <v>1477</v>
      </c>
      <c r="B21" s="167" t="s">
        <v>1447</v>
      </c>
      <c r="C21" s="167" t="s">
        <v>1478</v>
      </c>
      <c r="D21" s="168"/>
      <c r="E21" s="167" t="s">
        <v>1479</v>
      </c>
      <c r="F21" s="167" t="s">
        <v>1480</v>
      </c>
      <c r="G21" s="170"/>
      <c r="H21" s="171"/>
      <c r="I21" s="172" t="s">
        <v>1481</v>
      </c>
      <c r="J21" s="173"/>
      <c r="K21" s="173"/>
      <c r="L21" s="173"/>
      <c r="M21" s="173"/>
      <c r="N21" s="173"/>
      <c r="O21" s="173"/>
      <c r="P21" s="173"/>
      <c r="Q21" s="173"/>
      <c r="R21" s="173"/>
      <c r="S21" s="173"/>
      <c r="T21" s="173"/>
      <c r="U21" s="173"/>
      <c r="V21" s="173"/>
      <c r="W21" s="173"/>
      <c r="X21" s="173"/>
      <c r="Y21" s="173"/>
      <c r="Z21" s="173"/>
      <c r="AA21" s="173"/>
    </row>
    <row r="22">
      <c r="A22" s="165" t="s">
        <v>1482</v>
      </c>
      <c r="B22" s="167" t="s">
        <v>1394</v>
      </c>
      <c r="C22" s="167" t="s">
        <v>1483</v>
      </c>
      <c r="D22" s="168"/>
      <c r="E22" s="167" t="s">
        <v>1484</v>
      </c>
      <c r="F22" s="167" t="s">
        <v>1485</v>
      </c>
      <c r="G22" s="170"/>
      <c r="H22" s="172"/>
      <c r="I22" s="172" t="s">
        <v>1486</v>
      </c>
      <c r="J22" s="173"/>
      <c r="K22" s="173"/>
      <c r="L22" s="173"/>
      <c r="M22" s="173"/>
      <c r="N22" s="173"/>
      <c r="O22" s="173"/>
      <c r="P22" s="173"/>
      <c r="Q22" s="173"/>
      <c r="R22" s="173"/>
      <c r="S22" s="173"/>
      <c r="T22" s="173"/>
      <c r="U22" s="173"/>
      <c r="V22" s="173"/>
      <c r="W22" s="173"/>
      <c r="X22" s="173"/>
      <c r="Y22" s="173"/>
      <c r="Z22" s="173"/>
      <c r="AA22" s="173"/>
    </row>
    <row r="23">
      <c r="A23" s="181" t="s">
        <v>1487</v>
      </c>
      <c r="B23" s="182" t="s">
        <v>1394</v>
      </c>
      <c r="C23" s="182" t="s">
        <v>1488</v>
      </c>
      <c r="D23" s="188"/>
      <c r="E23" s="183"/>
      <c r="F23" s="183"/>
      <c r="G23" s="183"/>
      <c r="H23" s="186"/>
      <c r="I23" s="189"/>
      <c r="J23" s="186"/>
      <c r="K23" s="186"/>
      <c r="L23" s="186"/>
      <c r="M23" s="186"/>
      <c r="N23" s="186"/>
      <c r="O23" s="186"/>
      <c r="P23" s="186"/>
      <c r="Q23" s="186"/>
      <c r="R23" s="186"/>
      <c r="S23" s="186"/>
      <c r="T23" s="186"/>
      <c r="U23" s="186"/>
      <c r="V23" s="186"/>
      <c r="W23" s="186"/>
      <c r="X23" s="186"/>
      <c r="Y23" s="186"/>
      <c r="Z23" s="186"/>
      <c r="AA23" s="186"/>
    </row>
    <row r="24">
      <c r="A24" s="165" t="s">
        <v>1489</v>
      </c>
      <c r="B24" s="167" t="s">
        <v>1394</v>
      </c>
      <c r="C24" s="167" t="s">
        <v>1490</v>
      </c>
      <c r="D24" s="168"/>
      <c r="E24" s="170"/>
      <c r="F24" s="169" t="s">
        <v>1491</v>
      </c>
      <c r="G24" s="170"/>
      <c r="H24" s="171"/>
      <c r="I24" s="172" t="s">
        <v>1492</v>
      </c>
      <c r="J24" s="173"/>
      <c r="K24" s="173"/>
      <c r="L24" s="173"/>
      <c r="M24" s="173"/>
      <c r="N24" s="173"/>
      <c r="O24" s="173"/>
      <c r="P24" s="173"/>
      <c r="Q24" s="173"/>
      <c r="R24" s="173"/>
      <c r="S24" s="173"/>
      <c r="T24" s="173"/>
      <c r="U24" s="173"/>
      <c r="V24" s="173"/>
      <c r="W24" s="173"/>
      <c r="X24" s="173"/>
      <c r="Y24" s="173"/>
      <c r="Z24" s="173"/>
      <c r="AA24" s="173"/>
    </row>
    <row r="25">
      <c r="A25" s="165" t="s">
        <v>1493</v>
      </c>
      <c r="B25" s="167" t="s">
        <v>1447</v>
      </c>
      <c r="C25" s="167" t="s">
        <v>1494</v>
      </c>
      <c r="D25" s="168"/>
      <c r="E25" s="167" t="s">
        <v>1495</v>
      </c>
      <c r="F25" s="167" t="s">
        <v>1496</v>
      </c>
      <c r="G25" s="170"/>
      <c r="H25" s="172"/>
      <c r="I25" s="172" t="s">
        <v>1492</v>
      </c>
      <c r="J25" s="173"/>
      <c r="K25" s="173"/>
      <c r="L25" s="173"/>
      <c r="M25" s="173"/>
      <c r="N25" s="173"/>
      <c r="O25" s="173"/>
      <c r="P25" s="173"/>
      <c r="Q25" s="173"/>
      <c r="R25" s="173"/>
      <c r="S25" s="173"/>
      <c r="T25" s="173"/>
      <c r="U25" s="173"/>
      <c r="V25" s="173"/>
      <c r="W25" s="173"/>
      <c r="X25" s="173"/>
      <c r="Y25" s="173"/>
      <c r="Z25" s="173"/>
      <c r="AA25" s="173"/>
    </row>
    <row r="26">
      <c r="A26" s="190" t="s">
        <v>1497</v>
      </c>
      <c r="B26" s="191" t="s">
        <v>1447</v>
      </c>
      <c r="C26" s="191" t="s">
        <v>1498</v>
      </c>
      <c r="D26" s="192"/>
      <c r="E26" s="191" t="s">
        <v>1499</v>
      </c>
      <c r="F26" s="191" t="s">
        <v>1500</v>
      </c>
      <c r="G26" s="193"/>
      <c r="H26" s="184"/>
      <c r="I26" s="185" t="s">
        <v>1501</v>
      </c>
    </row>
    <row r="27">
      <c r="A27" s="181" t="s">
        <v>1502</v>
      </c>
      <c r="B27" s="182" t="s">
        <v>1394</v>
      </c>
      <c r="C27" s="182" t="s">
        <v>1503</v>
      </c>
      <c r="D27" s="188"/>
      <c r="E27" s="183"/>
      <c r="F27" s="183"/>
      <c r="G27" s="183"/>
      <c r="H27" s="186"/>
      <c r="I27" s="189"/>
      <c r="J27" s="186"/>
      <c r="K27" s="186"/>
      <c r="L27" s="186"/>
      <c r="M27" s="186"/>
      <c r="N27" s="186"/>
      <c r="O27" s="186"/>
      <c r="P27" s="186"/>
      <c r="Q27" s="186"/>
      <c r="R27" s="186"/>
      <c r="S27" s="186"/>
      <c r="T27" s="186"/>
      <c r="U27" s="186"/>
      <c r="V27" s="186"/>
      <c r="W27" s="186"/>
      <c r="X27" s="186"/>
      <c r="Y27" s="186"/>
      <c r="Z27" s="186"/>
      <c r="AA27" s="186"/>
    </row>
    <row r="28">
      <c r="A28" s="181" t="s">
        <v>1504</v>
      </c>
      <c r="B28" s="182" t="s">
        <v>1394</v>
      </c>
      <c r="C28" s="182" t="s">
        <v>1505</v>
      </c>
      <c r="D28" s="188"/>
      <c r="E28" s="183"/>
      <c r="F28" s="182" t="s">
        <v>1506</v>
      </c>
      <c r="G28" s="183"/>
      <c r="H28" s="184"/>
      <c r="I28" s="185" t="s">
        <v>1431</v>
      </c>
      <c r="J28" s="186"/>
      <c r="K28" s="186"/>
      <c r="L28" s="186"/>
      <c r="M28" s="186"/>
      <c r="N28" s="186"/>
      <c r="O28" s="186"/>
      <c r="P28" s="186"/>
      <c r="Q28" s="186"/>
      <c r="R28" s="186"/>
      <c r="S28" s="186"/>
      <c r="T28" s="186"/>
      <c r="U28" s="186"/>
      <c r="V28" s="186"/>
      <c r="W28" s="186"/>
      <c r="X28" s="186"/>
      <c r="Y28" s="186"/>
      <c r="Z28" s="186"/>
      <c r="AA28" s="186"/>
    </row>
    <row r="29">
      <c r="A29" s="165" t="s">
        <v>1507</v>
      </c>
      <c r="B29" s="167" t="s">
        <v>1394</v>
      </c>
      <c r="C29" s="167" t="s">
        <v>1508</v>
      </c>
      <c r="D29" s="168"/>
      <c r="E29" s="170"/>
      <c r="F29" s="167" t="s">
        <v>1509</v>
      </c>
      <c r="G29" s="170"/>
      <c r="H29" s="172"/>
      <c r="I29" s="172" t="s">
        <v>1510</v>
      </c>
      <c r="J29" s="173"/>
      <c r="K29" s="173"/>
      <c r="L29" s="173"/>
      <c r="M29" s="173"/>
      <c r="N29" s="173"/>
      <c r="O29" s="173"/>
      <c r="P29" s="173"/>
      <c r="Q29" s="173"/>
      <c r="R29" s="173"/>
      <c r="S29" s="173"/>
      <c r="T29" s="173"/>
      <c r="U29" s="173"/>
      <c r="V29" s="173"/>
      <c r="W29" s="173"/>
      <c r="X29" s="173"/>
      <c r="Y29" s="173"/>
      <c r="Z29" s="173"/>
      <c r="AA29" s="173"/>
    </row>
    <row r="30">
      <c r="A30" s="181" t="s">
        <v>1511</v>
      </c>
      <c r="B30" s="182" t="s">
        <v>1394</v>
      </c>
      <c r="C30" s="182" t="s">
        <v>1512</v>
      </c>
      <c r="D30" s="188"/>
      <c r="E30" s="182" t="s">
        <v>1513</v>
      </c>
      <c r="F30" s="182" t="s">
        <v>1514</v>
      </c>
      <c r="G30" s="183"/>
      <c r="H30" s="184"/>
      <c r="I30" s="185" t="s">
        <v>1515</v>
      </c>
      <c r="J30" s="186"/>
      <c r="K30" s="186"/>
      <c r="L30" s="186"/>
      <c r="M30" s="186"/>
      <c r="N30" s="186"/>
      <c r="O30" s="186"/>
      <c r="P30" s="186"/>
      <c r="Q30" s="186"/>
      <c r="R30" s="186"/>
      <c r="S30" s="186"/>
      <c r="T30" s="186"/>
      <c r="U30" s="186"/>
      <c r="V30" s="186"/>
      <c r="W30" s="186"/>
      <c r="X30" s="186"/>
      <c r="Y30" s="186"/>
      <c r="Z30" s="186"/>
      <c r="AA30" s="186"/>
    </row>
    <row r="31">
      <c r="A31" s="165" t="s">
        <v>1516</v>
      </c>
      <c r="B31" s="167" t="s">
        <v>1394</v>
      </c>
      <c r="C31" s="167" t="s">
        <v>1517</v>
      </c>
      <c r="D31" s="168"/>
      <c r="E31" s="170"/>
      <c r="F31" s="167" t="s">
        <v>1518</v>
      </c>
      <c r="G31" s="170"/>
      <c r="H31" s="171"/>
      <c r="I31" s="172" t="s">
        <v>1519</v>
      </c>
      <c r="J31" s="173"/>
      <c r="K31" s="173"/>
      <c r="L31" s="173"/>
      <c r="M31" s="173"/>
      <c r="N31" s="173"/>
      <c r="O31" s="173"/>
      <c r="P31" s="173"/>
      <c r="Q31" s="173"/>
      <c r="R31" s="173"/>
      <c r="S31" s="173"/>
      <c r="T31" s="173"/>
      <c r="U31" s="173"/>
      <c r="V31" s="173"/>
      <c r="W31" s="173"/>
      <c r="X31" s="173"/>
      <c r="Y31" s="173"/>
      <c r="Z31" s="173"/>
      <c r="AA31" s="173"/>
    </row>
    <row r="32">
      <c r="A32" s="165" t="s">
        <v>1520</v>
      </c>
      <c r="B32" s="167" t="s">
        <v>1394</v>
      </c>
      <c r="C32" s="167" t="s">
        <v>1521</v>
      </c>
      <c r="D32" s="168"/>
      <c r="E32" s="170"/>
      <c r="F32" s="167" t="s">
        <v>1522</v>
      </c>
      <c r="G32" s="170"/>
      <c r="H32" s="194"/>
      <c r="I32" s="194" t="s">
        <v>1523</v>
      </c>
      <c r="J32" s="173"/>
      <c r="K32" s="173"/>
      <c r="L32" s="173"/>
      <c r="M32" s="173"/>
      <c r="N32" s="173"/>
      <c r="O32" s="173"/>
      <c r="P32" s="173"/>
      <c r="Q32" s="173"/>
      <c r="R32" s="173"/>
      <c r="S32" s="173"/>
      <c r="T32" s="173"/>
      <c r="U32" s="173"/>
      <c r="V32" s="173"/>
      <c r="W32" s="173"/>
      <c r="X32" s="173"/>
      <c r="Y32" s="173"/>
      <c r="Z32" s="173"/>
      <c r="AA32" s="173"/>
    </row>
    <row r="33">
      <c r="A33" s="181" t="s">
        <v>1524</v>
      </c>
      <c r="B33" s="182" t="s">
        <v>1525</v>
      </c>
      <c r="C33" s="182" t="s">
        <v>1526</v>
      </c>
      <c r="D33" s="188"/>
      <c r="E33" s="183"/>
      <c r="F33" s="182" t="s">
        <v>1527</v>
      </c>
      <c r="G33" s="183"/>
      <c r="H33" s="184"/>
      <c r="I33" s="185" t="s">
        <v>1431</v>
      </c>
      <c r="J33" s="186"/>
      <c r="K33" s="186"/>
      <c r="L33" s="186"/>
      <c r="M33" s="186"/>
      <c r="N33" s="186"/>
      <c r="O33" s="186"/>
      <c r="P33" s="186"/>
      <c r="Q33" s="186"/>
      <c r="R33" s="186"/>
      <c r="S33" s="186"/>
      <c r="T33" s="186"/>
      <c r="U33" s="186"/>
      <c r="V33" s="186"/>
      <c r="W33" s="186"/>
      <c r="X33" s="186"/>
      <c r="Y33" s="186"/>
      <c r="Z33" s="186"/>
      <c r="AA33" s="186"/>
    </row>
    <row r="34">
      <c r="A34" s="165" t="s">
        <v>1528</v>
      </c>
      <c r="B34" s="167" t="s">
        <v>1394</v>
      </c>
      <c r="C34" s="167" t="s">
        <v>1529</v>
      </c>
      <c r="D34" s="168"/>
      <c r="E34" s="170"/>
      <c r="F34" s="167" t="s">
        <v>1530</v>
      </c>
      <c r="G34" s="170"/>
      <c r="H34" s="171"/>
      <c r="I34" s="172" t="s">
        <v>1531</v>
      </c>
      <c r="J34" s="173"/>
      <c r="K34" s="173"/>
      <c r="L34" s="173"/>
      <c r="M34" s="173"/>
      <c r="N34" s="173"/>
      <c r="O34" s="173"/>
      <c r="P34" s="173"/>
      <c r="Q34" s="173"/>
      <c r="R34" s="173"/>
      <c r="S34" s="173"/>
      <c r="T34" s="173"/>
      <c r="U34" s="173"/>
      <c r="V34" s="173"/>
      <c r="W34" s="173"/>
      <c r="X34" s="173"/>
      <c r="Y34" s="173"/>
      <c r="Z34" s="173"/>
      <c r="AA34" s="173"/>
    </row>
    <row r="35">
      <c r="A35" s="190" t="s">
        <v>1532</v>
      </c>
      <c r="B35" s="191" t="s">
        <v>1447</v>
      </c>
      <c r="C35" s="191" t="s">
        <v>1533</v>
      </c>
      <c r="D35" s="192"/>
      <c r="E35" s="193"/>
      <c r="F35" s="191" t="s">
        <v>1534</v>
      </c>
      <c r="G35" s="193"/>
      <c r="H35" s="184"/>
      <c r="I35" s="185" t="s">
        <v>1535</v>
      </c>
    </row>
    <row r="36">
      <c r="A36" s="195" t="s">
        <v>1536</v>
      </c>
      <c r="B36" s="182" t="s">
        <v>1447</v>
      </c>
      <c r="C36" s="182" t="s">
        <v>1537</v>
      </c>
      <c r="D36" s="188"/>
      <c r="E36" s="183"/>
      <c r="F36" s="182" t="s">
        <v>1538</v>
      </c>
      <c r="G36" s="183"/>
      <c r="H36" s="184"/>
      <c r="I36" s="185" t="s">
        <v>1539</v>
      </c>
      <c r="J36" s="186"/>
      <c r="K36" s="186"/>
      <c r="L36" s="186"/>
      <c r="M36" s="186"/>
      <c r="N36" s="186"/>
      <c r="O36" s="186"/>
      <c r="P36" s="186"/>
      <c r="Q36" s="186"/>
      <c r="R36" s="186"/>
      <c r="S36" s="186"/>
      <c r="T36" s="186"/>
      <c r="U36" s="186"/>
      <c r="V36" s="186"/>
      <c r="W36" s="186"/>
      <c r="X36" s="186"/>
      <c r="Y36" s="186"/>
      <c r="Z36" s="186"/>
      <c r="AA36" s="186"/>
    </row>
    <row r="37">
      <c r="A37" s="196">
        <v>88.0</v>
      </c>
      <c r="B37" s="167" t="s">
        <v>1447</v>
      </c>
      <c r="C37" s="167" t="s">
        <v>1540</v>
      </c>
      <c r="D37" s="168"/>
      <c r="E37" s="167" t="s">
        <v>1541</v>
      </c>
      <c r="F37" s="197" t="s">
        <v>1542</v>
      </c>
      <c r="G37" s="170"/>
      <c r="H37" s="171"/>
      <c r="I37" s="172" t="s">
        <v>1543</v>
      </c>
      <c r="J37" s="173"/>
      <c r="K37" s="173"/>
      <c r="L37" s="173"/>
      <c r="M37" s="173"/>
      <c r="N37" s="173"/>
      <c r="O37" s="173"/>
      <c r="P37" s="173"/>
      <c r="Q37" s="173"/>
      <c r="R37" s="173"/>
      <c r="S37" s="173"/>
      <c r="T37" s="173"/>
      <c r="U37" s="173"/>
      <c r="V37" s="173"/>
      <c r="W37" s="173"/>
      <c r="X37" s="173"/>
      <c r="Y37" s="173"/>
      <c r="Z37" s="173"/>
      <c r="AA37" s="173"/>
    </row>
    <row r="38">
      <c r="A38" s="165" t="s">
        <v>1544</v>
      </c>
      <c r="B38" s="170"/>
      <c r="C38" s="198" t="s">
        <v>1545</v>
      </c>
      <c r="D38" s="168"/>
      <c r="E38" s="170"/>
      <c r="F38" s="167" t="s">
        <v>1546</v>
      </c>
      <c r="G38" s="170"/>
      <c r="H38" s="172"/>
      <c r="I38" s="172" t="s">
        <v>1547</v>
      </c>
      <c r="J38" s="173"/>
      <c r="K38" s="173"/>
      <c r="L38" s="173"/>
      <c r="M38" s="173"/>
      <c r="N38" s="173"/>
      <c r="O38" s="173"/>
      <c r="P38" s="173"/>
      <c r="Q38" s="173"/>
      <c r="R38" s="173"/>
      <c r="S38" s="173"/>
      <c r="T38" s="173"/>
      <c r="U38" s="173"/>
      <c r="V38" s="173"/>
      <c r="W38" s="173"/>
      <c r="X38" s="173"/>
      <c r="Y38" s="173"/>
      <c r="Z38" s="173"/>
      <c r="AA38" s="173"/>
    </row>
    <row r="39">
      <c r="A39" s="165" t="s">
        <v>1548</v>
      </c>
      <c r="B39" s="167" t="s">
        <v>1447</v>
      </c>
      <c r="C39" s="167" t="s">
        <v>1549</v>
      </c>
      <c r="D39" s="168"/>
      <c r="E39" s="170"/>
      <c r="F39" s="167" t="s">
        <v>1550</v>
      </c>
      <c r="G39" s="170"/>
      <c r="H39" s="172"/>
      <c r="I39" s="172" t="s">
        <v>1551</v>
      </c>
      <c r="J39" s="173"/>
      <c r="K39" s="173"/>
      <c r="L39" s="173"/>
      <c r="M39" s="173"/>
      <c r="N39" s="173"/>
      <c r="O39" s="173"/>
      <c r="P39" s="173"/>
      <c r="Q39" s="173"/>
      <c r="R39" s="173"/>
      <c r="S39" s="173"/>
      <c r="T39" s="173"/>
      <c r="U39" s="173"/>
      <c r="V39" s="173"/>
      <c r="W39" s="173"/>
      <c r="X39" s="173"/>
      <c r="Y39" s="173"/>
      <c r="Z39" s="173"/>
      <c r="AA39" s="173"/>
    </row>
    <row r="40">
      <c r="A40" s="165" t="s">
        <v>1552</v>
      </c>
      <c r="B40" s="167" t="s">
        <v>1553</v>
      </c>
      <c r="C40" s="167" t="s">
        <v>1554</v>
      </c>
      <c r="D40" s="168"/>
      <c r="E40" s="167" t="s">
        <v>1555</v>
      </c>
      <c r="F40" s="167" t="s">
        <v>1556</v>
      </c>
      <c r="G40" s="170"/>
      <c r="H40" s="199"/>
      <c r="I40" s="194" t="s">
        <v>1557</v>
      </c>
      <c r="J40" s="173"/>
      <c r="K40" s="173"/>
      <c r="L40" s="173"/>
      <c r="M40" s="173"/>
      <c r="N40" s="173"/>
      <c r="O40" s="173"/>
      <c r="P40" s="173"/>
      <c r="Q40" s="173"/>
      <c r="R40" s="173"/>
      <c r="S40" s="173"/>
      <c r="T40" s="173"/>
      <c r="U40" s="173"/>
      <c r="V40" s="173"/>
      <c r="W40" s="173"/>
      <c r="X40" s="173"/>
      <c r="Y40" s="173"/>
      <c r="Z40" s="173"/>
      <c r="AA40" s="173"/>
    </row>
    <row r="41">
      <c r="A41" s="200" t="s">
        <v>1558</v>
      </c>
      <c r="B41" s="170"/>
      <c r="C41" s="167" t="s">
        <v>1559</v>
      </c>
      <c r="D41" s="165" t="s">
        <v>1560</v>
      </c>
      <c r="E41" s="167" t="s">
        <v>1561</v>
      </c>
      <c r="F41" s="167" t="s">
        <v>1562</v>
      </c>
      <c r="G41" s="170"/>
      <c r="H41" s="172"/>
      <c r="I41" s="172" t="s">
        <v>1563</v>
      </c>
      <c r="J41" s="173"/>
      <c r="K41" s="173"/>
      <c r="L41" s="173"/>
      <c r="M41" s="173"/>
      <c r="N41" s="173"/>
      <c r="O41" s="173"/>
      <c r="P41" s="173"/>
      <c r="Q41" s="173"/>
      <c r="R41" s="173"/>
      <c r="S41" s="173"/>
      <c r="T41" s="173"/>
      <c r="U41" s="173"/>
      <c r="V41" s="173"/>
      <c r="W41" s="173"/>
      <c r="X41" s="173"/>
      <c r="Y41" s="173"/>
      <c r="Z41" s="173"/>
      <c r="AA41" s="173"/>
    </row>
    <row r="42">
      <c r="A42" s="165" t="s">
        <v>1564</v>
      </c>
      <c r="B42" s="167" t="s">
        <v>1565</v>
      </c>
      <c r="C42" s="167" t="s">
        <v>1566</v>
      </c>
      <c r="D42" s="165" t="s">
        <v>1560</v>
      </c>
      <c r="E42" s="167" t="s">
        <v>1567</v>
      </c>
      <c r="F42" s="167" t="s">
        <v>1568</v>
      </c>
      <c r="G42" s="170"/>
      <c r="H42" s="194"/>
      <c r="I42" s="194" t="s">
        <v>1569</v>
      </c>
      <c r="J42" s="173"/>
      <c r="K42" s="173"/>
      <c r="L42" s="173"/>
      <c r="M42" s="173"/>
      <c r="N42" s="173"/>
      <c r="O42" s="173"/>
      <c r="P42" s="173"/>
      <c r="Q42" s="173"/>
      <c r="R42" s="173"/>
      <c r="S42" s="173"/>
      <c r="T42" s="173"/>
      <c r="U42" s="173"/>
      <c r="V42" s="173"/>
      <c r="W42" s="173"/>
      <c r="X42" s="173"/>
      <c r="Y42" s="173"/>
      <c r="Z42" s="173"/>
      <c r="AA42" s="173"/>
    </row>
    <row r="43">
      <c r="A43" s="201" t="s">
        <v>1570</v>
      </c>
      <c r="B43" s="202"/>
      <c r="C43" s="203" t="s">
        <v>1571</v>
      </c>
      <c r="D43" s="204" t="s">
        <v>1572</v>
      </c>
      <c r="E43" s="203" t="s">
        <v>1573</v>
      </c>
      <c r="F43" s="203" t="s">
        <v>1574</v>
      </c>
      <c r="G43" s="189"/>
      <c r="H43" s="184"/>
      <c r="I43" s="185" t="s">
        <v>1575</v>
      </c>
      <c r="J43" s="186"/>
      <c r="K43" s="186"/>
      <c r="L43" s="186"/>
      <c r="M43" s="186"/>
      <c r="N43" s="186"/>
      <c r="O43" s="186"/>
      <c r="P43" s="186"/>
      <c r="Q43" s="186"/>
      <c r="R43" s="186"/>
      <c r="S43" s="186"/>
      <c r="T43" s="186"/>
      <c r="U43" s="186"/>
      <c r="V43" s="186"/>
      <c r="W43" s="186"/>
      <c r="X43" s="186"/>
      <c r="Y43" s="186"/>
      <c r="Z43" s="186"/>
      <c r="AA43" s="186"/>
    </row>
    <row r="44">
      <c r="A44" s="205" t="s">
        <v>1576</v>
      </c>
      <c r="B44" s="206" t="s">
        <v>1577</v>
      </c>
      <c r="C44" s="206" t="s">
        <v>1578</v>
      </c>
      <c r="D44" s="205" t="s">
        <v>992</v>
      </c>
      <c r="E44" s="207"/>
      <c r="F44" s="206" t="s">
        <v>1579</v>
      </c>
      <c r="G44" s="208"/>
      <c r="H44" s="184"/>
      <c r="I44" s="185" t="s">
        <v>1535</v>
      </c>
      <c r="J44" s="173"/>
      <c r="K44" s="173"/>
      <c r="L44" s="173"/>
      <c r="M44" s="173"/>
      <c r="N44" s="173"/>
      <c r="O44" s="173"/>
      <c r="P44" s="173"/>
      <c r="Q44" s="173"/>
      <c r="R44" s="173"/>
      <c r="S44" s="173"/>
      <c r="T44" s="173"/>
      <c r="U44" s="173"/>
      <c r="V44" s="173"/>
      <c r="W44" s="173"/>
      <c r="X44" s="173"/>
      <c r="Y44" s="173"/>
      <c r="Z44" s="173"/>
      <c r="AA44" s="173"/>
    </row>
    <row r="45">
      <c r="A45" s="205" t="s">
        <v>1580</v>
      </c>
      <c r="B45" s="206" t="s">
        <v>1565</v>
      </c>
      <c r="C45" s="206" t="s">
        <v>1581</v>
      </c>
      <c r="D45" s="205" t="s">
        <v>1560</v>
      </c>
      <c r="E45" s="207"/>
      <c r="F45" s="206" t="s">
        <v>1582</v>
      </c>
      <c r="G45" s="208"/>
      <c r="H45" s="184"/>
      <c r="I45" s="185" t="s">
        <v>1583</v>
      </c>
      <c r="J45" s="173"/>
      <c r="K45" s="173"/>
      <c r="L45" s="173"/>
      <c r="M45" s="173"/>
      <c r="N45" s="173"/>
      <c r="O45" s="173"/>
      <c r="P45" s="173"/>
      <c r="Q45" s="173"/>
      <c r="R45" s="173"/>
      <c r="S45" s="173"/>
      <c r="T45" s="173"/>
      <c r="U45" s="173"/>
      <c r="V45" s="173"/>
      <c r="W45" s="173"/>
      <c r="X45" s="173"/>
      <c r="Y45" s="173"/>
      <c r="Z45" s="173"/>
      <c r="AA45" s="173"/>
    </row>
    <row r="46">
      <c r="A46" s="204" t="s">
        <v>1584</v>
      </c>
      <c r="B46" s="203" t="s">
        <v>1585</v>
      </c>
      <c r="C46" s="209"/>
      <c r="D46" s="204" t="s">
        <v>1560</v>
      </c>
      <c r="E46" s="209"/>
      <c r="F46" s="203" t="s">
        <v>1586</v>
      </c>
      <c r="G46" s="189"/>
      <c r="H46" s="185"/>
      <c r="I46" s="185" t="s">
        <v>1587</v>
      </c>
      <c r="J46" s="186"/>
      <c r="K46" s="186"/>
      <c r="L46" s="186"/>
      <c r="M46" s="186"/>
      <c r="N46" s="186"/>
      <c r="O46" s="186"/>
      <c r="P46" s="186"/>
      <c r="Q46" s="186"/>
      <c r="R46" s="186"/>
      <c r="S46" s="186"/>
      <c r="T46" s="186"/>
      <c r="U46" s="186"/>
      <c r="V46" s="186"/>
      <c r="W46" s="186"/>
      <c r="X46" s="186"/>
      <c r="Y46" s="186"/>
      <c r="Z46" s="186"/>
      <c r="AA46" s="186"/>
    </row>
    <row r="47">
      <c r="A47" s="205" t="s">
        <v>1588</v>
      </c>
      <c r="B47" s="206"/>
      <c r="C47" s="206" t="s">
        <v>1589</v>
      </c>
      <c r="D47" s="210"/>
      <c r="E47" s="206" t="s">
        <v>1590</v>
      </c>
      <c r="F47" s="206" t="s">
        <v>1591</v>
      </c>
      <c r="G47" s="208"/>
      <c r="H47" s="199"/>
      <c r="I47" s="194" t="s">
        <v>1592</v>
      </c>
      <c r="J47" s="173"/>
      <c r="K47" s="173"/>
      <c r="L47" s="173"/>
      <c r="M47" s="173"/>
      <c r="N47" s="173"/>
      <c r="O47" s="173"/>
      <c r="P47" s="173"/>
      <c r="Q47" s="173"/>
      <c r="R47" s="173"/>
      <c r="S47" s="173"/>
      <c r="T47" s="173"/>
      <c r="U47" s="173"/>
      <c r="V47" s="173"/>
      <c r="W47" s="173"/>
      <c r="X47" s="173"/>
      <c r="Y47" s="173"/>
      <c r="Z47" s="173"/>
      <c r="AA47" s="173"/>
    </row>
    <row r="48">
      <c r="A48" s="205" t="s">
        <v>1593</v>
      </c>
      <c r="B48" s="206" t="s">
        <v>1594</v>
      </c>
      <c r="C48" s="206" t="s">
        <v>1595</v>
      </c>
      <c r="D48" s="210"/>
      <c r="E48" s="206" t="s">
        <v>1596</v>
      </c>
      <c r="F48" s="206" t="s">
        <v>1597</v>
      </c>
      <c r="G48" s="208"/>
      <c r="H48" s="172"/>
      <c r="I48" s="172" t="s">
        <v>1598</v>
      </c>
      <c r="J48" s="173"/>
      <c r="K48" s="173"/>
      <c r="L48" s="173"/>
      <c r="M48" s="173"/>
      <c r="N48" s="173"/>
      <c r="O48" s="173"/>
      <c r="P48" s="173"/>
      <c r="Q48" s="173"/>
      <c r="R48" s="173"/>
      <c r="S48" s="173"/>
      <c r="T48" s="173"/>
      <c r="U48" s="173"/>
      <c r="V48" s="173"/>
      <c r="W48" s="173"/>
      <c r="X48" s="173"/>
      <c r="Y48" s="173"/>
      <c r="Z48" s="173"/>
      <c r="AA48" s="173"/>
    </row>
    <row r="49">
      <c r="B49" s="109"/>
      <c r="C49" s="109"/>
      <c r="E49" s="109"/>
      <c r="F49" s="109"/>
      <c r="G49" s="109"/>
    </row>
    <row r="50" ht="36.0" customHeight="1">
      <c r="A50" s="211" t="s">
        <v>1599</v>
      </c>
    </row>
    <row r="51">
      <c r="A51" s="212" t="s">
        <v>1600</v>
      </c>
      <c r="B51" s="213" t="s">
        <v>1601</v>
      </c>
      <c r="C51" s="214" t="s">
        <v>1602</v>
      </c>
      <c r="D51" s="214" t="s">
        <v>1560</v>
      </c>
      <c r="E51" s="214" t="s">
        <v>1603</v>
      </c>
      <c r="F51" s="213" t="s">
        <v>1604</v>
      </c>
      <c r="G51" s="215"/>
      <c r="H51" s="216"/>
      <c r="I51" s="216" t="s">
        <v>1605</v>
      </c>
      <c r="J51" s="215"/>
      <c r="K51" s="215"/>
      <c r="L51" s="215"/>
      <c r="M51" s="215"/>
      <c r="N51" s="215"/>
      <c r="O51" s="215"/>
      <c r="P51" s="215"/>
      <c r="Q51" s="215"/>
      <c r="R51" s="215"/>
      <c r="S51" s="215"/>
      <c r="T51" s="215"/>
      <c r="U51" s="215"/>
      <c r="V51" s="215"/>
      <c r="W51" s="215"/>
      <c r="X51" s="215"/>
      <c r="Y51" s="215"/>
      <c r="Z51" s="215"/>
      <c r="AA51" s="215"/>
    </row>
    <row r="52">
      <c r="A52" s="212" t="s">
        <v>1606</v>
      </c>
      <c r="B52" s="212" t="s">
        <v>1607</v>
      </c>
      <c r="C52" s="214" t="s">
        <v>1608</v>
      </c>
      <c r="D52" s="214" t="s">
        <v>1560</v>
      </c>
      <c r="E52" s="214" t="s">
        <v>1609</v>
      </c>
      <c r="F52" s="213" t="s">
        <v>1610</v>
      </c>
      <c r="G52" s="215"/>
      <c r="H52" s="216"/>
      <c r="I52" s="216" t="s">
        <v>1611</v>
      </c>
      <c r="J52" s="215"/>
      <c r="K52" s="215"/>
      <c r="L52" s="215"/>
      <c r="M52" s="215"/>
      <c r="N52" s="215"/>
      <c r="O52" s="215"/>
      <c r="P52" s="215"/>
      <c r="Q52" s="215"/>
      <c r="R52" s="215"/>
      <c r="S52" s="215"/>
      <c r="T52" s="215"/>
      <c r="U52" s="215"/>
      <c r="V52" s="215"/>
      <c r="W52" s="215"/>
      <c r="X52" s="215"/>
      <c r="Y52" s="215"/>
      <c r="Z52" s="215"/>
      <c r="AA52" s="215"/>
    </row>
    <row r="53">
      <c r="A53" s="212" t="s">
        <v>1612</v>
      </c>
      <c r="B53" s="213" t="s">
        <v>1613</v>
      </c>
      <c r="C53" s="217" t="s">
        <v>1614</v>
      </c>
      <c r="D53" s="218"/>
      <c r="E53" s="214" t="s">
        <v>1615</v>
      </c>
      <c r="F53" s="213" t="s">
        <v>1616</v>
      </c>
      <c r="G53" s="215"/>
      <c r="H53" s="216"/>
      <c r="I53" s="216" t="s">
        <v>1617</v>
      </c>
      <c r="J53" s="215"/>
      <c r="K53" s="215"/>
      <c r="L53" s="215"/>
      <c r="M53" s="215"/>
      <c r="N53" s="215"/>
      <c r="O53" s="215"/>
      <c r="P53" s="215"/>
      <c r="Q53" s="215"/>
      <c r="R53" s="215"/>
      <c r="S53" s="215"/>
      <c r="T53" s="215"/>
      <c r="U53" s="215"/>
      <c r="V53" s="215"/>
      <c r="W53" s="215"/>
      <c r="X53" s="215"/>
      <c r="Y53" s="215"/>
      <c r="Z53" s="215"/>
      <c r="AA53" s="215"/>
    </row>
    <row r="54">
      <c r="A54" s="213" t="s">
        <v>1618</v>
      </c>
      <c r="B54" s="213" t="s">
        <v>1152</v>
      </c>
      <c r="C54" s="217" t="s">
        <v>1619</v>
      </c>
      <c r="D54" s="217" t="s">
        <v>1036</v>
      </c>
      <c r="E54" s="214" t="s">
        <v>1620</v>
      </c>
      <c r="F54" s="219" t="s">
        <v>1621</v>
      </c>
      <c r="G54" s="215"/>
      <c r="H54" s="216"/>
      <c r="I54" s="216" t="s">
        <v>1622</v>
      </c>
      <c r="J54" s="215"/>
      <c r="K54" s="215"/>
      <c r="L54" s="215"/>
      <c r="M54" s="215"/>
      <c r="N54" s="215"/>
      <c r="O54" s="215"/>
      <c r="P54" s="215"/>
      <c r="Q54" s="215"/>
      <c r="R54" s="215"/>
      <c r="S54" s="215"/>
      <c r="T54" s="215"/>
      <c r="U54" s="215"/>
      <c r="V54" s="215"/>
      <c r="W54" s="215"/>
      <c r="X54" s="215"/>
      <c r="Y54" s="215"/>
      <c r="Z54" s="215"/>
      <c r="AA54" s="215"/>
    </row>
    <row r="55">
      <c r="A55" s="220" t="s">
        <v>1623</v>
      </c>
      <c r="B55" s="213" t="s">
        <v>1152</v>
      </c>
      <c r="C55" s="214" t="s">
        <v>1624</v>
      </c>
      <c r="D55" s="217" t="s">
        <v>1005</v>
      </c>
      <c r="E55" s="214" t="s">
        <v>1625</v>
      </c>
      <c r="F55" s="219" t="s">
        <v>1626</v>
      </c>
      <c r="G55" s="215"/>
      <c r="H55" s="216"/>
      <c r="I55" s="216" t="s">
        <v>1622</v>
      </c>
      <c r="J55" s="215"/>
      <c r="K55" s="215"/>
      <c r="L55" s="215"/>
      <c r="M55" s="215"/>
      <c r="N55" s="215"/>
      <c r="O55" s="215"/>
      <c r="P55" s="215"/>
      <c r="Q55" s="215"/>
      <c r="R55" s="215"/>
      <c r="S55" s="215"/>
      <c r="T55" s="215"/>
      <c r="U55" s="215"/>
      <c r="V55" s="215"/>
      <c r="W55" s="215"/>
      <c r="X55" s="215"/>
      <c r="Y55" s="215"/>
      <c r="Z55" s="215"/>
      <c r="AA55" s="215"/>
    </row>
    <row r="56">
      <c r="A56" s="220" t="s">
        <v>1627</v>
      </c>
      <c r="B56" s="213" t="s">
        <v>1152</v>
      </c>
      <c r="C56" s="214" t="s">
        <v>1628</v>
      </c>
      <c r="D56" s="217" t="s">
        <v>1036</v>
      </c>
      <c r="E56" s="214" t="s">
        <v>1629</v>
      </c>
      <c r="F56" s="219" t="s">
        <v>1630</v>
      </c>
      <c r="G56" s="215"/>
      <c r="H56" s="216"/>
      <c r="I56" s="216" t="s">
        <v>1622</v>
      </c>
      <c r="J56" s="215"/>
      <c r="K56" s="215"/>
      <c r="L56" s="215"/>
      <c r="M56" s="215"/>
      <c r="N56" s="215"/>
      <c r="O56" s="215"/>
      <c r="P56" s="215"/>
      <c r="Q56" s="215"/>
      <c r="R56" s="215"/>
      <c r="S56" s="215"/>
      <c r="T56" s="215"/>
      <c r="U56" s="215"/>
      <c r="V56" s="215"/>
      <c r="W56" s="215"/>
      <c r="X56" s="215"/>
      <c r="Y56" s="215"/>
      <c r="Z56" s="215"/>
      <c r="AA56" s="215"/>
    </row>
    <row r="57">
      <c r="A57" s="220" t="s">
        <v>1631</v>
      </c>
      <c r="B57" s="213" t="s">
        <v>1632</v>
      </c>
      <c r="C57" s="217" t="s">
        <v>1633</v>
      </c>
      <c r="D57" s="217" t="s">
        <v>1560</v>
      </c>
      <c r="E57" s="213" t="s">
        <v>1634</v>
      </c>
      <c r="F57" s="219" t="s">
        <v>1635</v>
      </c>
      <c r="G57" s="215"/>
      <c r="H57" s="216"/>
      <c r="I57" s="216" t="s">
        <v>1636</v>
      </c>
      <c r="J57" s="215"/>
      <c r="K57" s="215"/>
      <c r="L57" s="215"/>
      <c r="M57" s="215"/>
      <c r="N57" s="215"/>
      <c r="O57" s="215"/>
      <c r="P57" s="215"/>
      <c r="Q57" s="215"/>
      <c r="R57" s="215"/>
      <c r="S57" s="215"/>
      <c r="T57" s="215"/>
      <c r="U57" s="215"/>
      <c r="V57" s="215"/>
      <c r="W57" s="215"/>
      <c r="X57" s="215"/>
      <c r="Y57" s="215"/>
      <c r="Z57" s="215"/>
      <c r="AA57" s="215"/>
    </row>
    <row r="58">
      <c r="A58" s="220" t="s">
        <v>1637</v>
      </c>
      <c r="B58" s="213" t="s">
        <v>1638</v>
      </c>
      <c r="C58" s="214" t="s">
        <v>1639</v>
      </c>
      <c r="D58" s="218"/>
      <c r="E58" s="214" t="s">
        <v>1640</v>
      </c>
      <c r="F58" s="219" t="s">
        <v>1641</v>
      </c>
      <c r="G58" s="215"/>
      <c r="H58" s="216"/>
      <c r="I58" s="216" t="s">
        <v>1642</v>
      </c>
      <c r="J58" s="215"/>
      <c r="K58" s="215"/>
      <c r="L58" s="215"/>
      <c r="M58" s="215"/>
      <c r="N58" s="215"/>
      <c r="O58" s="215"/>
      <c r="P58" s="215"/>
      <c r="Q58" s="215"/>
      <c r="R58" s="215"/>
      <c r="S58" s="215"/>
      <c r="T58" s="215"/>
      <c r="U58" s="215"/>
      <c r="V58" s="215"/>
      <c r="W58" s="215"/>
      <c r="X58" s="215"/>
      <c r="Y58" s="215"/>
      <c r="Z58" s="215"/>
      <c r="AA58" s="215"/>
    </row>
    <row r="59">
      <c r="A59" s="220" t="s">
        <v>1643</v>
      </c>
      <c r="B59" s="213" t="s">
        <v>1644</v>
      </c>
      <c r="C59" s="217" t="s">
        <v>1645</v>
      </c>
      <c r="D59" s="217" t="s">
        <v>1560</v>
      </c>
      <c r="E59" s="214" t="s">
        <v>1646</v>
      </c>
      <c r="F59" s="219" t="s">
        <v>1647</v>
      </c>
      <c r="G59" s="215"/>
      <c r="H59" s="215"/>
      <c r="I59" s="215"/>
      <c r="J59" s="215"/>
      <c r="K59" s="215"/>
      <c r="L59" s="215"/>
      <c r="M59" s="215"/>
      <c r="N59" s="215"/>
      <c r="O59" s="215"/>
      <c r="P59" s="215"/>
      <c r="Q59" s="215"/>
      <c r="R59" s="215"/>
      <c r="S59" s="215"/>
      <c r="T59" s="215"/>
      <c r="U59" s="215"/>
      <c r="V59" s="215"/>
      <c r="W59" s="215"/>
      <c r="X59" s="215"/>
      <c r="Y59" s="215"/>
      <c r="Z59" s="215"/>
      <c r="AA59" s="215"/>
    </row>
    <row r="60">
      <c r="A60" s="221" t="s">
        <v>1648</v>
      </c>
      <c r="B60" s="222" t="s">
        <v>1649</v>
      </c>
      <c r="C60" s="223" t="s">
        <v>1650</v>
      </c>
      <c r="D60" s="224" t="s">
        <v>1560</v>
      </c>
      <c r="E60" s="223" t="s">
        <v>1651</v>
      </c>
      <c r="F60" s="225" t="s">
        <v>1652</v>
      </c>
      <c r="G60" s="226"/>
      <c r="H60" s="227"/>
      <c r="I60" s="227" t="s">
        <v>1653</v>
      </c>
      <c r="J60" s="226"/>
      <c r="K60" s="226"/>
      <c r="L60" s="226"/>
      <c r="M60" s="226"/>
      <c r="N60" s="226"/>
      <c r="O60" s="226"/>
      <c r="P60" s="226"/>
      <c r="Q60" s="226"/>
      <c r="R60" s="226"/>
      <c r="S60" s="226"/>
      <c r="T60" s="226"/>
      <c r="U60" s="226"/>
      <c r="V60" s="226"/>
      <c r="W60" s="226"/>
      <c r="X60" s="226"/>
      <c r="Y60" s="226"/>
      <c r="Z60" s="226"/>
      <c r="AA60" s="226"/>
    </row>
    <row r="61">
      <c r="A61" s="220" t="s">
        <v>1654</v>
      </c>
      <c r="B61" s="213" t="s">
        <v>1632</v>
      </c>
      <c r="C61" s="217" t="s">
        <v>1655</v>
      </c>
      <c r="D61" s="218"/>
      <c r="E61" s="214" t="s">
        <v>1656</v>
      </c>
      <c r="F61" s="219" t="s">
        <v>1657</v>
      </c>
      <c r="G61" s="215"/>
      <c r="H61" s="216"/>
      <c r="I61" s="216" t="s">
        <v>1658</v>
      </c>
      <c r="J61" s="215"/>
      <c r="K61" s="215"/>
      <c r="L61" s="215"/>
      <c r="M61" s="215"/>
      <c r="N61" s="215"/>
      <c r="O61" s="215"/>
      <c r="P61" s="215"/>
      <c r="Q61" s="215"/>
      <c r="R61" s="215"/>
      <c r="S61" s="215"/>
      <c r="T61" s="215"/>
      <c r="U61" s="215"/>
      <c r="V61" s="215"/>
      <c r="W61" s="215"/>
      <c r="X61" s="215"/>
      <c r="Y61" s="215"/>
      <c r="Z61" s="215"/>
      <c r="AA61" s="215"/>
    </row>
    <row r="62">
      <c r="A62" s="220" t="s">
        <v>1659</v>
      </c>
      <c r="B62" s="213" t="s">
        <v>1660</v>
      </c>
      <c r="C62" s="214" t="s">
        <v>1661</v>
      </c>
      <c r="D62" s="218"/>
      <c r="E62" s="214" t="s">
        <v>1662</v>
      </c>
      <c r="F62" s="219" t="s">
        <v>1663</v>
      </c>
      <c r="G62" s="215"/>
      <c r="H62" s="216"/>
      <c r="I62" s="216" t="s">
        <v>1617</v>
      </c>
      <c r="J62" s="215"/>
      <c r="K62" s="215"/>
      <c r="L62" s="215"/>
      <c r="M62" s="215"/>
      <c r="N62" s="215"/>
      <c r="O62" s="215"/>
      <c r="P62" s="215"/>
      <c r="Q62" s="215"/>
      <c r="R62" s="215"/>
      <c r="S62" s="215"/>
      <c r="T62" s="215"/>
      <c r="U62" s="215"/>
      <c r="V62" s="215"/>
      <c r="W62" s="215"/>
      <c r="X62" s="215"/>
      <c r="Y62" s="215"/>
      <c r="Z62" s="215"/>
      <c r="AA62" s="215"/>
    </row>
    <row r="63">
      <c r="A63" s="212" t="s">
        <v>1664</v>
      </c>
      <c r="B63" s="212" t="s">
        <v>1665</v>
      </c>
      <c r="C63" s="217" t="s">
        <v>1666</v>
      </c>
      <c r="D63" s="217" t="s">
        <v>1560</v>
      </c>
      <c r="E63" s="214" t="s">
        <v>1667</v>
      </c>
      <c r="F63" s="219" t="s">
        <v>1668</v>
      </c>
      <c r="G63" s="215"/>
      <c r="H63" s="216"/>
      <c r="I63" s="216" t="s">
        <v>1669</v>
      </c>
      <c r="J63" s="215"/>
      <c r="K63" s="215"/>
      <c r="L63" s="215"/>
      <c r="M63" s="215"/>
      <c r="N63" s="215"/>
      <c r="O63" s="215"/>
      <c r="P63" s="215"/>
      <c r="Q63" s="215"/>
      <c r="R63" s="215"/>
      <c r="S63" s="215"/>
      <c r="T63" s="215"/>
      <c r="U63" s="215"/>
      <c r="V63" s="215"/>
      <c r="W63" s="215"/>
      <c r="X63" s="215"/>
      <c r="Y63" s="215"/>
      <c r="Z63" s="215"/>
      <c r="AA63" s="215"/>
    </row>
    <row r="64">
      <c r="A64" s="220" t="s">
        <v>1670</v>
      </c>
      <c r="B64" s="213" t="s">
        <v>1671</v>
      </c>
      <c r="C64" s="217" t="s">
        <v>1672</v>
      </c>
      <c r="D64" s="217" t="s">
        <v>1560</v>
      </c>
      <c r="E64" s="214" t="s">
        <v>1673</v>
      </c>
      <c r="F64" s="219" t="s">
        <v>1674</v>
      </c>
      <c r="G64" s="215"/>
      <c r="H64" s="216"/>
      <c r="I64" s="216" t="s">
        <v>1675</v>
      </c>
      <c r="J64" s="215"/>
      <c r="K64" s="215"/>
      <c r="L64" s="215"/>
      <c r="M64" s="215"/>
      <c r="N64" s="215"/>
      <c r="O64" s="215"/>
      <c r="P64" s="215"/>
      <c r="Q64" s="215"/>
      <c r="R64" s="215"/>
      <c r="S64" s="215"/>
      <c r="T64" s="215"/>
      <c r="U64" s="215"/>
      <c r="V64" s="215"/>
      <c r="W64" s="215"/>
      <c r="X64" s="215"/>
      <c r="Y64" s="215"/>
      <c r="Z64" s="215"/>
      <c r="AA64" s="215"/>
    </row>
    <row r="65">
      <c r="A65" s="220" t="s">
        <v>1676</v>
      </c>
      <c r="B65" s="213" t="s">
        <v>1677</v>
      </c>
      <c r="C65" s="217" t="s">
        <v>1678</v>
      </c>
      <c r="D65" s="217" t="s">
        <v>1036</v>
      </c>
      <c r="E65" s="214" t="s">
        <v>1679</v>
      </c>
      <c r="F65" s="228" t="s">
        <v>1680</v>
      </c>
      <c r="G65" s="215"/>
      <c r="H65" s="216"/>
      <c r="I65" s="216" t="s">
        <v>1617</v>
      </c>
      <c r="J65" s="215"/>
      <c r="K65" s="215"/>
      <c r="L65" s="215"/>
      <c r="M65" s="215"/>
      <c r="N65" s="215"/>
      <c r="O65" s="215"/>
      <c r="P65" s="215"/>
      <c r="Q65" s="215"/>
      <c r="R65" s="215"/>
      <c r="S65" s="215"/>
      <c r="T65" s="215"/>
      <c r="U65" s="215"/>
      <c r="V65" s="215"/>
      <c r="W65" s="215"/>
      <c r="X65" s="215"/>
      <c r="Y65" s="215"/>
      <c r="Z65" s="215"/>
      <c r="AA65" s="215"/>
    </row>
    <row r="66">
      <c r="A66" s="220" t="s">
        <v>1681</v>
      </c>
      <c r="B66" s="213" t="s">
        <v>1682</v>
      </c>
      <c r="C66" s="214" t="s">
        <v>1683</v>
      </c>
      <c r="D66" s="217" t="s">
        <v>1560</v>
      </c>
      <c r="E66" s="214" t="s">
        <v>1684</v>
      </c>
      <c r="F66" s="219" t="s">
        <v>1685</v>
      </c>
      <c r="G66" s="215"/>
      <c r="H66" s="215"/>
      <c r="I66" s="215"/>
      <c r="J66" s="215"/>
      <c r="K66" s="215"/>
      <c r="L66" s="215"/>
      <c r="M66" s="215"/>
      <c r="N66" s="215"/>
      <c r="O66" s="215"/>
      <c r="P66" s="215"/>
      <c r="Q66" s="215"/>
      <c r="R66" s="215"/>
      <c r="S66" s="215"/>
      <c r="T66" s="215"/>
      <c r="U66" s="215"/>
      <c r="V66" s="215"/>
      <c r="W66" s="215"/>
      <c r="X66" s="215"/>
      <c r="Y66" s="215"/>
      <c r="Z66" s="215"/>
      <c r="AA66" s="215"/>
    </row>
    <row r="67">
      <c r="A67" s="220" t="s">
        <v>1686</v>
      </c>
      <c r="B67" s="213" t="s">
        <v>1152</v>
      </c>
      <c r="C67" s="217" t="s">
        <v>1687</v>
      </c>
      <c r="D67" s="217" t="s">
        <v>1036</v>
      </c>
      <c r="E67" s="214" t="s">
        <v>1688</v>
      </c>
      <c r="F67" s="219" t="s">
        <v>1689</v>
      </c>
      <c r="G67" s="215"/>
      <c r="H67" s="216"/>
      <c r="I67" s="216" t="s">
        <v>1622</v>
      </c>
      <c r="J67" s="215"/>
      <c r="K67" s="215"/>
      <c r="L67" s="215"/>
      <c r="M67" s="215"/>
      <c r="N67" s="215"/>
      <c r="O67" s="215"/>
      <c r="P67" s="215"/>
      <c r="Q67" s="215"/>
      <c r="R67" s="215"/>
      <c r="S67" s="215"/>
      <c r="T67" s="215"/>
      <c r="U67" s="215"/>
      <c r="V67" s="215"/>
      <c r="W67" s="215"/>
      <c r="X67" s="215"/>
      <c r="Y67" s="215"/>
      <c r="Z67" s="215"/>
      <c r="AA67" s="215"/>
    </row>
    <row r="68">
      <c r="A68" s="220" t="s">
        <v>1690</v>
      </c>
      <c r="B68" s="213" t="s">
        <v>1691</v>
      </c>
      <c r="C68" s="217" t="s">
        <v>1692</v>
      </c>
      <c r="D68" s="218"/>
      <c r="E68" s="214" t="s">
        <v>1693</v>
      </c>
      <c r="F68" s="219" t="s">
        <v>1694</v>
      </c>
      <c r="G68" s="215"/>
      <c r="H68" s="216" t="s">
        <v>1695</v>
      </c>
      <c r="I68" s="216" t="s">
        <v>1696</v>
      </c>
      <c r="J68" s="215"/>
      <c r="K68" s="215"/>
      <c r="L68" s="215"/>
      <c r="M68" s="215"/>
      <c r="N68" s="215"/>
      <c r="O68" s="215"/>
      <c r="P68" s="215"/>
      <c r="Q68" s="215"/>
      <c r="R68" s="215"/>
      <c r="S68" s="215"/>
      <c r="T68" s="215"/>
      <c r="U68" s="215"/>
      <c r="V68" s="215"/>
      <c r="W68" s="215"/>
      <c r="X68" s="215"/>
      <c r="Y68" s="215"/>
      <c r="Z68" s="215"/>
      <c r="AA68" s="215"/>
    </row>
    <row r="69">
      <c r="A69" s="220" t="s">
        <v>1697</v>
      </c>
      <c r="B69" s="213" t="s">
        <v>1632</v>
      </c>
      <c r="C69" s="217" t="s">
        <v>1698</v>
      </c>
      <c r="D69" s="217" t="s">
        <v>1560</v>
      </c>
      <c r="E69" s="214" t="s">
        <v>1699</v>
      </c>
      <c r="F69" s="219" t="s">
        <v>1700</v>
      </c>
      <c r="G69" s="215"/>
      <c r="H69" s="216"/>
      <c r="I69" s="216" t="s">
        <v>1701</v>
      </c>
      <c r="J69" s="215"/>
      <c r="K69" s="215"/>
      <c r="L69" s="215"/>
      <c r="M69" s="215"/>
      <c r="N69" s="215"/>
      <c r="O69" s="215"/>
      <c r="P69" s="215"/>
      <c r="Q69" s="215"/>
      <c r="R69" s="215"/>
      <c r="S69" s="215"/>
      <c r="T69" s="215"/>
      <c r="U69" s="215"/>
      <c r="V69" s="215"/>
      <c r="W69" s="215"/>
      <c r="X69" s="215"/>
      <c r="Y69" s="215"/>
      <c r="Z69" s="215"/>
      <c r="AA69" s="215"/>
    </row>
    <row r="70">
      <c r="A70" s="229" t="s">
        <v>1702</v>
      </c>
      <c r="B70" s="230" t="s">
        <v>1632</v>
      </c>
      <c r="C70" s="231" t="s">
        <v>1703</v>
      </c>
      <c r="D70" s="231" t="s">
        <v>1022</v>
      </c>
      <c r="E70" s="232" t="s">
        <v>1704</v>
      </c>
      <c r="F70" s="233" t="s">
        <v>1705</v>
      </c>
      <c r="G70" s="234"/>
      <c r="H70" s="235"/>
      <c r="I70" s="235" t="s">
        <v>1706</v>
      </c>
      <c r="J70" s="234"/>
      <c r="K70" s="234"/>
      <c r="L70" s="234"/>
      <c r="M70" s="234"/>
      <c r="N70" s="234"/>
      <c r="O70" s="234"/>
      <c r="P70" s="234"/>
      <c r="Q70" s="234"/>
      <c r="R70" s="234"/>
      <c r="S70" s="234"/>
      <c r="T70" s="234"/>
      <c r="U70" s="234"/>
      <c r="V70" s="234"/>
      <c r="W70" s="234"/>
      <c r="X70" s="234"/>
      <c r="Y70" s="234"/>
      <c r="Z70" s="234"/>
      <c r="AA70" s="234"/>
    </row>
    <row r="71">
      <c r="A71" s="236" t="s">
        <v>1707</v>
      </c>
      <c r="B71" s="237" t="s">
        <v>1708</v>
      </c>
      <c r="C71" s="238" t="s">
        <v>1709</v>
      </c>
      <c r="D71" s="239"/>
      <c r="E71" s="238" t="s">
        <v>1710</v>
      </c>
      <c r="F71" s="240" t="s">
        <v>1711</v>
      </c>
      <c r="G71" s="241"/>
      <c r="H71" s="241"/>
      <c r="I71" s="241"/>
      <c r="J71" s="241"/>
      <c r="K71" s="241"/>
      <c r="L71" s="241"/>
      <c r="M71" s="241"/>
      <c r="N71" s="241"/>
      <c r="O71" s="241"/>
      <c r="P71" s="241"/>
      <c r="Q71" s="241"/>
      <c r="R71" s="241"/>
      <c r="S71" s="241"/>
      <c r="T71" s="241"/>
      <c r="U71" s="241"/>
      <c r="V71" s="241"/>
      <c r="W71" s="241"/>
      <c r="X71" s="241"/>
      <c r="Y71" s="241"/>
      <c r="Z71" s="241"/>
      <c r="AA71" s="241"/>
    </row>
    <row r="72">
      <c r="A72" s="220" t="s">
        <v>1712</v>
      </c>
      <c r="B72" s="213" t="s">
        <v>1713</v>
      </c>
      <c r="C72" s="217" t="s">
        <v>1714</v>
      </c>
      <c r="D72" s="217" t="s">
        <v>1560</v>
      </c>
      <c r="E72" s="214" t="s">
        <v>1715</v>
      </c>
      <c r="F72" s="219" t="s">
        <v>1716</v>
      </c>
      <c r="G72" s="215"/>
      <c r="H72" s="216"/>
      <c r="I72" s="216" t="s">
        <v>1717</v>
      </c>
      <c r="J72" s="215"/>
      <c r="K72" s="215"/>
      <c r="L72" s="215"/>
      <c r="M72" s="215"/>
      <c r="N72" s="215"/>
      <c r="O72" s="215"/>
      <c r="P72" s="215"/>
      <c r="Q72" s="215"/>
      <c r="R72" s="215"/>
      <c r="S72" s="215"/>
      <c r="T72" s="215"/>
      <c r="U72" s="215"/>
      <c r="V72" s="215"/>
      <c r="W72" s="215"/>
      <c r="X72" s="215"/>
      <c r="Y72" s="215"/>
      <c r="Z72" s="215"/>
      <c r="AA72" s="215"/>
    </row>
    <row r="73">
      <c r="A73" s="220" t="s">
        <v>1718</v>
      </c>
      <c r="B73" s="213" t="s">
        <v>1719</v>
      </c>
      <c r="C73" s="214" t="s">
        <v>1720</v>
      </c>
      <c r="D73" s="217" t="s">
        <v>1022</v>
      </c>
      <c r="E73" s="217" t="s">
        <v>1721</v>
      </c>
      <c r="F73" s="219" t="s">
        <v>1722</v>
      </c>
      <c r="G73" s="215"/>
      <c r="H73" s="216"/>
      <c r="I73" s="216" t="s">
        <v>1717</v>
      </c>
      <c r="J73" s="215"/>
      <c r="K73" s="215"/>
      <c r="L73" s="215"/>
      <c r="M73" s="215"/>
      <c r="N73" s="215"/>
      <c r="O73" s="215"/>
      <c r="P73" s="215"/>
      <c r="Q73" s="215"/>
      <c r="R73" s="215"/>
      <c r="S73" s="215"/>
      <c r="T73" s="215"/>
      <c r="U73" s="215"/>
      <c r="V73" s="215"/>
      <c r="W73" s="215"/>
      <c r="X73" s="215"/>
      <c r="Y73" s="215"/>
      <c r="Z73" s="215"/>
      <c r="AA73" s="215"/>
    </row>
    <row r="74">
      <c r="A74" s="242" t="s">
        <v>1723</v>
      </c>
      <c r="B74" s="237" t="s">
        <v>1724</v>
      </c>
      <c r="C74" s="238" t="s">
        <v>1725</v>
      </c>
      <c r="D74" s="239"/>
      <c r="E74" s="243" t="s">
        <v>1726</v>
      </c>
      <c r="F74" s="240" t="s">
        <v>1727</v>
      </c>
      <c r="G74" s="241"/>
      <c r="H74" s="241"/>
      <c r="I74" s="241"/>
      <c r="J74" s="241"/>
      <c r="K74" s="241"/>
      <c r="L74" s="241"/>
      <c r="M74" s="241"/>
      <c r="N74" s="241"/>
      <c r="O74" s="241"/>
      <c r="P74" s="241"/>
      <c r="Q74" s="241"/>
      <c r="R74" s="241"/>
      <c r="S74" s="241"/>
      <c r="T74" s="241"/>
      <c r="U74" s="241"/>
      <c r="V74" s="241"/>
      <c r="W74" s="241"/>
      <c r="X74" s="241"/>
      <c r="Y74" s="241"/>
      <c r="Z74" s="241"/>
      <c r="AA74" s="241"/>
    </row>
    <row r="75">
      <c r="A75" s="220" t="s">
        <v>1728</v>
      </c>
      <c r="B75" s="213" t="s">
        <v>1729</v>
      </c>
      <c r="C75" s="214" t="s">
        <v>1730</v>
      </c>
      <c r="D75" s="217" t="s">
        <v>1022</v>
      </c>
      <c r="E75" s="214" t="s">
        <v>1731</v>
      </c>
      <c r="F75" s="244" t="s">
        <v>1732</v>
      </c>
      <c r="G75" s="215"/>
      <c r="H75" s="216"/>
      <c r="I75" s="216" t="s">
        <v>1733</v>
      </c>
      <c r="J75" s="215"/>
      <c r="K75" s="215"/>
      <c r="L75" s="215"/>
      <c r="M75" s="215"/>
      <c r="N75" s="215"/>
      <c r="O75" s="215"/>
      <c r="P75" s="215"/>
      <c r="Q75" s="215"/>
      <c r="R75" s="215"/>
      <c r="S75" s="215"/>
      <c r="T75" s="215"/>
      <c r="U75" s="215"/>
      <c r="V75" s="215"/>
      <c r="W75" s="215"/>
      <c r="X75" s="215"/>
      <c r="Y75" s="215"/>
      <c r="Z75" s="215"/>
      <c r="AA75" s="215"/>
    </row>
    <row r="76">
      <c r="A76" s="245" t="s">
        <v>1734</v>
      </c>
      <c r="B76" s="246"/>
      <c r="C76" s="247" t="s">
        <v>1735</v>
      </c>
      <c r="D76" s="247" t="s">
        <v>1560</v>
      </c>
      <c r="E76" s="246"/>
      <c r="F76" s="248" t="s">
        <v>1736</v>
      </c>
      <c r="G76" s="249"/>
      <c r="H76" s="250"/>
      <c r="I76" s="250" t="s">
        <v>1737</v>
      </c>
      <c r="J76" s="249"/>
      <c r="K76" s="249"/>
      <c r="L76" s="249"/>
      <c r="M76" s="249"/>
      <c r="N76" s="249"/>
      <c r="O76" s="249"/>
      <c r="P76" s="249"/>
      <c r="Q76" s="249"/>
      <c r="R76" s="249"/>
      <c r="S76" s="249"/>
      <c r="T76" s="249"/>
      <c r="U76" s="249"/>
      <c r="V76" s="249"/>
      <c r="W76" s="249"/>
      <c r="X76" s="249"/>
      <c r="Y76" s="249"/>
      <c r="Z76" s="249"/>
      <c r="AA76" s="249"/>
    </row>
    <row r="77">
      <c r="A77" s="251" t="s">
        <v>1738</v>
      </c>
      <c r="B77" s="252" t="s">
        <v>1739</v>
      </c>
      <c r="C77" s="201" t="s">
        <v>1740</v>
      </c>
      <c r="D77" s="201" t="s">
        <v>992</v>
      </c>
      <c r="E77" s="253" t="s">
        <v>1741</v>
      </c>
      <c r="F77" s="254" t="s">
        <v>1742</v>
      </c>
      <c r="G77" s="255"/>
      <c r="H77" s="256"/>
      <c r="I77" s="256" t="s">
        <v>1743</v>
      </c>
      <c r="J77" s="255"/>
      <c r="K77" s="255"/>
      <c r="L77" s="255"/>
      <c r="M77" s="255"/>
      <c r="N77" s="255"/>
      <c r="O77" s="255"/>
      <c r="P77" s="255"/>
      <c r="Q77" s="255"/>
      <c r="R77" s="255"/>
      <c r="S77" s="255"/>
      <c r="T77" s="255"/>
      <c r="U77" s="255"/>
      <c r="V77" s="255"/>
      <c r="W77" s="255"/>
      <c r="X77" s="255"/>
      <c r="Y77" s="255"/>
      <c r="Z77" s="255"/>
      <c r="AA77" s="255"/>
    </row>
    <row r="78">
      <c r="A78" s="220" t="s">
        <v>1744</v>
      </c>
      <c r="B78" s="214"/>
      <c r="C78" s="214" t="s">
        <v>1745</v>
      </c>
      <c r="D78" s="217" t="s">
        <v>1746</v>
      </c>
      <c r="E78" s="214" t="s">
        <v>1747</v>
      </c>
      <c r="F78" s="219" t="s">
        <v>1748</v>
      </c>
      <c r="G78" s="215"/>
      <c r="H78" s="216"/>
      <c r="I78" s="216" t="s">
        <v>1749</v>
      </c>
      <c r="J78" s="215"/>
      <c r="K78" s="215"/>
      <c r="L78" s="215"/>
      <c r="M78" s="215"/>
      <c r="N78" s="215"/>
      <c r="O78" s="215"/>
      <c r="P78" s="215"/>
      <c r="Q78" s="215"/>
      <c r="R78" s="215"/>
      <c r="S78" s="215"/>
      <c r="T78" s="215"/>
      <c r="U78" s="215"/>
      <c r="V78" s="215"/>
      <c r="W78" s="215"/>
      <c r="X78" s="215"/>
      <c r="Y78" s="215"/>
      <c r="Z78" s="215"/>
      <c r="AA78" s="215"/>
    </row>
    <row r="79">
      <c r="A79" s="220" t="s">
        <v>1750</v>
      </c>
      <c r="B79" s="214" t="s">
        <v>1152</v>
      </c>
      <c r="C79" s="214" t="s">
        <v>1751</v>
      </c>
      <c r="D79" s="217" t="s">
        <v>1036</v>
      </c>
      <c r="E79" s="214" t="s">
        <v>1752</v>
      </c>
      <c r="F79" s="219" t="s">
        <v>1753</v>
      </c>
      <c r="G79" s="215"/>
      <c r="H79" s="216"/>
      <c r="I79" s="216" t="s">
        <v>1622</v>
      </c>
      <c r="J79" s="215"/>
      <c r="K79" s="215"/>
      <c r="L79" s="215"/>
      <c r="M79" s="215"/>
      <c r="N79" s="215"/>
      <c r="O79" s="215"/>
      <c r="P79" s="215"/>
      <c r="Q79" s="215"/>
      <c r="R79" s="215"/>
      <c r="S79" s="215"/>
      <c r="T79" s="215"/>
      <c r="U79" s="215"/>
      <c r="V79" s="215"/>
      <c r="W79" s="215"/>
      <c r="X79" s="215"/>
      <c r="Y79" s="215"/>
      <c r="Z79" s="215"/>
      <c r="AA79" s="215"/>
    </row>
    <row r="80">
      <c r="A80" s="220" t="s">
        <v>1754</v>
      </c>
      <c r="B80" s="213" t="s">
        <v>1755</v>
      </c>
      <c r="C80" s="212" t="s">
        <v>1756</v>
      </c>
      <c r="D80" s="220" t="s">
        <v>992</v>
      </c>
      <c r="E80" s="257" t="s">
        <v>1757</v>
      </c>
      <c r="F80" s="219" t="s">
        <v>1758</v>
      </c>
      <c r="G80" s="215"/>
      <c r="H80" s="216"/>
      <c r="I80" s="216" t="s">
        <v>1759</v>
      </c>
      <c r="J80" s="215"/>
      <c r="K80" s="215"/>
      <c r="L80" s="215"/>
      <c r="M80" s="215"/>
      <c r="N80" s="215"/>
      <c r="O80" s="215"/>
      <c r="P80" s="215"/>
      <c r="Q80" s="215"/>
      <c r="R80" s="215"/>
      <c r="S80" s="215"/>
      <c r="T80" s="215"/>
      <c r="U80" s="215"/>
      <c r="V80" s="215"/>
      <c r="W80" s="215"/>
      <c r="X80" s="215"/>
      <c r="Y80" s="215"/>
      <c r="Z80" s="215"/>
      <c r="AA80" s="215"/>
    </row>
    <row r="81">
      <c r="A81" s="220" t="s">
        <v>1760</v>
      </c>
      <c r="B81" s="213" t="s">
        <v>1632</v>
      </c>
      <c r="C81" s="220" t="s">
        <v>1761</v>
      </c>
      <c r="D81" s="220" t="s">
        <v>992</v>
      </c>
      <c r="E81" s="257" t="s">
        <v>1762</v>
      </c>
      <c r="F81" s="219" t="s">
        <v>1763</v>
      </c>
      <c r="G81" s="215"/>
      <c r="H81" s="216"/>
      <c r="I81" s="216" t="s">
        <v>1764</v>
      </c>
      <c r="J81" s="215"/>
      <c r="K81" s="215"/>
      <c r="L81" s="215"/>
      <c r="M81" s="215"/>
      <c r="N81" s="215"/>
      <c r="O81" s="215"/>
      <c r="P81" s="215"/>
      <c r="Q81" s="215"/>
      <c r="R81" s="215"/>
      <c r="S81" s="215"/>
      <c r="T81" s="215"/>
      <c r="U81" s="215"/>
      <c r="V81" s="215"/>
      <c r="W81" s="215"/>
      <c r="X81" s="215"/>
      <c r="Y81" s="215"/>
      <c r="Z81" s="215"/>
      <c r="AA81" s="215"/>
    </row>
    <row r="82">
      <c r="A82" s="258" t="s">
        <v>1765</v>
      </c>
      <c r="B82" s="252" t="s">
        <v>1766</v>
      </c>
      <c r="C82" s="251" t="s">
        <v>1767</v>
      </c>
      <c r="D82" s="258" t="s">
        <v>1022</v>
      </c>
      <c r="E82" s="259" t="s">
        <v>1768</v>
      </c>
      <c r="F82" s="254" t="s">
        <v>1769</v>
      </c>
      <c r="G82" s="255"/>
      <c r="H82" s="256"/>
      <c r="I82" s="256" t="s">
        <v>1434</v>
      </c>
      <c r="J82" s="255"/>
      <c r="K82" s="255"/>
      <c r="L82" s="255"/>
      <c r="M82" s="255"/>
      <c r="N82" s="255"/>
      <c r="O82" s="255"/>
      <c r="P82" s="255"/>
      <c r="Q82" s="255"/>
      <c r="R82" s="255"/>
      <c r="S82" s="255"/>
      <c r="T82" s="255"/>
      <c r="U82" s="255"/>
      <c r="V82" s="255"/>
      <c r="W82" s="255"/>
      <c r="X82" s="255"/>
      <c r="Y82" s="255"/>
      <c r="Z82" s="255"/>
      <c r="AA82" s="255"/>
    </row>
    <row r="83">
      <c r="A83" s="220" t="s">
        <v>1770</v>
      </c>
      <c r="B83" s="213" t="s">
        <v>1771</v>
      </c>
      <c r="C83" s="212" t="s">
        <v>1772</v>
      </c>
      <c r="D83" s="220" t="s">
        <v>1560</v>
      </c>
      <c r="E83" s="257" t="s">
        <v>1773</v>
      </c>
      <c r="F83" s="219" t="s">
        <v>1774</v>
      </c>
      <c r="G83" s="215"/>
      <c r="H83" s="216"/>
      <c r="I83" s="216" t="s">
        <v>1775</v>
      </c>
      <c r="J83" s="215"/>
      <c r="K83" s="215"/>
      <c r="L83" s="215"/>
      <c r="M83" s="215"/>
      <c r="N83" s="215"/>
      <c r="O83" s="215"/>
      <c r="P83" s="215"/>
      <c r="Q83" s="215"/>
      <c r="R83" s="215"/>
      <c r="S83" s="215"/>
      <c r="T83" s="215"/>
      <c r="U83" s="215"/>
      <c r="V83" s="215"/>
      <c r="W83" s="215"/>
      <c r="X83" s="215"/>
      <c r="Y83" s="215"/>
      <c r="Z83" s="215"/>
      <c r="AA83" s="215"/>
    </row>
    <row r="84">
      <c r="A84" s="220" t="s">
        <v>1776</v>
      </c>
      <c r="B84" s="213" t="s">
        <v>1777</v>
      </c>
      <c r="C84" s="212" t="s">
        <v>1778</v>
      </c>
      <c r="D84" s="220" t="s">
        <v>1560</v>
      </c>
      <c r="E84" s="257" t="s">
        <v>1779</v>
      </c>
      <c r="F84" s="219" t="s">
        <v>1780</v>
      </c>
      <c r="G84" s="215"/>
      <c r="H84" s="216"/>
      <c r="I84" s="216" t="s">
        <v>1781</v>
      </c>
      <c r="J84" s="215"/>
      <c r="K84" s="215"/>
      <c r="L84" s="215"/>
      <c r="M84" s="215"/>
      <c r="N84" s="215"/>
      <c r="O84" s="215"/>
      <c r="P84" s="215"/>
      <c r="Q84" s="215"/>
      <c r="R84" s="215"/>
      <c r="S84" s="215"/>
      <c r="T84" s="215"/>
      <c r="U84" s="215"/>
      <c r="V84" s="215"/>
      <c r="W84" s="215"/>
      <c r="X84" s="215"/>
      <c r="Y84" s="215"/>
      <c r="Z84" s="215"/>
      <c r="AA84" s="215"/>
    </row>
    <row r="85">
      <c r="A85" s="251" t="s">
        <v>1782</v>
      </c>
      <c r="B85" s="252" t="s">
        <v>1671</v>
      </c>
      <c r="C85" s="251" t="s">
        <v>1783</v>
      </c>
      <c r="D85" s="258" t="s">
        <v>1560</v>
      </c>
      <c r="E85" s="259" t="s">
        <v>1784</v>
      </c>
      <c r="F85" s="254" t="s">
        <v>1785</v>
      </c>
      <c r="G85" s="255"/>
      <c r="H85" s="256"/>
      <c r="I85" s="256" t="s">
        <v>1786</v>
      </c>
      <c r="J85" s="255"/>
      <c r="K85" s="255"/>
      <c r="L85" s="255"/>
      <c r="M85" s="255"/>
      <c r="N85" s="255"/>
      <c r="O85" s="255"/>
      <c r="P85" s="255"/>
      <c r="Q85" s="255"/>
      <c r="R85" s="255"/>
      <c r="S85" s="255"/>
      <c r="T85" s="255"/>
      <c r="U85" s="255"/>
      <c r="V85" s="255"/>
      <c r="W85" s="255"/>
      <c r="X85" s="255"/>
      <c r="Y85" s="255"/>
      <c r="Z85" s="255"/>
      <c r="AA85" s="255"/>
    </row>
    <row r="86">
      <c r="A86" s="242" t="s">
        <v>1787</v>
      </c>
      <c r="B86" s="237" t="s">
        <v>1671</v>
      </c>
      <c r="C86" s="242" t="s">
        <v>1788</v>
      </c>
      <c r="D86" s="239"/>
      <c r="E86" s="260" t="s">
        <v>1789</v>
      </c>
      <c r="F86" s="240" t="s">
        <v>1790</v>
      </c>
      <c r="G86" s="241"/>
      <c r="H86" s="241"/>
      <c r="I86" s="241"/>
      <c r="J86" s="241"/>
      <c r="K86" s="241"/>
      <c r="L86" s="241"/>
      <c r="M86" s="241"/>
      <c r="N86" s="241"/>
      <c r="O86" s="241"/>
      <c r="P86" s="241"/>
      <c r="Q86" s="241"/>
      <c r="R86" s="241"/>
      <c r="S86" s="241"/>
      <c r="T86" s="241"/>
      <c r="U86" s="241"/>
      <c r="V86" s="241"/>
      <c r="W86" s="241"/>
      <c r="X86" s="241"/>
      <c r="Y86" s="241"/>
      <c r="Z86" s="241"/>
      <c r="AA86" s="241"/>
    </row>
    <row r="87">
      <c r="A87" s="220" t="s">
        <v>1791</v>
      </c>
      <c r="B87" s="213" t="s">
        <v>1792</v>
      </c>
      <c r="C87" s="212" t="s">
        <v>1793</v>
      </c>
      <c r="D87" s="220" t="s">
        <v>1560</v>
      </c>
      <c r="E87" s="257" t="s">
        <v>1794</v>
      </c>
      <c r="F87" s="219" t="s">
        <v>1795</v>
      </c>
      <c r="G87" s="215"/>
      <c r="H87" s="216"/>
      <c r="I87" s="216" t="s">
        <v>1796</v>
      </c>
      <c r="J87" s="215"/>
      <c r="K87" s="215"/>
      <c r="L87" s="215"/>
      <c r="M87" s="215"/>
      <c r="N87" s="215"/>
      <c r="O87" s="215"/>
      <c r="P87" s="215"/>
      <c r="Q87" s="215"/>
      <c r="R87" s="215"/>
      <c r="S87" s="215"/>
      <c r="T87" s="215"/>
      <c r="U87" s="215"/>
      <c r="V87" s="215"/>
      <c r="W87" s="215"/>
      <c r="X87" s="215"/>
      <c r="Y87" s="215"/>
      <c r="Z87" s="215"/>
      <c r="AA87" s="215"/>
    </row>
    <row r="88">
      <c r="A88" s="220" t="s">
        <v>1797</v>
      </c>
      <c r="B88" s="213" t="s">
        <v>1719</v>
      </c>
      <c r="C88" s="220" t="s">
        <v>1798</v>
      </c>
      <c r="D88" s="220" t="s">
        <v>1022</v>
      </c>
      <c r="E88" s="218"/>
      <c r="F88" s="219" t="s">
        <v>1799</v>
      </c>
      <c r="G88" s="215"/>
      <c r="H88" s="216"/>
      <c r="I88" s="216" t="s">
        <v>1800</v>
      </c>
      <c r="J88" s="215"/>
      <c r="K88" s="215"/>
      <c r="L88" s="215"/>
      <c r="M88" s="215"/>
      <c r="N88" s="215"/>
      <c r="O88" s="215"/>
      <c r="P88" s="215"/>
      <c r="Q88" s="215"/>
      <c r="R88" s="215"/>
      <c r="S88" s="215"/>
      <c r="T88" s="215"/>
      <c r="U88" s="215"/>
      <c r="V88" s="215"/>
      <c r="W88" s="215"/>
      <c r="X88" s="215"/>
      <c r="Y88" s="215"/>
      <c r="Z88" s="215"/>
      <c r="AA88" s="215"/>
    </row>
    <row r="89">
      <c r="A89" s="220" t="s">
        <v>1801</v>
      </c>
      <c r="B89" s="213" t="s">
        <v>1677</v>
      </c>
      <c r="C89" s="220" t="s">
        <v>1802</v>
      </c>
      <c r="D89" s="220" t="s">
        <v>992</v>
      </c>
      <c r="E89" s="257" t="s">
        <v>1803</v>
      </c>
      <c r="F89" s="219" t="s">
        <v>1804</v>
      </c>
      <c r="G89" s="215"/>
      <c r="H89" s="216"/>
      <c r="I89" s="216" t="s">
        <v>1805</v>
      </c>
      <c r="J89" s="215"/>
      <c r="K89" s="215"/>
      <c r="L89" s="215"/>
      <c r="M89" s="215"/>
      <c r="N89" s="215"/>
      <c r="O89" s="215"/>
      <c r="P89" s="215"/>
      <c r="Q89" s="215"/>
      <c r="R89" s="215"/>
      <c r="S89" s="215"/>
      <c r="T89" s="215"/>
      <c r="U89" s="215"/>
      <c r="V89" s="215"/>
      <c r="W89" s="215"/>
      <c r="X89" s="215"/>
      <c r="Y89" s="215"/>
      <c r="Z89" s="215"/>
      <c r="AA89" s="215"/>
    </row>
    <row r="90">
      <c r="A90" s="220" t="s">
        <v>1806</v>
      </c>
      <c r="B90" s="213" t="s">
        <v>1807</v>
      </c>
      <c r="C90" s="218"/>
      <c r="D90" s="220" t="s">
        <v>1022</v>
      </c>
      <c r="E90" s="257" t="s">
        <v>1808</v>
      </c>
      <c r="F90" s="219" t="s">
        <v>1809</v>
      </c>
      <c r="G90" s="215"/>
      <c r="H90" s="216"/>
      <c r="I90" s="216" t="s">
        <v>1810</v>
      </c>
      <c r="J90" s="215"/>
      <c r="K90" s="215"/>
      <c r="L90" s="215"/>
      <c r="M90" s="215"/>
      <c r="N90" s="215"/>
      <c r="O90" s="215"/>
      <c r="P90" s="215"/>
      <c r="Q90" s="215"/>
      <c r="R90" s="215"/>
      <c r="S90" s="215"/>
      <c r="T90" s="215"/>
      <c r="U90" s="215"/>
      <c r="V90" s="215"/>
      <c r="W90" s="215"/>
      <c r="X90" s="215"/>
      <c r="Y90" s="215"/>
      <c r="Z90" s="215"/>
      <c r="AA90" s="215"/>
    </row>
    <row r="91">
      <c r="A91" s="212" t="s">
        <v>1811</v>
      </c>
      <c r="B91" s="213" t="s">
        <v>1812</v>
      </c>
      <c r="C91" s="220" t="s">
        <v>1813</v>
      </c>
      <c r="D91" s="218"/>
      <c r="E91" s="257" t="s">
        <v>1814</v>
      </c>
      <c r="F91" s="219" t="s">
        <v>1815</v>
      </c>
      <c r="G91" s="215"/>
      <c r="H91" s="216" t="s">
        <v>1313</v>
      </c>
      <c r="I91" s="216" t="s">
        <v>1816</v>
      </c>
      <c r="J91" s="215"/>
      <c r="K91" s="215"/>
      <c r="L91" s="215"/>
      <c r="M91" s="215"/>
      <c r="N91" s="215"/>
      <c r="O91" s="215"/>
      <c r="P91" s="215"/>
      <c r="Q91" s="215"/>
      <c r="R91" s="215"/>
      <c r="S91" s="215"/>
      <c r="T91" s="215"/>
      <c r="U91" s="215"/>
      <c r="V91" s="215"/>
      <c r="W91" s="215"/>
      <c r="X91" s="215"/>
      <c r="Y91" s="215"/>
      <c r="Z91" s="215"/>
      <c r="AA91" s="215"/>
    </row>
    <row r="92">
      <c r="A92" s="220" t="s">
        <v>1817</v>
      </c>
      <c r="B92" s="218"/>
      <c r="C92" s="212" t="s">
        <v>1818</v>
      </c>
      <c r="D92" s="220" t="s">
        <v>992</v>
      </c>
      <c r="E92" s="257" t="s">
        <v>1819</v>
      </c>
      <c r="F92" s="219" t="s">
        <v>1820</v>
      </c>
      <c r="G92" s="215"/>
      <c r="H92" s="216"/>
      <c r="I92" s="216" t="s">
        <v>1821</v>
      </c>
      <c r="J92" s="215"/>
      <c r="K92" s="215"/>
      <c r="L92" s="215"/>
      <c r="M92" s="215"/>
      <c r="N92" s="215"/>
      <c r="O92" s="215"/>
      <c r="P92" s="215"/>
      <c r="Q92" s="215"/>
      <c r="R92" s="215"/>
      <c r="S92" s="215"/>
      <c r="T92" s="215"/>
      <c r="U92" s="215"/>
      <c r="V92" s="215"/>
      <c r="W92" s="215"/>
      <c r="X92" s="215"/>
      <c r="Y92" s="215"/>
      <c r="Z92" s="215"/>
      <c r="AA92" s="215"/>
    </row>
    <row r="93">
      <c r="A93" s="220" t="s">
        <v>1822</v>
      </c>
      <c r="B93" s="213" t="s">
        <v>1823</v>
      </c>
      <c r="C93" s="220" t="s">
        <v>1824</v>
      </c>
      <c r="D93" s="220" t="s">
        <v>1022</v>
      </c>
      <c r="E93" s="257" t="s">
        <v>1789</v>
      </c>
      <c r="F93" s="219" t="s">
        <v>1825</v>
      </c>
      <c r="G93" s="215"/>
      <c r="H93" s="216"/>
      <c r="I93" s="216" t="s">
        <v>1826</v>
      </c>
      <c r="J93" s="215"/>
      <c r="K93" s="215"/>
      <c r="L93" s="215"/>
      <c r="M93" s="215"/>
      <c r="N93" s="215"/>
      <c r="O93" s="215"/>
      <c r="P93" s="215"/>
      <c r="Q93" s="215"/>
      <c r="R93" s="215"/>
      <c r="S93" s="215"/>
      <c r="T93" s="215"/>
      <c r="U93" s="215"/>
      <c r="V93" s="215"/>
      <c r="W93" s="215"/>
      <c r="X93" s="215"/>
      <c r="Y93" s="215"/>
      <c r="Z93" s="215"/>
      <c r="AA93" s="215"/>
    </row>
    <row r="94">
      <c r="A94" s="220" t="s">
        <v>1827</v>
      </c>
      <c r="B94" s="213" t="s">
        <v>1828</v>
      </c>
      <c r="C94" s="220" t="s">
        <v>1829</v>
      </c>
      <c r="D94" s="220" t="s">
        <v>1022</v>
      </c>
      <c r="E94" s="257" t="s">
        <v>1830</v>
      </c>
      <c r="F94" s="244" t="s">
        <v>1831</v>
      </c>
      <c r="G94" s="215"/>
      <c r="H94" s="216"/>
      <c r="I94" s="216" t="s">
        <v>1832</v>
      </c>
      <c r="J94" s="215"/>
      <c r="K94" s="215"/>
      <c r="L94" s="215"/>
      <c r="M94" s="215"/>
      <c r="N94" s="215"/>
      <c r="O94" s="215"/>
      <c r="P94" s="215"/>
      <c r="Q94" s="215"/>
      <c r="R94" s="215"/>
      <c r="S94" s="215"/>
      <c r="T94" s="215"/>
      <c r="U94" s="215"/>
      <c r="V94" s="215"/>
      <c r="W94" s="215"/>
      <c r="X94" s="215"/>
      <c r="Y94" s="215"/>
      <c r="Z94" s="215"/>
      <c r="AA94" s="215"/>
    </row>
    <row r="95">
      <c r="A95" s="220" t="s">
        <v>1833</v>
      </c>
      <c r="B95" s="213" t="s">
        <v>1834</v>
      </c>
      <c r="C95" s="212" t="s">
        <v>1835</v>
      </c>
      <c r="D95" s="220" t="s">
        <v>1022</v>
      </c>
      <c r="E95" s="257" t="s">
        <v>1836</v>
      </c>
      <c r="F95" s="213" t="s">
        <v>1837</v>
      </c>
      <c r="G95" s="215"/>
      <c r="H95" s="216"/>
      <c r="I95" s="216" t="s">
        <v>1838</v>
      </c>
      <c r="J95" s="215"/>
      <c r="K95" s="215"/>
      <c r="L95" s="215"/>
      <c r="M95" s="215"/>
      <c r="N95" s="215"/>
      <c r="O95" s="215"/>
      <c r="P95" s="215"/>
      <c r="Q95" s="215"/>
      <c r="R95" s="215"/>
      <c r="S95" s="215"/>
      <c r="T95" s="215"/>
      <c r="U95" s="215"/>
      <c r="V95" s="215"/>
      <c r="W95" s="215"/>
      <c r="X95" s="215"/>
      <c r="Y95" s="215"/>
      <c r="Z95" s="215"/>
      <c r="AA95" s="215"/>
    </row>
    <row r="96">
      <c r="A96" s="258" t="s">
        <v>1839</v>
      </c>
      <c r="B96" s="252" t="s">
        <v>1771</v>
      </c>
      <c r="C96" s="258" t="s">
        <v>1840</v>
      </c>
      <c r="D96" s="258" t="s">
        <v>992</v>
      </c>
      <c r="E96" s="259" t="s">
        <v>1841</v>
      </c>
      <c r="F96" s="254" t="s">
        <v>1842</v>
      </c>
      <c r="G96" s="255"/>
      <c r="H96" s="256"/>
      <c r="I96" s="256" t="s">
        <v>1843</v>
      </c>
      <c r="J96" s="255"/>
      <c r="K96" s="255"/>
      <c r="L96" s="255"/>
      <c r="M96" s="255"/>
      <c r="N96" s="255"/>
      <c r="O96" s="255"/>
      <c r="P96" s="255"/>
      <c r="Q96" s="255"/>
      <c r="R96" s="255"/>
      <c r="S96" s="255"/>
      <c r="T96" s="255"/>
      <c r="U96" s="255"/>
      <c r="V96" s="255"/>
      <c r="W96" s="255"/>
      <c r="X96" s="255"/>
      <c r="Y96" s="255"/>
      <c r="Z96" s="255"/>
      <c r="AA96" s="255"/>
    </row>
    <row r="97">
      <c r="A97" s="220" t="s">
        <v>1844</v>
      </c>
      <c r="B97" s="213" t="s">
        <v>1739</v>
      </c>
      <c r="C97" s="220" t="s">
        <v>1845</v>
      </c>
      <c r="D97" s="220" t="s">
        <v>1560</v>
      </c>
      <c r="E97" s="257" t="s">
        <v>1846</v>
      </c>
      <c r="F97" s="219" t="s">
        <v>1847</v>
      </c>
      <c r="G97" s="215"/>
      <c r="H97" s="216"/>
      <c r="I97" s="216" t="s">
        <v>1848</v>
      </c>
      <c r="J97" s="215"/>
      <c r="K97" s="215"/>
      <c r="L97" s="215"/>
      <c r="M97" s="215"/>
      <c r="N97" s="215"/>
      <c r="O97" s="215"/>
      <c r="P97" s="215"/>
      <c r="Q97" s="215"/>
      <c r="R97" s="215"/>
      <c r="S97" s="215"/>
      <c r="T97" s="215"/>
      <c r="U97" s="215"/>
      <c r="V97" s="215"/>
      <c r="W97" s="215"/>
      <c r="X97" s="215"/>
      <c r="Y97" s="215"/>
      <c r="Z97" s="215"/>
      <c r="AA97" s="215"/>
    </row>
    <row r="98">
      <c r="A98" s="251" t="s">
        <v>1849</v>
      </c>
      <c r="B98" s="252" t="s">
        <v>1850</v>
      </c>
      <c r="C98" s="251" t="s">
        <v>1851</v>
      </c>
      <c r="D98" s="261"/>
      <c r="E98" s="259" t="s">
        <v>1852</v>
      </c>
      <c r="F98" s="254" t="s">
        <v>1853</v>
      </c>
      <c r="G98" s="189"/>
      <c r="H98" s="186"/>
      <c r="I98" s="189"/>
      <c r="J98" s="186"/>
      <c r="K98" s="186"/>
      <c r="L98" s="186"/>
      <c r="M98" s="186"/>
      <c r="N98" s="186"/>
      <c r="O98" s="186"/>
      <c r="P98" s="186"/>
      <c r="Q98" s="186"/>
      <c r="R98" s="186"/>
      <c r="S98" s="186"/>
      <c r="T98" s="186"/>
      <c r="U98" s="186"/>
      <c r="V98" s="186"/>
      <c r="W98" s="186"/>
      <c r="X98" s="186"/>
      <c r="Y98" s="186"/>
      <c r="Z98" s="186"/>
      <c r="AA98" s="186"/>
    </row>
    <row r="99">
      <c r="A99" s="251" t="s">
        <v>1854</v>
      </c>
      <c r="B99" s="252" t="s">
        <v>1855</v>
      </c>
      <c r="C99" s="258" t="s">
        <v>1856</v>
      </c>
      <c r="D99" s="261"/>
      <c r="E99" s="259" t="s">
        <v>1857</v>
      </c>
      <c r="F99" s="254" t="s">
        <v>1858</v>
      </c>
      <c r="G99" s="189"/>
      <c r="H99" s="186"/>
      <c r="I99" s="189"/>
      <c r="J99" s="186"/>
      <c r="K99" s="186"/>
      <c r="L99" s="186"/>
      <c r="M99" s="186"/>
      <c r="N99" s="186"/>
      <c r="O99" s="186"/>
      <c r="P99" s="186"/>
      <c r="Q99" s="186"/>
      <c r="R99" s="186"/>
      <c r="S99" s="186"/>
      <c r="T99" s="186"/>
      <c r="U99" s="186"/>
      <c r="V99" s="186"/>
      <c r="W99" s="186"/>
      <c r="X99" s="186"/>
      <c r="Y99" s="186"/>
      <c r="Z99" s="186"/>
      <c r="AA99" s="186"/>
    </row>
    <row r="100">
      <c r="A100" s="258" t="s">
        <v>1859</v>
      </c>
      <c r="B100" s="252" t="s">
        <v>1860</v>
      </c>
      <c r="C100" s="258" t="s">
        <v>1861</v>
      </c>
      <c r="D100" s="261"/>
      <c r="E100" s="259" t="s">
        <v>1862</v>
      </c>
      <c r="F100" s="254" t="s">
        <v>1863</v>
      </c>
      <c r="G100" s="189"/>
      <c r="H100" s="186"/>
      <c r="I100" s="189"/>
      <c r="J100" s="186"/>
      <c r="K100" s="186"/>
      <c r="L100" s="186"/>
      <c r="M100" s="186"/>
      <c r="N100" s="186"/>
      <c r="O100" s="186"/>
      <c r="P100" s="186"/>
      <c r="Q100" s="186"/>
      <c r="R100" s="186"/>
      <c r="S100" s="186"/>
      <c r="T100" s="186"/>
      <c r="U100" s="186"/>
      <c r="V100" s="186"/>
      <c r="W100" s="186"/>
      <c r="X100" s="186"/>
      <c r="Y100" s="186"/>
      <c r="Z100" s="186"/>
      <c r="AA100" s="186"/>
    </row>
    <row r="101">
      <c r="A101" s="258" t="s">
        <v>1864</v>
      </c>
      <c r="B101" s="262"/>
      <c r="C101" s="258" t="s">
        <v>1865</v>
      </c>
      <c r="D101" s="261"/>
      <c r="E101" s="263" t="s">
        <v>1866</v>
      </c>
      <c r="F101" s="254" t="s">
        <v>1867</v>
      </c>
      <c r="G101" s="189"/>
      <c r="H101" s="186"/>
      <c r="I101" s="189"/>
      <c r="J101" s="186"/>
      <c r="K101" s="186"/>
      <c r="L101" s="186"/>
      <c r="M101" s="186"/>
      <c r="N101" s="186"/>
      <c r="O101" s="186"/>
      <c r="P101" s="186"/>
      <c r="Q101" s="186"/>
      <c r="R101" s="186"/>
      <c r="S101" s="186"/>
      <c r="T101" s="186"/>
      <c r="U101" s="186"/>
      <c r="V101" s="186"/>
      <c r="W101" s="186"/>
      <c r="X101" s="186"/>
      <c r="Y101" s="186"/>
      <c r="Z101" s="186"/>
      <c r="AA101" s="186"/>
    </row>
    <row r="102">
      <c r="A102" s="220" t="s">
        <v>1868</v>
      </c>
      <c r="B102" s="213" t="s">
        <v>1713</v>
      </c>
      <c r="C102" s="212" t="s">
        <v>1869</v>
      </c>
      <c r="D102" s="220" t="s">
        <v>1560</v>
      </c>
      <c r="E102" s="257" t="s">
        <v>1870</v>
      </c>
      <c r="F102" s="219" t="s">
        <v>1871</v>
      </c>
      <c r="G102" s="208"/>
      <c r="H102" s="171"/>
      <c r="I102" s="172" t="s">
        <v>1872</v>
      </c>
      <c r="J102" s="173"/>
      <c r="K102" s="173"/>
      <c r="L102" s="173"/>
      <c r="M102" s="173"/>
      <c r="N102" s="173"/>
      <c r="O102" s="173"/>
      <c r="P102" s="173"/>
      <c r="Q102" s="173"/>
      <c r="R102" s="173"/>
      <c r="S102" s="173"/>
      <c r="T102" s="173"/>
      <c r="U102" s="173"/>
      <c r="V102" s="173"/>
      <c r="W102" s="173"/>
      <c r="X102" s="173"/>
      <c r="Y102" s="173"/>
      <c r="Z102" s="173"/>
      <c r="AA102" s="173"/>
    </row>
    <row r="103">
      <c r="A103" s="220" t="s">
        <v>1873</v>
      </c>
      <c r="B103" s="213" t="s">
        <v>1874</v>
      </c>
      <c r="C103" s="212" t="s">
        <v>1875</v>
      </c>
      <c r="D103" s="220" t="s">
        <v>1022</v>
      </c>
      <c r="E103" s="257" t="s">
        <v>1876</v>
      </c>
      <c r="F103" s="219" t="s">
        <v>1877</v>
      </c>
      <c r="G103" s="208"/>
      <c r="H103" s="171"/>
      <c r="I103" s="172" t="s">
        <v>1878</v>
      </c>
      <c r="J103" s="173"/>
      <c r="K103" s="173"/>
      <c r="L103" s="173"/>
      <c r="M103" s="173"/>
      <c r="N103" s="173"/>
      <c r="O103" s="173"/>
      <c r="P103" s="173"/>
      <c r="Q103" s="173"/>
      <c r="R103" s="173"/>
      <c r="S103" s="173"/>
      <c r="T103" s="173"/>
      <c r="U103" s="173"/>
      <c r="V103" s="173"/>
      <c r="W103" s="173"/>
      <c r="X103" s="173"/>
      <c r="Y103" s="173"/>
      <c r="Z103" s="173"/>
      <c r="AA103" s="173"/>
    </row>
    <row r="104">
      <c r="A104" s="212" t="s">
        <v>1879</v>
      </c>
      <c r="B104" s="213" t="s">
        <v>1880</v>
      </c>
      <c r="C104" s="212" t="s">
        <v>1881</v>
      </c>
      <c r="D104" s="220" t="s">
        <v>1560</v>
      </c>
      <c r="E104" s="257" t="s">
        <v>1882</v>
      </c>
      <c r="F104" s="219" t="s">
        <v>1883</v>
      </c>
      <c r="G104" s="208"/>
      <c r="H104" s="171"/>
      <c r="I104" s="172" t="s">
        <v>1872</v>
      </c>
      <c r="J104" s="173"/>
      <c r="K104" s="173"/>
      <c r="L104" s="173"/>
      <c r="M104" s="173"/>
      <c r="N104" s="173"/>
      <c r="O104" s="173"/>
      <c r="P104" s="173"/>
      <c r="Q104" s="173"/>
      <c r="R104" s="173"/>
      <c r="S104" s="173"/>
      <c r="T104" s="173"/>
      <c r="U104" s="173"/>
      <c r="V104" s="173"/>
      <c r="W104" s="173"/>
      <c r="X104" s="173"/>
      <c r="Y104" s="173"/>
      <c r="Z104" s="173"/>
      <c r="AA104" s="173"/>
    </row>
    <row r="105">
      <c r="A105" s="220" t="s">
        <v>1884</v>
      </c>
      <c r="B105" s="213" t="s">
        <v>1632</v>
      </c>
      <c r="C105" s="212" t="s">
        <v>1885</v>
      </c>
      <c r="D105" s="220" t="s">
        <v>1560</v>
      </c>
      <c r="E105" s="264" t="s">
        <v>1886</v>
      </c>
      <c r="F105" s="219" t="s">
        <v>1887</v>
      </c>
      <c r="G105" s="208"/>
      <c r="H105" s="171"/>
      <c r="I105" s="172" t="s">
        <v>1872</v>
      </c>
      <c r="J105" s="173"/>
      <c r="K105" s="173"/>
      <c r="L105" s="173"/>
      <c r="M105" s="173"/>
      <c r="N105" s="173"/>
      <c r="O105" s="173"/>
      <c r="P105" s="173"/>
      <c r="Q105" s="173"/>
      <c r="R105" s="173"/>
      <c r="S105" s="173"/>
      <c r="T105" s="173"/>
      <c r="U105" s="173"/>
      <c r="V105" s="173"/>
      <c r="W105" s="173"/>
      <c r="X105" s="173"/>
      <c r="Y105" s="173"/>
      <c r="Z105" s="173"/>
      <c r="AA105" s="173"/>
    </row>
    <row r="106">
      <c r="A106" s="220" t="s">
        <v>1888</v>
      </c>
      <c r="B106" s="213" t="s">
        <v>1874</v>
      </c>
      <c r="C106" s="220" t="s">
        <v>1889</v>
      </c>
      <c r="D106" s="220" t="s">
        <v>1560</v>
      </c>
      <c r="E106" s="257" t="s">
        <v>1890</v>
      </c>
      <c r="F106" s="213" t="s">
        <v>1891</v>
      </c>
      <c r="G106" s="208"/>
      <c r="H106" s="171"/>
      <c r="I106" s="172" t="s">
        <v>1892</v>
      </c>
      <c r="J106" s="173"/>
      <c r="K106" s="173"/>
      <c r="L106" s="173"/>
      <c r="M106" s="173"/>
      <c r="N106" s="173"/>
      <c r="O106" s="173"/>
      <c r="P106" s="173"/>
      <c r="Q106" s="173"/>
      <c r="R106" s="173"/>
      <c r="S106" s="173"/>
      <c r="T106" s="173"/>
      <c r="U106" s="173"/>
      <c r="V106" s="173"/>
      <c r="W106" s="173"/>
      <c r="X106" s="173"/>
      <c r="Y106" s="173"/>
      <c r="Z106" s="173"/>
      <c r="AA106" s="173"/>
    </row>
    <row r="107">
      <c r="A107" s="220" t="s">
        <v>1893</v>
      </c>
      <c r="B107" s="213" t="s">
        <v>1894</v>
      </c>
      <c r="C107" s="220" t="s">
        <v>1895</v>
      </c>
      <c r="D107" s="220" t="s">
        <v>1022</v>
      </c>
      <c r="E107" s="257" t="s">
        <v>1896</v>
      </c>
      <c r="F107" s="219" t="s">
        <v>1897</v>
      </c>
      <c r="G107" s="208"/>
      <c r="H107" s="171"/>
      <c r="I107" s="172" t="s">
        <v>1898</v>
      </c>
      <c r="J107" s="173"/>
      <c r="K107" s="173"/>
      <c r="L107" s="173"/>
      <c r="M107" s="173"/>
      <c r="N107" s="173"/>
      <c r="O107" s="173"/>
      <c r="P107" s="173"/>
      <c r="Q107" s="173"/>
      <c r="R107" s="173"/>
      <c r="S107" s="173"/>
      <c r="T107" s="173"/>
      <c r="U107" s="173"/>
      <c r="V107" s="173"/>
      <c r="W107" s="173"/>
      <c r="X107" s="173"/>
      <c r="Y107" s="173"/>
      <c r="Z107" s="173"/>
      <c r="AA107" s="173"/>
    </row>
    <row r="108">
      <c r="A108" s="219" t="s">
        <v>1899</v>
      </c>
      <c r="B108" s="213" t="s">
        <v>1900</v>
      </c>
      <c r="C108" s="220" t="s">
        <v>1901</v>
      </c>
      <c r="D108" s="220" t="s">
        <v>1560</v>
      </c>
      <c r="E108" s="257" t="s">
        <v>1902</v>
      </c>
      <c r="F108" s="219" t="s">
        <v>1903</v>
      </c>
      <c r="G108" s="208"/>
      <c r="H108" s="171"/>
      <c r="I108" s="172" t="s">
        <v>1892</v>
      </c>
      <c r="J108" s="173"/>
      <c r="K108" s="173"/>
      <c r="L108" s="173"/>
      <c r="M108" s="173"/>
      <c r="N108" s="173"/>
      <c r="O108" s="173"/>
      <c r="P108" s="173"/>
      <c r="Q108" s="173"/>
      <c r="R108" s="173"/>
      <c r="S108" s="173"/>
      <c r="T108" s="173"/>
      <c r="U108" s="173"/>
      <c r="V108" s="173"/>
      <c r="W108" s="173"/>
      <c r="X108" s="173"/>
      <c r="Y108" s="173"/>
      <c r="Z108" s="173"/>
      <c r="AA108" s="173"/>
    </row>
    <row r="109">
      <c r="A109" s="251" t="s">
        <v>1904</v>
      </c>
      <c r="B109" s="258" t="s">
        <v>1729</v>
      </c>
      <c r="C109" s="251" t="s">
        <v>1905</v>
      </c>
      <c r="D109" s="258" t="s">
        <v>1022</v>
      </c>
      <c r="E109" s="259" t="s">
        <v>1906</v>
      </c>
      <c r="F109" s="254" t="s">
        <v>1907</v>
      </c>
      <c r="G109" s="189"/>
      <c r="H109" s="186"/>
      <c r="I109" s="189"/>
      <c r="J109" s="186"/>
      <c r="K109" s="186"/>
      <c r="L109" s="186"/>
      <c r="M109" s="186"/>
      <c r="N109" s="186"/>
      <c r="O109" s="186"/>
      <c r="P109" s="186"/>
      <c r="Q109" s="186"/>
      <c r="R109" s="186"/>
      <c r="S109" s="186"/>
      <c r="T109" s="186"/>
      <c r="U109" s="186"/>
      <c r="V109" s="186"/>
      <c r="W109" s="186"/>
      <c r="X109" s="186"/>
      <c r="Y109" s="186"/>
      <c r="Z109" s="186"/>
      <c r="AA109" s="186"/>
    </row>
    <row r="110">
      <c r="A110" s="220" t="s">
        <v>1908</v>
      </c>
      <c r="B110" s="212" t="s">
        <v>1909</v>
      </c>
      <c r="C110" s="220" t="s">
        <v>1910</v>
      </c>
      <c r="D110" s="220" t="s">
        <v>992</v>
      </c>
      <c r="E110" s="257" t="s">
        <v>1911</v>
      </c>
      <c r="F110" s="219" t="s">
        <v>1912</v>
      </c>
      <c r="G110" s="208"/>
      <c r="H110" s="171"/>
      <c r="I110" s="172" t="s">
        <v>1913</v>
      </c>
      <c r="J110" s="173"/>
      <c r="K110" s="173"/>
      <c r="L110" s="173"/>
      <c r="M110" s="173"/>
      <c r="N110" s="173"/>
      <c r="O110" s="173"/>
      <c r="P110" s="173"/>
      <c r="Q110" s="173"/>
      <c r="R110" s="173"/>
      <c r="S110" s="173"/>
      <c r="T110" s="173"/>
      <c r="U110" s="173"/>
      <c r="V110" s="173"/>
      <c r="W110" s="173"/>
      <c r="X110" s="173"/>
      <c r="Y110" s="173"/>
      <c r="Z110" s="173"/>
      <c r="AA110" s="173"/>
    </row>
    <row r="111">
      <c r="A111" s="220" t="s">
        <v>1914</v>
      </c>
      <c r="B111" s="212" t="s">
        <v>1915</v>
      </c>
      <c r="C111" s="212" t="s">
        <v>1916</v>
      </c>
      <c r="D111" s="220" t="s">
        <v>1022</v>
      </c>
      <c r="E111" s="257" t="s">
        <v>1917</v>
      </c>
      <c r="F111" s="219" t="s">
        <v>1918</v>
      </c>
      <c r="G111" s="208"/>
      <c r="H111" s="171"/>
      <c r="I111" s="172" t="s">
        <v>1919</v>
      </c>
      <c r="J111" s="173"/>
      <c r="K111" s="173"/>
      <c r="L111" s="173"/>
      <c r="M111" s="173"/>
      <c r="N111" s="173"/>
      <c r="O111" s="173"/>
      <c r="P111" s="173"/>
      <c r="Q111" s="173"/>
      <c r="R111" s="173"/>
      <c r="S111" s="173"/>
      <c r="T111" s="173"/>
      <c r="U111" s="173"/>
      <c r="V111" s="173"/>
      <c r="W111" s="173"/>
      <c r="X111" s="173"/>
      <c r="Y111" s="173"/>
      <c r="Z111" s="173"/>
      <c r="AA111" s="173"/>
    </row>
    <row r="112">
      <c r="A112" s="258" t="s">
        <v>1920</v>
      </c>
      <c r="B112" s="251" t="s">
        <v>1921</v>
      </c>
      <c r="C112" s="251" t="s">
        <v>1922</v>
      </c>
      <c r="D112" s="258" t="s">
        <v>992</v>
      </c>
      <c r="E112" s="259" t="s">
        <v>1923</v>
      </c>
      <c r="F112" s="254" t="s">
        <v>1924</v>
      </c>
      <c r="G112" s="189"/>
      <c r="H112" s="184"/>
      <c r="I112" s="185" t="s">
        <v>1925</v>
      </c>
      <c r="J112" s="186"/>
      <c r="K112" s="186"/>
      <c r="L112" s="186"/>
      <c r="M112" s="186"/>
      <c r="N112" s="186"/>
      <c r="O112" s="186"/>
      <c r="P112" s="186"/>
      <c r="Q112" s="186"/>
      <c r="R112" s="186"/>
      <c r="S112" s="186"/>
      <c r="T112" s="186"/>
      <c r="U112" s="186"/>
      <c r="V112" s="186"/>
      <c r="W112" s="186"/>
      <c r="X112" s="186"/>
      <c r="Y112" s="186"/>
      <c r="Z112" s="186"/>
      <c r="AA112" s="186"/>
    </row>
    <row r="113">
      <c r="A113" s="220" t="s">
        <v>1926</v>
      </c>
      <c r="B113" s="212" t="s">
        <v>1855</v>
      </c>
      <c r="C113" s="212" t="s">
        <v>1927</v>
      </c>
      <c r="D113" s="220" t="s">
        <v>1560</v>
      </c>
      <c r="E113" s="213" t="s">
        <v>1928</v>
      </c>
      <c r="F113" s="219" t="s">
        <v>1929</v>
      </c>
      <c r="G113" s="208"/>
      <c r="H113" s="171"/>
      <c r="I113" s="172" t="s">
        <v>1892</v>
      </c>
      <c r="J113" s="173"/>
      <c r="K113" s="173"/>
      <c r="L113" s="173"/>
      <c r="M113" s="173"/>
      <c r="N113" s="173"/>
      <c r="O113" s="173"/>
      <c r="P113" s="173"/>
      <c r="Q113" s="173"/>
      <c r="R113" s="173"/>
      <c r="S113" s="173"/>
      <c r="T113" s="173"/>
      <c r="U113" s="173"/>
      <c r="V113" s="173"/>
      <c r="W113" s="173"/>
      <c r="X113" s="173"/>
      <c r="Y113" s="173"/>
      <c r="Z113" s="173"/>
      <c r="AA113" s="173"/>
    </row>
    <row r="114">
      <c r="A114" s="212" t="s">
        <v>1930</v>
      </c>
      <c r="B114" s="212" t="s">
        <v>1931</v>
      </c>
      <c r="C114" s="212" t="s">
        <v>1932</v>
      </c>
      <c r="D114" s="220" t="s">
        <v>1560</v>
      </c>
      <c r="E114" s="257" t="s">
        <v>1933</v>
      </c>
      <c r="F114" s="219" t="s">
        <v>1934</v>
      </c>
      <c r="G114" s="208"/>
      <c r="H114" s="171"/>
      <c r="I114" s="172" t="s">
        <v>1892</v>
      </c>
      <c r="J114" s="173"/>
      <c r="K114" s="173"/>
      <c r="L114" s="173"/>
      <c r="M114" s="173"/>
      <c r="N114" s="173"/>
      <c r="O114" s="173"/>
      <c r="P114" s="173"/>
      <c r="Q114" s="173"/>
      <c r="R114" s="173"/>
      <c r="S114" s="173"/>
      <c r="T114" s="173"/>
      <c r="U114" s="173"/>
      <c r="V114" s="173"/>
      <c r="W114" s="173"/>
      <c r="X114" s="173"/>
      <c r="Y114" s="173"/>
      <c r="Z114" s="173"/>
      <c r="AA114" s="173"/>
    </row>
    <row r="115">
      <c r="A115" s="220" t="s">
        <v>1935</v>
      </c>
      <c r="B115" s="212" t="s">
        <v>1936</v>
      </c>
      <c r="C115" s="212" t="s">
        <v>1937</v>
      </c>
      <c r="D115" s="220" t="s">
        <v>1560</v>
      </c>
      <c r="E115" s="257" t="s">
        <v>1938</v>
      </c>
      <c r="F115" s="219" t="s">
        <v>1939</v>
      </c>
      <c r="G115" s="208"/>
      <c r="H115" s="171"/>
      <c r="I115" s="172" t="s">
        <v>1892</v>
      </c>
      <c r="J115" s="173"/>
      <c r="K115" s="173"/>
      <c r="L115" s="173"/>
      <c r="M115" s="173"/>
      <c r="N115" s="173"/>
      <c r="O115" s="173"/>
      <c r="P115" s="173"/>
      <c r="Q115" s="173"/>
      <c r="R115" s="173"/>
      <c r="S115" s="173"/>
      <c r="T115" s="173"/>
      <c r="U115" s="173"/>
      <c r="V115" s="173"/>
      <c r="W115" s="173"/>
      <c r="X115" s="173"/>
      <c r="Y115" s="173"/>
      <c r="Z115" s="173"/>
      <c r="AA115" s="173"/>
    </row>
    <row r="116">
      <c r="A116" s="220" t="s">
        <v>1940</v>
      </c>
      <c r="B116" s="213" t="s">
        <v>1677</v>
      </c>
      <c r="C116" s="212" t="s">
        <v>1941</v>
      </c>
      <c r="D116" s="220" t="s">
        <v>992</v>
      </c>
      <c r="E116" s="257" t="s">
        <v>1942</v>
      </c>
      <c r="F116" s="219" t="s">
        <v>1943</v>
      </c>
      <c r="G116" s="208"/>
      <c r="H116" s="171"/>
      <c r="I116" s="172" t="s">
        <v>6</v>
      </c>
      <c r="J116" s="173"/>
      <c r="K116" s="173"/>
      <c r="L116" s="173"/>
      <c r="M116" s="173"/>
      <c r="N116" s="173"/>
      <c r="O116" s="173"/>
      <c r="P116" s="173"/>
      <c r="Q116" s="173"/>
      <c r="R116" s="173"/>
      <c r="S116" s="173"/>
      <c r="T116" s="173"/>
      <c r="U116" s="173"/>
      <c r="V116" s="173"/>
      <c r="W116" s="173"/>
      <c r="X116" s="173"/>
      <c r="Y116" s="173"/>
      <c r="Z116" s="173"/>
      <c r="AA116" s="173"/>
    </row>
    <row r="117">
      <c r="A117" s="220" t="s">
        <v>1944</v>
      </c>
      <c r="B117" s="213" t="s">
        <v>1677</v>
      </c>
      <c r="C117" s="212" t="s">
        <v>1945</v>
      </c>
      <c r="D117" s="220" t="s">
        <v>992</v>
      </c>
      <c r="E117" s="257" t="s">
        <v>1946</v>
      </c>
      <c r="F117" s="228" t="s">
        <v>1947</v>
      </c>
      <c r="G117" s="208"/>
      <c r="H117" s="171"/>
      <c r="I117" s="172" t="s">
        <v>1948</v>
      </c>
      <c r="J117" s="173"/>
      <c r="K117" s="173"/>
      <c r="L117" s="173"/>
      <c r="M117" s="173"/>
      <c r="N117" s="173"/>
      <c r="O117" s="173"/>
      <c r="P117" s="173"/>
      <c r="Q117" s="173"/>
      <c r="R117" s="173"/>
      <c r="S117" s="173"/>
      <c r="T117" s="173"/>
      <c r="U117" s="173"/>
      <c r="V117" s="173"/>
      <c r="W117" s="173"/>
      <c r="X117" s="173"/>
      <c r="Y117" s="173"/>
      <c r="Z117" s="173"/>
      <c r="AA117" s="173"/>
    </row>
    <row r="118">
      <c r="A118" s="220" t="s">
        <v>1949</v>
      </c>
      <c r="B118" s="220" t="s">
        <v>1950</v>
      </c>
      <c r="C118" s="212" t="s">
        <v>1951</v>
      </c>
      <c r="D118" s="220" t="s">
        <v>992</v>
      </c>
      <c r="E118" s="257" t="s">
        <v>1952</v>
      </c>
      <c r="F118" s="219" t="s">
        <v>1953</v>
      </c>
      <c r="G118" s="208"/>
      <c r="H118" s="171"/>
      <c r="I118" s="172" t="s">
        <v>1954</v>
      </c>
      <c r="J118" s="173"/>
      <c r="K118" s="173"/>
      <c r="L118" s="173"/>
      <c r="M118" s="173"/>
      <c r="N118" s="173"/>
      <c r="O118" s="173"/>
      <c r="P118" s="173"/>
      <c r="Q118" s="173"/>
      <c r="R118" s="173"/>
      <c r="S118" s="173"/>
      <c r="T118" s="173"/>
      <c r="U118" s="173"/>
      <c r="V118" s="173"/>
      <c r="W118" s="173"/>
      <c r="X118" s="173"/>
      <c r="Y118" s="173"/>
      <c r="Z118" s="173"/>
      <c r="AA118" s="173"/>
    </row>
    <row r="119">
      <c r="A119" s="220" t="s">
        <v>1955</v>
      </c>
      <c r="B119" s="220" t="s">
        <v>1950</v>
      </c>
      <c r="C119" s="220" t="s">
        <v>1956</v>
      </c>
      <c r="D119" s="220" t="s">
        <v>1022</v>
      </c>
      <c r="E119" s="257" t="s">
        <v>1957</v>
      </c>
      <c r="F119" s="219" t="s">
        <v>1958</v>
      </c>
      <c r="G119" s="208"/>
      <c r="H119" s="171"/>
      <c r="I119" s="172" t="s">
        <v>1959</v>
      </c>
      <c r="J119" s="173"/>
      <c r="K119" s="173"/>
      <c r="L119" s="173"/>
      <c r="M119" s="173"/>
      <c r="N119" s="173"/>
      <c r="O119" s="173"/>
      <c r="P119" s="173"/>
      <c r="Q119" s="173"/>
      <c r="R119" s="173"/>
      <c r="S119" s="173"/>
      <c r="T119" s="173"/>
      <c r="U119" s="173"/>
      <c r="V119" s="173"/>
      <c r="W119" s="173"/>
      <c r="X119" s="173"/>
      <c r="Y119" s="173"/>
      <c r="Z119" s="173"/>
      <c r="AA119" s="173"/>
    </row>
    <row r="120">
      <c r="A120" s="258" t="s">
        <v>1960</v>
      </c>
      <c r="B120" s="262"/>
      <c r="C120" s="258" t="s">
        <v>1961</v>
      </c>
      <c r="D120" s="258" t="s">
        <v>1022</v>
      </c>
      <c r="E120" s="259" t="s">
        <v>1962</v>
      </c>
      <c r="F120" s="254" t="s">
        <v>1963</v>
      </c>
      <c r="G120" s="189"/>
      <c r="H120" s="184"/>
      <c r="I120" s="185" t="s">
        <v>1964</v>
      </c>
      <c r="J120" s="186"/>
      <c r="K120" s="186"/>
      <c r="L120" s="186"/>
      <c r="M120" s="186"/>
      <c r="N120" s="186"/>
      <c r="O120" s="186"/>
      <c r="P120" s="186"/>
      <c r="Q120" s="186"/>
      <c r="R120" s="186"/>
      <c r="S120" s="186"/>
      <c r="T120" s="186"/>
      <c r="U120" s="186"/>
      <c r="V120" s="186"/>
      <c r="W120" s="186"/>
      <c r="X120" s="186"/>
      <c r="Y120" s="186"/>
      <c r="Z120" s="186"/>
      <c r="AA120" s="186"/>
    </row>
    <row r="121">
      <c r="A121" s="220" t="s">
        <v>1965</v>
      </c>
      <c r="B121" s="213" t="s">
        <v>1708</v>
      </c>
      <c r="C121" s="220" t="s">
        <v>1966</v>
      </c>
      <c r="D121" s="220" t="s">
        <v>992</v>
      </c>
      <c r="E121" s="257" t="s">
        <v>1967</v>
      </c>
      <c r="F121" s="219" t="s">
        <v>1968</v>
      </c>
      <c r="G121" s="208"/>
      <c r="H121" s="171"/>
      <c r="I121" s="172" t="s">
        <v>1969</v>
      </c>
      <c r="J121" s="173"/>
      <c r="K121" s="173"/>
      <c r="L121" s="173"/>
      <c r="M121" s="173"/>
      <c r="N121" s="173"/>
      <c r="O121" s="173"/>
      <c r="P121" s="173"/>
      <c r="Q121" s="173"/>
      <c r="R121" s="173"/>
      <c r="S121" s="173"/>
      <c r="T121" s="173"/>
      <c r="U121" s="173"/>
      <c r="V121" s="173"/>
      <c r="W121" s="173"/>
      <c r="X121" s="173"/>
      <c r="Y121" s="173"/>
      <c r="Z121" s="173"/>
      <c r="AA121" s="173"/>
    </row>
    <row r="122">
      <c r="A122" s="213" t="s">
        <v>1970</v>
      </c>
      <c r="B122" s="213" t="s">
        <v>1971</v>
      </c>
      <c r="C122" s="212" t="s">
        <v>1972</v>
      </c>
      <c r="D122" s="220" t="s">
        <v>1022</v>
      </c>
      <c r="E122" s="257" t="s">
        <v>1973</v>
      </c>
      <c r="F122" s="219" t="s">
        <v>1974</v>
      </c>
      <c r="G122" s="208"/>
      <c r="H122" s="171"/>
      <c r="I122" s="172" t="s">
        <v>1975</v>
      </c>
      <c r="J122" s="173"/>
      <c r="K122" s="173"/>
      <c r="L122" s="173"/>
      <c r="M122" s="173"/>
      <c r="N122" s="173"/>
      <c r="O122" s="173"/>
      <c r="P122" s="173"/>
      <c r="Q122" s="173"/>
      <c r="R122" s="173"/>
      <c r="S122" s="173"/>
      <c r="T122" s="173"/>
      <c r="U122" s="173"/>
      <c r="V122" s="173"/>
      <c r="W122" s="173"/>
      <c r="X122" s="173"/>
      <c r="Y122" s="173"/>
      <c r="Z122" s="173"/>
      <c r="AA122" s="173"/>
    </row>
    <row r="123">
      <c r="A123" s="242" t="s">
        <v>1976</v>
      </c>
      <c r="B123" s="237" t="s">
        <v>1823</v>
      </c>
      <c r="C123" s="242" t="s">
        <v>1977</v>
      </c>
      <c r="D123" s="265"/>
      <c r="E123" s="260" t="s">
        <v>1978</v>
      </c>
      <c r="F123" s="240" t="s">
        <v>1979</v>
      </c>
      <c r="G123" s="109"/>
      <c r="I123" s="109"/>
    </row>
    <row r="124">
      <c r="A124" s="220" t="s">
        <v>1980</v>
      </c>
      <c r="B124" s="212" t="s">
        <v>1921</v>
      </c>
      <c r="C124" s="212" t="s">
        <v>1981</v>
      </c>
      <c r="D124" s="220" t="s">
        <v>1022</v>
      </c>
      <c r="E124" s="257" t="s">
        <v>1982</v>
      </c>
      <c r="F124" s="219" t="s">
        <v>1983</v>
      </c>
      <c r="G124" s="208"/>
      <c r="H124" s="171"/>
      <c r="I124" s="172" t="s">
        <v>1826</v>
      </c>
      <c r="J124" s="173"/>
      <c r="K124" s="173"/>
      <c r="L124" s="173"/>
      <c r="M124" s="173"/>
      <c r="N124" s="173"/>
      <c r="O124" s="173"/>
      <c r="P124" s="173"/>
      <c r="Q124" s="173"/>
      <c r="R124" s="173"/>
      <c r="S124" s="173"/>
      <c r="T124" s="173"/>
      <c r="U124" s="173"/>
      <c r="V124" s="173"/>
      <c r="W124" s="173"/>
      <c r="X124" s="173"/>
      <c r="Y124" s="173"/>
      <c r="Z124" s="173"/>
      <c r="AA124" s="173"/>
    </row>
    <row r="125">
      <c r="A125" s="220" t="s">
        <v>1984</v>
      </c>
      <c r="B125" s="212" t="s">
        <v>1985</v>
      </c>
      <c r="C125" s="220" t="s">
        <v>1986</v>
      </c>
      <c r="D125" s="220" t="s">
        <v>1560</v>
      </c>
      <c r="E125" s="257" t="s">
        <v>1987</v>
      </c>
      <c r="F125" s="219" t="s">
        <v>1988</v>
      </c>
      <c r="G125" s="208"/>
      <c r="H125" s="171"/>
      <c r="I125" s="172" t="s">
        <v>1892</v>
      </c>
      <c r="J125" s="173"/>
      <c r="K125" s="173"/>
      <c r="L125" s="173"/>
      <c r="M125" s="173"/>
      <c r="N125" s="173"/>
      <c r="O125" s="173"/>
      <c r="P125" s="173"/>
      <c r="Q125" s="173"/>
      <c r="R125" s="173"/>
      <c r="S125" s="173"/>
      <c r="T125" s="173"/>
      <c r="U125" s="173"/>
      <c r="V125" s="173"/>
      <c r="W125" s="173"/>
      <c r="X125" s="173"/>
      <c r="Y125" s="173"/>
      <c r="Z125" s="173"/>
      <c r="AA125" s="173"/>
    </row>
    <row r="126">
      <c r="A126" s="220" t="s">
        <v>1989</v>
      </c>
      <c r="B126" s="212" t="s">
        <v>1990</v>
      </c>
      <c r="C126" s="212" t="s">
        <v>1991</v>
      </c>
      <c r="D126" s="266"/>
      <c r="E126" s="264" t="s">
        <v>1992</v>
      </c>
      <c r="F126" s="219" t="s">
        <v>1993</v>
      </c>
      <c r="G126" s="208"/>
      <c r="H126" s="171" t="s">
        <v>1321</v>
      </c>
      <c r="I126" s="172" t="s">
        <v>1994</v>
      </c>
      <c r="J126" s="173"/>
      <c r="K126" s="173"/>
      <c r="L126" s="173"/>
      <c r="M126" s="173"/>
      <c r="N126" s="173"/>
      <c r="O126" s="173"/>
      <c r="P126" s="173"/>
      <c r="Q126" s="173"/>
      <c r="R126" s="173"/>
      <c r="S126" s="173"/>
      <c r="T126" s="173"/>
      <c r="U126" s="173"/>
      <c r="V126" s="173"/>
      <c r="W126" s="173"/>
      <c r="X126" s="173"/>
      <c r="Y126" s="173"/>
      <c r="Z126" s="173"/>
      <c r="AA126" s="173"/>
    </row>
    <row r="127">
      <c r="A127" s="212" t="s">
        <v>1995</v>
      </c>
      <c r="B127" s="213" t="s">
        <v>1677</v>
      </c>
      <c r="C127" s="212" t="s">
        <v>1996</v>
      </c>
      <c r="D127" s="220" t="s">
        <v>1022</v>
      </c>
      <c r="E127" s="257" t="s">
        <v>1997</v>
      </c>
      <c r="F127" s="219" t="s">
        <v>1998</v>
      </c>
      <c r="G127" s="208"/>
      <c r="H127" s="171"/>
      <c r="I127" s="172" t="s">
        <v>1826</v>
      </c>
      <c r="J127" s="173"/>
      <c r="K127" s="173"/>
      <c r="L127" s="173"/>
      <c r="M127" s="173"/>
      <c r="N127" s="173"/>
      <c r="O127" s="173"/>
      <c r="P127" s="173"/>
      <c r="Q127" s="173"/>
      <c r="R127" s="173"/>
      <c r="S127" s="173"/>
      <c r="T127" s="173"/>
      <c r="U127" s="173"/>
      <c r="V127" s="173"/>
      <c r="W127" s="173"/>
      <c r="X127" s="173"/>
      <c r="Y127" s="173"/>
      <c r="Z127" s="173"/>
      <c r="AA127" s="173"/>
    </row>
    <row r="128">
      <c r="A128" s="240" t="s">
        <v>1999</v>
      </c>
      <c r="B128" s="239"/>
      <c r="C128" s="236" t="s">
        <v>2000</v>
      </c>
      <c r="D128" s="265"/>
      <c r="E128" s="239"/>
      <c r="F128" s="240" t="s">
        <v>2001</v>
      </c>
      <c r="G128" s="109"/>
      <c r="I128" s="109"/>
    </row>
    <row r="129">
      <c r="A129" s="258" t="s">
        <v>2002</v>
      </c>
      <c r="B129" s="252" t="s">
        <v>2003</v>
      </c>
      <c r="C129" s="251" t="s">
        <v>2004</v>
      </c>
      <c r="D129" s="258" t="s">
        <v>1022</v>
      </c>
      <c r="E129" s="259" t="s">
        <v>2005</v>
      </c>
      <c r="F129" s="254" t="s">
        <v>2006</v>
      </c>
      <c r="G129" s="189"/>
      <c r="H129" s="184"/>
      <c r="I129" s="185" t="s">
        <v>2007</v>
      </c>
      <c r="J129" s="186"/>
      <c r="K129" s="186"/>
      <c r="L129" s="186"/>
      <c r="M129" s="186"/>
      <c r="N129" s="186"/>
      <c r="O129" s="186"/>
      <c r="P129" s="186"/>
      <c r="Q129" s="186"/>
      <c r="R129" s="186"/>
      <c r="S129" s="186"/>
      <c r="T129" s="186"/>
      <c r="U129" s="186"/>
      <c r="V129" s="186"/>
      <c r="W129" s="186"/>
      <c r="X129" s="186"/>
      <c r="Y129" s="186"/>
      <c r="Z129" s="186"/>
      <c r="AA129" s="186"/>
    </row>
    <row r="130">
      <c r="A130" s="220" t="s">
        <v>2008</v>
      </c>
      <c r="B130" s="220" t="s">
        <v>2009</v>
      </c>
      <c r="C130" s="220" t="s">
        <v>2010</v>
      </c>
      <c r="D130" s="220" t="s">
        <v>1560</v>
      </c>
      <c r="E130" s="257" t="s">
        <v>2011</v>
      </c>
      <c r="F130" s="219" t="s">
        <v>2012</v>
      </c>
      <c r="G130" s="208"/>
      <c r="H130" s="171"/>
      <c r="I130" s="172" t="s">
        <v>2013</v>
      </c>
      <c r="J130" s="173"/>
      <c r="K130" s="173"/>
      <c r="L130" s="173"/>
      <c r="M130" s="173"/>
      <c r="N130" s="173"/>
      <c r="O130" s="173"/>
      <c r="P130" s="173"/>
      <c r="Q130" s="173"/>
      <c r="R130" s="173"/>
      <c r="S130" s="173"/>
      <c r="T130" s="173"/>
      <c r="U130" s="173"/>
      <c r="V130" s="173"/>
      <c r="W130" s="173"/>
      <c r="X130" s="173"/>
      <c r="Y130" s="173"/>
      <c r="Z130" s="173"/>
      <c r="AA130" s="173"/>
    </row>
    <row r="131">
      <c r="A131" s="220" t="s">
        <v>2014</v>
      </c>
      <c r="B131" s="212" t="s">
        <v>2015</v>
      </c>
      <c r="C131" s="220" t="s">
        <v>2016</v>
      </c>
      <c r="D131" s="220" t="s">
        <v>1022</v>
      </c>
      <c r="E131" s="257" t="s">
        <v>2017</v>
      </c>
      <c r="F131" s="219" t="s">
        <v>2018</v>
      </c>
      <c r="G131" s="208"/>
      <c r="H131" s="171"/>
      <c r="I131" s="172" t="s">
        <v>2019</v>
      </c>
      <c r="J131" s="173"/>
      <c r="K131" s="173"/>
      <c r="L131" s="173"/>
      <c r="M131" s="173"/>
      <c r="N131" s="173"/>
      <c r="O131" s="173"/>
      <c r="P131" s="173"/>
      <c r="Q131" s="173"/>
      <c r="R131" s="173"/>
      <c r="S131" s="173"/>
      <c r="T131" s="173"/>
      <c r="U131" s="173"/>
      <c r="V131" s="173"/>
      <c r="W131" s="173"/>
      <c r="X131" s="173"/>
      <c r="Y131" s="173"/>
      <c r="Z131" s="173"/>
      <c r="AA131" s="173"/>
    </row>
    <row r="132">
      <c r="A132" s="242" t="s">
        <v>2020</v>
      </c>
      <c r="B132" s="237" t="s">
        <v>1900</v>
      </c>
      <c r="C132" s="242" t="s">
        <v>2021</v>
      </c>
      <c r="D132" s="265"/>
      <c r="E132" s="260" t="s">
        <v>2022</v>
      </c>
      <c r="F132" s="240" t="s">
        <v>2023</v>
      </c>
      <c r="G132" s="109"/>
      <c r="I132" s="109"/>
    </row>
    <row r="133">
      <c r="A133" s="220" t="s">
        <v>2024</v>
      </c>
      <c r="B133" s="212" t="s">
        <v>2025</v>
      </c>
      <c r="C133" s="212" t="s">
        <v>2026</v>
      </c>
      <c r="D133" s="220" t="s">
        <v>1560</v>
      </c>
      <c r="E133" s="218"/>
      <c r="F133" s="219" t="s">
        <v>2027</v>
      </c>
      <c r="G133" s="208"/>
      <c r="H133" s="171" t="s">
        <v>1321</v>
      </c>
      <c r="I133" s="208"/>
      <c r="J133" s="173"/>
      <c r="K133" s="173"/>
      <c r="L133" s="173"/>
      <c r="M133" s="173"/>
      <c r="N133" s="173"/>
      <c r="O133" s="173"/>
      <c r="P133" s="173"/>
      <c r="Q133" s="173"/>
      <c r="R133" s="173"/>
      <c r="S133" s="173"/>
      <c r="T133" s="173"/>
      <c r="U133" s="173"/>
      <c r="V133" s="173"/>
      <c r="W133" s="173"/>
      <c r="X133" s="173"/>
      <c r="Y133" s="173"/>
      <c r="Z133" s="173"/>
      <c r="AA133" s="173"/>
    </row>
    <row r="134">
      <c r="A134" s="242" t="s">
        <v>2028</v>
      </c>
      <c r="B134" s="236" t="s">
        <v>2029</v>
      </c>
      <c r="C134" s="236" t="s">
        <v>2030</v>
      </c>
      <c r="D134" s="242" t="s">
        <v>1560</v>
      </c>
      <c r="E134" s="260" t="s">
        <v>2031</v>
      </c>
      <c r="F134" s="240" t="s">
        <v>2032</v>
      </c>
      <c r="G134" s="109"/>
      <c r="I134" s="109"/>
    </row>
    <row r="135">
      <c r="A135" s="242" t="s">
        <v>2033</v>
      </c>
      <c r="B135" s="236" t="s">
        <v>2034</v>
      </c>
      <c r="C135" s="242" t="s">
        <v>2035</v>
      </c>
      <c r="D135" s="265"/>
      <c r="E135" s="260" t="s">
        <v>2036</v>
      </c>
      <c r="F135" s="240" t="s">
        <v>2037</v>
      </c>
      <c r="G135" s="109"/>
      <c r="I135" s="109"/>
    </row>
    <row r="136">
      <c r="A136" s="220" t="s">
        <v>2038</v>
      </c>
      <c r="B136" s="213" t="s">
        <v>2039</v>
      </c>
      <c r="C136" s="220" t="s">
        <v>2040</v>
      </c>
      <c r="D136" s="220" t="s">
        <v>1560</v>
      </c>
      <c r="E136" s="264" t="s">
        <v>2041</v>
      </c>
      <c r="F136" s="219" t="s">
        <v>2042</v>
      </c>
      <c r="G136" s="208"/>
      <c r="H136" s="171" t="s">
        <v>1321</v>
      </c>
      <c r="I136" s="172" t="s">
        <v>2043</v>
      </c>
      <c r="J136" s="173"/>
      <c r="K136" s="173"/>
      <c r="L136" s="173"/>
      <c r="M136" s="173"/>
      <c r="N136" s="173"/>
      <c r="O136" s="173"/>
      <c r="P136" s="173"/>
      <c r="Q136" s="173"/>
      <c r="R136" s="173"/>
      <c r="S136" s="173"/>
      <c r="T136" s="173"/>
      <c r="U136" s="173"/>
      <c r="V136" s="173"/>
      <c r="W136" s="173"/>
      <c r="X136" s="173"/>
      <c r="Y136" s="173"/>
      <c r="Z136" s="173"/>
      <c r="AA136" s="173"/>
    </row>
    <row r="137">
      <c r="A137" s="242" t="s">
        <v>2044</v>
      </c>
      <c r="B137" s="236" t="s">
        <v>2045</v>
      </c>
      <c r="C137" s="242" t="s">
        <v>2046</v>
      </c>
      <c r="D137" s="242" t="s">
        <v>1560</v>
      </c>
      <c r="E137" s="260" t="s">
        <v>2047</v>
      </c>
      <c r="F137" s="240" t="s">
        <v>2048</v>
      </c>
      <c r="G137" s="109"/>
      <c r="I137" s="109"/>
    </row>
    <row r="138">
      <c r="A138" s="258" t="s">
        <v>2049</v>
      </c>
      <c r="B138" s="252" t="s">
        <v>1823</v>
      </c>
      <c r="C138" s="251" t="s">
        <v>2050</v>
      </c>
      <c r="D138" s="258" t="s">
        <v>1022</v>
      </c>
      <c r="E138" s="259" t="s">
        <v>2051</v>
      </c>
      <c r="F138" s="254" t="s">
        <v>2052</v>
      </c>
      <c r="G138" s="189"/>
      <c r="H138" s="186"/>
      <c r="I138" s="189"/>
      <c r="J138" s="186"/>
      <c r="K138" s="186"/>
      <c r="L138" s="186"/>
      <c r="M138" s="186"/>
      <c r="N138" s="186"/>
      <c r="O138" s="186"/>
      <c r="P138" s="186"/>
      <c r="Q138" s="186"/>
      <c r="R138" s="186"/>
      <c r="S138" s="186"/>
      <c r="T138" s="186"/>
      <c r="U138" s="186"/>
      <c r="V138" s="186"/>
      <c r="W138" s="186"/>
      <c r="X138" s="186"/>
      <c r="Y138" s="186"/>
      <c r="Z138" s="186"/>
      <c r="AA138" s="186"/>
    </row>
    <row r="139">
      <c r="A139" s="242" t="s">
        <v>2053</v>
      </c>
      <c r="B139" s="237" t="s">
        <v>2054</v>
      </c>
      <c r="C139" s="236" t="s">
        <v>2055</v>
      </c>
      <c r="D139" s="242" t="s">
        <v>1560</v>
      </c>
      <c r="E139" s="267" t="s">
        <v>2056</v>
      </c>
      <c r="F139" s="240" t="s">
        <v>2057</v>
      </c>
      <c r="G139" s="109"/>
      <c r="I139" s="109"/>
    </row>
    <row r="140">
      <c r="A140" s="236" t="s">
        <v>2058</v>
      </c>
      <c r="B140" s="237" t="s">
        <v>2059</v>
      </c>
      <c r="C140" s="242" t="s">
        <v>2060</v>
      </c>
      <c r="D140" s="242" t="s">
        <v>1560</v>
      </c>
      <c r="E140" s="260" t="s">
        <v>2061</v>
      </c>
      <c r="F140" s="240" t="s">
        <v>2062</v>
      </c>
      <c r="G140" s="109"/>
      <c r="I140" s="109"/>
    </row>
    <row r="141">
      <c r="A141" s="242" t="s">
        <v>2063</v>
      </c>
      <c r="B141" s="236" t="s">
        <v>2064</v>
      </c>
      <c r="C141" s="242" t="s">
        <v>2065</v>
      </c>
      <c r="D141" s="242" t="s">
        <v>1560</v>
      </c>
      <c r="E141" s="267" t="s">
        <v>2066</v>
      </c>
      <c r="F141" s="240" t="s">
        <v>2067</v>
      </c>
      <c r="G141" s="109"/>
      <c r="I141" s="109"/>
    </row>
    <row r="142">
      <c r="A142" s="242" t="s">
        <v>2068</v>
      </c>
      <c r="B142" s="237" t="s">
        <v>1713</v>
      </c>
      <c r="C142" s="236" t="s">
        <v>2069</v>
      </c>
      <c r="D142" s="265"/>
      <c r="E142" s="267" t="s">
        <v>2070</v>
      </c>
      <c r="F142" s="237" t="s">
        <v>2071</v>
      </c>
      <c r="G142" s="109"/>
      <c r="I142" s="109"/>
    </row>
    <row r="143">
      <c r="A143" s="242" t="s">
        <v>2072</v>
      </c>
      <c r="B143" s="237" t="s">
        <v>1713</v>
      </c>
      <c r="C143" s="236" t="s">
        <v>2073</v>
      </c>
      <c r="D143" s="265"/>
      <c r="E143" s="267" t="s">
        <v>2074</v>
      </c>
      <c r="F143" s="240" t="s">
        <v>2075</v>
      </c>
      <c r="G143" s="109"/>
      <c r="I143" s="109"/>
    </row>
    <row r="144">
      <c r="A144" s="242" t="s">
        <v>2076</v>
      </c>
      <c r="B144" s="236" t="s">
        <v>1921</v>
      </c>
      <c r="C144" s="236" t="s">
        <v>2077</v>
      </c>
      <c r="D144" s="242" t="s">
        <v>1560</v>
      </c>
      <c r="E144" s="260" t="s">
        <v>2078</v>
      </c>
      <c r="F144" s="240" t="s">
        <v>2079</v>
      </c>
      <c r="G144" s="109"/>
      <c r="I144" s="109"/>
    </row>
    <row r="145">
      <c r="A145" s="251" t="s">
        <v>2080</v>
      </c>
      <c r="B145" s="251" t="s">
        <v>2081</v>
      </c>
      <c r="C145" s="258" t="s">
        <v>2082</v>
      </c>
      <c r="D145" s="258" t="s">
        <v>1022</v>
      </c>
      <c r="E145" s="259" t="s">
        <v>2083</v>
      </c>
      <c r="F145" s="254" t="s">
        <v>2084</v>
      </c>
      <c r="G145" s="189"/>
      <c r="H145" s="186"/>
      <c r="I145" s="189"/>
      <c r="J145" s="186"/>
      <c r="K145" s="186"/>
      <c r="L145" s="186"/>
      <c r="M145" s="186"/>
      <c r="N145" s="186"/>
      <c r="O145" s="186"/>
      <c r="P145" s="186"/>
      <c r="Q145" s="186"/>
      <c r="R145" s="186"/>
      <c r="S145" s="186"/>
      <c r="T145" s="186"/>
      <c r="U145" s="186"/>
      <c r="V145" s="186"/>
      <c r="W145" s="186"/>
      <c r="X145" s="186"/>
      <c r="Y145" s="186"/>
      <c r="Z145" s="186"/>
      <c r="AA145" s="186"/>
    </row>
    <row r="146">
      <c r="A146" s="236" t="s">
        <v>2085</v>
      </c>
      <c r="B146" s="236" t="s">
        <v>2086</v>
      </c>
      <c r="C146" s="236" t="s">
        <v>2087</v>
      </c>
      <c r="D146" s="242" t="s">
        <v>1560</v>
      </c>
      <c r="E146" s="267" t="s">
        <v>2088</v>
      </c>
      <c r="F146" s="240" t="s">
        <v>2089</v>
      </c>
      <c r="G146" s="109"/>
      <c r="I146" s="109"/>
    </row>
    <row r="147">
      <c r="A147" s="212" t="s">
        <v>2090</v>
      </c>
      <c r="B147" s="213" t="s">
        <v>2091</v>
      </c>
      <c r="C147" s="220" t="s">
        <v>2092</v>
      </c>
      <c r="D147" s="220" t="s">
        <v>1560</v>
      </c>
      <c r="E147" s="218"/>
      <c r="F147" s="219" t="s">
        <v>2093</v>
      </c>
      <c r="G147" s="208"/>
      <c r="H147" s="172"/>
      <c r="I147" s="172" t="s">
        <v>2094</v>
      </c>
      <c r="J147" s="173"/>
      <c r="K147" s="173"/>
      <c r="L147" s="173"/>
      <c r="M147" s="173"/>
      <c r="N147" s="173"/>
      <c r="O147" s="173"/>
      <c r="P147" s="173"/>
      <c r="Q147" s="173"/>
      <c r="R147" s="173"/>
      <c r="S147" s="173"/>
      <c r="T147" s="173"/>
      <c r="U147" s="173"/>
      <c r="V147" s="173"/>
      <c r="W147" s="173"/>
      <c r="X147" s="173"/>
      <c r="Y147" s="173"/>
      <c r="Z147" s="173"/>
      <c r="AA147" s="173"/>
    </row>
    <row r="148">
      <c r="A148" s="251" t="s">
        <v>2095</v>
      </c>
      <c r="B148" s="251" t="s">
        <v>2096</v>
      </c>
      <c r="C148" s="258" t="s">
        <v>2097</v>
      </c>
      <c r="D148" s="258" t="s">
        <v>1560</v>
      </c>
      <c r="E148" s="263" t="s">
        <v>2098</v>
      </c>
      <c r="F148" s="252" t="s">
        <v>2099</v>
      </c>
      <c r="G148" s="189"/>
      <c r="H148" s="184"/>
      <c r="I148" s="185" t="s">
        <v>2100</v>
      </c>
      <c r="J148" s="186"/>
      <c r="K148" s="186"/>
      <c r="L148" s="186"/>
      <c r="M148" s="186"/>
      <c r="N148" s="186"/>
      <c r="O148" s="186"/>
      <c r="P148" s="186"/>
      <c r="Q148" s="186"/>
      <c r="R148" s="186"/>
      <c r="S148" s="186"/>
      <c r="T148" s="186"/>
      <c r="U148" s="186"/>
      <c r="V148" s="186"/>
      <c r="W148" s="186"/>
      <c r="X148" s="186"/>
      <c r="Y148" s="186"/>
      <c r="Z148" s="186"/>
      <c r="AA148" s="186"/>
    </row>
    <row r="149">
      <c r="A149" s="236" t="s">
        <v>2101</v>
      </c>
      <c r="B149" s="239"/>
      <c r="C149" s="236" t="s">
        <v>2102</v>
      </c>
      <c r="D149" s="265"/>
      <c r="E149" s="260" t="s">
        <v>2103</v>
      </c>
      <c r="F149" s="240" t="s">
        <v>2104</v>
      </c>
      <c r="G149" s="109"/>
      <c r="I149" s="109"/>
    </row>
    <row r="150">
      <c r="A150" s="251" t="s">
        <v>2105</v>
      </c>
      <c r="B150" s="251" t="s">
        <v>2106</v>
      </c>
      <c r="C150" s="251" t="s">
        <v>2107</v>
      </c>
      <c r="D150" s="258" t="s">
        <v>1022</v>
      </c>
      <c r="E150" s="263" t="s">
        <v>2108</v>
      </c>
      <c r="F150" s="254" t="s">
        <v>2109</v>
      </c>
      <c r="G150" s="189"/>
      <c r="H150" s="184"/>
      <c r="I150" s="185" t="s">
        <v>2110</v>
      </c>
      <c r="J150" s="186"/>
      <c r="K150" s="186"/>
      <c r="L150" s="186"/>
      <c r="M150" s="186"/>
      <c r="N150" s="186"/>
      <c r="O150" s="186"/>
      <c r="P150" s="186"/>
      <c r="Q150" s="186"/>
      <c r="R150" s="186"/>
      <c r="S150" s="186"/>
      <c r="T150" s="186"/>
      <c r="U150" s="186"/>
      <c r="V150" s="186"/>
      <c r="W150" s="186"/>
      <c r="X150" s="186"/>
      <c r="Y150" s="186"/>
      <c r="Z150" s="186"/>
      <c r="AA150" s="186"/>
    </row>
    <row r="151">
      <c r="A151" s="212" t="s">
        <v>2111</v>
      </c>
      <c r="B151" s="212" t="s">
        <v>2112</v>
      </c>
      <c r="C151" s="220" t="s">
        <v>2113</v>
      </c>
      <c r="D151" s="220" t="s">
        <v>1560</v>
      </c>
      <c r="E151" s="257" t="s">
        <v>2114</v>
      </c>
      <c r="F151" s="219" t="s">
        <v>2115</v>
      </c>
      <c r="G151" s="208"/>
      <c r="H151" s="171"/>
      <c r="I151" s="172" t="s">
        <v>1826</v>
      </c>
      <c r="J151" s="173"/>
      <c r="K151" s="173"/>
      <c r="L151" s="173"/>
      <c r="M151" s="173"/>
      <c r="N151" s="173"/>
      <c r="O151" s="173"/>
      <c r="P151" s="173"/>
      <c r="Q151" s="173"/>
      <c r="R151" s="173"/>
      <c r="S151" s="173"/>
      <c r="T151" s="173"/>
      <c r="U151" s="173"/>
      <c r="V151" s="173"/>
      <c r="W151" s="173"/>
      <c r="X151" s="173"/>
      <c r="Y151" s="173"/>
      <c r="Z151" s="173"/>
      <c r="AA151" s="173"/>
    </row>
    <row r="152">
      <c r="A152" s="236" t="s">
        <v>2116</v>
      </c>
      <c r="B152" s="237" t="s">
        <v>2117</v>
      </c>
      <c r="C152" s="242" t="s">
        <v>2118</v>
      </c>
      <c r="D152" s="242" t="s">
        <v>1036</v>
      </c>
      <c r="E152" s="260" t="s">
        <v>2119</v>
      </c>
      <c r="F152" s="240" t="s">
        <v>2120</v>
      </c>
      <c r="G152" s="109"/>
      <c r="I152" s="109"/>
    </row>
    <row r="153">
      <c r="A153" s="212" t="s">
        <v>2121</v>
      </c>
      <c r="B153" s="212" t="s">
        <v>2122</v>
      </c>
      <c r="C153" s="220" t="s">
        <v>2123</v>
      </c>
      <c r="D153" s="220" t="s">
        <v>1560</v>
      </c>
      <c r="E153" s="257" t="s">
        <v>2124</v>
      </c>
      <c r="F153" s="219" t="s">
        <v>2125</v>
      </c>
      <c r="G153" s="208"/>
      <c r="H153" s="172"/>
      <c r="I153" s="172" t="s">
        <v>2126</v>
      </c>
      <c r="J153" s="173"/>
      <c r="K153" s="173"/>
      <c r="L153" s="173"/>
      <c r="M153" s="173"/>
      <c r="N153" s="173"/>
      <c r="O153" s="173"/>
      <c r="P153" s="173"/>
      <c r="Q153" s="173"/>
      <c r="R153" s="173"/>
      <c r="S153" s="173"/>
      <c r="T153" s="173"/>
      <c r="U153" s="173"/>
      <c r="V153" s="173"/>
      <c r="W153" s="173"/>
      <c r="X153" s="173"/>
      <c r="Y153" s="173"/>
      <c r="Z153" s="173"/>
      <c r="AA153" s="173"/>
    </row>
    <row r="154">
      <c r="A154" s="236" t="s">
        <v>2127</v>
      </c>
      <c r="B154" s="237" t="s">
        <v>2128</v>
      </c>
      <c r="C154" s="236" t="s">
        <v>2129</v>
      </c>
      <c r="D154" s="242" t="s">
        <v>1560</v>
      </c>
      <c r="E154" s="260" t="s">
        <v>2130</v>
      </c>
      <c r="F154" s="240" t="s">
        <v>2131</v>
      </c>
      <c r="G154" s="109"/>
      <c r="I154" s="109"/>
    </row>
    <row r="155">
      <c r="A155" s="251" t="s">
        <v>2132</v>
      </c>
      <c r="B155" s="252" t="s">
        <v>2133</v>
      </c>
      <c r="C155" s="258" t="s">
        <v>2134</v>
      </c>
      <c r="D155" s="261"/>
      <c r="E155" s="259" t="s">
        <v>2135</v>
      </c>
      <c r="F155" s="254" t="s">
        <v>2136</v>
      </c>
      <c r="G155" s="189"/>
      <c r="H155" s="184"/>
      <c r="I155" s="185" t="s">
        <v>2137</v>
      </c>
      <c r="J155" s="186"/>
      <c r="K155" s="186"/>
      <c r="L155" s="186"/>
      <c r="M155" s="186"/>
      <c r="N155" s="186"/>
      <c r="O155" s="186"/>
      <c r="P155" s="186"/>
      <c r="Q155" s="186"/>
      <c r="R155" s="186"/>
      <c r="S155" s="186"/>
      <c r="T155" s="186"/>
      <c r="U155" s="186"/>
      <c r="V155" s="186"/>
      <c r="W155" s="186"/>
      <c r="X155" s="186"/>
      <c r="Y155" s="186"/>
      <c r="Z155" s="186"/>
      <c r="AA155" s="186"/>
    </row>
    <row r="156">
      <c r="A156" s="212" t="s">
        <v>2138</v>
      </c>
      <c r="B156" s="213" t="s">
        <v>1632</v>
      </c>
      <c r="C156" s="220" t="s">
        <v>2139</v>
      </c>
      <c r="D156" s="220" t="s">
        <v>1560</v>
      </c>
      <c r="E156" s="257" t="s">
        <v>2140</v>
      </c>
      <c r="F156" s="219" t="s">
        <v>2141</v>
      </c>
      <c r="G156" s="208"/>
      <c r="H156" s="171"/>
      <c r="I156" s="172" t="s">
        <v>1826</v>
      </c>
      <c r="J156" s="173"/>
      <c r="K156" s="173"/>
      <c r="L156" s="173"/>
      <c r="M156" s="173"/>
      <c r="N156" s="173"/>
      <c r="O156" s="173"/>
      <c r="P156" s="173"/>
      <c r="Q156" s="173"/>
      <c r="R156" s="173"/>
      <c r="S156" s="173"/>
      <c r="T156" s="173"/>
      <c r="U156" s="173"/>
      <c r="V156" s="173"/>
      <c r="W156" s="173"/>
      <c r="X156" s="173"/>
      <c r="Y156" s="173"/>
      <c r="Z156" s="173"/>
      <c r="AA156" s="173"/>
    </row>
    <row r="157">
      <c r="A157" s="212" t="s">
        <v>2142</v>
      </c>
      <c r="B157" s="213" t="s">
        <v>1632</v>
      </c>
      <c r="C157" s="220" t="s">
        <v>2113</v>
      </c>
      <c r="D157" s="220" t="s">
        <v>1560</v>
      </c>
      <c r="E157" s="257" t="s">
        <v>2114</v>
      </c>
      <c r="F157" s="219" t="s">
        <v>2143</v>
      </c>
      <c r="G157" s="208"/>
      <c r="H157" s="171"/>
      <c r="I157" s="172" t="s">
        <v>1826</v>
      </c>
      <c r="J157" s="173"/>
      <c r="K157" s="173"/>
      <c r="L157" s="173"/>
      <c r="M157" s="173"/>
      <c r="N157" s="173"/>
      <c r="O157" s="173"/>
      <c r="P157" s="173"/>
      <c r="Q157" s="173"/>
      <c r="R157" s="173"/>
      <c r="S157" s="173"/>
      <c r="T157" s="173"/>
      <c r="U157" s="173"/>
      <c r="V157" s="173"/>
      <c r="W157" s="173"/>
      <c r="X157" s="173"/>
      <c r="Y157" s="173"/>
      <c r="Z157" s="173"/>
      <c r="AA157" s="173"/>
    </row>
    <row r="158">
      <c r="A158" s="251" t="s">
        <v>2144</v>
      </c>
      <c r="B158" s="252" t="s">
        <v>1632</v>
      </c>
      <c r="C158" s="258" t="s">
        <v>2145</v>
      </c>
      <c r="D158" s="258" t="s">
        <v>1022</v>
      </c>
      <c r="E158" s="259" t="s">
        <v>2146</v>
      </c>
      <c r="F158" s="254" t="s">
        <v>2147</v>
      </c>
      <c r="G158" s="189"/>
      <c r="H158" s="186"/>
      <c r="I158" s="189"/>
      <c r="J158" s="186"/>
      <c r="K158" s="186"/>
      <c r="L158" s="186"/>
      <c r="M158" s="186"/>
      <c r="N158" s="186"/>
      <c r="O158" s="186"/>
      <c r="P158" s="186"/>
      <c r="Q158" s="186"/>
      <c r="R158" s="186"/>
      <c r="S158" s="186"/>
      <c r="T158" s="186"/>
      <c r="U158" s="186"/>
      <c r="V158" s="186"/>
      <c r="W158" s="186"/>
      <c r="X158" s="186"/>
      <c r="Y158" s="186"/>
      <c r="Z158" s="186"/>
      <c r="AA158" s="186"/>
    </row>
    <row r="159">
      <c r="A159" s="236" t="s">
        <v>2148</v>
      </c>
      <c r="B159" s="237" t="s">
        <v>1632</v>
      </c>
      <c r="C159" s="242" t="s">
        <v>2149</v>
      </c>
      <c r="D159" s="265"/>
      <c r="E159" s="267" t="s">
        <v>2150</v>
      </c>
      <c r="F159" s="240" t="s">
        <v>2151</v>
      </c>
      <c r="G159" s="109"/>
      <c r="I159" s="109"/>
    </row>
    <row r="160">
      <c r="A160" s="212" t="s">
        <v>2152</v>
      </c>
      <c r="B160" s="213" t="s">
        <v>1632</v>
      </c>
      <c r="C160" s="220" t="s">
        <v>2153</v>
      </c>
      <c r="D160" s="220" t="s">
        <v>1560</v>
      </c>
      <c r="E160" s="257" t="s">
        <v>2154</v>
      </c>
      <c r="F160" s="219" t="s">
        <v>2155</v>
      </c>
      <c r="G160" s="208"/>
      <c r="H160" s="171"/>
      <c r="I160" s="172" t="s">
        <v>2156</v>
      </c>
      <c r="J160" s="173"/>
      <c r="K160" s="173"/>
      <c r="L160" s="173"/>
      <c r="M160" s="173"/>
      <c r="N160" s="173"/>
      <c r="O160" s="173"/>
      <c r="P160" s="173"/>
      <c r="Q160" s="173"/>
      <c r="R160" s="173"/>
      <c r="S160" s="173"/>
      <c r="T160" s="173"/>
      <c r="U160" s="173"/>
      <c r="V160" s="173"/>
      <c r="W160" s="173"/>
      <c r="X160" s="173"/>
      <c r="Y160" s="173"/>
      <c r="Z160" s="173"/>
      <c r="AA160" s="173"/>
    </row>
    <row r="161">
      <c r="A161" s="251" t="s">
        <v>2157</v>
      </c>
      <c r="B161" s="252" t="s">
        <v>1632</v>
      </c>
      <c r="C161" s="251" t="s">
        <v>2158</v>
      </c>
      <c r="D161" s="258" t="s">
        <v>1560</v>
      </c>
      <c r="E161" s="263" t="s">
        <v>2159</v>
      </c>
      <c r="F161" s="254" t="s">
        <v>2160</v>
      </c>
      <c r="G161" s="189"/>
      <c r="H161" s="184"/>
      <c r="I161" s="185" t="s">
        <v>2161</v>
      </c>
      <c r="J161" s="186"/>
      <c r="K161" s="186"/>
      <c r="L161" s="186"/>
      <c r="M161" s="186"/>
      <c r="N161" s="186"/>
      <c r="O161" s="186"/>
      <c r="P161" s="186"/>
      <c r="Q161" s="186"/>
      <c r="R161" s="186"/>
      <c r="S161" s="186"/>
      <c r="T161" s="186"/>
      <c r="U161" s="186"/>
      <c r="V161" s="186"/>
      <c r="W161" s="186"/>
      <c r="X161" s="186"/>
      <c r="Y161" s="186"/>
      <c r="Z161" s="186"/>
      <c r="AA161" s="186"/>
    </row>
    <row r="162">
      <c r="A162" s="236" t="s">
        <v>2162</v>
      </c>
      <c r="B162" s="237" t="s">
        <v>1632</v>
      </c>
      <c r="C162" s="242" t="s">
        <v>2163</v>
      </c>
      <c r="D162" s="265"/>
      <c r="E162" s="267" t="s">
        <v>2164</v>
      </c>
      <c r="F162" s="240" t="s">
        <v>2165</v>
      </c>
      <c r="G162" s="109"/>
      <c r="I162" s="109"/>
    </row>
    <row r="163" ht="46.5" customHeight="1">
      <c r="A163" s="236" t="s">
        <v>2166</v>
      </c>
      <c r="B163" s="237" t="s">
        <v>1719</v>
      </c>
      <c r="C163" s="242" t="s">
        <v>2167</v>
      </c>
      <c r="D163" s="265"/>
      <c r="E163" s="260" t="s">
        <v>2168</v>
      </c>
      <c r="F163" s="240" t="s">
        <v>2169</v>
      </c>
      <c r="G163" s="109"/>
      <c r="I163" s="109"/>
    </row>
    <row r="164">
      <c r="A164" s="213" t="s">
        <v>2170</v>
      </c>
      <c r="B164" s="213" t="s">
        <v>2171</v>
      </c>
      <c r="C164" s="220" t="s">
        <v>2172</v>
      </c>
      <c r="D164" s="220" t="s">
        <v>1560</v>
      </c>
      <c r="E164" s="257" t="s">
        <v>2173</v>
      </c>
      <c r="F164" s="219" t="s">
        <v>2174</v>
      </c>
      <c r="G164" s="208"/>
      <c r="H164" s="171"/>
      <c r="I164" s="172" t="s">
        <v>2175</v>
      </c>
      <c r="J164" s="173"/>
      <c r="K164" s="173"/>
      <c r="L164" s="173"/>
      <c r="M164" s="173"/>
      <c r="N164" s="173"/>
      <c r="O164" s="173"/>
      <c r="P164" s="173"/>
      <c r="Q164" s="173"/>
      <c r="R164" s="173"/>
      <c r="S164" s="173"/>
      <c r="T164" s="173"/>
      <c r="U164" s="173"/>
      <c r="V164" s="173"/>
      <c r="W164" s="173"/>
      <c r="X164" s="173"/>
      <c r="Y164" s="173"/>
      <c r="Z164" s="173"/>
      <c r="AA164" s="173"/>
    </row>
    <row r="165">
      <c r="A165" s="212" t="s">
        <v>2176</v>
      </c>
      <c r="B165" s="213" t="s">
        <v>2003</v>
      </c>
      <c r="C165" s="212" t="s">
        <v>2177</v>
      </c>
      <c r="D165" s="220" t="s">
        <v>1560</v>
      </c>
      <c r="E165" s="257" t="s">
        <v>2178</v>
      </c>
      <c r="F165" s="219" t="s">
        <v>2179</v>
      </c>
      <c r="G165" s="208"/>
      <c r="H165" s="171"/>
      <c r="I165" s="172" t="s">
        <v>2180</v>
      </c>
      <c r="J165" s="173"/>
      <c r="K165" s="173"/>
      <c r="L165" s="173"/>
      <c r="M165" s="173"/>
      <c r="N165" s="173"/>
      <c r="O165" s="173"/>
      <c r="P165" s="173"/>
      <c r="Q165" s="173"/>
      <c r="R165" s="173"/>
      <c r="S165" s="173"/>
      <c r="T165" s="173"/>
      <c r="U165" s="173"/>
      <c r="V165" s="173"/>
      <c r="W165" s="173"/>
      <c r="X165" s="173"/>
      <c r="Y165" s="173"/>
      <c r="Z165" s="173"/>
      <c r="AA165" s="173"/>
    </row>
    <row r="166">
      <c r="A166" s="268" t="s">
        <v>2181</v>
      </c>
      <c r="B166" s="237" t="s">
        <v>2182</v>
      </c>
      <c r="C166" s="242" t="s">
        <v>2183</v>
      </c>
      <c r="D166" s="242"/>
      <c r="E166" s="260" t="s">
        <v>2184</v>
      </c>
      <c r="F166" s="240" t="s">
        <v>2185</v>
      </c>
      <c r="G166" s="109"/>
    </row>
    <row r="167">
      <c r="B167" s="109"/>
      <c r="C167" s="109"/>
      <c r="E167" s="109"/>
      <c r="F167" s="109"/>
      <c r="G167" s="109"/>
    </row>
    <row r="168">
      <c r="A168" s="269" t="s">
        <v>2186</v>
      </c>
      <c r="J168" s="270"/>
      <c r="K168" s="270"/>
      <c r="L168" s="270"/>
      <c r="M168" s="270"/>
      <c r="N168" s="270"/>
      <c r="O168" s="270"/>
      <c r="P168" s="270"/>
      <c r="Q168" s="270"/>
      <c r="R168" s="270"/>
      <c r="S168" s="270"/>
      <c r="T168" s="270"/>
      <c r="U168" s="270"/>
      <c r="V168" s="270"/>
      <c r="W168" s="270"/>
      <c r="X168" s="270"/>
      <c r="Y168" s="270"/>
      <c r="Z168" s="270"/>
      <c r="AA168" s="270"/>
    </row>
    <row r="169" ht="19.5" customHeight="1">
      <c r="A169" s="271" t="s">
        <v>2187</v>
      </c>
      <c r="B169" s="144" t="s">
        <v>2188</v>
      </c>
      <c r="C169" s="272" t="s">
        <v>2189</v>
      </c>
      <c r="E169" s="273" t="s">
        <v>2190</v>
      </c>
      <c r="F169" s="11" t="s">
        <v>2191</v>
      </c>
      <c r="G169" s="109"/>
      <c r="H169" s="11">
        <v>23.09</v>
      </c>
      <c r="I169" s="144" t="s">
        <v>1434</v>
      </c>
    </row>
    <row r="170">
      <c r="A170" s="274" t="s">
        <v>2192</v>
      </c>
      <c r="B170" s="172" t="s">
        <v>2193</v>
      </c>
      <c r="C170" s="275"/>
      <c r="D170" s="173"/>
      <c r="E170" s="276" t="s">
        <v>2194</v>
      </c>
      <c r="F170" s="171" t="s">
        <v>2195</v>
      </c>
      <c r="G170" s="208"/>
      <c r="H170" s="171">
        <v>23.09</v>
      </c>
      <c r="I170" s="172" t="s">
        <v>2196</v>
      </c>
      <c r="J170" s="173"/>
      <c r="K170" s="173"/>
      <c r="L170" s="173"/>
      <c r="M170" s="173"/>
      <c r="N170" s="173"/>
      <c r="O170" s="173"/>
      <c r="P170" s="173"/>
      <c r="Q170" s="173"/>
      <c r="R170" s="173"/>
      <c r="S170" s="173"/>
      <c r="T170" s="173"/>
      <c r="U170" s="173"/>
      <c r="V170" s="173"/>
      <c r="W170" s="173"/>
      <c r="X170" s="173"/>
      <c r="Y170" s="173"/>
      <c r="Z170" s="173"/>
      <c r="AA170" s="173"/>
    </row>
    <row r="171">
      <c r="A171" s="274" t="s">
        <v>2197</v>
      </c>
      <c r="B171" s="172" t="s">
        <v>2193</v>
      </c>
      <c r="C171" s="275" t="s">
        <v>2198</v>
      </c>
      <c r="D171" s="275" t="s">
        <v>992</v>
      </c>
      <c r="E171" s="277" t="s">
        <v>2199</v>
      </c>
      <c r="F171" s="171" t="s">
        <v>2200</v>
      </c>
      <c r="G171" s="208"/>
      <c r="H171" s="171">
        <v>29.09</v>
      </c>
      <c r="I171" s="172" t="s">
        <v>2201</v>
      </c>
      <c r="J171" s="173"/>
      <c r="K171" s="173"/>
      <c r="L171" s="173"/>
      <c r="M171" s="173"/>
      <c r="N171" s="173"/>
      <c r="O171" s="173"/>
      <c r="P171" s="173"/>
      <c r="Q171" s="173"/>
      <c r="R171" s="173"/>
      <c r="S171" s="173"/>
      <c r="T171" s="173"/>
      <c r="U171" s="173"/>
      <c r="V171" s="173"/>
      <c r="W171" s="173"/>
      <c r="X171" s="173"/>
      <c r="Y171" s="173"/>
      <c r="Z171" s="173"/>
      <c r="AA171" s="173"/>
    </row>
    <row r="172">
      <c r="A172" s="274" t="s">
        <v>2202</v>
      </c>
      <c r="B172" s="172" t="s">
        <v>2203</v>
      </c>
      <c r="C172" s="275" t="s">
        <v>2204</v>
      </c>
      <c r="D172" s="275" t="s">
        <v>1560</v>
      </c>
      <c r="E172" s="208"/>
      <c r="F172" s="171" t="s">
        <v>2205</v>
      </c>
      <c r="G172" s="208"/>
      <c r="H172" s="171">
        <v>23.09</v>
      </c>
      <c r="I172" s="172" t="s">
        <v>1701</v>
      </c>
      <c r="J172" s="173"/>
      <c r="K172" s="173"/>
      <c r="L172" s="173"/>
      <c r="M172" s="173"/>
      <c r="N172" s="173"/>
      <c r="O172" s="173"/>
      <c r="P172" s="173"/>
      <c r="Q172" s="173"/>
      <c r="R172" s="173"/>
      <c r="S172" s="173"/>
      <c r="T172" s="173"/>
      <c r="U172" s="173"/>
      <c r="V172" s="173"/>
      <c r="W172" s="173"/>
      <c r="X172" s="173"/>
      <c r="Y172" s="173"/>
      <c r="Z172" s="173"/>
      <c r="AA172" s="173"/>
    </row>
    <row r="173">
      <c r="A173" s="274" t="s">
        <v>2206</v>
      </c>
      <c r="B173" s="172" t="s">
        <v>2207</v>
      </c>
      <c r="C173" s="278" t="s">
        <v>2208</v>
      </c>
      <c r="D173" s="275" t="s">
        <v>1560</v>
      </c>
      <c r="E173" s="277" t="s">
        <v>2209</v>
      </c>
      <c r="F173" s="171" t="s">
        <v>2210</v>
      </c>
      <c r="G173" s="208"/>
      <c r="H173" s="171">
        <v>23.09</v>
      </c>
      <c r="I173" s="172" t="s">
        <v>2211</v>
      </c>
      <c r="J173" s="173"/>
      <c r="K173" s="173"/>
      <c r="L173" s="173"/>
      <c r="M173" s="173"/>
      <c r="N173" s="173"/>
      <c r="O173" s="173"/>
      <c r="P173" s="173"/>
      <c r="Q173" s="173"/>
      <c r="R173" s="173"/>
      <c r="S173" s="173"/>
      <c r="T173" s="173"/>
      <c r="U173" s="173"/>
      <c r="V173" s="173"/>
      <c r="W173" s="173"/>
      <c r="X173" s="173"/>
      <c r="Y173" s="173"/>
      <c r="Z173" s="173"/>
      <c r="AA173" s="173"/>
    </row>
    <row r="174">
      <c r="A174" s="274" t="s">
        <v>2212</v>
      </c>
      <c r="B174" s="172" t="s">
        <v>2213</v>
      </c>
      <c r="C174" s="275" t="s">
        <v>2214</v>
      </c>
      <c r="D174" s="173"/>
      <c r="E174" s="277" t="s">
        <v>2215</v>
      </c>
      <c r="F174" s="171" t="s">
        <v>2216</v>
      </c>
      <c r="G174" s="208"/>
      <c r="H174" s="171">
        <v>23.09</v>
      </c>
      <c r="I174" s="172" t="s">
        <v>1701</v>
      </c>
      <c r="J174" s="173"/>
      <c r="K174" s="173"/>
      <c r="L174" s="173"/>
      <c r="M174" s="173"/>
      <c r="N174" s="173"/>
      <c r="O174" s="173"/>
      <c r="P174" s="173"/>
      <c r="Q174" s="173"/>
      <c r="R174" s="173"/>
      <c r="S174" s="173"/>
      <c r="T174" s="173"/>
      <c r="U174" s="173"/>
      <c r="V174" s="173"/>
      <c r="W174" s="173"/>
      <c r="X174" s="173"/>
      <c r="Y174" s="173"/>
      <c r="Z174" s="173"/>
      <c r="AA174" s="173"/>
    </row>
    <row r="175">
      <c r="A175" s="271" t="s">
        <v>2217</v>
      </c>
      <c r="B175" s="144" t="s">
        <v>2218</v>
      </c>
      <c r="C175" s="279" t="s">
        <v>2219</v>
      </c>
      <c r="E175" s="273" t="s">
        <v>2220</v>
      </c>
      <c r="F175" s="11" t="s">
        <v>2221</v>
      </c>
      <c r="G175" s="109"/>
      <c r="H175" s="11">
        <v>23.09</v>
      </c>
      <c r="I175" s="144" t="s">
        <v>2222</v>
      </c>
    </row>
    <row r="176">
      <c r="A176" s="274" t="s">
        <v>2223</v>
      </c>
      <c r="B176" s="172" t="s">
        <v>2203</v>
      </c>
      <c r="C176" s="275" t="s">
        <v>2224</v>
      </c>
      <c r="D176" s="275" t="s">
        <v>1560</v>
      </c>
      <c r="E176" s="277" t="s">
        <v>2225</v>
      </c>
      <c r="F176" s="171" t="s">
        <v>2226</v>
      </c>
      <c r="G176" s="172" t="s">
        <v>2227</v>
      </c>
      <c r="H176" s="171">
        <v>23.09</v>
      </c>
      <c r="I176" s="172" t="s">
        <v>2228</v>
      </c>
      <c r="J176" s="173"/>
      <c r="K176" s="173"/>
      <c r="L176" s="173"/>
      <c r="M176" s="173"/>
      <c r="N176" s="173"/>
      <c r="O176" s="173"/>
      <c r="P176" s="173"/>
      <c r="Q176" s="173"/>
      <c r="R176" s="173"/>
      <c r="S176" s="173"/>
      <c r="T176" s="173"/>
      <c r="U176" s="173"/>
      <c r="V176" s="173"/>
      <c r="W176" s="173"/>
      <c r="X176" s="173"/>
      <c r="Y176" s="173"/>
      <c r="Z176" s="173"/>
      <c r="AA176" s="173"/>
    </row>
    <row r="177">
      <c r="A177" s="274" t="s">
        <v>2229</v>
      </c>
      <c r="B177" s="278" t="s">
        <v>2230</v>
      </c>
      <c r="C177" s="275" t="s">
        <v>2231</v>
      </c>
      <c r="D177" s="275" t="s">
        <v>992</v>
      </c>
      <c r="E177" s="277" t="s">
        <v>2232</v>
      </c>
      <c r="F177" s="171" t="s">
        <v>2233</v>
      </c>
      <c r="G177" s="172" t="s">
        <v>2234</v>
      </c>
      <c r="H177" s="171">
        <v>23.09</v>
      </c>
      <c r="I177" s="172" t="s">
        <v>2228</v>
      </c>
      <c r="J177" s="173"/>
      <c r="K177" s="173"/>
      <c r="L177" s="173"/>
      <c r="M177" s="173"/>
      <c r="N177" s="173"/>
      <c r="O177" s="173"/>
      <c r="P177" s="173"/>
      <c r="Q177" s="173"/>
      <c r="R177" s="173"/>
      <c r="S177" s="173"/>
      <c r="T177" s="173"/>
      <c r="U177" s="173"/>
      <c r="V177" s="173"/>
      <c r="W177" s="173"/>
      <c r="X177" s="173"/>
      <c r="Y177" s="173"/>
      <c r="Z177" s="173"/>
      <c r="AA177" s="173"/>
    </row>
    <row r="178">
      <c r="A178" s="274" t="s">
        <v>2235</v>
      </c>
      <c r="B178" s="278" t="s">
        <v>2236</v>
      </c>
      <c r="C178" s="275" t="s">
        <v>2237</v>
      </c>
      <c r="D178" s="275" t="s">
        <v>1022</v>
      </c>
      <c r="E178" s="277" t="s">
        <v>2238</v>
      </c>
      <c r="F178" s="171" t="s">
        <v>2239</v>
      </c>
      <c r="G178" s="208"/>
      <c r="H178" s="171">
        <v>23.09</v>
      </c>
      <c r="I178" s="172" t="s">
        <v>1701</v>
      </c>
      <c r="J178" s="173"/>
      <c r="K178" s="173"/>
      <c r="L178" s="173"/>
      <c r="M178" s="173"/>
      <c r="N178" s="173"/>
      <c r="O178" s="173"/>
      <c r="P178" s="173"/>
      <c r="Q178" s="173"/>
      <c r="R178" s="173"/>
      <c r="S178" s="173"/>
      <c r="T178" s="173"/>
      <c r="U178" s="173"/>
      <c r="V178" s="173"/>
      <c r="W178" s="173"/>
      <c r="X178" s="173"/>
      <c r="Y178" s="173"/>
      <c r="Z178" s="173"/>
      <c r="AA178" s="173"/>
    </row>
    <row r="179">
      <c r="A179" s="274" t="s">
        <v>2240</v>
      </c>
      <c r="B179" s="208"/>
      <c r="C179" s="278" t="s">
        <v>2241</v>
      </c>
      <c r="D179" s="275" t="s">
        <v>1022</v>
      </c>
      <c r="E179" s="277" t="s">
        <v>2242</v>
      </c>
      <c r="F179" s="171" t="s">
        <v>2243</v>
      </c>
      <c r="G179" s="208"/>
      <c r="H179" s="171">
        <v>23.09</v>
      </c>
      <c r="I179" s="172" t="s">
        <v>2110</v>
      </c>
      <c r="J179" s="173"/>
      <c r="K179" s="173"/>
      <c r="L179" s="173"/>
      <c r="M179" s="173"/>
      <c r="N179" s="173"/>
      <c r="O179" s="173"/>
      <c r="P179" s="173"/>
      <c r="Q179" s="173"/>
      <c r="R179" s="173"/>
      <c r="S179" s="173"/>
      <c r="T179" s="173"/>
      <c r="U179" s="173"/>
      <c r="V179" s="173"/>
      <c r="W179" s="173"/>
      <c r="X179" s="173"/>
      <c r="Y179" s="173"/>
      <c r="Z179" s="173"/>
      <c r="AA179" s="173"/>
    </row>
    <row r="180">
      <c r="A180" s="274" t="s">
        <v>2244</v>
      </c>
      <c r="B180" s="172" t="s">
        <v>2245</v>
      </c>
      <c r="C180" s="275" t="s">
        <v>2246</v>
      </c>
      <c r="D180" s="173"/>
      <c r="E180" s="277" t="s">
        <v>2247</v>
      </c>
      <c r="F180" s="171" t="s">
        <v>2248</v>
      </c>
      <c r="G180" s="172" t="s">
        <v>2249</v>
      </c>
      <c r="H180" s="171">
        <v>23.09</v>
      </c>
      <c r="I180" s="172" t="s">
        <v>2250</v>
      </c>
      <c r="J180" s="173"/>
      <c r="K180" s="173"/>
      <c r="L180" s="173"/>
      <c r="M180" s="173"/>
      <c r="N180" s="173"/>
      <c r="O180" s="173"/>
      <c r="P180" s="173"/>
      <c r="Q180" s="173"/>
      <c r="R180" s="173"/>
      <c r="S180" s="173"/>
      <c r="T180" s="173"/>
      <c r="U180" s="173"/>
      <c r="V180" s="173"/>
      <c r="W180" s="173"/>
      <c r="X180" s="173"/>
      <c r="Y180" s="173"/>
      <c r="Z180" s="173"/>
      <c r="AA180" s="173"/>
    </row>
    <row r="181">
      <c r="A181" s="212" t="s">
        <v>2251</v>
      </c>
      <c r="B181" s="172" t="s">
        <v>2252</v>
      </c>
      <c r="C181" s="278" t="s">
        <v>2253</v>
      </c>
      <c r="D181" s="275" t="s">
        <v>1560</v>
      </c>
      <c r="E181" s="276" t="s">
        <v>2254</v>
      </c>
      <c r="F181" s="171" t="s">
        <v>2255</v>
      </c>
      <c r="G181" s="208"/>
      <c r="H181" s="171">
        <v>29.09</v>
      </c>
      <c r="I181" s="172" t="s">
        <v>2256</v>
      </c>
      <c r="J181" s="173"/>
      <c r="K181" s="173"/>
      <c r="L181" s="173"/>
      <c r="M181" s="173"/>
      <c r="N181" s="173"/>
      <c r="O181" s="173"/>
      <c r="P181" s="173"/>
      <c r="Q181" s="173"/>
      <c r="R181" s="173"/>
      <c r="S181" s="173"/>
      <c r="T181" s="173"/>
      <c r="U181" s="173"/>
      <c r="V181" s="173"/>
      <c r="W181" s="173"/>
      <c r="X181" s="173"/>
      <c r="Y181" s="173"/>
      <c r="Z181" s="173"/>
      <c r="AA181" s="173"/>
    </row>
    <row r="182">
      <c r="A182" s="271" t="s">
        <v>2257</v>
      </c>
      <c r="B182" s="144" t="s">
        <v>2258</v>
      </c>
      <c r="C182" s="272" t="s">
        <v>2259</v>
      </c>
      <c r="D182" s="272" t="s">
        <v>1560</v>
      </c>
      <c r="E182" s="280" t="s">
        <v>2260</v>
      </c>
      <c r="F182" s="11" t="s">
        <v>2261</v>
      </c>
      <c r="G182" s="109"/>
      <c r="H182" s="11">
        <v>23.09</v>
      </c>
      <c r="I182" s="144" t="s">
        <v>1743</v>
      </c>
    </row>
    <row r="183">
      <c r="A183" s="271" t="s">
        <v>2262</v>
      </c>
      <c r="B183" s="144" t="s">
        <v>2263</v>
      </c>
      <c r="C183" s="272" t="s">
        <v>2264</v>
      </c>
      <c r="D183" s="272" t="s">
        <v>1560</v>
      </c>
      <c r="E183" s="280" t="s">
        <v>2265</v>
      </c>
      <c r="F183" s="11" t="s">
        <v>2266</v>
      </c>
      <c r="G183" s="109"/>
      <c r="I183" s="109"/>
    </row>
    <row r="184">
      <c r="A184" s="274" t="s">
        <v>2267</v>
      </c>
      <c r="B184" s="172" t="s">
        <v>2268</v>
      </c>
      <c r="C184" s="275" t="s">
        <v>2269</v>
      </c>
      <c r="D184" s="173"/>
      <c r="E184" s="276" t="s">
        <v>2270</v>
      </c>
      <c r="F184" s="171" t="s">
        <v>2271</v>
      </c>
      <c r="G184" s="208"/>
      <c r="H184" s="171">
        <v>23.09</v>
      </c>
      <c r="I184" s="172" t="s">
        <v>1701</v>
      </c>
      <c r="J184" s="173"/>
      <c r="K184" s="173"/>
      <c r="L184" s="173"/>
      <c r="M184" s="173"/>
      <c r="N184" s="173"/>
      <c r="O184" s="173"/>
      <c r="P184" s="173"/>
      <c r="Q184" s="173"/>
      <c r="R184" s="173"/>
      <c r="S184" s="173"/>
      <c r="T184" s="173"/>
      <c r="U184" s="173"/>
      <c r="V184" s="173"/>
      <c r="W184" s="173"/>
      <c r="X184" s="173"/>
      <c r="Y184" s="173"/>
      <c r="Z184" s="173"/>
      <c r="AA184" s="173"/>
    </row>
    <row r="185">
      <c r="A185" s="274" t="s">
        <v>2272</v>
      </c>
      <c r="B185" s="172" t="s">
        <v>2273</v>
      </c>
      <c r="C185" s="278" t="s">
        <v>2274</v>
      </c>
      <c r="D185" s="173"/>
      <c r="E185" s="208"/>
      <c r="F185" s="171" t="s">
        <v>2275</v>
      </c>
      <c r="G185" s="208"/>
      <c r="H185" s="171">
        <v>23.09</v>
      </c>
      <c r="I185" s="172" t="s">
        <v>2276</v>
      </c>
      <c r="J185" s="173"/>
      <c r="K185" s="173"/>
      <c r="L185" s="173"/>
      <c r="M185" s="173"/>
      <c r="N185" s="173"/>
      <c r="O185" s="173"/>
      <c r="P185" s="173"/>
      <c r="Q185" s="173"/>
      <c r="R185" s="173"/>
      <c r="S185" s="173"/>
      <c r="T185" s="173"/>
      <c r="U185" s="173"/>
      <c r="V185" s="173"/>
      <c r="W185" s="173"/>
      <c r="X185" s="173"/>
      <c r="Y185" s="173"/>
      <c r="Z185" s="173"/>
      <c r="AA185" s="173"/>
    </row>
    <row r="186">
      <c r="A186" s="271" t="s">
        <v>2277</v>
      </c>
      <c r="B186" s="144" t="s">
        <v>2278</v>
      </c>
      <c r="C186" s="272" t="s">
        <v>2279</v>
      </c>
      <c r="E186" s="273" t="s">
        <v>2280</v>
      </c>
      <c r="F186" s="11" t="s">
        <v>2281</v>
      </c>
      <c r="G186" s="109"/>
      <c r="H186" s="11">
        <v>23.09</v>
      </c>
      <c r="I186" s="144" t="s">
        <v>1434</v>
      </c>
    </row>
    <row r="187">
      <c r="A187" s="274" t="s">
        <v>2282</v>
      </c>
      <c r="B187" s="172" t="s">
        <v>2283</v>
      </c>
      <c r="C187" s="208"/>
      <c r="D187" s="173"/>
      <c r="E187" s="208"/>
      <c r="F187" s="171" t="s">
        <v>2284</v>
      </c>
      <c r="G187" s="208"/>
      <c r="H187" s="171">
        <v>23.09</v>
      </c>
      <c r="I187" s="172" t="s">
        <v>2285</v>
      </c>
      <c r="J187" s="173"/>
      <c r="K187" s="173"/>
      <c r="L187" s="173"/>
      <c r="M187" s="173"/>
      <c r="N187" s="173"/>
      <c r="O187" s="173"/>
      <c r="P187" s="173"/>
      <c r="Q187" s="173"/>
      <c r="R187" s="173"/>
      <c r="S187" s="173"/>
      <c r="T187" s="173"/>
      <c r="U187" s="173"/>
      <c r="V187" s="173"/>
      <c r="W187" s="173"/>
      <c r="X187" s="173"/>
      <c r="Y187" s="173"/>
      <c r="Z187" s="173"/>
      <c r="AA187" s="173"/>
    </row>
    <row r="188">
      <c r="A188" s="274" t="s">
        <v>2286</v>
      </c>
      <c r="B188" s="172" t="s">
        <v>2283</v>
      </c>
      <c r="C188" s="275" t="s">
        <v>2287</v>
      </c>
      <c r="D188" s="275" t="s">
        <v>1036</v>
      </c>
      <c r="E188" s="277" t="s">
        <v>2288</v>
      </c>
      <c r="F188" s="171" t="s">
        <v>2289</v>
      </c>
      <c r="G188" s="208"/>
      <c r="H188" s="171">
        <v>23.09</v>
      </c>
      <c r="I188" s="172" t="s">
        <v>2290</v>
      </c>
      <c r="J188" s="173"/>
      <c r="K188" s="173"/>
      <c r="L188" s="173"/>
      <c r="M188" s="173"/>
      <c r="N188" s="173"/>
      <c r="O188" s="173"/>
      <c r="P188" s="173"/>
      <c r="Q188" s="173"/>
      <c r="R188" s="173"/>
      <c r="S188" s="173"/>
      <c r="T188" s="173"/>
      <c r="U188" s="173"/>
      <c r="V188" s="173"/>
      <c r="W188" s="173"/>
      <c r="X188" s="173"/>
      <c r="Y188" s="173"/>
      <c r="Z188" s="173"/>
      <c r="AA188" s="173"/>
    </row>
    <row r="189">
      <c r="A189" s="274" t="s">
        <v>2291</v>
      </c>
      <c r="B189" s="172" t="s">
        <v>2283</v>
      </c>
      <c r="C189" s="275" t="s">
        <v>2292</v>
      </c>
      <c r="D189" s="275" t="s">
        <v>992</v>
      </c>
      <c r="E189" s="277" t="s">
        <v>2293</v>
      </c>
      <c r="F189" s="171" t="s">
        <v>2294</v>
      </c>
      <c r="G189" s="172" t="s">
        <v>2295</v>
      </c>
      <c r="H189" s="171">
        <v>23.09</v>
      </c>
      <c r="I189" s="172" t="s">
        <v>1617</v>
      </c>
      <c r="J189" s="173"/>
      <c r="K189" s="173"/>
      <c r="L189" s="173"/>
      <c r="M189" s="173"/>
      <c r="N189" s="173"/>
      <c r="O189" s="173"/>
      <c r="P189" s="173"/>
      <c r="Q189" s="173"/>
      <c r="R189" s="173"/>
      <c r="S189" s="173"/>
      <c r="T189" s="173"/>
      <c r="U189" s="173"/>
      <c r="V189" s="173"/>
      <c r="W189" s="173"/>
      <c r="X189" s="173"/>
      <c r="Y189" s="173"/>
      <c r="Z189" s="173"/>
      <c r="AA189" s="173"/>
    </row>
    <row r="190">
      <c r="A190" s="274" t="s">
        <v>2296</v>
      </c>
      <c r="B190" s="172" t="s">
        <v>2283</v>
      </c>
      <c r="C190" s="275" t="s">
        <v>2297</v>
      </c>
      <c r="D190" s="275" t="s">
        <v>1005</v>
      </c>
      <c r="E190" s="277" t="s">
        <v>2298</v>
      </c>
      <c r="F190" s="171" t="s">
        <v>2299</v>
      </c>
      <c r="G190" s="208"/>
      <c r="H190" s="171">
        <v>23.09</v>
      </c>
      <c r="I190" s="172" t="s">
        <v>1622</v>
      </c>
      <c r="J190" s="173"/>
      <c r="K190" s="173"/>
      <c r="L190" s="173"/>
      <c r="M190" s="173"/>
      <c r="N190" s="173"/>
      <c r="O190" s="173"/>
      <c r="P190" s="173"/>
      <c r="Q190" s="173"/>
      <c r="R190" s="173"/>
      <c r="S190" s="173"/>
      <c r="T190" s="173"/>
      <c r="U190" s="173"/>
      <c r="V190" s="173"/>
      <c r="W190" s="173"/>
      <c r="X190" s="173"/>
      <c r="Y190" s="173"/>
      <c r="Z190" s="173"/>
      <c r="AA190" s="173"/>
    </row>
    <row r="191">
      <c r="A191" s="274" t="s">
        <v>2300</v>
      </c>
      <c r="B191" s="278" t="s">
        <v>2301</v>
      </c>
      <c r="C191" s="278" t="s">
        <v>2302</v>
      </c>
      <c r="D191" s="275" t="s">
        <v>1022</v>
      </c>
      <c r="E191" s="277" t="s">
        <v>2303</v>
      </c>
      <c r="F191" s="171" t="s">
        <v>2304</v>
      </c>
      <c r="G191" s="208"/>
      <c r="H191" s="171">
        <v>23.09</v>
      </c>
      <c r="I191" s="172" t="s">
        <v>1701</v>
      </c>
      <c r="J191" s="173"/>
      <c r="K191" s="173"/>
      <c r="L191" s="173"/>
      <c r="M191" s="173"/>
      <c r="N191" s="173"/>
      <c r="O191" s="173"/>
      <c r="P191" s="173"/>
      <c r="Q191" s="173"/>
      <c r="R191" s="173"/>
      <c r="S191" s="173"/>
      <c r="T191" s="173"/>
      <c r="U191" s="173"/>
      <c r="V191" s="173"/>
      <c r="W191" s="173"/>
      <c r="X191" s="173"/>
      <c r="Y191" s="173"/>
      <c r="Z191" s="173"/>
      <c r="AA191" s="173"/>
    </row>
    <row r="192">
      <c r="A192" s="274" t="s">
        <v>2305</v>
      </c>
      <c r="B192" s="172" t="s">
        <v>2306</v>
      </c>
      <c r="C192" s="275" t="s">
        <v>2307</v>
      </c>
      <c r="D192" s="275" t="s">
        <v>992</v>
      </c>
      <c r="E192" s="276" t="s">
        <v>2308</v>
      </c>
      <c r="F192" s="171" t="s">
        <v>2309</v>
      </c>
      <c r="G192" s="208"/>
      <c r="H192" s="171">
        <v>26.09</v>
      </c>
      <c r="I192" s="172" t="s">
        <v>2310</v>
      </c>
      <c r="J192" s="173"/>
      <c r="K192" s="173"/>
      <c r="L192" s="173"/>
      <c r="M192" s="173"/>
      <c r="N192" s="173"/>
      <c r="O192" s="173"/>
      <c r="P192" s="173"/>
      <c r="Q192" s="173"/>
      <c r="R192" s="173"/>
      <c r="S192" s="173"/>
      <c r="T192" s="173"/>
      <c r="U192" s="173"/>
      <c r="V192" s="173"/>
      <c r="W192" s="173"/>
      <c r="X192" s="173"/>
      <c r="Y192" s="173"/>
      <c r="Z192" s="173"/>
      <c r="AA192" s="173"/>
    </row>
    <row r="193">
      <c r="A193" s="271" t="s">
        <v>2311</v>
      </c>
      <c r="B193" s="279" t="s">
        <v>2312</v>
      </c>
      <c r="C193" s="272" t="s">
        <v>2313</v>
      </c>
      <c r="D193" s="272" t="s">
        <v>1560</v>
      </c>
      <c r="E193" s="280" t="s">
        <v>2314</v>
      </c>
      <c r="F193" s="11" t="s">
        <v>2315</v>
      </c>
      <c r="G193" s="109"/>
    </row>
    <row r="194">
      <c r="A194" s="271" t="s">
        <v>2316</v>
      </c>
      <c r="B194" s="144" t="s">
        <v>2193</v>
      </c>
      <c r="C194" s="272" t="s">
        <v>2317</v>
      </c>
      <c r="D194" s="272" t="s">
        <v>1560</v>
      </c>
      <c r="E194" s="280" t="s">
        <v>2318</v>
      </c>
      <c r="F194" s="11" t="s">
        <v>2319</v>
      </c>
      <c r="G194" s="109"/>
    </row>
    <row r="195">
      <c r="A195" s="274" t="s">
        <v>2320</v>
      </c>
      <c r="B195" s="172" t="s">
        <v>2321</v>
      </c>
      <c r="C195" s="275" t="s">
        <v>2322</v>
      </c>
      <c r="D195" s="275" t="s">
        <v>1022</v>
      </c>
      <c r="E195" s="277" t="s">
        <v>2323</v>
      </c>
      <c r="F195" s="171" t="s">
        <v>2324</v>
      </c>
      <c r="G195" s="172" t="s">
        <v>2325</v>
      </c>
      <c r="H195" s="171">
        <v>26.09</v>
      </c>
      <c r="I195" s="172" t="s">
        <v>2326</v>
      </c>
      <c r="J195" s="173"/>
      <c r="K195" s="173"/>
      <c r="L195" s="173"/>
      <c r="M195" s="173"/>
      <c r="N195" s="173"/>
      <c r="O195" s="173"/>
      <c r="P195" s="173"/>
      <c r="Q195" s="173"/>
      <c r="R195" s="173"/>
      <c r="S195" s="173"/>
      <c r="T195" s="173"/>
      <c r="U195" s="173"/>
      <c r="V195" s="173"/>
      <c r="W195" s="173"/>
      <c r="X195" s="173"/>
      <c r="Y195" s="173"/>
      <c r="Z195" s="173"/>
      <c r="AA195" s="173"/>
    </row>
    <row r="196">
      <c r="A196" s="271" t="s">
        <v>2327</v>
      </c>
      <c r="B196" s="279" t="s">
        <v>2328</v>
      </c>
      <c r="C196" s="272" t="s">
        <v>2329</v>
      </c>
      <c r="D196" s="272" t="s">
        <v>1560</v>
      </c>
      <c r="E196" s="280" t="s">
        <v>2330</v>
      </c>
      <c r="F196" s="11" t="s">
        <v>2331</v>
      </c>
      <c r="G196" s="109"/>
    </row>
    <row r="197">
      <c r="A197" s="274" t="s">
        <v>2332</v>
      </c>
      <c r="B197" s="281" t="s">
        <v>2283</v>
      </c>
      <c r="C197" s="275" t="s">
        <v>2333</v>
      </c>
      <c r="D197" s="275" t="s">
        <v>992</v>
      </c>
      <c r="E197" s="277" t="s">
        <v>2334</v>
      </c>
      <c r="F197" s="171" t="s">
        <v>2335</v>
      </c>
      <c r="G197" s="172" t="s">
        <v>2336</v>
      </c>
      <c r="H197" s="171">
        <v>26.09</v>
      </c>
      <c r="I197" s="172" t="s">
        <v>2337</v>
      </c>
      <c r="J197" s="173"/>
      <c r="K197" s="173"/>
      <c r="L197" s="173"/>
      <c r="M197" s="173"/>
      <c r="N197" s="173"/>
      <c r="O197" s="173"/>
      <c r="P197" s="173"/>
      <c r="Q197" s="173"/>
      <c r="R197" s="173"/>
      <c r="S197" s="173"/>
      <c r="T197" s="173"/>
      <c r="U197" s="173"/>
      <c r="V197" s="173"/>
      <c r="W197" s="173"/>
      <c r="X197" s="173"/>
      <c r="Y197" s="173"/>
      <c r="Z197" s="173"/>
      <c r="AA197" s="173"/>
    </row>
    <row r="198">
      <c r="A198" s="274" t="s">
        <v>2338</v>
      </c>
      <c r="B198" s="208"/>
      <c r="C198" s="275" t="s">
        <v>2339</v>
      </c>
      <c r="D198" s="275" t="s">
        <v>1560</v>
      </c>
      <c r="E198" s="276" t="s">
        <v>2340</v>
      </c>
      <c r="F198" s="171" t="s">
        <v>2341</v>
      </c>
      <c r="G198" s="208"/>
      <c r="H198" s="171">
        <v>29.09</v>
      </c>
      <c r="I198" s="172" t="s">
        <v>2342</v>
      </c>
      <c r="J198" s="173"/>
      <c r="K198" s="173"/>
      <c r="L198" s="173"/>
      <c r="M198" s="173"/>
      <c r="N198" s="173"/>
      <c r="O198" s="173"/>
      <c r="P198" s="173"/>
      <c r="Q198" s="173"/>
      <c r="R198" s="173"/>
      <c r="S198" s="173"/>
      <c r="T198" s="173"/>
      <c r="U198" s="173"/>
      <c r="V198" s="173"/>
      <c r="W198" s="173"/>
      <c r="X198" s="173"/>
      <c r="Y198" s="173"/>
      <c r="Z198" s="173"/>
      <c r="AA198" s="173"/>
    </row>
    <row r="199">
      <c r="A199" s="271" t="s">
        <v>1734</v>
      </c>
      <c r="B199" s="279" t="s">
        <v>2312</v>
      </c>
      <c r="C199" s="272" t="s">
        <v>1735</v>
      </c>
      <c r="D199" s="272" t="s">
        <v>1560</v>
      </c>
      <c r="E199" s="109"/>
      <c r="F199" s="11" t="s">
        <v>2343</v>
      </c>
      <c r="G199" s="109"/>
    </row>
    <row r="200">
      <c r="A200" s="274" t="s">
        <v>2344</v>
      </c>
      <c r="B200" s="172" t="s">
        <v>2345</v>
      </c>
      <c r="C200" s="275" t="s">
        <v>2346</v>
      </c>
      <c r="D200" s="275" t="s">
        <v>992</v>
      </c>
      <c r="E200" s="277" t="s">
        <v>2347</v>
      </c>
      <c r="F200" s="171" t="s">
        <v>2348</v>
      </c>
      <c r="G200" s="172" t="s">
        <v>2349</v>
      </c>
      <c r="H200" s="171">
        <v>26.09</v>
      </c>
      <c r="I200" s="172" t="s">
        <v>2350</v>
      </c>
      <c r="J200" s="173"/>
      <c r="K200" s="173"/>
      <c r="L200" s="173"/>
      <c r="M200" s="173"/>
      <c r="N200" s="173"/>
      <c r="O200" s="173"/>
      <c r="P200" s="173"/>
      <c r="Q200" s="173"/>
      <c r="R200" s="173"/>
      <c r="S200" s="173"/>
      <c r="T200" s="173"/>
      <c r="U200" s="173"/>
      <c r="V200" s="173"/>
      <c r="W200" s="173"/>
      <c r="X200" s="173"/>
      <c r="Y200" s="173"/>
      <c r="Z200" s="173"/>
      <c r="AA200" s="173"/>
    </row>
    <row r="201">
      <c r="A201" s="274" t="s">
        <v>2351</v>
      </c>
      <c r="B201" s="172" t="s">
        <v>2352</v>
      </c>
      <c r="C201" s="278" t="s">
        <v>2219</v>
      </c>
      <c r="D201" s="275" t="s">
        <v>992</v>
      </c>
      <c r="E201" s="276" t="s">
        <v>2353</v>
      </c>
      <c r="F201" s="171" t="s">
        <v>2354</v>
      </c>
      <c r="G201" s="172" t="s">
        <v>2355</v>
      </c>
      <c r="H201" s="171">
        <v>26.09</v>
      </c>
      <c r="I201" s="172" t="s">
        <v>2356</v>
      </c>
      <c r="J201" s="173"/>
      <c r="K201" s="173"/>
      <c r="L201" s="173"/>
      <c r="M201" s="173"/>
      <c r="N201" s="173"/>
      <c r="O201" s="173"/>
      <c r="P201" s="173"/>
      <c r="Q201" s="173"/>
      <c r="R201" s="173"/>
      <c r="S201" s="173"/>
      <c r="T201" s="173"/>
      <c r="U201" s="173"/>
      <c r="V201" s="173"/>
      <c r="W201" s="173"/>
      <c r="X201" s="173"/>
      <c r="Y201" s="173"/>
      <c r="Z201" s="173"/>
      <c r="AA201" s="173"/>
    </row>
    <row r="202">
      <c r="A202" s="274" t="s">
        <v>2357</v>
      </c>
      <c r="B202" s="172" t="s">
        <v>2203</v>
      </c>
      <c r="C202" s="275" t="s">
        <v>2358</v>
      </c>
      <c r="D202" s="275" t="s">
        <v>1022</v>
      </c>
      <c r="E202" s="277" t="s">
        <v>2359</v>
      </c>
      <c r="F202" s="171" t="s">
        <v>2360</v>
      </c>
      <c r="G202" s="172" t="s">
        <v>2361</v>
      </c>
      <c r="H202" s="171">
        <v>26.09</v>
      </c>
      <c r="I202" s="172" t="s">
        <v>2362</v>
      </c>
      <c r="J202" s="173"/>
      <c r="K202" s="173"/>
      <c r="L202" s="173"/>
      <c r="M202" s="173"/>
      <c r="N202" s="173"/>
      <c r="O202" s="173"/>
      <c r="P202" s="173"/>
      <c r="Q202" s="173"/>
      <c r="R202" s="173"/>
      <c r="S202" s="173"/>
      <c r="T202" s="173"/>
      <c r="U202" s="173"/>
      <c r="V202" s="173"/>
      <c r="W202" s="173"/>
      <c r="X202" s="173"/>
      <c r="Y202" s="173"/>
      <c r="Z202" s="173"/>
      <c r="AA202" s="173"/>
    </row>
    <row r="203">
      <c r="A203" s="271" t="s">
        <v>2363</v>
      </c>
      <c r="B203" s="144" t="s">
        <v>2273</v>
      </c>
      <c r="C203" s="272" t="s">
        <v>2364</v>
      </c>
      <c r="D203" s="272" t="s">
        <v>1560</v>
      </c>
      <c r="E203" s="280" t="s">
        <v>2365</v>
      </c>
      <c r="F203" s="11" t="s">
        <v>2366</v>
      </c>
      <c r="G203" s="109"/>
    </row>
    <row r="204">
      <c r="A204" s="271" t="s">
        <v>2367</v>
      </c>
      <c r="B204" s="272" t="s">
        <v>1638</v>
      </c>
      <c r="C204" s="272" t="s">
        <v>2368</v>
      </c>
      <c r="D204" s="272" t="s">
        <v>1560</v>
      </c>
      <c r="E204" s="280" t="s">
        <v>2369</v>
      </c>
      <c r="F204" s="11" t="s">
        <v>2370</v>
      </c>
      <c r="G204" s="109"/>
    </row>
    <row r="205">
      <c r="A205" s="271" t="s">
        <v>2371</v>
      </c>
      <c r="B205" s="272" t="s">
        <v>2372</v>
      </c>
      <c r="C205" s="272" t="s">
        <v>2373</v>
      </c>
      <c r="D205" s="272" t="s">
        <v>1560</v>
      </c>
      <c r="E205" s="280" t="s">
        <v>2374</v>
      </c>
      <c r="F205" s="11" t="s">
        <v>2375</v>
      </c>
      <c r="G205" s="109"/>
    </row>
    <row r="206">
      <c r="A206" s="271" t="s">
        <v>2376</v>
      </c>
      <c r="B206" s="144" t="s">
        <v>2377</v>
      </c>
      <c r="C206" s="272" t="s">
        <v>2378</v>
      </c>
      <c r="E206" s="280" t="s">
        <v>2379</v>
      </c>
      <c r="F206" s="11" t="s">
        <v>2380</v>
      </c>
      <c r="G206" s="109"/>
    </row>
    <row r="207">
      <c r="A207" s="274" t="s">
        <v>2381</v>
      </c>
      <c r="B207" s="172" t="s">
        <v>2382</v>
      </c>
      <c r="C207" s="275" t="s">
        <v>2383</v>
      </c>
      <c r="D207" s="275" t="s">
        <v>1022</v>
      </c>
      <c r="E207" s="277" t="s">
        <v>2384</v>
      </c>
      <c r="F207" s="171" t="s">
        <v>2385</v>
      </c>
      <c r="G207" s="172" t="s">
        <v>2386</v>
      </c>
      <c r="H207" s="171">
        <v>26.09</v>
      </c>
      <c r="I207" s="172" t="s">
        <v>2387</v>
      </c>
      <c r="J207" s="173"/>
      <c r="K207" s="173"/>
      <c r="L207" s="173"/>
      <c r="M207" s="173"/>
      <c r="N207" s="173"/>
      <c r="O207" s="173"/>
      <c r="P207" s="173"/>
      <c r="Q207" s="173"/>
      <c r="R207" s="173"/>
      <c r="S207" s="173"/>
      <c r="T207" s="173"/>
      <c r="U207" s="173"/>
      <c r="V207" s="173"/>
      <c r="W207" s="173"/>
      <c r="X207" s="173"/>
      <c r="Y207" s="173"/>
      <c r="Z207" s="173"/>
      <c r="AA207" s="173"/>
    </row>
    <row r="208">
      <c r="A208" s="274" t="s">
        <v>2388</v>
      </c>
      <c r="B208" s="172" t="s">
        <v>2389</v>
      </c>
      <c r="C208" s="275" t="s">
        <v>2287</v>
      </c>
      <c r="D208" s="173"/>
      <c r="E208" s="277" t="s">
        <v>2390</v>
      </c>
      <c r="F208" s="171" t="s">
        <v>2391</v>
      </c>
      <c r="G208" s="172" t="s">
        <v>2392</v>
      </c>
      <c r="H208" s="171" t="s">
        <v>1321</v>
      </c>
      <c r="I208" s="172" t="s">
        <v>2393</v>
      </c>
      <c r="J208" s="173"/>
      <c r="K208" s="173"/>
      <c r="L208" s="173"/>
      <c r="M208" s="173"/>
      <c r="N208" s="173"/>
      <c r="O208" s="173"/>
      <c r="P208" s="173"/>
      <c r="Q208" s="173"/>
      <c r="R208" s="173"/>
      <c r="S208" s="173"/>
      <c r="T208" s="173"/>
      <c r="U208" s="173"/>
      <c r="V208" s="173"/>
      <c r="W208" s="173"/>
      <c r="X208" s="173"/>
      <c r="Y208" s="173"/>
      <c r="Z208" s="173"/>
      <c r="AA208" s="173"/>
    </row>
    <row r="209">
      <c r="A209" s="274" t="s">
        <v>2394</v>
      </c>
      <c r="B209" s="172" t="s">
        <v>2395</v>
      </c>
      <c r="C209" s="275" t="s">
        <v>2396</v>
      </c>
      <c r="D209" s="275" t="s">
        <v>992</v>
      </c>
      <c r="E209" s="277" t="s">
        <v>2397</v>
      </c>
      <c r="F209" s="171" t="s">
        <v>2398</v>
      </c>
      <c r="G209" s="208"/>
      <c r="H209" s="171">
        <v>26.09</v>
      </c>
      <c r="I209" s="172" t="s">
        <v>2399</v>
      </c>
      <c r="J209" s="173"/>
      <c r="K209" s="173"/>
      <c r="L209" s="173"/>
      <c r="M209" s="173"/>
      <c r="N209" s="173"/>
      <c r="O209" s="173"/>
      <c r="P209" s="173"/>
      <c r="Q209" s="173"/>
      <c r="R209" s="173"/>
      <c r="S209" s="173"/>
      <c r="T209" s="173"/>
      <c r="U209" s="173"/>
      <c r="V209" s="173"/>
      <c r="W209" s="173"/>
      <c r="X209" s="173"/>
      <c r="Y209" s="173"/>
      <c r="Z209" s="173"/>
      <c r="AA209" s="173"/>
    </row>
    <row r="210">
      <c r="A210" s="271" t="s">
        <v>2400</v>
      </c>
      <c r="B210" s="144" t="s">
        <v>2401</v>
      </c>
      <c r="C210" s="272" t="s">
        <v>2402</v>
      </c>
      <c r="E210" s="273" t="s">
        <v>2403</v>
      </c>
      <c r="F210" s="11" t="s">
        <v>2404</v>
      </c>
      <c r="G210" s="109"/>
    </row>
    <row r="211">
      <c r="A211" s="271" t="s">
        <v>2405</v>
      </c>
      <c r="B211" s="144" t="s">
        <v>2273</v>
      </c>
      <c r="C211" s="279" t="s">
        <v>2406</v>
      </c>
      <c r="D211" s="272" t="s">
        <v>1560</v>
      </c>
      <c r="E211" s="280" t="s">
        <v>2407</v>
      </c>
      <c r="F211" s="11" t="s">
        <v>2408</v>
      </c>
      <c r="G211" s="109"/>
    </row>
    <row r="212">
      <c r="A212" s="274" t="s">
        <v>2409</v>
      </c>
      <c r="B212" s="172" t="s">
        <v>2389</v>
      </c>
      <c r="C212" s="275" t="s">
        <v>2410</v>
      </c>
      <c r="D212" s="275" t="s">
        <v>1022</v>
      </c>
      <c r="E212" s="277" t="s">
        <v>2411</v>
      </c>
      <c r="F212" s="171" t="s">
        <v>2412</v>
      </c>
      <c r="G212" s="172" t="s">
        <v>2413</v>
      </c>
      <c r="H212" s="171">
        <v>26.09</v>
      </c>
      <c r="I212" s="172" t="s">
        <v>2414</v>
      </c>
      <c r="J212" s="173"/>
      <c r="K212" s="173"/>
      <c r="L212" s="173"/>
      <c r="M212" s="173"/>
      <c r="N212" s="173"/>
      <c r="O212" s="173"/>
      <c r="P212" s="173"/>
      <c r="Q212" s="173"/>
      <c r="R212" s="173"/>
      <c r="S212" s="173"/>
      <c r="T212" s="173"/>
      <c r="U212" s="173"/>
      <c r="V212" s="173"/>
      <c r="W212" s="173"/>
      <c r="X212" s="173"/>
      <c r="Y212" s="173"/>
      <c r="Z212" s="173"/>
      <c r="AA212" s="173"/>
    </row>
    <row r="213">
      <c r="A213" s="271" t="s">
        <v>2415</v>
      </c>
      <c r="B213" s="282" t="s">
        <v>2416</v>
      </c>
      <c r="C213" s="272" t="s">
        <v>2417</v>
      </c>
      <c r="E213" s="280" t="s">
        <v>2418</v>
      </c>
      <c r="F213" s="11" t="s">
        <v>2419</v>
      </c>
      <c r="G213" s="109"/>
    </row>
    <row r="214">
      <c r="A214" s="274" t="s">
        <v>2420</v>
      </c>
      <c r="B214" s="172" t="s">
        <v>2273</v>
      </c>
      <c r="C214" s="275" t="s">
        <v>2421</v>
      </c>
      <c r="D214" s="275" t="s">
        <v>1746</v>
      </c>
      <c r="E214" s="277" t="s">
        <v>2422</v>
      </c>
      <c r="F214" s="171" t="s">
        <v>2423</v>
      </c>
      <c r="G214" s="208"/>
      <c r="H214" s="171">
        <v>26.09</v>
      </c>
      <c r="I214" s="172" t="s">
        <v>2424</v>
      </c>
      <c r="J214" s="173"/>
      <c r="K214" s="173"/>
      <c r="L214" s="173"/>
      <c r="M214" s="173"/>
      <c r="N214" s="173"/>
      <c r="O214" s="173"/>
      <c r="P214" s="173"/>
      <c r="Q214" s="173"/>
      <c r="R214" s="173"/>
      <c r="S214" s="173"/>
      <c r="T214" s="173"/>
      <c r="U214" s="173"/>
      <c r="V214" s="173"/>
      <c r="W214" s="173"/>
      <c r="X214" s="173"/>
      <c r="Y214" s="173"/>
      <c r="Z214" s="173"/>
      <c r="AA214" s="173"/>
    </row>
    <row r="215">
      <c r="A215" s="271" t="s">
        <v>2425</v>
      </c>
      <c r="B215" s="279" t="s">
        <v>2426</v>
      </c>
      <c r="C215" s="279" t="s">
        <v>2427</v>
      </c>
      <c r="D215" s="272" t="s">
        <v>1560</v>
      </c>
      <c r="E215" s="280" t="s">
        <v>2428</v>
      </c>
      <c r="F215" s="11" t="s">
        <v>2429</v>
      </c>
      <c r="G215" s="109"/>
    </row>
    <row r="216">
      <c r="A216" s="271" t="s">
        <v>2430</v>
      </c>
      <c r="B216" s="144" t="s">
        <v>2203</v>
      </c>
      <c r="C216" s="272" t="s">
        <v>2431</v>
      </c>
      <c r="D216" s="272" t="s">
        <v>1560</v>
      </c>
      <c r="E216" s="273" t="s">
        <v>2432</v>
      </c>
      <c r="F216" s="11" t="s">
        <v>2433</v>
      </c>
      <c r="G216" s="109"/>
    </row>
    <row r="217">
      <c r="A217" s="274" t="s">
        <v>2434</v>
      </c>
      <c r="B217" s="172" t="s">
        <v>2389</v>
      </c>
      <c r="C217" s="275" t="s">
        <v>2435</v>
      </c>
      <c r="D217" s="173"/>
      <c r="E217" s="277" t="s">
        <v>2436</v>
      </c>
      <c r="F217" s="171" t="s">
        <v>2437</v>
      </c>
      <c r="G217" s="208"/>
      <c r="H217" s="171" t="s">
        <v>1313</v>
      </c>
      <c r="I217" s="172" t="s">
        <v>2438</v>
      </c>
      <c r="J217" s="173"/>
      <c r="K217" s="173"/>
      <c r="L217" s="173"/>
      <c r="M217" s="173"/>
      <c r="N217" s="173"/>
      <c r="O217" s="173"/>
      <c r="P217" s="173"/>
      <c r="Q217" s="173"/>
      <c r="R217" s="173"/>
      <c r="S217" s="173"/>
      <c r="T217" s="173"/>
      <c r="U217" s="173"/>
      <c r="V217" s="173"/>
      <c r="W217" s="173"/>
      <c r="X217" s="173"/>
      <c r="Y217" s="173"/>
      <c r="Z217" s="173"/>
      <c r="AA217" s="173"/>
    </row>
    <row r="218">
      <c r="A218" s="271" t="s">
        <v>2439</v>
      </c>
      <c r="B218" s="144" t="s">
        <v>2273</v>
      </c>
      <c r="C218" s="272" t="s">
        <v>2440</v>
      </c>
      <c r="D218" s="272" t="s">
        <v>1560</v>
      </c>
      <c r="E218" s="280" t="s">
        <v>2441</v>
      </c>
      <c r="F218" s="11" t="s">
        <v>2442</v>
      </c>
      <c r="G218" s="109"/>
    </row>
    <row r="219">
      <c r="A219" s="271" t="s">
        <v>2443</v>
      </c>
      <c r="B219" s="279" t="s">
        <v>2301</v>
      </c>
      <c r="C219" s="272" t="s">
        <v>2444</v>
      </c>
      <c r="D219" s="272" t="s">
        <v>1560</v>
      </c>
      <c r="E219" s="280" t="s">
        <v>2445</v>
      </c>
      <c r="F219" s="11" t="s">
        <v>2446</v>
      </c>
      <c r="G219" s="109"/>
    </row>
    <row r="220">
      <c r="A220" s="274" t="s">
        <v>1859</v>
      </c>
      <c r="B220" s="172" t="s">
        <v>1860</v>
      </c>
      <c r="C220" s="275" t="s">
        <v>1861</v>
      </c>
      <c r="D220" s="173"/>
      <c r="E220" s="277" t="s">
        <v>1862</v>
      </c>
      <c r="F220" s="171" t="s">
        <v>2447</v>
      </c>
      <c r="G220" s="208"/>
      <c r="H220" s="171" t="s">
        <v>1321</v>
      </c>
      <c r="I220" s="172" t="s">
        <v>2448</v>
      </c>
      <c r="J220" s="173"/>
      <c r="K220" s="173"/>
      <c r="L220" s="173"/>
      <c r="M220" s="173"/>
      <c r="N220" s="173"/>
      <c r="O220" s="173"/>
      <c r="P220" s="173"/>
      <c r="Q220" s="173"/>
      <c r="R220" s="173"/>
      <c r="S220" s="173"/>
      <c r="T220" s="173"/>
      <c r="U220" s="173"/>
      <c r="V220" s="173"/>
      <c r="W220" s="173"/>
      <c r="X220" s="173"/>
      <c r="Y220" s="173"/>
      <c r="Z220" s="173"/>
      <c r="AA220" s="173"/>
    </row>
    <row r="221">
      <c r="A221" s="271" t="s">
        <v>2449</v>
      </c>
      <c r="B221" s="109"/>
      <c r="C221" s="279" t="s">
        <v>2450</v>
      </c>
      <c r="D221" s="272" t="s">
        <v>1560</v>
      </c>
      <c r="E221" s="273" t="s">
        <v>2451</v>
      </c>
      <c r="F221" s="11" t="s">
        <v>2452</v>
      </c>
      <c r="G221" s="109"/>
    </row>
    <row r="222">
      <c r="A222" s="274" t="s">
        <v>2453</v>
      </c>
      <c r="B222" s="172" t="s">
        <v>2454</v>
      </c>
      <c r="C222" s="275" t="s">
        <v>2455</v>
      </c>
      <c r="D222" s="275" t="s">
        <v>992</v>
      </c>
      <c r="E222" s="276" t="s">
        <v>2456</v>
      </c>
      <c r="F222" s="171" t="s">
        <v>2457</v>
      </c>
      <c r="G222" s="208"/>
      <c r="H222" s="171" t="s">
        <v>1321</v>
      </c>
      <c r="I222" s="171" t="s">
        <v>1434</v>
      </c>
      <c r="J222" s="173"/>
      <c r="K222" s="173"/>
      <c r="L222" s="173"/>
      <c r="M222" s="173"/>
      <c r="N222" s="173"/>
      <c r="O222" s="173"/>
      <c r="P222" s="173"/>
      <c r="Q222" s="173"/>
      <c r="R222" s="173"/>
      <c r="S222" s="173"/>
      <c r="T222" s="173"/>
      <c r="U222" s="173"/>
      <c r="V222" s="173"/>
      <c r="W222" s="173"/>
      <c r="X222" s="173"/>
      <c r="Y222" s="173"/>
      <c r="Z222" s="173"/>
      <c r="AA222" s="173"/>
    </row>
    <row r="223">
      <c r="A223" s="271" t="s">
        <v>1864</v>
      </c>
      <c r="B223" s="144" t="s">
        <v>2273</v>
      </c>
      <c r="C223" s="272" t="s">
        <v>1865</v>
      </c>
      <c r="E223" s="273" t="s">
        <v>1866</v>
      </c>
      <c r="F223" s="11" t="s">
        <v>2458</v>
      </c>
      <c r="G223" s="109"/>
    </row>
    <row r="224">
      <c r="A224" s="271" t="s">
        <v>2459</v>
      </c>
      <c r="B224" s="144" t="s">
        <v>2273</v>
      </c>
      <c r="C224" s="279" t="s">
        <v>2460</v>
      </c>
      <c r="E224" s="109"/>
      <c r="F224" s="11" t="s">
        <v>2461</v>
      </c>
      <c r="G224" s="109"/>
    </row>
    <row r="225">
      <c r="A225" s="271" t="s">
        <v>2462</v>
      </c>
      <c r="B225" s="272"/>
      <c r="C225" s="272" t="s">
        <v>2463</v>
      </c>
      <c r="D225" s="272" t="s">
        <v>1560</v>
      </c>
      <c r="E225" s="273" t="s">
        <v>2464</v>
      </c>
      <c r="F225" s="11" t="s">
        <v>2465</v>
      </c>
      <c r="G225" s="109"/>
    </row>
    <row r="226">
      <c r="A226" s="274" t="s">
        <v>2466</v>
      </c>
      <c r="B226" s="275" t="s">
        <v>2467</v>
      </c>
      <c r="C226" s="275" t="s">
        <v>2468</v>
      </c>
      <c r="D226" s="275" t="s">
        <v>1022</v>
      </c>
      <c r="E226" s="276" t="s">
        <v>2469</v>
      </c>
      <c r="F226" s="171" t="s">
        <v>2470</v>
      </c>
      <c r="G226" s="208"/>
      <c r="H226" s="171" t="s">
        <v>1321</v>
      </c>
      <c r="I226" s="171" t="s">
        <v>2471</v>
      </c>
      <c r="J226" s="173"/>
      <c r="K226" s="173"/>
      <c r="L226" s="173"/>
      <c r="M226" s="173"/>
      <c r="N226" s="173"/>
      <c r="O226" s="173"/>
      <c r="P226" s="173"/>
      <c r="Q226" s="173"/>
      <c r="R226" s="173"/>
      <c r="S226" s="173"/>
      <c r="T226" s="173"/>
      <c r="U226" s="173"/>
      <c r="V226" s="173"/>
      <c r="W226" s="173"/>
      <c r="X226" s="173"/>
      <c r="Y226" s="173"/>
      <c r="Z226" s="173"/>
      <c r="AA226" s="173"/>
    </row>
    <row r="227">
      <c r="A227" s="271" t="s">
        <v>2472</v>
      </c>
      <c r="B227" s="144" t="s">
        <v>2273</v>
      </c>
      <c r="C227" s="272" t="s">
        <v>2473</v>
      </c>
      <c r="E227" s="273" t="s">
        <v>2474</v>
      </c>
      <c r="F227" s="11" t="s">
        <v>2475</v>
      </c>
      <c r="G227" s="109"/>
    </row>
    <row r="228">
      <c r="A228" s="271" t="s">
        <v>2476</v>
      </c>
      <c r="B228" s="144" t="s">
        <v>2273</v>
      </c>
      <c r="C228" s="272" t="s">
        <v>2477</v>
      </c>
      <c r="D228" s="272" t="s">
        <v>1560</v>
      </c>
      <c r="E228" s="273" t="s">
        <v>2478</v>
      </c>
      <c r="F228" s="11" t="s">
        <v>2479</v>
      </c>
      <c r="G228" s="109"/>
    </row>
    <row r="229">
      <c r="A229" s="274" t="s">
        <v>2480</v>
      </c>
      <c r="B229" s="172" t="s">
        <v>2273</v>
      </c>
      <c r="C229" s="275" t="s">
        <v>2481</v>
      </c>
      <c r="D229" s="275" t="s">
        <v>1022</v>
      </c>
      <c r="E229" s="276" t="s">
        <v>2482</v>
      </c>
      <c r="F229" s="171" t="s">
        <v>2483</v>
      </c>
      <c r="G229" s="208"/>
      <c r="H229" s="171">
        <v>29.09</v>
      </c>
      <c r="I229" s="172" t="s">
        <v>2484</v>
      </c>
      <c r="J229" s="173"/>
      <c r="K229" s="173"/>
      <c r="L229" s="173"/>
      <c r="M229" s="173"/>
      <c r="N229" s="173"/>
      <c r="O229" s="173"/>
      <c r="P229" s="173"/>
      <c r="Q229" s="173"/>
      <c r="R229" s="173"/>
      <c r="S229" s="173"/>
      <c r="T229" s="173"/>
      <c r="U229" s="173"/>
      <c r="V229" s="173"/>
      <c r="W229" s="173"/>
      <c r="X229" s="173"/>
      <c r="Y229" s="173"/>
      <c r="Z229" s="173"/>
      <c r="AA229" s="173"/>
    </row>
    <row r="230">
      <c r="A230" s="271" t="s">
        <v>2485</v>
      </c>
      <c r="B230" s="144" t="s">
        <v>2486</v>
      </c>
      <c r="C230" s="279" t="s">
        <v>2487</v>
      </c>
      <c r="D230" s="272" t="s">
        <v>1560</v>
      </c>
      <c r="E230" s="280" t="s">
        <v>2488</v>
      </c>
      <c r="F230" s="11" t="s">
        <v>2489</v>
      </c>
      <c r="G230" s="109"/>
    </row>
    <row r="231">
      <c r="A231" s="274" t="s">
        <v>2490</v>
      </c>
      <c r="B231" s="172" t="s">
        <v>2467</v>
      </c>
      <c r="C231" s="275" t="s">
        <v>2491</v>
      </c>
      <c r="D231" s="275" t="s">
        <v>1022</v>
      </c>
      <c r="E231" s="277" t="s">
        <v>2492</v>
      </c>
      <c r="F231" s="172" t="s">
        <v>2493</v>
      </c>
      <c r="G231" s="208"/>
      <c r="H231" s="171">
        <v>29.09</v>
      </c>
      <c r="I231" s="172" t="s">
        <v>2494</v>
      </c>
      <c r="J231" s="173"/>
      <c r="K231" s="173"/>
      <c r="L231" s="173"/>
      <c r="M231" s="173"/>
      <c r="N231" s="173"/>
      <c r="O231" s="173"/>
      <c r="P231" s="173"/>
      <c r="Q231" s="173"/>
      <c r="R231" s="173"/>
      <c r="S231" s="173"/>
      <c r="T231" s="173"/>
      <c r="U231" s="173"/>
      <c r="V231" s="173"/>
      <c r="W231" s="173"/>
      <c r="X231" s="173"/>
      <c r="Y231" s="173"/>
      <c r="Z231" s="173"/>
      <c r="AA231" s="173"/>
    </row>
    <row r="232">
      <c r="A232" s="271" t="s">
        <v>2495</v>
      </c>
      <c r="B232" s="279" t="s">
        <v>2496</v>
      </c>
      <c r="C232" s="272" t="s">
        <v>2010</v>
      </c>
      <c r="E232" s="273" t="s">
        <v>2497</v>
      </c>
      <c r="F232" s="11" t="s">
        <v>2498</v>
      </c>
      <c r="G232" s="109"/>
    </row>
    <row r="233">
      <c r="A233" s="274" t="s">
        <v>2499</v>
      </c>
      <c r="B233" s="275" t="s">
        <v>2500</v>
      </c>
      <c r="C233" s="275" t="s">
        <v>2501</v>
      </c>
      <c r="D233" s="275" t="s">
        <v>1005</v>
      </c>
      <c r="E233" s="277" t="s">
        <v>2502</v>
      </c>
      <c r="F233" s="171" t="s">
        <v>2503</v>
      </c>
      <c r="G233" s="172" t="s">
        <v>2504</v>
      </c>
      <c r="H233" s="171">
        <v>29.09</v>
      </c>
      <c r="I233" s="172" t="s">
        <v>2505</v>
      </c>
      <c r="J233" s="173"/>
      <c r="K233" s="173"/>
      <c r="L233" s="173"/>
      <c r="M233" s="173"/>
      <c r="N233" s="173"/>
      <c r="O233" s="173"/>
      <c r="P233" s="173"/>
      <c r="Q233" s="173"/>
      <c r="R233" s="173"/>
      <c r="S233" s="173"/>
      <c r="T233" s="173"/>
      <c r="U233" s="173"/>
      <c r="V233" s="173"/>
      <c r="W233" s="173"/>
      <c r="X233" s="173"/>
      <c r="Y233" s="173"/>
      <c r="Z233" s="173"/>
      <c r="AA233" s="173"/>
    </row>
    <row r="234">
      <c r="A234" s="271" t="s">
        <v>2506</v>
      </c>
      <c r="B234" s="272" t="s">
        <v>1638</v>
      </c>
      <c r="C234" s="272" t="s">
        <v>2507</v>
      </c>
      <c r="D234" s="272" t="s">
        <v>1560</v>
      </c>
      <c r="E234" s="280" t="s">
        <v>2508</v>
      </c>
      <c r="F234" s="11" t="s">
        <v>2509</v>
      </c>
      <c r="G234" s="109"/>
    </row>
    <row r="235">
      <c r="A235" s="274" t="s">
        <v>2510</v>
      </c>
      <c r="B235" s="278" t="s">
        <v>2511</v>
      </c>
      <c r="C235" s="275" t="s">
        <v>2512</v>
      </c>
      <c r="D235" s="275" t="s">
        <v>1005</v>
      </c>
      <c r="E235" s="276" t="s">
        <v>2513</v>
      </c>
      <c r="F235" s="171" t="s">
        <v>2514</v>
      </c>
      <c r="G235" s="208"/>
      <c r="H235" s="171">
        <v>29.09</v>
      </c>
      <c r="I235" s="172" t="s">
        <v>2515</v>
      </c>
      <c r="J235" s="173"/>
      <c r="K235" s="173"/>
      <c r="L235" s="173"/>
      <c r="M235" s="173"/>
      <c r="N235" s="173"/>
      <c r="O235" s="173"/>
      <c r="P235" s="173"/>
      <c r="Q235" s="173"/>
      <c r="R235" s="173"/>
      <c r="S235" s="173"/>
      <c r="T235" s="173"/>
      <c r="U235" s="173"/>
      <c r="V235" s="173"/>
      <c r="W235" s="173"/>
      <c r="X235" s="173"/>
      <c r="Y235" s="173"/>
      <c r="Z235" s="173"/>
      <c r="AA235" s="173"/>
    </row>
    <row r="236">
      <c r="A236" s="274" t="s">
        <v>2516</v>
      </c>
      <c r="B236" s="278" t="s">
        <v>2517</v>
      </c>
      <c r="C236" s="275" t="s">
        <v>2518</v>
      </c>
      <c r="D236" s="275" t="s">
        <v>1022</v>
      </c>
      <c r="E236" s="277" t="s">
        <v>2519</v>
      </c>
      <c r="F236" s="171" t="s">
        <v>2520</v>
      </c>
      <c r="G236" s="208"/>
      <c r="H236" s="171">
        <v>29.09</v>
      </c>
      <c r="I236" s="172" t="s">
        <v>2521</v>
      </c>
      <c r="J236" s="173"/>
      <c r="K236" s="173"/>
      <c r="L236" s="173"/>
      <c r="M236" s="173"/>
      <c r="N236" s="173"/>
      <c r="O236" s="173"/>
      <c r="P236" s="173"/>
      <c r="Q236" s="173"/>
      <c r="R236" s="173"/>
      <c r="S236" s="173"/>
      <c r="T236" s="173"/>
      <c r="U236" s="173"/>
      <c r="V236" s="173"/>
      <c r="W236" s="173"/>
      <c r="X236" s="173"/>
      <c r="Y236" s="173"/>
      <c r="Z236" s="173"/>
      <c r="AA236" s="173"/>
    </row>
    <row r="237">
      <c r="A237" s="271" t="s">
        <v>1926</v>
      </c>
      <c r="B237" s="279" t="s">
        <v>1855</v>
      </c>
      <c r="C237" s="279" t="s">
        <v>2522</v>
      </c>
      <c r="D237" s="272" t="s">
        <v>1560</v>
      </c>
      <c r="E237" s="280" t="s">
        <v>1928</v>
      </c>
      <c r="F237" s="11" t="s">
        <v>2523</v>
      </c>
      <c r="G237" s="109"/>
    </row>
    <row r="238">
      <c r="A238" s="274" t="s">
        <v>2524</v>
      </c>
      <c r="B238" s="172" t="s">
        <v>2525</v>
      </c>
      <c r="C238" s="275" t="s">
        <v>2526</v>
      </c>
      <c r="D238" s="275" t="s">
        <v>992</v>
      </c>
      <c r="E238" s="276" t="s">
        <v>2527</v>
      </c>
      <c r="F238" s="171" t="s">
        <v>2528</v>
      </c>
      <c r="G238" s="172" t="s">
        <v>2529</v>
      </c>
      <c r="H238" s="171">
        <v>29.09</v>
      </c>
      <c r="I238" s="172" t="s">
        <v>2530</v>
      </c>
      <c r="J238" s="173"/>
      <c r="K238" s="173"/>
      <c r="L238" s="173"/>
      <c r="M238" s="173"/>
      <c r="N238" s="173"/>
      <c r="O238" s="173"/>
      <c r="P238" s="173"/>
      <c r="Q238" s="173"/>
      <c r="R238" s="173"/>
      <c r="S238" s="173"/>
      <c r="T238" s="173"/>
      <c r="U238" s="173"/>
      <c r="V238" s="173"/>
      <c r="W238" s="173"/>
      <c r="X238" s="173"/>
      <c r="Y238" s="173"/>
      <c r="Z238" s="173"/>
      <c r="AA238" s="173"/>
    </row>
    <row r="239">
      <c r="A239" s="274" t="s">
        <v>1930</v>
      </c>
      <c r="B239" s="278" t="s">
        <v>1931</v>
      </c>
      <c r="C239" s="275" t="s">
        <v>2531</v>
      </c>
      <c r="D239" s="275" t="s">
        <v>1560</v>
      </c>
      <c r="E239" s="277" t="s">
        <v>1933</v>
      </c>
      <c r="F239" s="171" t="s">
        <v>2532</v>
      </c>
      <c r="G239" s="208"/>
      <c r="H239" s="171" t="s">
        <v>1313</v>
      </c>
      <c r="I239" s="172" t="s">
        <v>2533</v>
      </c>
      <c r="J239" s="173"/>
      <c r="K239" s="173"/>
      <c r="L239" s="173"/>
      <c r="M239" s="173"/>
      <c r="N239" s="173"/>
      <c r="O239" s="173"/>
      <c r="P239" s="173"/>
      <c r="Q239" s="173"/>
      <c r="R239" s="173"/>
      <c r="S239" s="173"/>
      <c r="T239" s="173"/>
      <c r="U239" s="173"/>
      <c r="V239" s="173"/>
      <c r="W239" s="173"/>
      <c r="X239" s="173"/>
      <c r="Y239" s="173"/>
      <c r="Z239" s="173"/>
      <c r="AA239" s="173"/>
    </row>
    <row r="240">
      <c r="A240" s="271" t="s">
        <v>2534</v>
      </c>
      <c r="B240" s="279" t="s">
        <v>2535</v>
      </c>
      <c r="C240" s="272" t="s">
        <v>2536</v>
      </c>
      <c r="E240" s="280" t="s">
        <v>2537</v>
      </c>
      <c r="F240" s="11" t="s">
        <v>2538</v>
      </c>
      <c r="G240" s="109"/>
    </row>
    <row r="241">
      <c r="A241" s="274" t="s">
        <v>2539</v>
      </c>
      <c r="B241" s="278" t="s">
        <v>2540</v>
      </c>
      <c r="C241" s="278" t="s">
        <v>2541</v>
      </c>
      <c r="D241" s="275" t="s">
        <v>1560</v>
      </c>
      <c r="E241" s="276" t="s">
        <v>2542</v>
      </c>
      <c r="F241" s="171" t="s">
        <v>2543</v>
      </c>
      <c r="G241" s="208"/>
      <c r="H241" s="171" t="s">
        <v>1321</v>
      </c>
      <c r="I241" s="171" t="s">
        <v>2544</v>
      </c>
      <c r="J241" s="173"/>
      <c r="K241" s="173"/>
      <c r="L241" s="173"/>
      <c r="M241" s="173"/>
      <c r="N241" s="173"/>
      <c r="O241" s="173"/>
      <c r="P241" s="173"/>
      <c r="Q241" s="173"/>
      <c r="R241" s="173"/>
      <c r="S241" s="173"/>
      <c r="T241" s="173"/>
      <c r="U241" s="173"/>
      <c r="V241" s="173"/>
      <c r="W241" s="173"/>
      <c r="X241" s="173"/>
      <c r="Y241" s="173"/>
      <c r="Z241" s="173"/>
      <c r="AA241" s="173"/>
    </row>
    <row r="242">
      <c r="A242" s="274" t="s">
        <v>2545</v>
      </c>
      <c r="B242" s="208"/>
      <c r="C242" s="275" t="s">
        <v>2546</v>
      </c>
      <c r="D242" s="275" t="s">
        <v>1560</v>
      </c>
      <c r="E242" s="277" t="s">
        <v>2547</v>
      </c>
      <c r="F242" s="171" t="s">
        <v>2548</v>
      </c>
      <c r="G242" s="208"/>
      <c r="H242" s="171" t="s">
        <v>1321</v>
      </c>
      <c r="I242" s="171" t="s">
        <v>2549</v>
      </c>
      <c r="J242" s="173"/>
      <c r="K242" s="173"/>
      <c r="L242" s="173"/>
      <c r="M242" s="173"/>
      <c r="N242" s="173"/>
      <c r="O242" s="173"/>
      <c r="P242" s="173"/>
      <c r="Q242" s="173"/>
      <c r="R242" s="173"/>
      <c r="S242" s="173"/>
      <c r="T242" s="173"/>
      <c r="U242" s="173"/>
      <c r="V242" s="173"/>
      <c r="W242" s="173"/>
      <c r="X242" s="173"/>
      <c r="Y242" s="173"/>
      <c r="Z242" s="173"/>
      <c r="AA242" s="173"/>
    </row>
    <row r="243">
      <c r="A243" s="271" t="s">
        <v>2550</v>
      </c>
      <c r="B243" s="272" t="s">
        <v>2551</v>
      </c>
      <c r="C243" s="272" t="s">
        <v>2552</v>
      </c>
      <c r="D243" s="272" t="s">
        <v>1560</v>
      </c>
      <c r="E243" s="280" t="s">
        <v>2553</v>
      </c>
      <c r="F243" s="11" t="s">
        <v>2554</v>
      </c>
      <c r="G243" s="109"/>
    </row>
    <row r="244">
      <c r="A244" s="274" t="s">
        <v>2555</v>
      </c>
      <c r="B244" s="278" t="s">
        <v>2556</v>
      </c>
      <c r="C244" s="275" t="s">
        <v>1595</v>
      </c>
      <c r="D244" s="275" t="s">
        <v>992</v>
      </c>
      <c r="E244" s="277" t="s">
        <v>2557</v>
      </c>
      <c r="F244" s="171" t="s">
        <v>2558</v>
      </c>
      <c r="G244" s="208"/>
      <c r="H244" s="171">
        <v>29.09</v>
      </c>
      <c r="I244" s="171" t="s">
        <v>1434</v>
      </c>
      <c r="J244" s="173"/>
      <c r="K244" s="173"/>
      <c r="L244" s="173"/>
      <c r="M244" s="173"/>
      <c r="N244" s="173"/>
      <c r="O244" s="173"/>
      <c r="P244" s="173"/>
      <c r="Q244" s="173"/>
      <c r="R244" s="173"/>
      <c r="S244" s="173"/>
      <c r="T244" s="173"/>
      <c r="U244" s="173"/>
      <c r="V244" s="173"/>
      <c r="W244" s="173"/>
      <c r="X244" s="173"/>
      <c r="Y244" s="173"/>
      <c r="Z244" s="173"/>
      <c r="AA244" s="173"/>
    </row>
    <row r="245">
      <c r="A245" s="274" t="s">
        <v>2559</v>
      </c>
      <c r="B245" s="275" t="s">
        <v>2560</v>
      </c>
      <c r="C245" s="275" t="s">
        <v>2561</v>
      </c>
      <c r="D245" s="275" t="s">
        <v>992</v>
      </c>
      <c r="E245" s="277" t="s">
        <v>2562</v>
      </c>
      <c r="F245" s="171" t="s">
        <v>2563</v>
      </c>
      <c r="G245" s="172" t="s">
        <v>2564</v>
      </c>
      <c r="H245" s="171">
        <v>29.09</v>
      </c>
      <c r="I245" s="172" t="s">
        <v>2565</v>
      </c>
      <c r="J245" s="173"/>
      <c r="K245" s="173"/>
      <c r="L245" s="173"/>
      <c r="M245" s="173"/>
      <c r="N245" s="173"/>
      <c r="O245" s="173"/>
      <c r="P245" s="173"/>
      <c r="Q245" s="173"/>
      <c r="R245" s="173"/>
      <c r="S245" s="173"/>
      <c r="T245" s="173"/>
      <c r="U245" s="173"/>
      <c r="V245" s="173"/>
      <c r="W245" s="173"/>
      <c r="X245" s="173"/>
      <c r="Y245" s="173"/>
      <c r="Z245" s="173"/>
      <c r="AA245" s="173"/>
    </row>
    <row r="246">
      <c r="A246" s="274" t="s">
        <v>2566</v>
      </c>
      <c r="B246" s="172" t="s">
        <v>2389</v>
      </c>
      <c r="C246" s="275" t="s">
        <v>2567</v>
      </c>
      <c r="D246" s="173"/>
      <c r="E246" s="208"/>
      <c r="F246" s="171" t="s">
        <v>2568</v>
      </c>
      <c r="G246" s="208"/>
      <c r="H246" s="171" t="s">
        <v>1313</v>
      </c>
      <c r="I246" s="172" t="s">
        <v>2569</v>
      </c>
      <c r="J246" s="173"/>
      <c r="K246" s="173"/>
      <c r="L246" s="173"/>
      <c r="M246" s="173"/>
      <c r="N246" s="173"/>
      <c r="O246" s="173"/>
      <c r="P246" s="173"/>
      <c r="Q246" s="173"/>
      <c r="R246" s="173"/>
      <c r="S246" s="173"/>
      <c r="T246" s="173"/>
      <c r="U246" s="173"/>
      <c r="V246" s="173"/>
      <c r="W246" s="173"/>
      <c r="X246" s="173"/>
      <c r="Y246" s="173"/>
      <c r="Z246" s="173"/>
      <c r="AA246" s="173"/>
    </row>
    <row r="247">
      <c r="A247" s="274" t="s">
        <v>2570</v>
      </c>
      <c r="B247" s="172" t="s">
        <v>2571</v>
      </c>
      <c r="C247" s="275" t="s">
        <v>2572</v>
      </c>
      <c r="D247" s="275" t="s">
        <v>992</v>
      </c>
      <c r="E247" s="276" t="s">
        <v>2573</v>
      </c>
      <c r="F247" s="171" t="s">
        <v>2574</v>
      </c>
      <c r="G247" s="172" t="s">
        <v>2575</v>
      </c>
      <c r="H247" s="171">
        <v>29.09</v>
      </c>
      <c r="I247" s="172" t="s">
        <v>2576</v>
      </c>
      <c r="J247" s="173"/>
      <c r="K247" s="173"/>
      <c r="L247" s="173"/>
      <c r="M247" s="173"/>
      <c r="N247" s="173"/>
      <c r="O247" s="173"/>
      <c r="P247" s="173"/>
      <c r="Q247" s="173"/>
      <c r="R247" s="173"/>
      <c r="S247" s="173"/>
      <c r="T247" s="173"/>
      <c r="U247" s="173"/>
      <c r="V247" s="173"/>
      <c r="W247" s="173"/>
      <c r="X247" s="173"/>
      <c r="Y247" s="173"/>
      <c r="Z247" s="173"/>
      <c r="AA247" s="173"/>
    </row>
    <row r="248">
      <c r="A248" s="274" t="s">
        <v>2577</v>
      </c>
      <c r="B248" s="172" t="s">
        <v>2273</v>
      </c>
      <c r="C248" s="275" t="s">
        <v>2578</v>
      </c>
      <c r="D248" s="275" t="s">
        <v>1560</v>
      </c>
      <c r="E248" s="276" t="s">
        <v>2579</v>
      </c>
      <c r="F248" s="171" t="s">
        <v>2580</v>
      </c>
      <c r="G248" s="208"/>
      <c r="H248" s="171">
        <v>29.09</v>
      </c>
      <c r="I248" s="172" t="s">
        <v>2581</v>
      </c>
      <c r="J248" s="173"/>
      <c r="K248" s="173"/>
      <c r="L248" s="173"/>
      <c r="M248" s="173"/>
      <c r="N248" s="173"/>
      <c r="O248" s="173"/>
      <c r="P248" s="173"/>
      <c r="Q248" s="173"/>
      <c r="R248" s="173"/>
      <c r="S248" s="173"/>
      <c r="T248" s="173"/>
      <c r="U248" s="173"/>
      <c r="V248" s="173"/>
      <c r="W248" s="173"/>
      <c r="X248" s="173"/>
      <c r="Y248" s="173"/>
      <c r="Z248" s="173"/>
      <c r="AA248" s="173"/>
    </row>
    <row r="249">
      <c r="A249" s="271" t="s">
        <v>2582</v>
      </c>
      <c r="B249" s="272" t="s">
        <v>2583</v>
      </c>
      <c r="C249" s="272" t="s">
        <v>2584</v>
      </c>
      <c r="D249" s="272" t="s">
        <v>1560</v>
      </c>
      <c r="E249" s="273" t="s">
        <v>2585</v>
      </c>
      <c r="F249" s="11" t="s">
        <v>2586</v>
      </c>
      <c r="G249" s="109"/>
    </row>
    <row r="250">
      <c r="A250" s="274" t="s">
        <v>2587</v>
      </c>
      <c r="B250" s="172" t="s">
        <v>2273</v>
      </c>
      <c r="C250" s="275" t="s">
        <v>2000</v>
      </c>
      <c r="D250" s="173"/>
      <c r="E250" s="208"/>
      <c r="F250" s="171" t="s">
        <v>2588</v>
      </c>
      <c r="G250" s="208"/>
      <c r="H250" s="171" t="s">
        <v>1313</v>
      </c>
      <c r="I250" s="172" t="s">
        <v>2589</v>
      </c>
      <c r="J250" s="173"/>
      <c r="K250" s="173"/>
      <c r="L250" s="173"/>
      <c r="M250" s="173"/>
      <c r="N250" s="173"/>
      <c r="O250" s="173"/>
      <c r="P250" s="173"/>
      <c r="Q250" s="173"/>
      <c r="R250" s="173"/>
      <c r="S250" s="173"/>
      <c r="T250" s="173"/>
      <c r="U250" s="173"/>
      <c r="V250" s="173"/>
      <c r="W250" s="173"/>
      <c r="X250" s="173"/>
      <c r="Y250" s="173"/>
      <c r="Z250" s="173"/>
      <c r="AA250" s="173"/>
    </row>
    <row r="251">
      <c r="A251" s="274" t="s">
        <v>2590</v>
      </c>
      <c r="B251" s="278" t="s">
        <v>2591</v>
      </c>
      <c r="C251" s="275" t="s">
        <v>1475</v>
      </c>
      <c r="D251" s="275" t="s">
        <v>1560</v>
      </c>
      <c r="E251" s="277" t="s">
        <v>2592</v>
      </c>
      <c r="F251" s="171" t="s">
        <v>2593</v>
      </c>
      <c r="G251" s="208"/>
      <c r="H251" s="171" t="s">
        <v>1313</v>
      </c>
      <c r="I251" s="171" t="s">
        <v>1743</v>
      </c>
      <c r="J251" s="173"/>
      <c r="K251" s="173"/>
      <c r="L251" s="173"/>
      <c r="M251" s="173"/>
      <c r="N251" s="173"/>
      <c r="O251" s="173"/>
      <c r="P251" s="173"/>
      <c r="Q251" s="173"/>
      <c r="R251" s="173"/>
      <c r="S251" s="173"/>
      <c r="T251" s="173"/>
      <c r="U251" s="173"/>
      <c r="V251" s="173"/>
      <c r="W251" s="173"/>
      <c r="X251" s="173"/>
      <c r="Y251" s="173"/>
      <c r="Z251" s="173"/>
      <c r="AA251" s="173"/>
    </row>
    <row r="252">
      <c r="A252" s="274" t="s">
        <v>2594</v>
      </c>
      <c r="B252" s="275" t="s">
        <v>2595</v>
      </c>
      <c r="C252" s="275" t="s">
        <v>2596</v>
      </c>
      <c r="D252" s="275" t="s">
        <v>1560</v>
      </c>
      <c r="E252" s="277" t="s">
        <v>2597</v>
      </c>
      <c r="F252" s="171" t="s">
        <v>2598</v>
      </c>
      <c r="G252" s="172" t="s">
        <v>2599</v>
      </c>
      <c r="H252" s="171" t="s">
        <v>1321</v>
      </c>
      <c r="I252" s="172" t="s">
        <v>2600</v>
      </c>
      <c r="J252" s="173"/>
      <c r="K252" s="173"/>
      <c r="L252" s="173"/>
      <c r="M252" s="173"/>
      <c r="N252" s="173"/>
      <c r="O252" s="173"/>
      <c r="P252" s="173"/>
      <c r="Q252" s="173"/>
      <c r="R252" s="173"/>
      <c r="S252" s="173"/>
      <c r="T252" s="173"/>
      <c r="U252" s="173"/>
      <c r="V252" s="173"/>
      <c r="W252" s="173"/>
      <c r="X252" s="173"/>
      <c r="Y252" s="173"/>
      <c r="Z252" s="173"/>
      <c r="AA252" s="173"/>
    </row>
    <row r="253">
      <c r="A253" s="271" t="s">
        <v>2601</v>
      </c>
      <c r="B253" s="144" t="s">
        <v>2273</v>
      </c>
      <c r="C253" s="272" t="s">
        <v>2602</v>
      </c>
      <c r="D253" s="272" t="s">
        <v>1560</v>
      </c>
      <c r="E253" s="273" t="s">
        <v>2603</v>
      </c>
      <c r="F253" s="11" t="s">
        <v>2604</v>
      </c>
      <c r="G253" s="109"/>
    </row>
    <row r="254">
      <c r="A254" s="274" t="s">
        <v>2605</v>
      </c>
      <c r="B254" s="172" t="s">
        <v>2606</v>
      </c>
      <c r="C254" s="275" t="s">
        <v>2607</v>
      </c>
      <c r="D254" s="173"/>
      <c r="E254" s="276" t="s">
        <v>2608</v>
      </c>
      <c r="F254" s="171" t="s">
        <v>2609</v>
      </c>
      <c r="G254" s="208"/>
      <c r="H254" s="171" t="s">
        <v>1313</v>
      </c>
      <c r="I254" s="172" t="s">
        <v>2610</v>
      </c>
      <c r="J254" s="173"/>
      <c r="K254" s="173"/>
      <c r="L254" s="173"/>
      <c r="M254" s="173"/>
      <c r="N254" s="173"/>
      <c r="O254" s="173"/>
      <c r="P254" s="173"/>
      <c r="Q254" s="173"/>
      <c r="R254" s="173"/>
      <c r="S254" s="173"/>
      <c r="T254" s="173"/>
      <c r="U254" s="173"/>
      <c r="V254" s="173"/>
      <c r="W254" s="173"/>
      <c r="X254" s="173"/>
      <c r="Y254" s="173"/>
      <c r="Z254" s="173"/>
      <c r="AA254" s="173"/>
    </row>
    <row r="255">
      <c r="A255" s="271" t="s">
        <v>2033</v>
      </c>
      <c r="B255" s="279" t="s">
        <v>2034</v>
      </c>
      <c r="C255" s="272" t="s">
        <v>2035</v>
      </c>
      <c r="E255" s="280" t="s">
        <v>2036</v>
      </c>
      <c r="F255" s="11" t="s">
        <v>2611</v>
      </c>
      <c r="G255" s="109"/>
    </row>
    <row r="256">
      <c r="A256" s="274" t="s">
        <v>2612</v>
      </c>
      <c r="B256" s="278" t="s">
        <v>2613</v>
      </c>
      <c r="C256" s="278" t="s">
        <v>2614</v>
      </c>
      <c r="D256" s="275" t="s">
        <v>1560</v>
      </c>
      <c r="E256" s="276" t="s">
        <v>2615</v>
      </c>
      <c r="F256" s="171" t="s">
        <v>2616</v>
      </c>
      <c r="G256" s="208"/>
      <c r="H256" s="171" t="s">
        <v>1321</v>
      </c>
      <c r="I256" s="171" t="s">
        <v>2617</v>
      </c>
      <c r="J256" s="173"/>
      <c r="K256" s="173"/>
      <c r="L256" s="173"/>
      <c r="M256" s="173"/>
      <c r="N256" s="173"/>
      <c r="O256" s="173"/>
      <c r="P256" s="173"/>
      <c r="Q256" s="173"/>
      <c r="R256" s="173"/>
      <c r="S256" s="173"/>
      <c r="T256" s="173"/>
      <c r="U256" s="173"/>
      <c r="V256" s="173"/>
      <c r="W256" s="173"/>
      <c r="X256" s="173"/>
      <c r="Y256" s="173"/>
      <c r="Z256" s="173"/>
      <c r="AA256" s="173"/>
    </row>
    <row r="257">
      <c r="A257" s="274" t="s">
        <v>2618</v>
      </c>
      <c r="B257" s="283" t="s">
        <v>2619</v>
      </c>
      <c r="C257" s="275" t="s">
        <v>2620</v>
      </c>
      <c r="D257" s="275" t="s">
        <v>1560</v>
      </c>
      <c r="E257" s="277" t="s">
        <v>2621</v>
      </c>
      <c r="F257" s="171" t="s">
        <v>2622</v>
      </c>
      <c r="G257" s="208"/>
      <c r="H257" s="171">
        <v>29.09</v>
      </c>
      <c r="I257" s="172" t="s">
        <v>2623</v>
      </c>
      <c r="J257" s="173"/>
      <c r="K257" s="173"/>
      <c r="L257" s="173"/>
      <c r="M257" s="173"/>
      <c r="N257" s="173"/>
      <c r="O257" s="173"/>
      <c r="P257" s="173"/>
      <c r="Q257" s="173"/>
      <c r="R257" s="173"/>
      <c r="S257" s="173"/>
      <c r="T257" s="173"/>
      <c r="U257" s="173"/>
      <c r="V257" s="173"/>
      <c r="W257" s="173"/>
      <c r="X257" s="173"/>
      <c r="Y257" s="173"/>
      <c r="Z257" s="173"/>
      <c r="AA257" s="173"/>
    </row>
    <row r="258">
      <c r="A258" s="271" t="s">
        <v>2624</v>
      </c>
      <c r="B258" s="144" t="s">
        <v>2273</v>
      </c>
      <c r="C258" s="272" t="s">
        <v>2625</v>
      </c>
      <c r="D258" s="272" t="s">
        <v>1560</v>
      </c>
      <c r="E258" s="280" t="s">
        <v>2626</v>
      </c>
      <c r="F258" s="11" t="s">
        <v>2627</v>
      </c>
      <c r="G258" s="109"/>
    </row>
    <row r="259">
      <c r="A259" s="274" t="s">
        <v>2628</v>
      </c>
      <c r="B259" s="278" t="s">
        <v>2629</v>
      </c>
      <c r="C259" s="278" t="s">
        <v>2630</v>
      </c>
      <c r="D259" s="275" t="s">
        <v>1560</v>
      </c>
      <c r="E259" s="276" t="s">
        <v>2631</v>
      </c>
      <c r="F259" s="171" t="s">
        <v>2632</v>
      </c>
      <c r="G259" s="208"/>
      <c r="H259" s="171" t="s">
        <v>1313</v>
      </c>
      <c r="I259" s="172" t="s">
        <v>2633</v>
      </c>
      <c r="J259" s="173"/>
      <c r="K259" s="173"/>
      <c r="L259" s="173"/>
      <c r="M259" s="173"/>
      <c r="N259" s="173"/>
      <c r="O259" s="173"/>
      <c r="P259" s="173"/>
      <c r="Q259" s="173"/>
      <c r="R259" s="173"/>
      <c r="S259" s="173"/>
      <c r="T259" s="173"/>
      <c r="U259" s="173"/>
      <c r="V259" s="173"/>
      <c r="W259" s="173"/>
      <c r="X259" s="173"/>
      <c r="Y259" s="173"/>
      <c r="Z259" s="173"/>
      <c r="AA259" s="173"/>
    </row>
    <row r="260">
      <c r="A260" s="274" t="s">
        <v>2634</v>
      </c>
      <c r="B260" s="172" t="s">
        <v>2635</v>
      </c>
      <c r="C260" s="275" t="s">
        <v>2636</v>
      </c>
      <c r="D260" s="173"/>
      <c r="E260" s="277" t="s">
        <v>2637</v>
      </c>
      <c r="F260" s="171" t="s">
        <v>2638</v>
      </c>
      <c r="G260" s="208"/>
      <c r="H260" s="171" t="s">
        <v>1321</v>
      </c>
      <c r="I260" s="171" t="s">
        <v>1434</v>
      </c>
      <c r="J260" s="173"/>
      <c r="K260" s="173"/>
      <c r="L260" s="173"/>
      <c r="M260" s="173"/>
      <c r="N260" s="173"/>
      <c r="O260" s="173"/>
      <c r="P260" s="173"/>
      <c r="Q260" s="173"/>
      <c r="R260" s="173"/>
      <c r="S260" s="173"/>
      <c r="T260" s="173"/>
      <c r="U260" s="173"/>
      <c r="V260" s="173"/>
      <c r="W260" s="173"/>
      <c r="X260" s="173"/>
      <c r="Y260" s="173"/>
      <c r="Z260" s="173"/>
      <c r="AA260" s="173"/>
    </row>
    <row r="261">
      <c r="A261" s="274" t="s">
        <v>2639</v>
      </c>
      <c r="B261" s="278" t="s">
        <v>2640</v>
      </c>
      <c r="C261" s="275" t="s">
        <v>2641</v>
      </c>
      <c r="D261" s="173"/>
      <c r="E261" s="276" t="s">
        <v>2642</v>
      </c>
      <c r="F261" s="171" t="s">
        <v>2643</v>
      </c>
      <c r="G261" s="208"/>
      <c r="H261" s="171" t="s">
        <v>1313</v>
      </c>
      <c r="I261" s="172" t="s">
        <v>2644</v>
      </c>
      <c r="J261" s="173"/>
      <c r="K261" s="173"/>
      <c r="L261" s="173"/>
      <c r="M261" s="173"/>
      <c r="N261" s="173"/>
      <c r="O261" s="173"/>
      <c r="P261" s="173"/>
      <c r="Q261" s="173"/>
      <c r="R261" s="173"/>
      <c r="S261" s="173"/>
      <c r="T261" s="173"/>
      <c r="U261" s="173"/>
      <c r="V261" s="173"/>
      <c r="W261" s="173"/>
      <c r="X261" s="173"/>
      <c r="Y261" s="173"/>
      <c r="Z261" s="173"/>
      <c r="AA261" s="173"/>
    </row>
    <row r="262">
      <c r="A262" s="274" t="s">
        <v>2645</v>
      </c>
      <c r="B262" s="172" t="s">
        <v>2273</v>
      </c>
      <c r="C262" s="275" t="s">
        <v>2646</v>
      </c>
      <c r="D262" s="275" t="s">
        <v>992</v>
      </c>
      <c r="E262" s="277" t="s">
        <v>2647</v>
      </c>
      <c r="F262" s="171" t="s">
        <v>2648</v>
      </c>
      <c r="G262" s="208"/>
      <c r="H262" s="171" t="s">
        <v>1313</v>
      </c>
      <c r="I262" s="171" t="s">
        <v>2649</v>
      </c>
      <c r="J262" s="173"/>
      <c r="K262" s="173"/>
      <c r="L262" s="173"/>
      <c r="M262" s="173"/>
      <c r="N262" s="173"/>
      <c r="O262" s="173"/>
      <c r="P262" s="173"/>
      <c r="Q262" s="173"/>
      <c r="R262" s="173"/>
      <c r="S262" s="173"/>
      <c r="T262" s="173"/>
      <c r="U262" s="173"/>
      <c r="V262" s="173"/>
      <c r="W262" s="173"/>
      <c r="X262" s="173"/>
      <c r="Y262" s="173"/>
      <c r="Z262" s="173"/>
      <c r="AA262" s="173"/>
    </row>
    <row r="263">
      <c r="A263" s="271" t="s">
        <v>2650</v>
      </c>
      <c r="B263" s="144" t="s">
        <v>2273</v>
      </c>
      <c r="C263" s="109"/>
      <c r="D263" s="272" t="s">
        <v>1560</v>
      </c>
      <c r="E263" s="273" t="s">
        <v>2651</v>
      </c>
      <c r="F263" s="11" t="s">
        <v>2652</v>
      </c>
      <c r="G263" s="109"/>
    </row>
    <row r="264">
      <c r="A264" s="274" t="s">
        <v>2653</v>
      </c>
      <c r="B264" s="172" t="s">
        <v>2654</v>
      </c>
      <c r="C264" s="275" t="s">
        <v>2655</v>
      </c>
      <c r="D264" s="275" t="s">
        <v>1560</v>
      </c>
      <c r="E264" s="277" t="s">
        <v>2656</v>
      </c>
      <c r="F264" s="171" t="s">
        <v>2657</v>
      </c>
      <c r="G264" s="172" t="s">
        <v>2658</v>
      </c>
      <c r="H264" s="171" t="s">
        <v>1321</v>
      </c>
      <c r="I264" s="172" t="s">
        <v>2659</v>
      </c>
      <c r="J264" s="173"/>
      <c r="K264" s="173"/>
      <c r="L264" s="173"/>
      <c r="M264" s="173"/>
      <c r="N264" s="173"/>
      <c r="O264" s="173"/>
      <c r="P264" s="173"/>
      <c r="Q264" s="173"/>
      <c r="R264" s="173"/>
      <c r="S264" s="173"/>
      <c r="T264" s="173"/>
      <c r="U264" s="173"/>
      <c r="V264" s="173"/>
      <c r="W264" s="173"/>
      <c r="X264" s="173"/>
      <c r="Y264" s="173"/>
      <c r="Z264" s="173"/>
      <c r="AA264" s="173"/>
    </row>
    <row r="265">
      <c r="A265" s="274" t="s">
        <v>2660</v>
      </c>
      <c r="B265" s="278" t="s">
        <v>2661</v>
      </c>
      <c r="C265" s="275" t="s">
        <v>2662</v>
      </c>
      <c r="D265" s="275" t="s">
        <v>1560</v>
      </c>
      <c r="E265" s="277" t="s">
        <v>2663</v>
      </c>
      <c r="F265" s="171" t="s">
        <v>2664</v>
      </c>
      <c r="G265" s="208"/>
      <c r="H265" s="171" t="s">
        <v>2665</v>
      </c>
      <c r="I265" s="172" t="s">
        <v>2666</v>
      </c>
      <c r="J265" s="173"/>
      <c r="K265" s="173"/>
      <c r="L265" s="173"/>
      <c r="M265" s="173"/>
      <c r="N265" s="173"/>
      <c r="O265" s="173"/>
      <c r="P265" s="173"/>
      <c r="Q265" s="173"/>
      <c r="R265" s="173"/>
      <c r="S265" s="173"/>
      <c r="T265" s="173"/>
      <c r="U265" s="173"/>
      <c r="V265" s="173"/>
      <c r="W265" s="173"/>
      <c r="X265" s="173"/>
      <c r="Y265" s="173"/>
      <c r="Z265" s="173"/>
      <c r="AA265" s="173"/>
    </row>
    <row r="266">
      <c r="A266" s="284" t="s">
        <v>2667</v>
      </c>
      <c r="B266" s="284" t="s">
        <v>2668</v>
      </c>
      <c r="C266" s="275" t="s">
        <v>2669</v>
      </c>
      <c r="D266" s="275" t="s">
        <v>1560</v>
      </c>
      <c r="E266" s="277" t="s">
        <v>2670</v>
      </c>
      <c r="F266" s="171" t="s">
        <v>2671</v>
      </c>
      <c r="G266" s="208"/>
      <c r="H266" s="171" t="s">
        <v>1329</v>
      </c>
      <c r="I266" s="172" t="s">
        <v>2672</v>
      </c>
      <c r="J266" s="173"/>
      <c r="K266" s="173"/>
      <c r="L266" s="173"/>
      <c r="M266" s="173"/>
      <c r="N266" s="173"/>
      <c r="O266" s="173"/>
      <c r="P266" s="173"/>
      <c r="Q266" s="173"/>
      <c r="R266" s="173"/>
      <c r="S266" s="173"/>
      <c r="T266" s="173"/>
      <c r="U266" s="173"/>
      <c r="V266" s="173"/>
      <c r="W266" s="173"/>
      <c r="X266" s="173"/>
      <c r="Y266" s="173"/>
      <c r="Z266" s="173"/>
      <c r="AA266" s="173"/>
    </row>
    <row r="267">
      <c r="A267" s="284" t="s">
        <v>2673</v>
      </c>
      <c r="B267" s="275" t="s">
        <v>2372</v>
      </c>
      <c r="C267" s="275" t="s">
        <v>2674</v>
      </c>
      <c r="D267" s="275" t="s">
        <v>1560</v>
      </c>
      <c r="E267" s="277" t="s">
        <v>2675</v>
      </c>
      <c r="F267" s="171" t="s">
        <v>2676</v>
      </c>
      <c r="G267" s="208"/>
      <c r="H267" s="171" t="s">
        <v>1329</v>
      </c>
      <c r="I267" s="171" t="s">
        <v>2007</v>
      </c>
      <c r="J267" s="173"/>
      <c r="K267" s="173"/>
      <c r="L267" s="173"/>
      <c r="M267" s="173"/>
      <c r="N267" s="173"/>
      <c r="O267" s="173"/>
      <c r="P267" s="173"/>
      <c r="Q267" s="173"/>
      <c r="R267" s="173"/>
      <c r="S267" s="173"/>
      <c r="T267" s="173"/>
      <c r="U267" s="173"/>
      <c r="V267" s="173"/>
      <c r="W267" s="173"/>
      <c r="X267" s="173"/>
      <c r="Y267" s="173"/>
      <c r="Z267" s="173"/>
      <c r="AA267" s="173"/>
    </row>
    <row r="268">
      <c r="A268" s="284" t="s">
        <v>2677</v>
      </c>
      <c r="B268" s="278" t="s">
        <v>2678</v>
      </c>
      <c r="C268" s="275" t="s">
        <v>2097</v>
      </c>
      <c r="D268" s="275" t="s">
        <v>1560</v>
      </c>
      <c r="E268" s="276" t="s">
        <v>2679</v>
      </c>
      <c r="F268" s="171" t="s">
        <v>2680</v>
      </c>
      <c r="G268" s="208"/>
      <c r="H268" s="171" t="s">
        <v>1329</v>
      </c>
      <c r="I268" s="171" t="s">
        <v>2681</v>
      </c>
      <c r="J268" s="173"/>
      <c r="K268" s="173"/>
      <c r="L268" s="173"/>
      <c r="M268" s="173"/>
      <c r="N268" s="173"/>
      <c r="O268" s="173"/>
      <c r="P268" s="173"/>
      <c r="Q268" s="173"/>
      <c r="R268" s="173"/>
      <c r="S268" s="173"/>
      <c r="T268" s="173"/>
      <c r="U268" s="173"/>
      <c r="V268" s="173"/>
      <c r="W268" s="173"/>
      <c r="X268" s="173"/>
      <c r="Y268" s="173"/>
      <c r="Z268" s="173"/>
      <c r="AA268" s="173"/>
    </row>
    <row r="269">
      <c r="A269" s="284" t="s">
        <v>2682</v>
      </c>
      <c r="B269" s="208"/>
      <c r="C269" s="275" t="s">
        <v>2683</v>
      </c>
      <c r="D269" s="275" t="s">
        <v>1560</v>
      </c>
      <c r="E269" s="276" t="s">
        <v>2684</v>
      </c>
      <c r="F269" s="171" t="s">
        <v>2685</v>
      </c>
      <c r="G269" s="208"/>
      <c r="H269" s="171" t="s">
        <v>1329</v>
      </c>
      <c r="I269" s="172" t="s">
        <v>2686</v>
      </c>
      <c r="J269" s="173"/>
      <c r="K269" s="173"/>
      <c r="L269" s="173"/>
      <c r="M269" s="173"/>
      <c r="N269" s="173"/>
      <c r="O269" s="173"/>
      <c r="P269" s="173"/>
      <c r="Q269" s="173"/>
      <c r="R269" s="173"/>
      <c r="S269" s="173"/>
      <c r="T269" s="173"/>
      <c r="U269" s="173"/>
      <c r="V269" s="173"/>
      <c r="W269" s="173"/>
      <c r="X269" s="173"/>
      <c r="Y269" s="173"/>
      <c r="Z269" s="173"/>
      <c r="AA269" s="173"/>
    </row>
    <row r="270">
      <c r="A270" s="284" t="s">
        <v>2687</v>
      </c>
      <c r="B270" s="208"/>
      <c r="C270" s="278" t="s">
        <v>2219</v>
      </c>
      <c r="D270" s="275" t="s">
        <v>1560</v>
      </c>
      <c r="E270" s="276" t="s">
        <v>2220</v>
      </c>
      <c r="F270" s="171" t="s">
        <v>2688</v>
      </c>
      <c r="G270" s="208"/>
      <c r="H270" s="171" t="s">
        <v>1329</v>
      </c>
      <c r="I270" s="172" t="s">
        <v>2689</v>
      </c>
      <c r="J270" s="173"/>
      <c r="K270" s="173"/>
      <c r="L270" s="173"/>
      <c r="M270" s="173"/>
      <c r="N270" s="173"/>
      <c r="O270" s="173"/>
      <c r="P270" s="173"/>
      <c r="Q270" s="173"/>
      <c r="R270" s="173"/>
      <c r="S270" s="173"/>
      <c r="T270" s="173"/>
      <c r="U270" s="173"/>
      <c r="V270" s="173"/>
      <c r="W270" s="173"/>
      <c r="X270" s="173"/>
      <c r="Y270" s="173"/>
      <c r="Z270" s="173"/>
      <c r="AA270" s="173"/>
    </row>
    <row r="271">
      <c r="A271" s="274" t="s">
        <v>2690</v>
      </c>
      <c r="B271" s="208"/>
      <c r="C271" s="275" t="s">
        <v>2691</v>
      </c>
      <c r="D271" s="275" t="s">
        <v>1022</v>
      </c>
      <c r="E271" s="276" t="s">
        <v>2692</v>
      </c>
      <c r="F271" s="171" t="s">
        <v>2693</v>
      </c>
      <c r="G271" s="208"/>
      <c r="H271" s="171" t="s">
        <v>1329</v>
      </c>
      <c r="I271" s="172" t="s">
        <v>2694</v>
      </c>
      <c r="J271" s="173"/>
      <c r="K271" s="173"/>
      <c r="L271" s="173"/>
      <c r="M271" s="173"/>
      <c r="N271" s="173"/>
      <c r="O271" s="173"/>
      <c r="P271" s="173"/>
      <c r="Q271" s="173"/>
      <c r="R271" s="173"/>
      <c r="S271" s="173"/>
      <c r="T271" s="173"/>
      <c r="U271" s="173"/>
      <c r="V271" s="173"/>
      <c r="W271" s="173"/>
      <c r="X271" s="173"/>
      <c r="Y271" s="173"/>
      <c r="Z271" s="173"/>
      <c r="AA271" s="173"/>
    </row>
    <row r="272">
      <c r="A272" s="284" t="s">
        <v>2695</v>
      </c>
      <c r="B272" s="274" t="s">
        <v>2696</v>
      </c>
      <c r="C272" s="275" t="s">
        <v>2697</v>
      </c>
      <c r="D272" s="173"/>
      <c r="E272" s="277" t="s">
        <v>2698</v>
      </c>
      <c r="F272" s="171" t="s">
        <v>2699</v>
      </c>
      <c r="G272" s="208"/>
      <c r="H272" s="171" t="s">
        <v>1329</v>
      </c>
      <c r="I272" s="172" t="s">
        <v>2700</v>
      </c>
      <c r="J272" s="173"/>
      <c r="K272" s="173"/>
      <c r="L272" s="173"/>
      <c r="M272" s="173"/>
      <c r="N272" s="173"/>
      <c r="O272" s="173"/>
      <c r="P272" s="173"/>
      <c r="Q272" s="173"/>
      <c r="R272" s="173"/>
      <c r="S272" s="173"/>
      <c r="T272" s="173"/>
      <c r="U272" s="173"/>
      <c r="V272" s="173"/>
      <c r="W272" s="173"/>
      <c r="X272" s="173"/>
      <c r="Y272" s="173"/>
      <c r="Z272" s="173"/>
      <c r="AA272" s="173"/>
    </row>
    <row r="273">
      <c r="A273" s="285" t="s">
        <v>2701</v>
      </c>
      <c r="B273" s="172" t="s">
        <v>2389</v>
      </c>
      <c r="C273" s="275" t="s">
        <v>2702</v>
      </c>
      <c r="D273" s="275" t="s">
        <v>1022</v>
      </c>
      <c r="E273" s="277" t="s">
        <v>2703</v>
      </c>
      <c r="F273" s="171" t="s">
        <v>2704</v>
      </c>
      <c r="G273" s="208"/>
      <c r="H273" s="171" t="s">
        <v>1329</v>
      </c>
      <c r="I273" s="172" t="s">
        <v>2705</v>
      </c>
      <c r="J273" s="173"/>
      <c r="K273" s="173"/>
      <c r="L273" s="173"/>
      <c r="M273" s="173"/>
      <c r="N273" s="173"/>
      <c r="O273" s="173"/>
      <c r="P273" s="173"/>
      <c r="Q273" s="173"/>
      <c r="R273" s="173"/>
      <c r="S273" s="173"/>
      <c r="T273" s="173"/>
      <c r="U273" s="173"/>
      <c r="V273" s="173"/>
      <c r="W273" s="173"/>
      <c r="X273" s="173"/>
      <c r="Y273" s="173"/>
      <c r="Z273" s="173"/>
      <c r="AA273" s="173"/>
    </row>
    <row r="274">
      <c r="A274" s="285" t="s">
        <v>2706</v>
      </c>
      <c r="B274" s="172" t="s">
        <v>2707</v>
      </c>
      <c r="C274" s="275" t="s">
        <v>2708</v>
      </c>
      <c r="D274" s="173"/>
      <c r="E274" s="277" t="s">
        <v>2709</v>
      </c>
      <c r="F274" s="171" t="s">
        <v>2710</v>
      </c>
      <c r="G274" s="208"/>
      <c r="H274" s="171" t="s">
        <v>1329</v>
      </c>
      <c r="I274" s="171" t="s">
        <v>1701</v>
      </c>
      <c r="J274" s="173"/>
      <c r="K274" s="173"/>
      <c r="L274" s="173"/>
      <c r="M274" s="173"/>
      <c r="N274" s="173"/>
      <c r="O274" s="173"/>
      <c r="P274" s="173"/>
      <c r="Q274" s="173"/>
      <c r="R274" s="173"/>
      <c r="S274" s="173"/>
      <c r="T274" s="173"/>
      <c r="U274" s="173"/>
      <c r="V274" s="173"/>
      <c r="W274" s="173"/>
      <c r="X274" s="173"/>
      <c r="Y274" s="173"/>
      <c r="Z274" s="173"/>
      <c r="AA274" s="173"/>
    </row>
    <row r="275">
      <c r="A275" s="285" t="s">
        <v>2711</v>
      </c>
      <c r="B275" s="172" t="s">
        <v>2712</v>
      </c>
      <c r="C275" s="275" t="s">
        <v>2713</v>
      </c>
      <c r="D275" s="173"/>
      <c r="E275" s="208"/>
      <c r="F275" s="171" t="s">
        <v>2714</v>
      </c>
      <c r="G275" s="208"/>
      <c r="H275" s="171" t="s">
        <v>1329</v>
      </c>
      <c r="I275" s="172" t="s">
        <v>2715</v>
      </c>
      <c r="J275" s="173"/>
      <c r="K275" s="173"/>
      <c r="L275" s="173"/>
      <c r="M275" s="173"/>
      <c r="N275" s="173"/>
      <c r="O275" s="173"/>
      <c r="P275" s="173"/>
      <c r="Q275" s="173"/>
      <c r="R275" s="173"/>
      <c r="S275" s="173"/>
      <c r="T275" s="173"/>
      <c r="U275" s="173"/>
      <c r="V275" s="173"/>
      <c r="W275" s="173"/>
      <c r="X275" s="173"/>
      <c r="Y275" s="173"/>
      <c r="Z275" s="173"/>
      <c r="AA275" s="173"/>
    </row>
    <row r="276">
      <c r="A276" s="285" t="s">
        <v>2716</v>
      </c>
      <c r="B276" s="172" t="s">
        <v>2717</v>
      </c>
      <c r="C276" s="275" t="s">
        <v>2718</v>
      </c>
      <c r="D276" s="275" t="s">
        <v>1022</v>
      </c>
      <c r="E276" s="276" t="s">
        <v>2719</v>
      </c>
      <c r="F276" s="171" t="s">
        <v>2720</v>
      </c>
      <c r="G276" s="208"/>
      <c r="H276" s="171" t="s">
        <v>1329</v>
      </c>
      <c r="I276" s="171" t="s">
        <v>1701</v>
      </c>
      <c r="J276" s="173"/>
      <c r="K276" s="173"/>
      <c r="L276" s="173"/>
      <c r="M276" s="173"/>
      <c r="N276" s="173"/>
      <c r="O276" s="173"/>
      <c r="P276" s="173"/>
      <c r="Q276" s="173"/>
      <c r="R276" s="173"/>
      <c r="S276" s="173"/>
      <c r="T276" s="173"/>
      <c r="U276" s="173"/>
      <c r="V276" s="173"/>
      <c r="W276" s="173"/>
      <c r="X276" s="173"/>
      <c r="Y276" s="173"/>
      <c r="Z276" s="173"/>
      <c r="AA276" s="173"/>
    </row>
    <row r="277">
      <c r="A277" s="285" t="s">
        <v>2721</v>
      </c>
      <c r="B277" s="172" t="s">
        <v>2717</v>
      </c>
      <c r="C277" s="278" t="s">
        <v>2722</v>
      </c>
      <c r="D277" s="173"/>
      <c r="E277" s="277" t="s">
        <v>2723</v>
      </c>
      <c r="F277" s="171" t="s">
        <v>2724</v>
      </c>
      <c r="G277" s="208"/>
      <c r="H277" s="171" t="s">
        <v>1329</v>
      </c>
      <c r="I277" s="171" t="s">
        <v>2725</v>
      </c>
      <c r="J277" s="173"/>
      <c r="K277" s="173"/>
      <c r="L277" s="173"/>
      <c r="M277" s="173"/>
      <c r="N277" s="173"/>
      <c r="O277" s="173"/>
      <c r="P277" s="173"/>
      <c r="Q277" s="173"/>
      <c r="R277" s="173"/>
      <c r="S277" s="173"/>
      <c r="T277" s="173"/>
      <c r="U277" s="173"/>
      <c r="V277" s="173"/>
      <c r="W277" s="173"/>
      <c r="X277" s="173"/>
      <c r="Y277" s="173"/>
      <c r="Z277" s="173"/>
      <c r="AA277" s="173"/>
    </row>
    <row r="278">
      <c r="A278" s="285" t="s">
        <v>2726</v>
      </c>
      <c r="B278" s="172" t="s">
        <v>2727</v>
      </c>
      <c r="C278" s="275" t="s">
        <v>2728</v>
      </c>
      <c r="D278" s="173"/>
      <c r="E278" s="277" t="s">
        <v>2729</v>
      </c>
      <c r="F278" s="171" t="s">
        <v>2730</v>
      </c>
      <c r="G278" s="208"/>
      <c r="H278" s="171" t="s">
        <v>1329</v>
      </c>
      <c r="I278" s="172" t="s">
        <v>2731</v>
      </c>
      <c r="J278" s="173"/>
      <c r="K278" s="173"/>
      <c r="L278" s="173"/>
      <c r="M278" s="173"/>
      <c r="N278" s="173"/>
      <c r="O278" s="173"/>
      <c r="P278" s="173"/>
      <c r="Q278" s="173"/>
      <c r="R278" s="173"/>
      <c r="S278" s="173"/>
      <c r="T278" s="173"/>
      <c r="U278" s="173"/>
      <c r="V278" s="173"/>
      <c r="W278" s="173"/>
      <c r="X278" s="173"/>
      <c r="Y278" s="173"/>
      <c r="Z278" s="173"/>
      <c r="AA278" s="173"/>
    </row>
    <row r="279">
      <c r="A279" s="285" t="s">
        <v>2732</v>
      </c>
      <c r="B279" s="172" t="s">
        <v>2717</v>
      </c>
      <c r="C279" s="278" t="s">
        <v>2733</v>
      </c>
      <c r="D279" s="173"/>
      <c r="E279" s="277" t="s">
        <v>2734</v>
      </c>
      <c r="F279" s="171" t="s">
        <v>2735</v>
      </c>
      <c r="G279" s="208"/>
      <c r="H279" s="171" t="s">
        <v>1329</v>
      </c>
      <c r="I279" s="171" t="s">
        <v>2007</v>
      </c>
      <c r="J279" s="173"/>
      <c r="K279" s="173"/>
      <c r="L279" s="173"/>
      <c r="M279" s="173"/>
      <c r="N279" s="173"/>
      <c r="O279" s="173"/>
      <c r="P279" s="173"/>
      <c r="Q279" s="173"/>
      <c r="R279" s="173"/>
      <c r="S279" s="173"/>
      <c r="T279" s="173"/>
      <c r="U279" s="173"/>
      <c r="V279" s="173"/>
      <c r="W279" s="173"/>
      <c r="X279" s="173"/>
      <c r="Y279" s="173"/>
      <c r="Z279" s="173"/>
      <c r="AA279" s="173"/>
    </row>
    <row r="280">
      <c r="A280" s="285" t="s">
        <v>2736</v>
      </c>
      <c r="B280" s="172" t="s">
        <v>2737</v>
      </c>
      <c r="C280" s="275" t="s">
        <v>2662</v>
      </c>
      <c r="D280" s="275" t="s">
        <v>992</v>
      </c>
      <c r="E280" s="277" t="s">
        <v>2738</v>
      </c>
      <c r="F280" s="171" t="s">
        <v>2739</v>
      </c>
      <c r="G280" s="172" t="s">
        <v>2740</v>
      </c>
      <c r="H280" s="171" t="s">
        <v>1329</v>
      </c>
      <c r="I280" s="172" t="s">
        <v>2741</v>
      </c>
      <c r="J280" s="173"/>
      <c r="K280" s="173"/>
      <c r="L280" s="173"/>
      <c r="M280" s="173"/>
      <c r="N280" s="173"/>
      <c r="O280" s="173"/>
      <c r="P280" s="173"/>
      <c r="Q280" s="173"/>
      <c r="R280" s="173"/>
      <c r="S280" s="173"/>
      <c r="T280" s="173"/>
      <c r="U280" s="173"/>
      <c r="V280" s="173"/>
      <c r="W280" s="173"/>
      <c r="X280" s="173"/>
      <c r="Y280" s="173"/>
      <c r="Z280" s="173"/>
      <c r="AA280" s="173"/>
    </row>
    <row r="281">
      <c r="A281" s="285" t="s">
        <v>2742</v>
      </c>
      <c r="B281" s="172" t="s">
        <v>2743</v>
      </c>
      <c r="C281" s="275" t="s">
        <v>2744</v>
      </c>
      <c r="D281" s="275" t="s">
        <v>1560</v>
      </c>
      <c r="E281" s="277" t="s">
        <v>2745</v>
      </c>
      <c r="F281" s="171" t="s">
        <v>2746</v>
      </c>
      <c r="G281" s="208"/>
      <c r="H281" s="171" t="s">
        <v>1329</v>
      </c>
      <c r="I281" s="171" t="s">
        <v>2007</v>
      </c>
      <c r="J281" s="173"/>
      <c r="K281" s="173"/>
      <c r="L281" s="173"/>
      <c r="M281" s="173"/>
      <c r="N281" s="173"/>
      <c r="O281" s="173"/>
      <c r="P281" s="173"/>
      <c r="Q281" s="173"/>
      <c r="R281" s="173"/>
      <c r="S281" s="173"/>
      <c r="T281" s="173"/>
      <c r="U281" s="173"/>
      <c r="V281" s="173"/>
      <c r="W281" s="173"/>
      <c r="X281" s="173"/>
      <c r="Y281" s="173"/>
      <c r="Z281" s="173"/>
      <c r="AA281" s="173"/>
    </row>
    <row r="282">
      <c r="A282" s="285" t="s">
        <v>2747</v>
      </c>
      <c r="B282" s="172" t="s">
        <v>2717</v>
      </c>
      <c r="C282" s="275" t="s">
        <v>2748</v>
      </c>
      <c r="D282" s="173"/>
      <c r="E282" s="277" t="s">
        <v>2749</v>
      </c>
      <c r="F282" s="171" t="s">
        <v>2750</v>
      </c>
      <c r="G282" s="208"/>
      <c r="H282" s="171" t="s">
        <v>1329</v>
      </c>
      <c r="I282" s="172" t="s">
        <v>2751</v>
      </c>
      <c r="J282" s="173"/>
      <c r="K282" s="173"/>
      <c r="L282" s="173"/>
      <c r="M282" s="173"/>
      <c r="N282" s="173"/>
      <c r="O282" s="173"/>
      <c r="P282" s="173"/>
      <c r="Q282" s="173"/>
      <c r="R282" s="173"/>
      <c r="S282" s="173"/>
      <c r="T282" s="173"/>
      <c r="U282" s="173"/>
      <c r="V282" s="173"/>
      <c r="W282" s="173"/>
      <c r="X282" s="173"/>
      <c r="Y282" s="173"/>
      <c r="Z282" s="173"/>
      <c r="AA282" s="173"/>
    </row>
    <row r="283">
      <c r="A283" s="285" t="s">
        <v>2752</v>
      </c>
      <c r="B283" s="172" t="s">
        <v>2717</v>
      </c>
      <c r="C283" s="275" t="s">
        <v>2753</v>
      </c>
      <c r="D283" s="275" t="s">
        <v>1022</v>
      </c>
      <c r="E283" s="276" t="s">
        <v>2754</v>
      </c>
      <c r="F283" s="171" t="s">
        <v>2755</v>
      </c>
      <c r="G283" s="208"/>
      <c r="H283" s="171" t="s">
        <v>1329</v>
      </c>
      <c r="I283" s="171" t="s">
        <v>1701</v>
      </c>
      <c r="J283" s="173"/>
      <c r="K283" s="173"/>
      <c r="L283" s="173"/>
      <c r="M283" s="173"/>
      <c r="N283" s="173"/>
      <c r="O283" s="173"/>
      <c r="P283" s="173"/>
      <c r="Q283" s="173"/>
      <c r="R283" s="173"/>
      <c r="S283" s="173"/>
      <c r="T283" s="173"/>
      <c r="U283" s="173"/>
      <c r="V283" s="173"/>
      <c r="W283" s="173"/>
      <c r="X283" s="173"/>
      <c r="Y283" s="173"/>
      <c r="Z283" s="173"/>
      <c r="AA283" s="173"/>
    </row>
    <row r="284">
      <c r="A284" s="285" t="s">
        <v>2756</v>
      </c>
      <c r="B284" s="172" t="s">
        <v>2717</v>
      </c>
      <c r="C284" s="275" t="s">
        <v>2757</v>
      </c>
      <c r="D284" s="173"/>
      <c r="E284" s="276" t="s">
        <v>2758</v>
      </c>
      <c r="F284" s="171" t="s">
        <v>2759</v>
      </c>
      <c r="G284" s="208"/>
      <c r="H284" s="171" t="s">
        <v>2760</v>
      </c>
      <c r="I284" s="171" t="s">
        <v>2007</v>
      </c>
      <c r="J284" s="173"/>
      <c r="K284" s="173"/>
      <c r="L284" s="173"/>
      <c r="M284" s="173"/>
      <c r="N284" s="173"/>
      <c r="O284" s="173"/>
      <c r="P284" s="173"/>
      <c r="Q284" s="173"/>
      <c r="R284" s="173"/>
      <c r="S284" s="173"/>
      <c r="T284" s="173"/>
      <c r="U284" s="173"/>
      <c r="V284" s="173"/>
      <c r="W284" s="173"/>
      <c r="X284" s="173"/>
      <c r="Y284" s="173"/>
      <c r="Z284" s="173"/>
      <c r="AA284" s="173"/>
    </row>
    <row r="285">
      <c r="A285" s="286" t="s">
        <v>2761</v>
      </c>
      <c r="B285" s="172" t="s">
        <v>2762</v>
      </c>
      <c r="C285" s="275" t="s">
        <v>2763</v>
      </c>
      <c r="D285" s="275" t="s">
        <v>1560</v>
      </c>
      <c r="E285" s="277" t="s">
        <v>2764</v>
      </c>
      <c r="F285" s="171" t="s">
        <v>2765</v>
      </c>
      <c r="G285" s="208"/>
      <c r="H285" s="171" t="s">
        <v>1329</v>
      </c>
      <c r="I285" s="172" t="s">
        <v>2766</v>
      </c>
      <c r="J285" s="173"/>
      <c r="K285" s="173"/>
      <c r="L285" s="173"/>
      <c r="M285" s="173"/>
      <c r="N285" s="173"/>
      <c r="O285" s="173"/>
      <c r="P285" s="173"/>
      <c r="Q285" s="173"/>
      <c r="R285" s="173"/>
      <c r="S285" s="173"/>
      <c r="T285" s="173"/>
      <c r="U285" s="173"/>
      <c r="V285" s="173"/>
      <c r="W285" s="173"/>
      <c r="X285" s="173"/>
      <c r="Y285" s="173"/>
      <c r="Z285" s="173"/>
      <c r="AA285" s="173"/>
    </row>
    <row r="286">
      <c r="A286" s="286" t="s">
        <v>2767</v>
      </c>
      <c r="B286" s="172" t="s">
        <v>2717</v>
      </c>
      <c r="C286" s="275" t="s">
        <v>2702</v>
      </c>
      <c r="D286" s="173"/>
      <c r="E286" s="277" t="s">
        <v>2768</v>
      </c>
      <c r="F286" s="171" t="s">
        <v>2769</v>
      </c>
      <c r="G286" s="172" t="s">
        <v>2770</v>
      </c>
      <c r="H286" s="171" t="s">
        <v>1329</v>
      </c>
      <c r="I286" s="172" t="s">
        <v>2771</v>
      </c>
      <c r="J286" s="173"/>
      <c r="K286" s="173"/>
      <c r="L286" s="173"/>
      <c r="M286" s="173"/>
      <c r="N286" s="173"/>
      <c r="O286" s="173"/>
      <c r="P286" s="173"/>
      <c r="Q286" s="173"/>
      <c r="R286" s="173"/>
      <c r="S286" s="173"/>
      <c r="T286" s="173"/>
      <c r="U286" s="173"/>
      <c r="V286" s="173"/>
      <c r="W286" s="173"/>
      <c r="X286" s="173"/>
      <c r="Y286" s="173"/>
      <c r="Z286" s="173"/>
      <c r="AA286" s="173"/>
    </row>
    <row r="287">
      <c r="A287" s="285" t="s">
        <v>2772</v>
      </c>
      <c r="B287" s="172" t="s">
        <v>2717</v>
      </c>
      <c r="C287" s="275"/>
      <c r="D287" s="275" t="s">
        <v>992</v>
      </c>
      <c r="E287" s="277" t="s">
        <v>2773</v>
      </c>
      <c r="F287" s="171" t="s">
        <v>2774</v>
      </c>
      <c r="G287" s="208"/>
      <c r="H287" s="171" t="s">
        <v>1329</v>
      </c>
      <c r="I287" s="171" t="s">
        <v>2775</v>
      </c>
      <c r="J287" s="173"/>
      <c r="K287" s="173"/>
      <c r="L287" s="173"/>
      <c r="M287" s="173"/>
      <c r="N287" s="173"/>
      <c r="O287" s="173"/>
      <c r="P287" s="173"/>
      <c r="Q287" s="173"/>
      <c r="R287" s="173"/>
      <c r="S287" s="173"/>
      <c r="T287" s="173"/>
      <c r="U287" s="173"/>
      <c r="V287" s="173"/>
      <c r="W287" s="173"/>
      <c r="X287" s="173"/>
      <c r="Y287" s="173"/>
      <c r="Z287" s="173"/>
      <c r="AA287" s="173"/>
    </row>
    <row r="288">
      <c r="A288" s="285" t="s">
        <v>2776</v>
      </c>
      <c r="B288" s="172" t="s">
        <v>2717</v>
      </c>
      <c r="C288" s="275" t="s">
        <v>2702</v>
      </c>
      <c r="D288" s="173"/>
      <c r="E288" s="277" t="s">
        <v>2777</v>
      </c>
      <c r="F288" s="171" t="s">
        <v>2778</v>
      </c>
      <c r="G288" s="208"/>
      <c r="H288" s="171" t="s">
        <v>1329</v>
      </c>
      <c r="I288" s="172" t="s">
        <v>2779</v>
      </c>
      <c r="J288" s="173"/>
      <c r="K288" s="173"/>
      <c r="L288" s="173"/>
      <c r="M288" s="173"/>
      <c r="N288" s="173"/>
      <c r="O288" s="173"/>
      <c r="P288" s="173"/>
      <c r="Q288" s="173"/>
      <c r="R288" s="173"/>
      <c r="S288" s="173"/>
      <c r="T288" s="173"/>
      <c r="U288" s="173"/>
      <c r="V288" s="173"/>
      <c r="W288" s="173"/>
      <c r="X288" s="173"/>
      <c r="Y288" s="173"/>
      <c r="Z288" s="173"/>
      <c r="AA288" s="173"/>
    </row>
    <row r="289">
      <c r="A289" s="285" t="s">
        <v>2780</v>
      </c>
      <c r="B289" s="172" t="s">
        <v>2781</v>
      </c>
      <c r="C289" s="275" t="s">
        <v>2782</v>
      </c>
      <c r="D289" s="275" t="s">
        <v>1560</v>
      </c>
      <c r="E289" s="277" t="s">
        <v>2783</v>
      </c>
      <c r="F289" s="171" t="s">
        <v>2784</v>
      </c>
      <c r="G289" s="172" t="s">
        <v>2785</v>
      </c>
      <c r="H289" s="171" t="s">
        <v>1329</v>
      </c>
      <c r="I289" s="172" t="s">
        <v>2786</v>
      </c>
      <c r="J289" s="173"/>
      <c r="K289" s="173"/>
      <c r="L289" s="173"/>
      <c r="M289" s="173"/>
      <c r="N289" s="173"/>
      <c r="O289" s="173"/>
      <c r="P289" s="173"/>
      <c r="Q289" s="173"/>
      <c r="R289" s="173"/>
      <c r="S289" s="173"/>
      <c r="T289" s="173"/>
      <c r="U289" s="173"/>
      <c r="V289" s="173"/>
      <c r="W289" s="173"/>
      <c r="X289" s="173"/>
      <c r="Y289" s="173"/>
      <c r="Z289" s="173"/>
      <c r="AA289" s="173"/>
    </row>
    <row r="290">
      <c r="A290" s="285" t="s">
        <v>2787</v>
      </c>
      <c r="B290" s="172" t="s">
        <v>2717</v>
      </c>
      <c r="C290" s="275" t="s">
        <v>2788</v>
      </c>
      <c r="D290" s="173"/>
      <c r="E290" s="276" t="s">
        <v>2789</v>
      </c>
      <c r="F290" s="171" t="s">
        <v>2790</v>
      </c>
      <c r="G290" s="172" t="s">
        <v>2791</v>
      </c>
      <c r="H290" s="171" t="s">
        <v>1329</v>
      </c>
      <c r="I290" s="172" t="s">
        <v>2792</v>
      </c>
      <c r="J290" s="173"/>
      <c r="K290" s="173"/>
      <c r="L290" s="173"/>
      <c r="M290" s="173"/>
      <c r="N290" s="173"/>
      <c r="O290" s="173"/>
      <c r="P290" s="173"/>
      <c r="Q290" s="173"/>
      <c r="R290" s="173"/>
      <c r="S290" s="173"/>
      <c r="T290" s="173"/>
      <c r="U290" s="173"/>
      <c r="V290" s="173"/>
      <c r="W290" s="173"/>
      <c r="X290" s="173"/>
      <c r="Y290" s="173"/>
      <c r="Z290" s="173"/>
      <c r="AA290" s="173"/>
    </row>
    <row r="291">
      <c r="A291" s="285" t="s">
        <v>2793</v>
      </c>
      <c r="B291" s="172" t="s">
        <v>2717</v>
      </c>
      <c r="C291" s="275" t="s">
        <v>2794</v>
      </c>
      <c r="D291" s="173"/>
      <c r="E291" s="277" t="s">
        <v>2795</v>
      </c>
      <c r="F291" s="171" t="s">
        <v>2796</v>
      </c>
      <c r="G291" s="208"/>
      <c r="H291" s="171" t="s">
        <v>1329</v>
      </c>
      <c r="I291" s="172" t="s">
        <v>2700</v>
      </c>
      <c r="J291" s="173"/>
      <c r="K291" s="173"/>
      <c r="L291" s="173"/>
      <c r="M291" s="173"/>
      <c r="N291" s="173"/>
      <c r="O291" s="173"/>
      <c r="P291" s="173"/>
      <c r="Q291" s="173"/>
      <c r="R291" s="173"/>
      <c r="S291" s="173"/>
      <c r="T291" s="173"/>
      <c r="U291" s="173"/>
      <c r="V291" s="173"/>
      <c r="W291" s="173"/>
      <c r="X291" s="173"/>
      <c r="Y291" s="173"/>
      <c r="Z291" s="173"/>
      <c r="AA291" s="173"/>
    </row>
    <row r="292">
      <c r="A292" s="286" t="s">
        <v>2797</v>
      </c>
      <c r="B292" s="172" t="s">
        <v>2717</v>
      </c>
      <c r="C292" s="275" t="s">
        <v>2798</v>
      </c>
      <c r="D292" s="173"/>
      <c r="E292" s="276" t="s">
        <v>2799</v>
      </c>
      <c r="F292" s="171" t="s">
        <v>2800</v>
      </c>
      <c r="G292" s="208"/>
      <c r="H292" s="171" t="s">
        <v>1329</v>
      </c>
      <c r="I292" s="172" t="s">
        <v>2801</v>
      </c>
      <c r="J292" s="173"/>
      <c r="K292" s="173"/>
      <c r="L292" s="173"/>
      <c r="M292" s="173"/>
      <c r="N292" s="173"/>
      <c r="O292" s="173"/>
      <c r="P292" s="173"/>
      <c r="Q292" s="173"/>
      <c r="R292" s="173"/>
      <c r="S292" s="173"/>
      <c r="T292" s="173"/>
      <c r="U292" s="173"/>
      <c r="V292" s="173"/>
      <c r="W292" s="173"/>
      <c r="X292" s="173"/>
      <c r="Y292" s="173"/>
      <c r="Z292" s="173"/>
      <c r="AA292" s="173"/>
    </row>
    <row r="293">
      <c r="A293" s="286" t="s">
        <v>2802</v>
      </c>
      <c r="B293" s="172" t="s">
        <v>2717</v>
      </c>
      <c r="C293" s="275" t="s">
        <v>2803</v>
      </c>
      <c r="D293" s="173"/>
      <c r="E293" s="277" t="s">
        <v>2804</v>
      </c>
      <c r="F293" s="171" t="s">
        <v>2805</v>
      </c>
      <c r="G293" s="208"/>
      <c r="H293" s="171" t="s">
        <v>1329</v>
      </c>
      <c r="I293" s="171" t="s">
        <v>1701</v>
      </c>
      <c r="J293" s="173"/>
      <c r="K293" s="173"/>
      <c r="L293" s="173"/>
      <c r="M293" s="173"/>
      <c r="N293" s="173"/>
      <c r="O293" s="173"/>
      <c r="P293" s="173"/>
      <c r="Q293" s="173"/>
      <c r="R293" s="173"/>
      <c r="S293" s="173"/>
      <c r="T293" s="173"/>
      <c r="U293" s="173"/>
      <c r="V293" s="173"/>
      <c r="W293" s="173"/>
      <c r="X293" s="173"/>
      <c r="Y293" s="173"/>
      <c r="Z293" s="173"/>
      <c r="AA293" s="173"/>
    </row>
    <row r="294">
      <c r="A294" s="287" t="s">
        <v>2806</v>
      </c>
      <c r="B294" s="288" t="s">
        <v>2717</v>
      </c>
      <c r="C294" s="289" t="s">
        <v>2807</v>
      </c>
      <c r="D294" s="290"/>
      <c r="E294" s="291"/>
      <c r="F294" s="292" t="s">
        <v>2808</v>
      </c>
      <c r="G294" s="291"/>
      <c r="H294" s="292" t="s">
        <v>1329</v>
      </c>
      <c r="I294" s="288" t="s">
        <v>2809</v>
      </c>
      <c r="J294" s="290"/>
      <c r="K294" s="290"/>
      <c r="L294" s="290"/>
      <c r="M294" s="290"/>
      <c r="N294" s="290"/>
      <c r="O294" s="290"/>
      <c r="P294" s="290"/>
      <c r="Q294" s="290"/>
      <c r="R294" s="290"/>
      <c r="S294" s="290"/>
      <c r="T294" s="290"/>
      <c r="U294" s="290"/>
      <c r="V294" s="290"/>
      <c r="W294" s="290"/>
      <c r="X294" s="290"/>
      <c r="Y294" s="290"/>
      <c r="Z294" s="290"/>
      <c r="AA294" s="290"/>
    </row>
    <row r="295">
      <c r="A295" s="285" t="s">
        <v>2810</v>
      </c>
      <c r="B295" s="172" t="s">
        <v>2717</v>
      </c>
      <c r="C295" s="278" t="s">
        <v>2811</v>
      </c>
      <c r="D295" s="275" t="s">
        <v>1560</v>
      </c>
      <c r="E295" s="277" t="s">
        <v>2812</v>
      </c>
      <c r="F295" s="171" t="s">
        <v>2813</v>
      </c>
      <c r="G295" s="208"/>
      <c r="H295" s="171" t="s">
        <v>1329</v>
      </c>
      <c r="I295" s="172" t="s">
        <v>2814</v>
      </c>
      <c r="J295" s="173"/>
      <c r="K295" s="173"/>
      <c r="L295" s="173"/>
      <c r="M295" s="173"/>
      <c r="N295" s="173"/>
      <c r="O295" s="173"/>
      <c r="P295" s="173"/>
      <c r="Q295" s="173"/>
      <c r="R295" s="173"/>
      <c r="S295" s="173"/>
      <c r="T295" s="173"/>
      <c r="U295" s="173"/>
      <c r="V295" s="173"/>
      <c r="W295" s="173"/>
      <c r="X295" s="173"/>
      <c r="Y295" s="173"/>
      <c r="Z295" s="173"/>
      <c r="AA295" s="173"/>
    </row>
    <row r="296">
      <c r="A296" s="285" t="s">
        <v>2815</v>
      </c>
      <c r="B296" s="172" t="s">
        <v>2816</v>
      </c>
      <c r="C296" s="275" t="s">
        <v>2817</v>
      </c>
      <c r="D296" s="275" t="s">
        <v>1560</v>
      </c>
      <c r="E296" s="277" t="s">
        <v>2818</v>
      </c>
      <c r="F296" s="171" t="s">
        <v>2819</v>
      </c>
      <c r="G296" s="172" t="s">
        <v>2820</v>
      </c>
      <c r="H296" s="171" t="s">
        <v>1329</v>
      </c>
      <c r="I296" s="172" t="s">
        <v>2821</v>
      </c>
      <c r="J296" s="173"/>
      <c r="K296" s="173"/>
      <c r="L296" s="173"/>
      <c r="M296" s="173"/>
      <c r="N296" s="173"/>
      <c r="O296" s="173"/>
      <c r="P296" s="173"/>
      <c r="Q296" s="173"/>
      <c r="R296" s="173"/>
      <c r="S296" s="173"/>
      <c r="T296" s="173"/>
      <c r="U296" s="173"/>
      <c r="V296" s="173"/>
      <c r="W296" s="173"/>
      <c r="X296" s="173"/>
      <c r="Y296" s="173"/>
      <c r="Z296" s="173"/>
      <c r="AA296" s="173"/>
    </row>
    <row r="297">
      <c r="A297" s="285" t="s">
        <v>2822</v>
      </c>
      <c r="B297" s="172" t="s">
        <v>2717</v>
      </c>
      <c r="C297" s="275" t="s">
        <v>2823</v>
      </c>
      <c r="D297" s="173"/>
      <c r="E297" s="276" t="s">
        <v>2824</v>
      </c>
      <c r="F297" s="171" t="s">
        <v>2825</v>
      </c>
      <c r="G297" s="208"/>
      <c r="H297" s="171" t="s">
        <v>1329</v>
      </c>
      <c r="I297" s="171" t="s">
        <v>2161</v>
      </c>
      <c r="J297" s="173"/>
      <c r="K297" s="173"/>
      <c r="L297" s="173"/>
      <c r="M297" s="173"/>
      <c r="N297" s="173"/>
      <c r="O297" s="173"/>
      <c r="P297" s="173"/>
      <c r="Q297" s="173"/>
      <c r="R297" s="173"/>
      <c r="S297" s="173"/>
      <c r="T297" s="173"/>
      <c r="U297" s="173"/>
      <c r="V297" s="173"/>
      <c r="W297" s="173"/>
      <c r="X297" s="173"/>
      <c r="Y297" s="173"/>
      <c r="Z297" s="173"/>
      <c r="AA297" s="173"/>
    </row>
    <row r="298">
      <c r="A298" s="285" t="s">
        <v>2826</v>
      </c>
      <c r="B298" s="172" t="s">
        <v>2717</v>
      </c>
      <c r="C298" s="275" t="s">
        <v>2827</v>
      </c>
      <c r="D298" s="173"/>
      <c r="E298" s="276" t="s">
        <v>2828</v>
      </c>
      <c r="F298" s="171" t="s">
        <v>2829</v>
      </c>
      <c r="G298" s="172" t="s">
        <v>2830</v>
      </c>
      <c r="H298" s="171" t="s">
        <v>1329</v>
      </c>
      <c r="I298" s="172" t="s">
        <v>2831</v>
      </c>
      <c r="J298" s="173"/>
      <c r="K298" s="173"/>
      <c r="L298" s="173"/>
      <c r="M298" s="173"/>
      <c r="N298" s="173"/>
      <c r="O298" s="173"/>
      <c r="P298" s="173"/>
      <c r="Q298" s="173"/>
      <c r="R298" s="173"/>
      <c r="S298" s="173"/>
      <c r="T298" s="173"/>
      <c r="U298" s="173"/>
      <c r="V298" s="173"/>
      <c r="W298" s="173"/>
      <c r="X298" s="173"/>
      <c r="Y298" s="173"/>
      <c r="Z298" s="173"/>
      <c r="AA298" s="173"/>
    </row>
    <row r="299">
      <c r="A299" s="287" t="s">
        <v>2832</v>
      </c>
      <c r="B299" s="288" t="s">
        <v>2717</v>
      </c>
      <c r="C299" s="289" t="s">
        <v>2833</v>
      </c>
      <c r="D299" s="290"/>
      <c r="E299" s="293" t="s">
        <v>2834</v>
      </c>
      <c r="F299" s="292" t="s">
        <v>2835</v>
      </c>
      <c r="G299" s="291"/>
      <c r="H299" s="292" t="s">
        <v>1329</v>
      </c>
      <c r="I299" s="288" t="s">
        <v>2836</v>
      </c>
      <c r="J299" s="290"/>
      <c r="K299" s="290"/>
      <c r="L299" s="290"/>
      <c r="M299" s="290"/>
      <c r="N299" s="290"/>
      <c r="O299" s="290"/>
      <c r="P299" s="290"/>
      <c r="Q299" s="290"/>
      <c r="R299" s="290"/>
      <c r="S299" s="290"/>
      <c r="T299" s="290"/>
      <c r="U299" s="290"/>
      <c r="V299" s="290"/>
      <c r="W299" s="290"/>
      <c r="X299" s="290"/>
      <c r="Y299" s="290"/>
      <c r="Z299" s="290"/>
      <c r="AA299" s="290"/>
    </row>
    <row r="300">
      <c r="A300" s="285" t="s">
        <v>2837</v>
      </c>
      <c r="B300" s="172" t="s">
        <v>2717</v>
      </c>
      <c r="C300" s="278" t="s">
        <v>2838</v>
      </c>
      <c r="D300" s="275" t="s">
        <v>1560</v>
      </c>
      <c r="E300" s="208"/>
      <c r="F300" s="171" t="s">
        <v>2839</v>
      </c>
      <c r="G300" s="208"/>
      <c r="H300" s="171" t="s">
        <v>1329</v>
      </c>
      <c r="I300" s="171" t="s">
        <v>2775</v>
      </c>
      <c r="J300" s="173"/>
      <c r="K300" s="173"/>
      <c r="L300" s="173"/>
      <c r="M300" s="173"/>
      <c r="N300" s="173"/>
      <c r="O300" s="173"/>
      <c r="P300" s="173"/>
      <c r="Q300" s="173"/>
      <c r="R300" s="173"/>
      <c r="S300" s="173"/>
      <c r="T300" s="173"/>
      <c r="U300" s="173"/>
      <c r="V300" s="173"/>
      <c r="W300" s="173"/>
      <c r="X300" s="173"/>
      <c r="Y300" s="173"/>
      <c r="Z300" s="173"/>
      <c r="AA300" s="173"/>
    </row>
    <row r="301">
      <c r="A301" s="285" t="s">
        <v>2840</v>
      </c>
      <c r="B301" s="172" t="s">
        <v>2743</v>
      </c>
      <c r="C301" s="275" t="s">
        <v>2841</v>
      </c>
      <c r="D301" s="275" t="s">
        <v>1560</v>
      </c>
      <c r="E301" s="277" t="s">
        <v>2842</v>
      </c>
      <c r="F301" s="171" t="s">
        <v>2843</v>
      </c>
      <c r="G301" s="208"/>
      <c r="H301" s="171" t="s">
        <v>1329</v>
      </c>
      <c r="I301" s="172" t="s">
        <v>2844</v>
      </c>
      <c r="J301" s="173"/>
      <c r="K301" s="173"/>
      <c r="L301" s="173"/>
      <c r="M301" s="173"/>
      <c r="N301" s="173"/>
      <c r="O301" s="173"/>
      <c r="P301" s="173"/>
      <c r="Q301" s="173"/>
      <c r="R301" s="173"/>
      <c r="S301" s="173"/>
      <c r="T301" s="173"/>
      <c r="U301" s="173"/>
      <c r="V301" s="173"/>
      <c r="W301" s="173"/>
      <c r="X301" s="173"/>
      <c r="Y301" s="173"/>
      <c r="Z301" s="173"/>
      <c r="AA301" s="173"/>
    </row>
    <row r="302">
      <c r="A302" s="285" t="s">
        <v>2845</v>
      </c>
      <c r="B302" s="172" t="s">
        <v>2743</v>
      </c>
      <c r="C302" s="275" t="s">
        <v>2846</v>
      </c>
      <c r="D302" s="173"/>
      <c r="E302" s="277" t="s">
        <v>2847</v>
      </c>
      <c r="F302" s="171" t="s">
        <v>2848</v>
      </c>
      <c r="G302" s="208"/>
      <c r="H302" s="171" t="s">
        <v>1329</v>
      </c>
      <c r="I302" s="172" t="s">
        <v>2849</v>
      </c>
      <c r="J302" s="173"/>
      <c r="K302" s="173"/>
      <c r="L302" s="173"/>
      <c r="M302" s="173"/>
      <c r="N302" s="173"/>
      <c r="O302" s="173"/>
      <c r="P302" s="173"/>
      <c r="Q302" s="173"/>
      <c r="R302" s="173"/>
      <c r="S302" s="173"/>
      <c r="T302" s="173"/>
      <c r="U302" s="173"/>
      <c r="V302" s="173"/>
      <c r="W302" s="173"/>
      <c r="X302" s="173"/>
      <c r="Y302" s="173"/>
      <c r="Z302" s="173"/>
      <c r="AA302" s="173"/>
    </row>
    <row r="303">
      <c r="A303" s="285" t="s">
        <v>2850</v>
      </c>
      <c r="B303" s="172" t="s">
        <v>2717</v>
      </c>
      <c r="C303" s="278" t="s">
        <v>2851</v>
      </c>
      <c r="D303" s="173"/>
      <c r="E303" s="277" t="s">
        <v>2852</v>
      </c>
      <c r="F303" s="171" t="s">
        <v>2853</v>
      </c>
      <c r="G303" s="208"/>
      <c r="H303" s="171" t="s">
        <v>1329</v>
      </c>
      <c r="I303" s="171" t="s">
        <v>1434</v>
      </c>
      <c r="J303" s="173"/>
      <c r="K303" s="173"/>
      <c r="L303" s="173"/>
      <c r="M303" s="173"/>
      <c r="N303" s="173"/>
      <c r="O303" s="173"/>
      <c r="P303" s="173"/>
      <c r="Q303" s="173"/>
      <c r="R303" s="173"/>
      <c r="S303" s="173"/>
      <c r="T303" s="173"/>
      <c r="U303" s="173"/>
      <c r="V303" s="173"/>
      <c r="W303" s="173"/>
      <c r="X303" s="173"/>
      <c r="Y303" s="173"/>
      <c r="Z303" s="173"/>
      <c r="AA303" s="173"/>
    </row>
    <row r="304">
      <c r="A304" s="285" t="s">
        <v>2854</v>
      </c>
      <c r="B304" s="172" t="s">
        <v>2855</v>
      </c>
      <c r="C304" s="275" t="s">
        <v>1004</v>
      </c>
      <c r="D304" s="275" t="s">
        <v>1022</v>
      </c>
      <c r="E304" s="208"/>
      <c r="F304" s="171" t="s">
        <v>2856</v>
      </c>
      <c r="G304" s="172" t="s">
        <v>2857</v>
      </c>
      <c r="H304" s="171" t="s">
        <v>1329</v>
      </c>
      <c r="I304" s="172" t="s">
        <v>2858</v>
      </c>
      <c r="J304" s="173"/>
      <c r="K304" s="173"/>
      <c r="L304" s="173"/>
      <c r="M304" s="173"/>
      <c r="N304" s="173"/>
      <c r="O304" s="173"/>
      <c r="P304" s="173"/>
      <c r="Q304" s="173"/>
      <c r="R304" s="173"/>
      <c r="S304" s="173"/>
      <c r="T304" s="173"/>
      <c r="U304" s="173"/>
      <c r="V304" s="173"/>
      <c r="W304" s="173"/>
      <c r="X304" s="173"/>
      <c r="Y304" s="173"/>
      <c r="Z304" s="173"/>
      <c r="AA304" s="173"/>
    </row>
    <row r="305">
      <c r="A305" s="285" t="s">
        <v>2859</v>
      </c>
      <c r="B305" s="172" t="s">
        <v>2860</v>
      </c>
      <c r="C305" s="275" t="s">
        <v>2861</v>
      </c>
      <c r="D305" s="173"/>
      <c r="E305" s="276" t="s">
        <v>2066</v>
      </c>
      <c r="F305" s="171" t="s">
        <v>2862</v>
      </c>
      <c r="G305" s="208"/>
      <c r="H305" s="171" t="s">
        <v>1329</v>
      </c>
      <c r="I305" s="171" t="s">
        <v>1434</v>
      </c>
      <c r="J305" s="173"/>
      <c r="K305" s="173"/>
      <c r="L305" s="173"/>
      <c r="M305" s="173"/>
      <c r="N305" s="173"/>
      <c r="O305" s="173"/>
      <c r="P305" s="173"/>
      <c r="Q305" s="173"/>
      <c r="R305" s="173"/>
      <c r="S305" s="173"/>
      <c r="T305" s="173"/>
      <c r="U305" s="173"/>
      <c r="V305" s="173"/>
      <c r="W305" s="173"/>
      <c r="X305" s="173"/>
      <c r="Y305" s="173"/>
      <c r="Z305" s="173"/>
      <c r="AA305" s="173"/>
    </row>
    <row r="306">
      <c r="A306" s="285" t="s">
        <v>2863</v>
      </c>
      <c r="B306" s="172" t="s">
        <v>2717</v>
      </c>
      <c r="C306" s="275" t="s">
        <v>2864</v>
      </c>
      <c r="D306" s="275" t="s">
        <v>1036</v>
      </c>
      <c r="E306" s="277" t="s">
        <v>2865</v>
      </c>
      <c r="F306" s="171" t="s">
        <v>2866</v>
      </c>
      <c r="G306" s="208"/>
      <c r="H306" s="171" t="s">
        <v>1329</v>
      </c>
      <c r="I306" s="172" t="s">
        <v>2867</v>
      </c>
      <c r="J306" s="173"/>
      <c r="K306" s="173"/>
      <c r="L306" s="173"/>
      <c r="M306" s="173"/>
      <c r="N306" s="173"/>
      <c r="O306" s="173"/>
      <c r="P306" s="173"/>
      <c r="Q306" s="173"/>
      <c r="R306" s="173"/>
      <c r="S306" s="173"/>
      <c r="T306" s="173"/>
      <c r="U306" s="173"/>
      <c r="V306" s="173"/>
      <c r="W306" s="173"/>
      <c r="X306" s="173"/>
      <c r="Y306" s="173"/>
      <c r="Z306" s="173"/>
      <c r="AA306" s="173"/>
    </row>
    <row r="307">
      <c r="A307" s="85" t="s">
        <v>2868</v>
      </c>
      <c r="B307" s="294" t="s">
        <v>2717</v>
      </c>
      <c r="C307" s="272" t="s">
        <v>2869</v>
      </c>
      <c r="E307" s="273" t="s">
        <v>2870</v>
      </c>
      <c r="F307" s="11" t="s">
        <v>2871</v>
      </c>
      <c r="G307" s="109"/>
    </row>
    <row r="308">
      <c r="A308" s="85" t="s">
        <v>2872</v>
      </c>
      <c r="B308" s="295" t="s">
        <v>2500</v>
      </c>
      <c r="C308" s="272" t="s">
        <v>2873</v>
      </c>
      <c r="E308" s="273" t="s">
        <v>2874</v>
      </c>
      <c r="F308" s="11" t="s">
        <v>2875</v>
      </c>
      <c r="G308" s="109"/>
    </row>
    <row r="309">
      <c r="A309" s="85" t="s">
        <v>2876</v>
      </c>
      <c r="B309" s="294" t="s">
        <v>2717</v>
      </c>
      <c r="C309" s="272" t="s">
        <v>2877</v>
      </c>
      <c r="E309" s="273" t="s">
        <v>2878</v>
      </c>
      <c r="F309" s="11" t="s">
        <v>2879</v>
      </c>
      <c r="G309" s="109"/>
    </row>
    <row r="310">
      <c r="A310" s="85" t="s">
        <v>2880</v>
      </c>
      <c r="B310" s="294" t="s">
        <v>2717</v>
      </c>
      <c r="C310" s="279" t="s">
        <v>2881</v>
      </c>
      <c r="E310" s="109"/>
      <c r="F310" s="11" t="s">
        <v>2882</v>
      </c>
      <c r="G310" s="109"/>
    </row>
    <row r="311">
      <c r="A311" s="85" t="s">
        <v>2883</v>
      </c>
      <c r="B311" s="294" t="s">
        <v>2717</v>
      </c>
      <c r="C311" s="272" t="s">
        <v>2884</v>
      </c>
      <c r="E311" s="280" t="s">
        <v>2885</v>
      </c>
      <c r="F311" s="11" t="s">
        <v>2886</v>
      </c>
      <c r="G311" s="109"/>
    </row>
    <row r="312">
      <c r="A312" s="85" t="s">
        <v>2887</v>
      </c>
      <c r="B312" s="294" t="s">
        <v>2717</v>
      </c>
      <c r="C312" s="272" t="s">
        <v>2888</v>
      </c>
      <c r="E312" s="109"/>
      <c r="F312" s="11" t="s">
        <v>2889</v>
      </c>
      <c r="G312" s="109"/>
    </row>
    <row r="313">
      <c r="A313" s="296" t="s">
        <v>2890</v>
      </c>
      <c r="B313" s="294" t="s">
        <v>2717</v>
      </c>
      <c r="C313" s="272" t="s">
        <v>2891</v>
      </c>
      <c r="E313" s="280" t="s">
        <v>2892</v>
      </c>
      <c r="F313" s="11" t="s">
        <v>2893</v>
      </c>
      <c r="G313" s="109"/>
    </row>
    <row r="314">
      <c r="A314" s="85" t="s">
        <v>2894</v>
      </c>
      <c r="B314" s="294" t="s">
        <v>2717</v>
      </c>
      <c r="C314" s="109"/>
      <c r="E314" s="280" t="s">
        <v>2895</v>
      </c>
      <c r="F314" s="11" t="s">
        <v>2896</v>
      </c>
      <c r="G314" s="109"/>
    </row>
    <row r="315">
      <c r="A315" s="85" t="s">
        <v>2897</v>
      </c>
      <c r="B315" s="144" t="s">
        <v>2898</v>
      </c>
      <c r="C315" s="272" t="s">
        <v>2899</v>
      </c>
      <c r="E315" s="273" t="s">
        <v>2900</v>
      </c>
      <c r="F315" s="11" t="s">
        <v>2901</v>
      </c>
      <c r="G315" s="109"/>
    </row>
    <row r="316">
      <c r="A316" s="85" t="s">
        <v>2902</v>
      </c>
      <c r="B316" s="294" t="s">
        <v>2717</v>
      </c>
      <c r="C316" s="272" t="s">
        <v>2903</v>
      </c>
      <c r="E316" s="273" t="s">
        <v>2904</v>
      </c>
      <c r="F316" s="11" t="s">
        <v>2905</v>
      </c>
      <c r="G316" s="109"/>
    </row>
    <row r="317">
      <c r="A317" s="85" t="s">
        <v>2906</v>
      </c>
      <c r="B317" s="294" t="s">
        <v>2717</v>
      </c>
      <c r="C317" s="272" t="s">
        <v>2907</v>
      </c>
      <c r="E317" s="280" t="s">
        <v>2908</v>
      </c>
      <c r="F317" s="11" t="s">
        <v>2909</v>
      </c>
      <c r="G317" s="109"/>
    </row>
    <row r="318">
      <c r="A318" s="85" t="s">
        <v>2910</v>
      </c>
      <c r="B318" s="11" t="s">
        <v>2911</v>
      </c>
      <c r="C318" s="272" t="s">
        <v>2912</v>
      </c>
      <c r="D318" s="272" t="s">
        <v>1560</v>
      </c>
      <c r="E318" s="280" t="s">
        <v>2913</v>
      </c>
      <c r="F318" s="11" t="s">
        <v>2914</v>
      </c>
      <c r="G318" s="109"/>
    </row>
    <row r="319">
      <c r="A319" s="85" t="s">
        <v>2915</v>
      </c>
      <c r="B319" s="144" t="s">
        <v>2898</v>
      </c>
      <c r="C319" s="272" t="s">
        <v>2916</v>
      </c>
      <c r="E319" s="273" t="s">
        <v>2917</v>
      </c>
      <c r="F319" s="11" t="s">
        <v>2918</v>
      </c>
      <c r="G319" s="109"/>
    </row>
    <row r="320">
      <c r="A320" s="85" t="s">
        <v>2919</v>
      </c>
      <c r="B320" s="294" t="s">
        <v>2717</v>
      </c>
      <c r="C320" s="272" t="s">
        <v>2920</v>
      </c>
      <c r="E320" s="109"/>
      <c r="F320" s="11" t="s">
        <v>2921</v>
      </c>
      <c r="G320" s="109"/>
    </row>
    <row r="321">
      <c r="A321" s="85" t="s">
        <v>2922</v>
      </c>
      <c r="B321" s="294" t="s">
        <v>2717</v>
      </c>
      <c r="C321" s="272" t="s">
        <v>2923</v>
      </c>
      <c r="E321" s="273"/>
      <c r="F321" s="11" t="s">
        <v>2924</v>
      </c>
      <c r="G321" s="109"/>
    </row>
    <row r="322">
      <c r="A322" s="85" t="s">
        <v>2925</v>
      </c>
      <c r="B322" s="294" t="s">
        <v>2717</v>
      </c>
      <c r="C322" s="272" t="s">
        <v>2926</v>
      </c>
      <c r="E322" s="273" t="s">
        <v>2927</v>
      </c>
      <c r="F322" s="11" t="s">
        <v>2928</v>
      </c>
      <c r="G322" s="109"/>
    </row>
    <row r="323">
      <c r="A323" s="296" t="s">
        <v>2929</v>
      </c>
      <c r="B323" s="144" t="s">
        <v>2762</v>
      </c>
      <c r="C323" s="272" t="s">
        <v>2930</v>
      </c>
      <c r="D323" s="272" t="s">
        <v>1560</v>
      </c>
      <c r="E323" s="273" t="s">
        <v>2931</v>
      </c>
      <c r="F323" s="144" t="s">
        <v>2932</v>
      </c>
      <c r="G323" s="109"/>
    </row>
    <row r="324">
      <c r="A324" s="85" t="s">
        <v>2933</v>
      </c>
      <c r="B324" s="294" t="s">
        <v>2717</v>
      </c>
      <c r="C324" s="279" t="s">
        <v>2934</v>
      </c>
      <c r="E324" s="280" t="s">
        <v>2935</v>
      </c>
      <c r="F324" s="11" t="s">
        <v>2936</v>
      </c>
      <c r="G324" s="109"/>
    </row>
    <row r="325">
      <c r="A325" s="85" t="s">
        <v>2937</v>
      </c>
      <c r="B325" s="294" t="s">
        <v>2717</v>
      </c>
      <c r="C325" s="279" t="s">
        <v>2938</v>
      </c>
      <c r="E325" s="273" t="s">
        <v>2939</v>
      </c>
      <c r="F325" s="11" t="s">
        <v>2940</v>
      </c>
      <c r="G325" s="109"/>
    </row>
    <row r="326">
      <c r="A326" s="296" t="s">
        <v>2941</v>
      </c>
      <c r="B326" s="144" t="s">
        <v>2898</v>
      </c>
      <c r="C326" s="272" t="s">
        <v>2942</v>
      </c>
      <c r="E326" s="280" t="s">
        <v>2943</v>
      </c>
      <c r="F326" s="11" t="s">
        <v>2944</v>
      </c>
      <c r="G326" s="109"/>
    </row>
    <row r="327">
      <c r="A327" s="85" t="s">
        <v>2945</v>
      </c>
      <c r="B327" s="294" t="s">
        <v>2717</v>
      </c>
      <c r="C327" s="272" t="s">
        <v>2946</v>
      </c>
      <c r="E327" s="273" t="s">
        <v>2947</v>
      </c>
      <c r="F327" s="11" t="s">
        <v>2948</v>
      </c>
      <c r="G327" s="109"/>
    </row>
    <row r="328">
      <c r="B328" s="109"/>
      <c r="C328" s="109"/>
      <c r="E328" s="109"/>
      <c r="F328" s="109"/>
      <c r="G328" s="109"/>
    </row>
    <row r="329">
      <c r="B329" s="109"/>
      <c r="C329" s="109"/>
      <c r="E329" s="109"/>
      <c r="F329" s="109"/>
      <c r="G329" s="109"/>
    </row>
    <row r="330">
      <c r="B330" s="109"/>
      <c r="C330" s="109"/>
      <c r="E330" s="109"/>
      <c r="F330" s="109"/>
      <c r="G330" s="109"/>
    </row>
    <row r="331">
      <c r="B331" s="109"/>
      <c r="C331" s="109"/>
      <c r="E331" s="109"/>
      <c r="F331" s="109"/>
      <c r="G331" s="109"/>
    </row>
    <row r="332">
      <c r="B332" s="109"/>
      <c r="C332" s="109"/>
      <c r="E332" s="109"/>
      <c r="F332" s="109"/>
      <c r="G332" s="109"/>
    </row>
    <row r="333">
      <c r="B333" s="109"/>
      <c r="C333" s="109"/>
      <c r="E333" s="109"/>
      <c r="F333" s="109"/>
      <c r="G333" s="109"/>
    </row>
    <row r="334">
      <c r="B334" s="109"/>
      <c r="C334" s="109"/>
      <c r="E334" s="109"/>
      <c r="F334" s="109"/>
      <c r="G334" s="109"/>
    </row>
    <row r="335">
      <c r="B335" s="109"/>
      <c r="C335" s="109"/>
      <c r="E335" s="109"/>
      <c r="F335" s="109"/>
      <c r="G335" s="109"/>
    </row>
    <row r="336">
      <c r="B336" s="109"/>
      <c r="C336" s="109"/>
      <c r="E336" s="109"/>
      <c r="F336" s="109"/>
      <c r="G336" s="109"/>
    </row>
    <row r="337">
      <c r="B337" s="109"/>
      <c r="C337" s="109"/>
      <c r="E337" s="109"/>
      <c r="F337" s="109"/>
      <c r="G337" s="109"/>
    </row>
    <row r="338">
      <c r="B338" s="109"/>
      <c r="C338" s="109"/>
      <c r="E338" s="109"/>
      <c r="F338" s="109"/>
      <c r="G338" s="109"/>
    </row>
    <row r="339">
      <c r="B339" s="109"/>
      <c r="C339" s="109"/>
      <c r="E339" s="109"/>
      <c r="F339" s="109"/>
      <c r="G339" s="109"/>
    </row>
    <row r="340">
      <c r="B340" s="109"/>
      <c r="C340" s="109"/>
      <c r="E340" s="109"/>
      <c r="F340" s="109"/>
      <c r="G340" s="109"/>
    </row>
    <row r="341">
      <c r="B341" s="109"/>
      <c r="C341" s="109"/>
      <c r="E341" s="109"/>
      <c r="F341" s="109"/>
      <c r="G341" s="109"/>
    </row>
    <row r="342">
      <c r="B342" s="109"/>
      <c r="C342" s="109"/>
      <c r="E342" s="109"/>
      <c r="F342" s="109"/>
      <c r="G342" s="109"/>
    </row>
    <row r="343">
      <c r="B343" s="109"/>
      <c r="C343" s="109"/>
      <c r="E343" s="109"/>
      <c r="F343" s="109"/>
      <c r="G343" s="109"/>
    </row>
    <row r="344">
      <c r="B344" s="109"/>
      <c r="C344" s="109"/>
      <c r="E344" s="109"/>
      <c r="F344" s="109"/>
      <c r="G344" s="109"/>
    </row>
    <row r="345">
      <c r="B345" s="109"/>
      <c r="C345" s="109"/>
      <c r="E345" s="109"/>
      <c r="F345" s="109"/>
      <c r="G345" s="109"/>
    </row>
    <row r="346">
      <c r="B346" s="109"/>
      <c r="C346" s="109"/>
      <c r="E346" s="109"/>
      <c r="F346" s="109"/>
      <c r="G346" s="109"/>
    </row>
    <row r="347">
      <c r="B347" s="109"/>
      <c r="C347" s="109"/>
      <c r="E347" s="109"/>
      <c r="F347" s="109"/>
      <c r="G347" s="109"/>
    </row>
    <row r="348">
      <c r="B348" s="109"/>
      <c r="C348" s="109"/>
      <c r="E348" s="109"/>
      <c r="F348" s="109"/>
      <c r="G348" s="109"/>
    </row>
    <row r="349">
      <c r="B349" s="109"/>
      <c r="C349" s="109"/>
      <c r="E349" s="109"/>
      <c r="F349" s="109"/>
      <c r="G349" s="109"/>
    </row>
    <row r="350">
      <c r="B350" s="109"/>
      <c r="C350" s="109"/>
      <c r="E350" s="109"/>
      <c r="F350" s="109"/>
      <c r="G350" s="109"/>
    </row>
    <row r="351">
      <c r="B351" s="109"/>
      <c r="C351" s="109"/>
      <c r="E351" s="109"/>
      <c r="F351" s="109"/>
      <c r="G351" s="109"/>
    </row>
    <row r="352">
      <c r="B352" s="109"/>
      <c r="C352" s="109"/>
      <c r="E352" s="109"/>
      <c r="F352" s="109"/>
      <c r="G352" s="109"/>
    </row>
    <row r="353">
      <c r="B353" s="109"/>
      <c r="C353" s="109"/>
      <c r="E353" s="109"/>
      <c r="F353" s="109"/>
      <c r="G353" s="109"/>
    </row>
    <row r="354">
      <c r="B354" s="109"/>
      <c r="C354" s="109"/>
      <c r="E354" s="109"/>
      <c r="F354" s="109"/>
      <c r="G354" s="109"/>
    </row>
    <row r="355">
      <c r="B355" s="109"/>
      <c r="C355" s="109"/>
      <c r="E355" s="109"/>
      <c r="F355" s="109"/>
      <c r="G355" s="109"/>
    </row>
    <row r="356">
      <c r="B356" s="109"/>
      <c r="C356" s="109"/>
      <c r="E356" s="109"/>
      <c r="F356" s="109"/>
      <c r="G356" s="109"/>
    </row>
    <row r="357">
      <c r="B357" s="109"/>
      <c r="C357" s="109"/>
      <c r="E357" s="109"/>
      <c r="F357" s="109"/>
      <c r="G357" s="109"/>
    </row>
    <row r="358">
      <c r="B358" s="109"/>
      <c r="C358" s="109"/>
      <c r="E358" s="109"/>
      <c r="F358" s="109"/>
      <c r="G358" s="109"/>
    </row>
    <row r="359">
      <c r="B359" s="109"/>
      <c r="C359" s="109"/>
      <c r="E359" s="109"/>
      <c r="F359" s="109"/>
      <c r="G359" s="109"/>
    </row>
    <row r="360">
      <c r="B360" s="109"/>
      <c r="C360" s="109"/>
      <c r="E360" s="109"/>
      <c r="F360" s="109"/>
      <c r="G360" s="109"/>
    </row>
    <row r="361">
      <c r="B361" s="109"/>
      <c r="C361" s="109"/>
      <c r="E361" s="109"/>
      <c r="F361" s="109"/>
      <c r="G361" s="109"/>
    </row>
    <row r="362">
      <c r="B362" s="109"/>
      <c r="C362" s="109"/>
      <c r="E362" s="109"/>
      <c r="F362" s="109"/>
      <c r="G362" s="109"/>
    </row>
    <row r="363">
      <c r="B363" s="109"/>
      <c r="C363" s="109"/>
      <c r="E363" s="109"/>
      <c r="F363" s="109"/>
      <c r="G363" s="109"/>
    </row>
    <row r="364">
      <c r="B364" s="109"/>
      <c r="C364" s="109"/>
      <c r="E364" s="109"/>
      <c r="F364" s="109"/>
      <c r="G364" s="109"/>
    </row>
    <row r="365">
      <c r="B365" s="109"/>
      <c r="C365" s="109"/>
      <c r="E365" s="109"/>
      <c r="F365" s="109"/>
      <c r="G365" s="109"/>
    </row>
    <row r="366">
      <c r="B366" s="109"/>
      <c r="C366" s="109"/>
      <c r="E366" s="109"/>
      <c r="F366" s="109"/>
      <c r="G366" s="109"/>
    </row>
    <row r="367">
      <c r="B367" s="109"/>
      <c r="C367" s="109"/>
      <c r="E367" s="109"/>
      <c r="F367" s="109"/>
      <c r="G367" s="109"/>
    </row>
    <row r="368">
      <c r="B368" s="109"/>
      <c r="C368" s="109"/>
      <c r="E368" s="109"/>
      <c r="F368" s="109"/>
      <c r="G368" s="109"/>
    </row>
    <row r="369">
      <c r="B369" s="109"/>
      <c r="C369" s="109"/>
      <c r="E369" s="109"/>
      <c r="F369" s="109"/>
      <c r="G369" s="109"/>
    </row>
    <row r="370">
      <c r="B370" s="109"/>
      <c r="C370" s="109"/>
      <c r="E370" s="109"/>
      <c r="F370" s="109"/>
      <c r="G370" s="109"/>
    </row>
    <row r="371">
      <c r="B371" s="109"/>
      <c r="C371" s="109"/>
      <c r="E371" s="109"/>
      <c r="F371" s="109"/>
      <c r="G371" s="109"/>
    </row>
    <row r="372">
      <c r="B372" s="109"/>
      <c r="C372" s="109"/>
      <c r="E372" s="109"/>
      <c r="F372" s="109"/>
      <c r="G372" s="109"/>
    </row>
    <row r="373">
      <c r="B373" s="109"/>
      <c r="C373" s="109"/>
      <c r="E373" s="109"/>
      <c r="F373" s="109"/>
      <c r="G373" s="109"/>
    </row>
    <row r="374">
      <c r="B374" s="109"/>
      <c r="C374" s="109"/>
      <c r="E374" s="109"/>
      <c r="F374" s="109"/>
      <c r="G374" s="109"/>
    </row>
    <row r="375">
      <c r="B375" s="109"/>
      <c r="C375" s="109"/>
      <c r="E375" s="109"/>
      <c r="F375" s="109"/>
      <c r="G375" s="109"/>
    </row>
    <row r="376">
      <c r="B376" s="109"/>
      <c r="C376" s="109"/>
      <c r="E376" s="109"/>
      <c r="F376" s="109"/>
      <c r="G376" s="109"/>
    </row>
    <row r="377">
      <c r="B377" s="109"/>
      <c r="C377" s="109"/>
      <c r="E377" s="109"/>
      <c r="F377" s="109"/>
      <c r="G377" s="109"/>
    </row>
    <row r="378">
      <c r="B378" s="109"/>
      <c r="C378" s="109"/>
      <c r="E378" s="109"/>
      <c r="F378" s="109"/>
      <c r="G378" s="109"/>
    </row>
    <row r="379">
      <c r="B379" s="109"/>
      <c r="C379" s="109"/>
      <c r="E379" s="109"/>
      <c r="F379" s="109"/>
      <c r="G379" s="109"/>
    </row>
    <row r="380">
      <c r="B380" s="109"/>
      <c r="C380" s="109"/>
      <c r="E380" s="109"/>
      <c r="F380" s="109"/>
      <c r="G380" s="109"/>
    </row>
    <row r="381">
      <c r="B381" s="109"/>
      <c r="C381" s="109"/>
      <c r="E381" s="109"/>
      <c r="F381" s="109"/>
      <c r="G381" s="109"/>
    </row>
    <row r="382">
      <c r="B382" s="109"/>
      <c r="C382" s="109"/>
      <c r="E382" s="109"/>
      <c r="F382" s="109"/>
      <c r="G382" s="109"/>
    </row>
    <row r="383">
      <c r="B383" s="109"/>
      <c r="C383" s="109"/>
      <c r="E383" s="109"/>
      <c r="F383" s="109"/>
      <c r="G383" s="109"/>
    </row>
    <row r="384">
      <c r="B384" s="109"/>
      <c r="C384" s="109"/>
      <c r="E384" s="109"/>
      <c r="F384" s="109"/>
      <c r="G384" s="109"/>
    </row>
    <row r="385">
      <c r="B385" s="109"/>
      <c r="C385" s="109"/>
      <c r="E385" s="109"/>
      <c r="F385" s="109"/>
      <c r="G385" s="109"/>
    </row>
    <row r="386">
      <c r="B386" s="109"/>
      <c r="C386" s="109"/>
      <c r="E386" s="109"/>
      <c r="F386" s="109"/>
      <c r="G386" s="109"/>
    </row>
    <row r="387">
      <c r="B387" s="109"/>
      <c r="C387" s="109"/>
      <c r="E387" s="109"/>
      <c r="F387" s="109"/>
      <c r="G387" s="109"/>
    </row>
    <row r="388">
      <c r="B388" s="109"/>
      <c r="C388" s="109"/>
      <c r="E388" s="109"/>
      <c r="F388" s="109"/>
      <c r="G388" s="109"/>
    </row>
    <row r="389">
      <c r="B389" s="109"/>
      <c r="C389" s="109"/>
      <c r="E389" s="109"/>
      <c r="F389" s="109"/>
      <c r="G389" s="109"/>
    </row>
    <row r="390">
      <c r="B390" s="109"/>
      <c r="C390" s="109"/>
      <c r="E390" s="109"/>
      <c r="F390" s="109"/>
      <c r="G390" s="109"/>
    </row>
    <row r="391">
      <c r="B391" s="109"/>
      <c r="C391" s="109"/>
      <c r="E391" s="109"/>
      <c r="F391" s="109"/>
      <c r="G391" s="109"/>
    </row>
    <row r="392">
      <c r="B392" s="109"/>
      <c r="C392" s="109"/>
      <c r="E392" s="109"/>
      <c r="F392" s="109"/>
      <c r="G392" s="109"/>
    </row>
    <row r="393">
      <c r="B393" s="109"/>
      <c r="C393" s="109"/>
      <c r="E393" s="109"/>
      <c r="F393" s="109"/>
      <c r="G393" s="109"/>
    </row>
    <row r="394">
      <c r="B394" s="109"/>
      <c r="C394" s="109"/>
      <c r="E394" s="109"/>
      <c r="F394" s="109"/>
      <c r="G394" s="109"/>
    </row>
    <row r="395">
      <c r="B395" s="109"/>
      <c r="C395" s="109"/>
      <c r="E395" s="109"/>
      <c r="F395" s="109"/>
      <c r="G395" s="109"/>
    </row>
    <row r="396">
      <c r="B396" s="109"/>
      <c r="C396" s="109"/>
      <c r="E396" s="109"/>
      <c r="F396" s="109"/>
      <c r="G396" s="109"/>
    </row>
    <row r="397">
      <c r="B397" s="109"/>
      <c r="C397" s="109"/>
      <c r="E397" s="109"/>
      <c r="F397" s="109"/>
      <c r="G397" s="109"/>
    </row>
    <row r="398">
      <c r="B398" s="109"/>
      <c r="C398" s="109"/>
      <c r="E398" s="109"/>
      <c r="F398" s="109"/>
      <c r="G398" s="109"/>
    </row>
    <row r="399">
      <c r="B399" s="109"/>
      <c r="C399" s="109"/>
      <c r="E399" s="109"/>
      <c r="F399" s="109"/>
      <c r="G399" s="109"/>
    </row>
    <row r="400">
      <c r="B400" s="109"/>
      <c r="C400" s="109"/>
      <c r="E400" s="109"/>
      <c r="F400" s="109"/>
      <c r="G400" s="109"/>
    </row>
    <row r="401">
      <c r="B401" s="109"/>
      <c r="C401" s="109"/>
      <c r="E401" s="109"/>
      <c r="F401" s="109"/>
      <c r="G401" s="109"/>
    </row>
    <row r="402">
      <c r="B402" s="109"/>
      <c r="C402" s="109"/>
      <c r="E402" s="109"/>
      <c r="F402" s="109"/>
      <c r="G402" s="109"/>
    </row>
    <row r="403">
      <c r="B403" s="109"/>
      <c r="C403" s="109"/>
      <c r="E403" s="109"/>
      <c r="F403" s="109"/>
      <c r="G403" s="109"/>
    </row>
    <row r="404">
      <c r="B404" s="109"/>
      <c r="C404" s="109"/>
      <c r="E404" s="109"/>
      <c r="F404" s="109"/>
      <c r="G404" s="109"/>
    </row>
    <row r="405">
      <c r="B405" s="109"/>
      <c r="C405" s="109"/>
      <c r="E405" s="109"/>
      <c r="F405" s="109"/>
      <c r="G405" s="109"/>
    </row>
    <row r="406">
      <c r="B406" s="109"/>
      <c r="C406" s="109"/>
      <c r="E406" s="109"/>
      <c r="F406" s="109"/>
      <c r="G406" s="109"/>
    </row>
    <row r="407">
      <c r="B407" s="109"/>
      <c r="C407" s="109"/>
      <c r="E407" s="109"/>
      <c r="F407" s="109"/>
      <c r="G407" s="109"/>
    </row>
    <row r="408">
      <c r="B408" s="109"/>
      <c r="C408" s="109"/>
      <c r="E408" s="109"/>
      <c r="F408" s="109"/>
      <c r="G408" s="109"/>
    </row>
    <row r="409">
      <c r="B409" s="109"/>
      <c r="C409" s="109"/>
      <c r="E409" s="109"/>
      <c r="F409" s="109"/>
      <c r="G409" s="109"/>
    </row>
    <row r="410">
      <c r="B410" s="109"/>
      <c r="C410" s="109"/>
      <c r="E410" s="109"/>
      <c r="F410" s="109"/>
      <c r="G410" s="109"/>
    </row>
    <row r="411">
      <c r="B411" s="109"/>
      <c r="C411" s="109"/>
      <c r="E411" s="109"/>
      <c r="F411" s="109"/>
      <c r="G411" s="109"/>
    </row>
    <row r="412">
      <c r="B412" s="109"/>
      <c r="C412" s="109"/>
      <c r="E412" s="109"/>
      <c r="F412" s="109"/>
      <c r="G412" s="109"/>
    </row>
    <row r="413">
      <c r="B413" s="109"/>
      <c r="C413" s="109"/>
      <c r="E413" s="109"/>
      <c r="F413" s="109"/>
      <c r="G413" s="109"/>
    </row>
    <row r="414">
      <c r="B414" s="109"/>
      <c r="C414" s="109"/>
      <c r="E414" s="109"/>
      <c r="F414" s="109"/>
      <c r="G414" s="109"/>
    </row>
    <row r="415">
      <c r="B415" s="109"/>
      <c r="C415" s="109"/>
      <c r="E415" s="109"/>
      <c r="F415" s="109"/>
      <c r="G415" s="109"/>
    </row>
    <row r="416">
      <c r="B416" s="109"/>
      <c r="C416" s="109"/>
      <c r="E416" s="109"/>
      <c r="F416" s="109"/>
      <c r="G416" s="109"/>
    </row>
    <row r="417">
      <c r="B417" s="109"/>
      <c r="C417" s="109"/>
      <c r="E417" s="109"/>
      <c r="F417" s="109"/>
      <c r="G417" s="109"/>
    </row>
    <row r="418">
      <c r="B418" s="109"/>
      <c r="C418" s="109"/>
      <c r="E418" s="109"/>
      <c r="F418" s="109"/>
      <c r="G418" s="109"/>
    </row>
    <row r="419">
      <c r="B419" s="109"/>
      <c r="C419" s="109"/>
      <c r="E419" s="109"/>
      <c r="F419" s="109"/>
      <c r="G419" s="109"/>
    </row>
    <row r="420">
      <c r="B420" s="109"/>
      <c r="C420" s="109"/>
      <c r="E420" s="109"/>
      <c r="F420" s="109"/>
      <c r="G420" s="109"/>
    </row>
    <row r="421">
      <c r="B421" s="109"/>
      <c r="C421" s="109"/>
      <c r="E421" s="109"/>
      <c r="F421" s="109"/>
      <c r="G421" s="109"/>
    </row>
    <row r="422">
      <c r="B422" s="109"/>
      <c r="C422" s="109"/>
      <c r="E422" s="109"/>
      <c r="F422" s="109"/>
      <c r="G422" s="109"/>
    </row>
    <row r="423">
      <c r="B423" s="109"/>
      <c r="C423" s="109"/>
      <c r="E423" s="109"/>
      <c r="F423" s="109"/>
      <c r="G423" s="109"/>
    </row>
    <row r="424">
      <c r="B424" s="109"/>
      <c r="C424" s="109"/>
      <c r="E424" s="109"/>
      <c r="F424" s="109"/>
      <c r="G424" s="109"/>
    </row>
    <row r="425">
      <c r="B425" s="109"/>
      <c r="C425" s="109"/>
      <c r="E425" s="109"/>
      <c r="F425" s="109"/>
      <c r="G425" s="109"/>
    </row>
    <row r="426">
      <c r="B426" s="109"/>
      <c r="C426" s="109"/>
      <c r="E426" s="109"/>
      <c r="F426" s="109"/>
      <c r="G426" s="109"/>
    </row>
    <row r="427">
      <c r="B427" s="109"/>
      <c r="C427" s="109"/>
      <c r="E427" s="109"/>
      <c r="F427" s="109"/>
      <c r="G427" s="109"/>
    </row>
    <row r="428">
      <c r="B428" s="109"/>
      <c r="C428" s="109"/>
      <c r="E428" s="109"/>
      <c r="F428" s="109"/>
      <c r="G428" s="109"/>
    </row>
    <row r="429">
      <c r="B429" s="109"/>
      <c r="C429" s="109"/>
      <c r="E429" s="109"/>
      <c r="F429" s="109"/>
      <c r="G429" s="109"/>
    </row>
    <row r="430">
      <c r="B430" s="109"/>
      <c r="C430" s="109"/>
      <c r="E430" s="109"/>
      <c r="F430" s="109"/>
      <c r="G430" s="109"/>
    </row>
    <row r="431">
      <c r="B431" s="109"/>
      <c r="C431" s="109"/>
      <c r="E431" s="109"/>
      <c r="F431" s="109"/>
      <c r="G431" s="109"/>
    </row>
    <row r="432">
      <c r="B432" s="109"/>
      <c r="C432" s="109"/>
      <c r="E432" s="109"/>
      <c r="F432" s="109"/>
      <c r="G432" s="109"/>
    </row>
    <row r="433">
      <c r="B433" s="109"/>
      <c r="C433" s="109"/>
      <c r="E433" s="109"/>
      <c r="F433" s="109"/>
      <c r="G433" s="109"/>
    </row>
    <row r="434">
      <c r="B434" s="109"/>
      <c r="C434" s="109"/>
      <c r="E434" s="109"/>
      <c r="F434" s="109"/>
      <c r="G434" s="109"/>
    </row>
    <row r="435">
      <c r="B435" s="109"/>
      <c r="C435" s="109"/>
      <c r="E435" s="109"/>
      <c r="F435" s="109"/>
      <c r="G435" s="109"/>
    </row>
    <row r="436">
      <c r="B436" s="109"/>
      <c r="C436" s="109"/>
      <c r="E436" s="109"/>
      <c r="F436" s="109"/>
      <c r="G436" s="109"/>
    </row>
    <row r="437">
      <c r="B437" s="109"/>
      <c r="C437" s="109"/>
      <c r="E437" s="109"/>
      <c r="F437" s="109"/>
      <c r="G437" s="109"/>
    </row>
    <row r="438">
      <c r="B438" s="109"/>
      <c r="C438" s="109"/>
      <c r="E438" s="109"/>
      <c r="F438" s="109"/>
      <c r="G438" s="109"/>
    </row>
    <row r="439">
      <c r="B439" s="109"/>
      <c r="C439" s="109"/>
      <c r="E439" s="109"/>
      <c r="F439" s="109"/>
      <c r="G439" s="109"/>
    </row>
    <row r="440">
      <c r="B440" s="109"/>
      <c r="C440" s="109"/>
      <c r="E440" s="109"/>
      <c r="F440" s="109"/>
      <c r="G440" s="109"/>
    </row>
    <row r="441">
      <c r="B441" s="109"/>
      <c r="C441" s="109"/>
      <c r="E441" s="109"/>
      <c r="F441" s="109"/>
      <c r="G441" s="109"/>
    </row>
    <row r="442">
      <c r="B442" s="109"/>
      <c r="C442" s="109"/>
      <c r="E442" s="109"/>
      <c r="F442" s="109"/>
      <c r="G442" s="109"/>
    </row>
    <row r="443">
      <c r="B443" s="109"/>
      <c r="C443" s="109"/>
      <c r="E443" s="109"/>
      <c r="F443" s="109"/>
      <c r="G443" s="109"/>
    </row>
    <row r="444">
      <c r="B444" s="109"/>
      <c r="C444" s="109"/>
      <c r="E444" s="109"/>
      <c r="F444" s="109"/>
      <c r="G444" s="109"/>
    </row>
    <row r="445">
      <c r="B445" s="109"/>
      <c r="C445" s="109"/>
      <c r="E445" s="109"/>
      <c r="F445" s="109"/>
      <c r="G445" s="109"/>
    </row>
    <row r="446">
      <c r="B446" s="109"/>
      <c r="C446" s="109"/>
      <c r="E446" s="109"/>
      <c r="F446" s="109"/>
      <c r="G446" s="109"/>
    </row>
    <row r="447">
      <c r="B447" s="109"/>
      <c r="C447" s="109"/>
      <c r="E447" s="109"/>
      <c r="F447" s="109"/>
      <c r="G447" s="109"/>
    </row>
    <row r="448">
      <c r="B448" s="109"/>
      <c r="C448" s="109"/>
      <c r="E448" s="109"/>
      <c r="F448" s="109"/>
      <c r="G448" s="109"/>
    </row>
    <row r="449">
      <c r="B449" s="109"/>
      <c r="C449" s="109"/>
      <c r="E449" s="109"/>
      <c r="F449" s="109"/>
      <c r="G449" s="109"/>
    </row>
    <row r="450">
      <c r="B450" s="109"/>
      <c r="C450" s="109"/>
      <c r="E450" s="109"/>
      <c r="F450" s="109"/>
      <c r="G450" s="109"/>
    </row>
    <row r="451">
      <c r="B451" s="109"/>
      <c r="C451" s="109"/>
      <c r="E451" s="109"/>
      <c r="F451" s="109"/>
      <c r="G451" s="109"/>
    </row>
    <row r="452">
      <c r="B452" s="109"/>
      <c r="C452" s="109"/>
      <c r="E452" s="109"/>
      <c r="F452" s="109"/>
      <c r="G452" s="109"/>
    </row>
    <row r="453">
      <c r="B453" s="109"/>
      <c r="C453" s="109"/>
      <c r="E453" s="109"/>
      <c r="F453" s="109"/>
      <c r="G453" s="109"/>
    </row>
    <row r="454">
      <c r="B454" s="109"/>
      <c r="C454" s="109"/>
      <c r="E454" s="109"/>
      <c r="F454" s="109"/>
      <c r="G454" s="109"/>
    </row>
    <row r="455">
      <c r="B455" s="109"/>
      <c r="C455" s="109"/>
      <c r="E455" s="109"/>
      <c r="F455" s="109"/>
      <c r="G455" s="109"/>
    </row>
    <row r="456">
      <c r="B456" s="109"/>
      <c r="C456" s="109"/>
      <c r="E456" s="109"/>
      <c r="F456" s="109"/>
      <c r="G456" s="109"/>
    </row>
    <row r="457">
      <c r="B457" s="109"/>
      <c r="C457" s="109"/>
      <c r="E457" s="109"/>
      <c r="F457" s="109"/>
      <c r="G457" s="109"/>
    </row>
    <row r="458">
      <c r="B458" s="109"/>
      <c r="C458" s="109"/>
      <c r="E458" s="109"/>
      <c r="F458" s="109"/>
      <c r="G458" s="109"/>
    </row>
    <row r="459">
      <c r="B459" s="109"/>
      <c r="C459" s="109"/>
      <c r="E459" s="109"/>
      <c r="F459" s="109"/>
      <c r="G459" s="109"/>
    </row>
    <row r="460">
      <c r="B460" s="109"/>
      <c r="C460" s="109"/>
      <c r="E460" s="109"/>
      <c r="F460" s="109"/>
      <c r="G460" s="109"/>
    </row>
    <row r="461">
      <c r="B461" s="109"/>
      <c r="C461" s="109"/>
      <c r="E461" s="109"/>
      <c r="F461" s="109"/>
      <c r="G461" s="109"/>
    </row>
    <row r="462">
      <c r="B462" s="109"/>
      <c r="C462" s="109"/>
      <c r="E462" s="109"/>
      <c r="F462" s="109"/>
      <c r="G462" s="109"/>
    </row>
    <row r="463">
      <c r="B463" s="109"/>
      <c r="C463" s="109"/>
      <c r="E463" s="109"/>
      <c r="F463" s="109"/>
      <c r="G463" s="109"/>
    </row>
    <row r="464">
      <c r="B464" s="109"/>
      <c r="C464" s="109"/>
      <c r="E464" s="109"/>
      <c r="F464" s="109"/>
      <c r="G464" s="109"/>
    </row>
    <row r="465">
      <c r="B465" s="109"/>
      <c r="C465" s="109"/>
      <c r="E465" s="109"/>
      <c r="F465" s="109"/>
      <c r="G465" s="109"/>
    </row>
    <row r="466">
      <c r="B466" s="109"/>
      <c r="C466" s="109"/>
      <c r="E466" s="109"/>
      <c r="F466" s="109"/>
      <c r="G466" s="109"/>
    </row>
    <row r="467">
      <c r="B467" s="109"/>
      <c r="C467" s="109"/>
      <c r="E467" s="109"/>
      <c r="F467" s="109"/>
      <c r="G467" s="109"/>
    </row>
    <row r="468">
      <c r="B468" s="109"/>
      <c r="C468" s="109"/>
      <c r="E468" s="109"/>
      <c r="F468" s="109"/>
      <c r="G468" s="109"/>
    </row>
    <row r="469">
      <c r="B469" s="109"/>
      <c r="C469" s="109"/>
      <c r="E469" s="109"/>
      <c r="F469" s="109"/>
      <c r="G469" s="109"/>
    </row>
    <row r="470">
      <c r="B470" s="109"/>
      <c r="C470" s="109"/>
      <c r="E470" s="109"/>
      <c r="F470" s="109"/>
      <c r="G470" s="109"/>
    </row>
    <row r="471">
      <c r="B471" s="109"/>
      <c r="C471" s="109"/>
      <c r="E471" s="109"/>
      <c r="F471" s="109"/>
      <c r="G471" s="109"/>
    </row>
    <row r="472">
      <c r="B472" s="109"/>
      <c r="C472" s="109"/>
      <c r="E472" s="109"/>
      <c r="F472" s="109"/>
      <c r="G472" s="109"/>
    </row>
    <row r="473">
      <c r="B473" s="109"/>
      <c r="C473" s="109"/>
      <c r="E473" s="109"/>
      <c r="F473" s="109"/>
      <c r="G473" s="109"/>
    </row>
    <row r="474">
      <c r="B474" s="109"/>
      <c r="C474" s="109"/>
      <c r="E474" s="109"/>
      <c r="F474" s="109"/>
      <c r="G474" s="109"/>
    </row>
    <row r="475">
      <c r="B475" s="109"/>
      <c r="C475" s="109"/>
      <c r="E475" s="109"/>
      <c r="F475" s="109"/>
      <c r="G475" s="109"/>
    </row>
    <row r="476">
      <c r="B476" s="109"/>
      <c r="C476" s="109"/>
      <c r="E476" s="109"/>
      <c r="F476" s="109"/>
      <c r="G476" s="109"/>
    </row>
    <row r="477">
      <c r="B477" s="109"/>
      <c r="C477" s="109"/>
      <c r="E477" s="109"/>
      <c r="F477" s="109"/>
      <c r="G477" s="109"/>
    </row>
    <row r="478">
      <c r="B478" s="109"/>
      <c r="C478" s="109"/>
      <c r="E478" s="109"/>
      <c r="F478" s="109"/>
      <c r="G478" s="109"/>
    </row>
    <row r="479">
      <c r="B479" s="109"/>
      <c r="C479" s="109"/>
      <c r="E479" s="109"/>
      <c r="F479" s="109"/>
      <c r="G479" s="109"/>
    </row>
    <row r="480">
      <c r="B480" s="109"/>
      <c r="C480" s="109"/>
      <c r="E480" s="109"/>
      <c r="F480" s="109"/>
      <c r="G480" s="109"/>
    </row>
    <row r="481">
      <c r="B481" s="109"/>
      <c r="C481" s="109"/>
      <c r="E481" s="109"/>
      <c r="F481" s="109"/>
      <c r="G481" s="109"/>
    </row>
    <row r="482">
      <c r="B482" s="109"/>
      <c r="C482" s="109"/>
      <c r="E482" s="109"/>
      <c r="F482" s="109"/>
      <c r="G482" s="109"/>
    </row>
    <row r="483">
      <c r="B483" s="109"/>
      <c r="C483" s="109"/>
      <c r="E483" s="109"/>
      <c r="F483" s="109"/>
      <c r="G483" s="109"/>
    </row>
    <row r="484">
      <c r="B484" s="109"/>
      <c r="C484" s="109"/>
      <c r="E484" s="109"/>
      <c r="F484" s="109"/>
      <c r="G484" s="109"/>
    </row>
    <row r="485">
      <c r="B485" s="109"/>
      <c r="C485" s="109"/>
      <c r="E485" s="109"/>
      <c r="F485" s="109"/>
      <c r="G485" s="109"/>
    </row>
    <row r="486">
      <c r="B486" s="109"/>
      <c r="C486" s="109"/>
      <c r="E486" s="109"/>
      <c r="F486" s="109"/>
      <c r="G486" s="109"/>
    </row>
    <row r="487">
      <c r="B487" s="109"/>
      <c r="C487" s="109"/>
      <c r="E487" s="109"/>
      <c r="F487" s="109"/>
      <c r="G487" s="109"/>
    </row>
    <row r="488">
      <c r="B488" s="109"/>
      <c r="C488" s="109"/>
      <c r="E488" s="109"/>
      <c r="F488" s="109"/>
      <c r="G488" s="109"/>
    </row>
    <row r="489">
      <c r="B489" s="109"/>
      <c r="C489" s="109"/>
      <c r="E489" s="109"/>
      <c r="F489" s="109"/>
      <c r="G489" s="109"/>
    </row>
    <row r="490">
      <c r="B490" s="109"/>
      <c r="C490" s="109"/>
      <c r="E490" s="109"/>
      <c r="F490" s="109"/>
      <c r="G490" s="109"/>
    </row>
    <row r="491">
      <c r="B491" s="109"/>
      <c r="C491" s="109"/>
      <c r="E491" s="109"/>
      <c r="F491" s="109"/>
      <c r="G491" s="109"/>
    </row>
    <row r="492">
      <c r="B492" s="109"/>
      <c r="C492" s="109"/>
      <c r="E492" s="109"/>
      <c r="F492" s="109"/>
      <c r="G492" s="109"/>
    </row>
    <row r="493">
      <c r="B493" s="109"/>
      <c r="C493" s="109"/>
      <c r="E493" s="109"/>
      <c r="F493" s="109"/>
      <c r="G493" s="109"/>
    </row>
    <row r="494">
      <c r="B494" s="109"/>
      <c r="C494" s="109"/>
      <c r="E494" s="109"/>
      <c r="F494" s="109"/>
      <c r="G494" s="109"/>
    </row>
    <row r="495">
      <c r="B495" s="109"/>
      <c r="C495" s="109"/>
      <c r="E495" s="109"/>
      <c r="F495" s="109"/>
      <c r="G495" s="109"/>
    </row>
    <row r="496">
      <c r="B496" s="109"/>
      <c r="C496" s="109"/>
      <c r="E496" s="109"/>
      <c r="F496" s="109"/>
      <c r="G496" s="109"/>
    </row>
    <row r="497">
      <c r="B497" s="109"/>
      <c r="C497" s="109"/>
      <c r="E497" s="109"/>
      <c r="F497" s="109"/>
      <c r="G497" s="109"/>
    </row>
    <row r="498">
      <c r="B498" s="109"/>
      <c r="C498" s="109"/>
      <c r="E498" s="109"/>
      <c r="F498" s="109"/>
      <c r="G498" s="109"/>
    </row>
    <row r="499">
      <c r="B499" s="109"/>
      <c r="C499" s="109"/>
      <c r="E499" s="109"/>
      <c r="F499" s="109"/>
      <c r="G499" s="109"/>
    </row>
    <row r="500">
      <c r="B500" s="109"/>
      <c r="C500" s="109"/>
      <c r="E500" s="109"/>
      <c r="F500" s="109"/>
      <c r="G500" s="109"/>
    </row>
    <row r="501">
      <c r="B501" s="109"/>
      <c r="C501" s="109"/>
      <c r="E501" s="109"/>
      <c r="F501" s="109"/>
      <c r="G501" s="109"/>
    </row>
    <row r="502">
      <c r="B502" s="109"/>
      <c r="C502" s="109"/>
      <c r="E502" s="109"/>
      <c r="F502" s="109"/>
      <c r="G502" s="109"/>
    </row>
    <row r="503">
      <c r="B503" s="109"/>
      <c r="C503" s="109"/>
      <c r="E503" s="109"/>
      <c r="F503" s="109"/>
      <c r="G503" s="109"/>
    </row>
    <row r="504">
      <c r="B504" s="109"/>
      <c r="C504" s="109"/>
      <c r="E504" s="109"/>
      <c r="F504" s="109"/>
      <c r="G504" s="109"/>
    </row>
    <row r="505">
      <c r="B505" s="109"/>
      <c r="C505" s="109"/>
      <c r="E505" s="109"/>
      <c r="F505" s="109"/>
      <c r="G505" s="109"/>
    </row>
    <row r="506">
      <c r="B506" s="109"/>
      <c r="C506" s="109"/>
      <c r="E506" s="109"/>
      <c r="F506" s="109"/>
      <c r="G506" s="109"/>
    </row>
    <row r="507">
      <c r="B507" s="109"/>
      <c r="C507" s="109"/>
      <c r="E507" s="109"/>
      <c r="F507" s="109"/>
      <c r="G507" s="109"/>
    </row>
    <row r="508">
      <c r="B508" s="109"/>
      <c r="C508" s="109"/>
      <c r="E508" s="109"/>
      <c r="F508" s="109"/>
      <c r="G508" s="109"/>
    </row>
    <row r="509">
      <c r="B509" s="109"/>
      <c r="C509" s="109"/>
      <c r="E509" s="109"/>
      <c r="F509" s="109"/>
      <c r="G509" s="109"/>
    </row>
    <row r="510">
      <c r="B510" s="109"/>
      <c r="C510" s="109"/>
      <c r="E510" s="109"/>
      <c r="F510" s="109"/>
      <c r="G510" s="109"/>
    </row>
    <row r="511">
      <c r="B511" s="109"/>
      <c r="C511" s="109"/>
      <c r="E511" s="109"/>
      <c r="F511" s="109"/>
      <c r="G511" s="109"/>
    </row>
    <row r="512">
      <c r="B512" s="109"/>
      <c r="C512" s="109"/>
      <c r="E512" s="109"/>
      <c r="F512" s="109"/>
      <c r="G512" s="109"/>
    </row>
    <row r="513">
      <c r="B513" s="109"/>
      <c r="C513" s="109"/>
      <c r="E513" s="109"/>
      <c r="F513" s="109"/>
      <c r="G513" s="109"/>
    </row>
    <row r="514">
      <c r="B514" s="109"/>
      <c r="C514" s="109"/>
      <c r="E514" s="109"/>
      <c r="F514" s="109"/>
      <c r="G514" s="109"/>
    </row>
    <row r="515">
      <c r="B515" s="109"/>
      <c r="C515" s="109"/>
      <c r="E515" s="109"/>
      <c r="F515" s="109"/>
      <c r="G515" s="109"/>
    </row>
    <row r="516">
      <c r="B516" s="109"/>
      <c r="C516" s="109"/>
      <c r="E516" s="109"/>
      <c r="F516" s="109"/>
      <c r="G516" s="109"/>
    </row>
    <row r="517">
      <c r="B517" s="109"/>
      <c r="C517" s="109"/>
      <c r="E517" s="109"/>
      <c r="F517" s="109"/>
      <c r="G517" s="109"/>
    </row>
    <row r="518">
      <c r="B518" s="109"/>
      <c r="C518" s="109"/>
      <c r="E518" s="109"/>
      <c r="F518" s="109"/>
      <c r="G518" s="109"/>
    </row>
    <row r="519">
      <c r="B519" s="109"/>
      <c r="C519" s="109"/>
      <c r="E519" s="109"/>
      <c r="F519" s="109"/>
      <c r="G519" s="109"/>
    </row>
    <row r="520">
      <c r="B520" s="109"/>
      <c r="C520" s="109"/>
      <c r="E520" s="109"/>
      <c r="F520" s="109"/>
      <c r="G520" s="109"/>
    </row>
    <row r="521">
      <c r="B521" s="109"/>
      <c r="C521" s="109"/>
      <c r="E521" s="109"/>
      <c r="F521" s="109"/>
      <c r="G521" s="109"/>
    </row>
    <row r="522">
      <c r="B522" s="109"/>
      <c r="C522" s="109"/>
      <c r="E522" s="109"/>
      <c r="F522" s="109"/>
      <c r="G522" s="109"/>
    </row>
    <row r="523">
      <c r="B523" s="109"/>
      <c r="C523" s="109"/>
      <c r="E523" s="109"/>
      <c r="F523" s="109"/>
      <c r="G523" s="109"/>
    </row>
    <row r="524">
      <c r="B524" s="109"/>
      <c r="C524" s="109"/>
      <c r="E524" s="109"/>
      <c r="F524" s="109"/>
      <c r="G524" s="109"/>
    </row>
    <row r="525">
      <c r="B525" s="109"/>
      <c r="C525" s="109"/>
      <c r="E525" s="109"/>
      <c r="F525" s="109"/>
      <c r="G525" s="109"/>
    </row>
    <row r="526">
      <c r="B526" s="109"/>
      <c r="C526" s="109"/>
      <c r="E526" s="109"/>
      <c r="F526" s="109"/>
      <c r="G526" s="109"/>
    </row>
    <row r="527">
      <c r="B527" s="109"/>
      <c r="C527" s="109"/>
      <c r="E527" s="109"/>
      <c r="F527" s="109"/>
      <c r="G527" s="109"/>
    </row>
    <row r="528">
      <c r="B528" s="109"/>
      <c r="C528" s="109"/>
      <c r="E528" s="109"/>
      <c r="F528" s="109"/>
      <c r="G528" s="109"/>
    </row>
    <row r="529">
      <c r="B529" s="109"/>
      <c r="C529" s="109"/>
      <c r="E529" s="109"/>
      <c r="F529" s="109"/>
      <c r="G529" s="109"/>
    </row>
    <row r="530">
      <c r="B530" s="109"/>
      <c r="C530" s="109"/>
      <c r="E530" s="109"/>
      <c r="F530" s="109"/>
      <c r="G530" s="109"/>
    </row>
    <row r="531">
      <c r="B531" s="109"/>
      <c r="C531" s="109"/>
      <c r="E531" s="109"/>
      <c r="F531" s="109"/>
      <c r="G531" s="109"/>
    </row>
    <row r="532">
      <c r="B532" s="109"/>
      <c r="C532" s="109"/>
      <c r="E532" s="109"/>
      <c r="F532" s="109"/>
      <c r="G532" s="109"/>
    </row>
    <row r="533">
      <c r="B533" s="109"/>
      <c r="C533" s="109"/>
      <c r="E533" s="109"/>
      <c r="F533" s="109"/>
      <c r="G533" s="109"/>
    </row>
    <row r="534">
      <c r="B534" s="109"/>
      <c r="C534" s="109"/>
      <c r="E534" s="109"/>
      <c r="F534" s="109"/>
      <c r="G534" s="109"/>
    </row>
    <row r="535">
      <c r="B535" s="109"/>
      <c r="C535" s="109"/>
      <c r="E535" s="109"/>
      <c r="F535" s="109"/>
      <c r="G535" s="109"/>
    </row>
    <row r="536">
      <c r="B536" s="109"/>
      <c r="C536" s="109"/>
      <c r="E536" s="109"/>
      <c r="F536" s="109"/>
      <c r="G536" s="109"/>
    </row>
    <row r="537">
      <c r="B537" s="109"/>
      <c r="C537" s="109"/>
      <c r="E537" s="109"/>
      <c r="F537" s="109"/>
      <c r="G537" s="109"/>
    </row>
    <row r="538">
      <c r="B538" s="109"/>
      <c r="C538" s="109"/>
      <c r="E538" s="109"/>
      <c r="F538" s="109"/>
      <c r="G538" s="109"/>
    </row>
    <row r="539">
      <c r="B539" s="109"/>
      <c r="C539" s="109"/>
      <c r="E539" s="109"/>
      <c r="F539" s="109"/>
      <c r="G539" s="109"/>
    </row>
    <row r="540">
      <c r="B540" s="109"/>
      <c r="C540" s="109"/>
      <c r="E540" s="109"/>
      <c r="F540" s="109"/>
      <c r="G540" s="109"/>
    </row>
    <row r="541">
      <c r="B541" s="109"/>
      <c r="C541" s="109"/>
      <c r="E541" s="109"/>
      <c r="F541" s="109"/>
      <c r="G541" s="109"/>
    </row>
    <row r="542">
      <c r="B542" s="109"/>
      <c r="C542" s="109"/>
      <c r="E542" s="109"/>
      <c r="F542" s="109"/>
      <c r="G542" s="109"/>
    </row>
    <row r="543">
      <c r="B543" s="109"/>
      <c r="C543" s="109"/>
      <c r="E543" s="109"/>
      <c r="F543" s="109"/>
      <c r="G543" s="109"/>
    </row>
    <row r="544">
      <c r="B544" s="109"/>
      <c r="C544" s="109"/>
      <c r="E544" s="109"/>
      <c r="F544" s="109"/>
      <c r="G544" s="109"/>
    </row>
    <row r="545">
      <c r="B545" s="109"/>
      <c r="C545" s="109"/>
      <c r="E545" s="109"/>
      <c r="F545" s="109"/>
      <c r="G545" s="109"/>
    </row>
    <row r="546">
      <c r="B546" s="109"/>
      <c r="C546" s="109"/>
      <c r="E546" s="109"/>
      <c r="F546" s="109"/>
      <c r="G546" s="109"/>
    </row>
    <row r="547">
      <c r="B547" s="109"/>
      <c r="C547" s="109"/>
      <c r="E547" s="109"/>
      <c r="F547" s="109"/>
      <c r="G547" s="109"/>
    </row>
    <row r="548">
      <c r="B548" s="109"/>
      <c r="C548" s="109"/>
      <c r="E548" s="109"/>
      <c r="F548" s="109"/>
      <c r="G548" s="109"/>
    </row>
    <row r="549">
      <c r="B549" s="109"/>
      <c r="C549" s="109"/>
      <c r="E549" s="109"/>
      <c r="F549" s="109"/>
      <c r="G549" s="109"/>
    </row>
    <row r="550">
      <c r="B550" s="109"/>
      <c r="C550" s="109"/>
      <c r="E550" s="109"/>
      <c r="F550" s="109"/>
      <c r="G550" s="109"/>
    </row>
    <row r="551">
      <c r="B551" s="109"/>
      <c r="C551" s="109"/>
      <c r="E551" s="109"/>
      <c r="F551" s="109"/>
      <c r="G551" s="109"/>
    </row>
    <row r="552">
      <c r="B552" s="109"/>
      <c r="C552" s="109"/>
      <c r="E552" s="109"/>
      <c r="F552" s="109"/>
      <c r="G552" s="109"/>
    </row>
    <row r="553">
      <c r="B553" s="109"/>
      <c r="C553" s="109"/>
      <c r="E553" s="109"/>
      <c r="F553" s="109"/>
      <c r="G553" s="109"/>
    </row>
    <row r="554">
      <c r="B554" s="109"/>
      <c r="C554" s="109"/>
      <c r="E554" s="109"/>
      <c r="F554" s="109"/>
      <c r="G554" s="109"/>
    </row>
    <row r="555">
      <c r="B555" s="109"/>
      <c r="C555" s="109"/>
      <c r="E555" s="109"/>
      <c r="F555" s="109"/>
      <c r="G555" s="109"/>
    </row>
    <row r="556">
      <c r="B556" s="109"/>
      <c r="C556" s="109"/>
      <c r="E556" s="109"/>
      <c r="F556" s="109"/>
      <c r="G556" s="109"/>
    </row>
    <row r="557">
      <c r="B557" s="109"/>
      <c r="C557" s="109"/>
      <c r="E557" s="109"/>
      <c r="F557" s="109"/>
      <c r="G557" s="109"/>
    </row>
    <row r="558">
      <c r="B558" s="109"/>
      <c r="C558" s="109"/>
      <c r="E558" s="109"/>
      <c r="F558" s="109"/>
      <c r="G558" s="109"/>
    </row>
    <row r="559">
      <c r="B559" s="109"/>
      <c r="C559" s="109"/>
      <c r="E559" s="109"/>
      <c r="F559" s="109"/>
      <c r="G559" s="109"/>
    </row>
    <row r="560">
      <c r="B560" s="109"/>
      <c r="C560" s="109"/>
      <c r="E560" s="109"/>
      <c r="F560" s="109"/>
      <c r="G560" s="109"/>
    </row>
    <row r="561">
      <c r="B561" s="109"/>
      <c r="C561" s="109"/>
      <c r="E561" s="109"/>
      <c r="F561" s="109"/>
      <c r="G561" s="109"/>
    </row>
    <row r="562">
      <c r="B562" s="109"/>
      <c r="C562" s="109"/>
      <c r="E562" s="109"/>
      <c r="F562" s="109"/>
      <c r="G562" s="109"/>
    </row>
    <row r="563">
      <c r="B563" s="109"/>
      <c r="C563" s="109"/>
      <c r="E563" s="109"/>
      <c r="F563" s="109"/>
      <c r="G563" s="109"/>
    </row>
    <row r="564">
      <c r="B564" s="109"/>
      <c r="C564" s="109"/>
      <c r="E564" s="109"/>
      <c r="F564" s="109"/>
      <c r="G564" s="109"/>
    </row>
    <row r="565">
      <c r="B565" s="109"/>
      <c r="C565" s="109"/>
      <c r="E565" s="109"/>
      <c r="F565" s="109"/>
      <c r="G565" s="109"/>
    </row>
    <row r="566">
      <c r="B566" s="109"/>
      <c r="C566" s="109"/>
      <c r="E566" s="109"/>
      <c r="F566" s="109"/>
      <c r="G566" s="109"/>
    </row>
    <row r="567">
      <c r="B567" s="109"/>
      <c r="C567" s="109"/>
      <c r="E567" s="109"/>
      <c r="F567" s="109"/>
      <c r="G567" s="109"/>
    </row>
    <row r="568">
      <c r="B568" s="109"/>
      <c r="C568" s="109"/>
      <c r="E568" s="109"/>
      <c r="F568" s="109"/>
      <c r="G568" s="109"/>
    </row>
    <row r="569">
      <c r="B569" s="109"/>
      <c r="C569" s="109"/>
      <c r="E569" s="109"/>
      <c r="F569" s="109"/>
      <c r="G569" s="109"/>
    </row>
    <row r="570">
      <c r="B570" s="109"/>
      <c r="C570" s="109"/>
      <c r="E570" s="109"/>
      <c r="F570" s="109"/>
      <c r="G570" s="109"/>
    </row>
    <row r="571">
      <c r="B571" s="109"/>
      <c r="C571" s="109"/>
      <c r="E571" s="109"/>
      <c r="F571" s="109"/>
      <c r="G571" s="109"/>
    </row>
    <row r="572">
      <c r="B572" s="109"/>
      <c r="C572" s="109"/>
      <c r="E572" s="109"/>
      <c r="F572" s="109"/>
      <c r="G572" s="109"/>
    </row>
    <row r="573">
      <c r="B573" s="109"/>
      <c r="C573" s="109"/>
      <c r="E573" s="109"/>
      <c r="F573" s="109"/>
      <c r="G573" s="109"/>
    </row>
    <row r="574">
      <c r="B574" s="109"/>
      <c r="C574" s="109"/>
      <c r="E574" s="109"/>
      <c r="F574" s="109"/>
      <c r="G574" s="109"/>
    </row>
    <row r="575">
      <c r="B575" s="109"/>
      <c r="C575" s="109"/>
      <c r="E575" s="109"/>
      <c r="F575" s="109"/>
      <c r="G575" s="109"/>
    </row>
    <row r="576">
      <c r="B576" s="109"/>
      <c r="C576" s="109"/>
      <c r="E576" s="109"/>
      <c r="F576" s="109"/>
      <c r="G576" s="109"/>
    </row>
    <row r="577">
      <c r="B577" s="109"/>
      <c r="C577" s="109"/>
      <c r="E577" s="109"/>
      <c r="F577" s="109"/>
      <c r="G577" s="109"/>
    </row>
    <row r="578">
      <c r="B578" s="109"/>
      <c r="C578" s="109"/>
      <c r="E578" s="109"/>
      <c r="F578" s="109"/>
      <c r="G578" s="109"/>
    </row>
    <row r="579">
      <c r="B579" s="109"/>
      <c r="C579" s="109"/>
      <c r="E579" s="109"/>
      <c r="F579" s="109"/>
      <c r="G579" s="109"/>
    </row>
    <row r="580">
      <c r="B580" s="109"/>
      <c r="C580" s="109"/>
      <c r="E580" s="109"/>
      <c r="F580" s="109"/>
      <c r="G580" s="109"/>
    </row>
    <row r="581">
      <c r="B581" s="109"/>
      <c r="C581" s="109"/>
      <c r="E581" s="109"/>
      <c r="F581" s="109"/>
      <c r="G581" s="109"/>
    </row>
    <row r="582">
      <c r="B582" s="109"/>
      <c r="C582" s="109"/>
      <c r="E582" s="109"/>
      <c r="F582" s="109"/>
      <c r="G582" s="109"/>
    </row>
    <row r="583">
      <c r="B583" s="109"/>
      <c r="C583" s="109"/>
      <c r="E583" s="109"/>
      <c r="F583" s="109"/>
      <c r="G583" s="109"/>
    </row>
    <row r="584">
      <c r="B584" s="109"/>
      <c r="C584" s="109"/>
      <c r="E584" s="109"/>
      <c r="F584" s="109"/>
      <c r="G584" s="109"/>
    </row>
    <row r="585">
      <c r="B585" s="109"/>
      <c r="C585" s="109"/>
      <c r="E585" s="109"/>
      <c r="F585" s="109"/>
      <c r="G585" s="109"/>
    </row>
    <row r="586">
      <c r="B586" s="109"/>
      <c r="C586" s="109"/>
      <c r="E586" s="109"/>
      <c r="F586" s="109"/>
      <c r="G586" s="109"/>
    </row>
    <row r="587">
      <c r="B587" s="109"/>
      <c r="C587" s="109"/>
      <c r="E587" s="109"/>
      <c r="F587" s="109"/>
      <c r="G587" s="109"/>
    </row>
    <row r="588">
      <c r="B588" s="109"/>
      <c r="C588" s="109"/>
      <c r="E588" s="109"/>
      <c r="F588" s="109"/>
      <c r="G588" s="109"/>
    </row>
    <row r="589">
      <c r="B589" s="109"/>
      <c r="C589" s="109"/>
      <c r="E589" s="109"/>
      <c r="F589" s="109"/>
      <c r="G589" s="109"/>
    </row>
    <row r="590">
      <c r="B590" s="109"/>
      <c r="C590" s="109"/>
      <c r="E590" s="109"/>
      <c r="F590" s="109"/>
      <c r="G590" s="109"/>
    </row>
    <row r="591">
      <c r="B591" s="109"/>
      <c r="C591" s="109"/>
      <c r="E591" s="109"/>
      <c r="F591" s="109"/>
      <c r="G591" s="109"/>
    </row>
    <row r="592">
      <c r="B592" s="109"/>
      <c r="C592" s="109"/>
      <c r="E592" s="109"/>
      <c r="F592" s="109"/>
      <c r="G592" s="109"/>
    </row>
    <row r="593">
      <c r="B593" s="109"/>
      <c r="C593" s="109"/>
      <c r="E593" s="109"/>
      <c r="F593" s="109"/>
      <c r="G593" s="109"/>
    </row>
    <row r="594">
      <c r="B594" s="109"/>
      <c r="C594" s="109"/>
      <c r="E594" s="109"/>
      <c r="F594" s="109"/>
      <c r="G594" s="109"/>
    </row>
    <row r="595">
      <c r="B595" s="109"/>
      <c r="C595" s="109"/>
      <c r="E595" s="109"/>
      <c r="F595" s="109"/>
      <c r="G595" s="109"/>
    </row>
    <row r="596">
      <c r="B596" s="109"/>
      <c r="C596" s="109"/>
      <c r="E596" s="109"/>
      <c r="F596" s="109"/>
      <c r="G596" s="109"/>
    </row>
    <row r="597">
      <c r="B597" s="109"/>
      <c r="C597" s="109"/>
      <c r="E597" s="109"/>
      <c r="F597" s="109"/>
      <c r="G597" s="109"/>
    </row>
    <row r="598">
      <c r="B598" s="109"/>
      <c r="C598" s="109"/>
      <c r="E598" s="109"/>
      <c r="F598" s="109"/>
      <c r="G598" s="109"/>
    </row>
    <row r="599">
      <c r="B599" s="109"/>
      <c r="C599" s="109"/>
      <c r="E599" s="109"/>
      <c r="F599" s="109"/>
      <c r="G599" s="109"/>
    </row>
    <row r="600">
      <c r="B600" s="109"/>
      <c r="C600" s="109"/>
      <c r="E600" s="109"/>
      <c r="F600" s="109"/>
      <c r="G600" s="109"/>
    </row>
    <row r="601">
      <c r="B601" s="109"/>
      <c r="C601" s="109"/>
      <c r="E601" s="109"/>
      <c r="F601" s="109"/>
      <c r="G601" s="109"/>
    </row>
    <row r="602">
      <c r="B602" s="109"/>
      <c r="C602" s="109"/>
      <c r="E602" s="109"/>
      <c r="F602" s="109"/>
      <c r="G602" s="109"/>
    </row>
    <row r="603">
      <c r="B603" s="109"/>
      <c r="C603" s="109"/>
      <c r="E603" s="109"/>
      <c r="F603" s="109"/>
      <c r="G603" s="109"/>
    </row>
    <row r="604">
      <c r="B604" s="109"/>
      <c r="C604" s="109"/>
      <c r="E604" s="109"/>
      <c r="F604" s="109"/>
      <c r="G604" s="109"/>
    </row>
    <row r="605">
      <c r="B605" s="109"/>
      <c r="C605" s="109"/>
      <c r="E605" s="109"/>
      <c r="F605" s="109"/>
      <c r="G605" s="109"/>
    </row>
    <row r="606">
      <c r="B606" s="109"/>
      <c r="C606" s="109"/>
      <c r="E606" s="109"/>
      <c r="F606" s="109"/>
      <c r="G606" s="109"/>
    </row>
    <row r="607">
      <c r="B607" s="109"/>
      <c r="C607" s="109"/>
      <c r="E607" s="109"/>
      <c r="F607" s="109"/>
      <c r="G607" s="109"/>
    </row>
    <row r="608">
      <c r="B608" s="109"/>
      <c r="C608" s="109"/>
      <c r="E608" s="109"/>
      <c r="F608" s="109"/>
      <c r="G608" s="109"/>
    </row>
    <row r="609">
      <c r="B609" s="109"/>
      <c r="C609" s="109"/>
      <c r="E609" s="109"/>
      <c r="F609" s="109"/>
      <c r="G609" s="109"/>
    </row>
    <row r="610">
      <c r="B610" s="109"/>
      <c r="C610" s="109"/>
      <c r="E610" s="109"/>
      <c r="F610" s="109"/>
      <c r="G610" s="109"/>
    </row>
    <row r="611">
      <c r="B611" s="109"/>
      <c r="C611" s="109"/>
      <c r="E611" s="109"/>
      <c r="F611" s="109"/>
      <c r="G611" s="109"/>
    </row>
    <row r="612">
      <c r="B612" s="109"/>
      <c r="C612" s="109"/>
      <c r="E612" s="109"/>
      <c r="F612" s="109"/>
      <c r="G612" s="109"/>
    </row>
    <row r="613">
      <c r="B613" s="109"/>
      <c r="C613" s="109"/>
      <c r="E613" s="109"/>
      <c r="F613" s="109"/>
      <c r="G613" s="109"/>
    </row>
    <row r="614">
      <c r="B614" s="109"/>
      <c r="C614" s="109"/>
      <c r="E614" s="109"/>
      <c r="F614" s="109"/>
      <c r="G614" s="109"/>
    </row>
    <row r="615">
      <c r="B615" s="109"/>
      <c r="C615" s="109"/>
      <c r="E615" s="109"/>
      <c r="F615" s="109"/>
      <c r="G615" s="109"/>
    </row>
    <row r="616">
      <c r="B616" s="109"/>
      <c r="C616" s="109"/>
      <c r="E616" s="109"/>
      <c r="F616" s="109"/>
      <c r="G616" s="109"/>
    </row>
    <row r="617">
      <c r="B617" s="109"/>
      <c r="C617" s="109"/>
      <c r="E617" s="109"/>
      <c r="F617" s="109"/>
      <c r="G617" s="109"/>
    </row>
    <row r="618">
      <c r="B618" s="109"/>
      <c r="C618" s="109"/>
      <c r="E618" s="109"/>
      <c r="F618" s="109"/>
      <c r="G618" s="109"/>
    </row>
    <row r="619">
      <c r="B619" s="109"/>
      <c r="C619" s="109"/>
      <c r="E619" s="109"/>
      <c r="F619" s="109"/>
      <c r="G619" s="109"/>
    </row>
    <row r="620">
      <c r="B620" s="109"/>
      <c r="C620" s="109"/>
      <c r="E620" s="109"/>
      <c r="F620" s="109"/>
      <c r="G620" s="109"/>
    </row>
    <row r="621">
      <c r="B621" s="109"/>
      <c r="C621" s="109"/>
      <c r="E621" s="109"/>
      <c r="F621" s="109"/>
      <c r="G621" s="109"/>
    </row>
    <row r="622">
      <c r="B622" s="109"/>
      <c r="C622" s="109"/>
      <c r="E622" s="109"/>
      <c r="F622" s="109"/>
      <c r="G622" s="109"/>
    </row>
    <row r="623">
      <c r="B623" s="109"/>
      <c r="C623" s="109"/>
      <c r="E623" s="109"/>
      <c r="F623" s="109"/>
      <c r="G623" s="109"/>
    </row>
    <row r="624">
      <c r="B624" s="109"/>
      <c r="C624" s="109"/>
      <c r="E624" s="109"/>
      <c r="F624" s="109"/>
      <c r="G624" s="109"/>
    </row>
    <row r="625">
      <c r="B625" s="109"/>
      <c r="C625" s="109"/>
      <c r="E625" s="109"/>
      <c r="F625" s="109"/>
      <c r="G625" s="109"/>
    </row>
    <row r="626">
      <c r="B626" s="109"/>
      <c r="C626" s="109"/>
      <c r="E626" s="109"/>
      <c r="F626" s="109"/>
      <c r="G626" s="109"/>
    </row>
    <row r="627">
      <c r="B627" s="109"/>
      <c r="C627" s="109"/>
      <c r="E627" s="109"/>
      <c r="F627" s="109"/>
      <c r="G627" s="109"/>
    </row>
    <row r="628">
      <c r="B628" s="109"/>
      <c r="C628" s="109"/>
      <c r="E628" s="109"/>
      <c r="F628" s="109"/>
      <c r="G628" s="109"/>
    </row>
    <row r="629">
      <c r="B629" s="109"/>
      <c r="C629" s="109"/>
      <c r="E629" s="109"/>
      <c r="F629" s="109"/>
      <c r="G629" s="109"/>
    </row>
    <row r="630">
      <c r="B630" s="109"/>
      <c r="C630" s="109"/>
      <c r="E630" s="109"/>
      <c r="F630" s="109"/>
      <c r="G630" s="109"/>
    </row>
    <row r="631">
      <c r="B631" s="109"/>
      <c r="C631" s="109"/>
      <c r="E631" s="109"/>
      <c r="F631" s="109"/>
      <c r="G631" s="109"/>
    </row>
    <row r="632">
      <c r="B632" s="109"/>
      <c r="C632" s="109"/>
      <c r="E632" s="109"/>
      <c r="F632" s="109"/>
      <c r="G632" s="109"/>
    </row>
    <row r="633">
      <c r="B633" s="109"/>
      <c r="C633" s="109"/>
      <c r="E633" s="109"/>
      <c r="F633" s="109"/>
      <c r="G633" s="109"/>
    </row>
    <row r="634">
      <c r="B634" s="109"/>
      <c r="C634" s="109"/>
      <c r="E634" s="109"/>
      <c r="F634" s="109"/>
      <c r="G634" s="109"/>
    </row>
    <row r="635">
      <c r="B635" s="109"/>
      <c r="C635" s="109"/>
      <c r="E635" s="109"/>
      <c r="F635" s="109"/>
      <c r="G635" s="109"/>
    </row>
    <row r="636">
      <c r="B636" s="109"/>
      <c r="C636" s="109"/>
      <c r="E636" s="109"/>
      <c r="F636" s="109"/>
      <c r="G636" s="109"/>
    </row>
    <row r="637">
      <c r="B637" s="109"/>
      <c r="C637" s="109"/>
      <c r="E637" s="109"/>
      <c r="F637" s="109"/>
      <c r="G637" s="109"/>
    </row>
    <row r="638">
      <c r="B638" s="109"/>
      <c r="C638" s="109"/>
      <c r="E638" s="109"/>
      <c r="F638" s="109"/>
      <c r="G638" s="109"/>
    </row>
    <row r="639">
      <c r="B639" s="109"/>
      <c r="C639" s="109"/>
      <c r="E639" s="109"/>
      <c r="F639" s="109"/>
      <c r="G639" s="109"/>
    </row>
    <row r="640">
      <c r="B640" s="109"/>
      <c r="C640" s="109"/>
      <c r="E640" s="109"/>
      <c r="F640" s="109"/>
      <c r="G640" s="109"/>
    </row>
    <row r="641">
      <c r="B641" s="109"/>
      <c r="C641" s="109"/>
      <c r="E641" s="109"/>
      <c r="F641" s="109"/>
      <c r="G641" s="109"/>
    </row>
    <row r="642">
      <c r="B642" s="109"/>
      <c r="C642" s="109"/>
      <c r="E642" s="109"/>
      <c r="F642" s="109"/>
      <c r="G642" s="109"/>
    </row>
    <row r="643">
      <c r="B643" s="109"/>
      <c r="C643" s="109"/>
      <c r="E643" s="109"/>
      <c r="F643" s="109"/>
      <c r="G643" s="109"/>
    </row>
    <row r="644">
      <c r="B644" s="109"/>
      <c r="C644" s="109"/>
      <c r="E644" s="109"/>
      <c r="F644" s="109"/>
      <c r="G644" s="109"/>
    </row>
    <row r="645">
      <c r="B645" s="109"/>
      <c r="C645" s="109"/>
      <c r="E645" s="109"/>
      <c r="F645" s="109"/>
      <c r="G645" s="109"/>
    </row>
    <row r="646">
      <c r="B646" s="109"/>
      <c r="C646" s="109"/>
      <c r="E646" s="109"/>
      <c r="F646" s="109"/>
      <c r="G646" s="109"/>
    </row>
    <row r="647">
      <c r="B647" s="109"/>
      <c r="C647" s="109"/>
      <c r="E647" s="109"/>
      <c r="F647" s="109"/>
      <c r="G647" s="109"/>
    </row>
    <row r="648">
      <c r="B648" s="109"/>
      <c r="C648" s="109"/>
      <c r="E648" s="109"/>
      <c r="F648" s="109"/>
      <c r="G648" s="109"/>
    </row>
    <row r="649">
      <c r="B649" s="109"/>
      <c r="C649" s="109"/>
      <c r="E649" s="109"/>
      <c r="F649" s="109"/>
      <c r="G649" s="109"/>
    </row>
    <row r="650">
      <c r="B650" s="109"/>
      <c r="C650" s="109"/>
      <c r="E650" s="109"/>
      <c r="F650" s="109"/>
      <c r="G650" s="109"/>
    </row>
    <row r="651">
      <c r="B651" s="109"/>
      <c r="C651" s="109"/>
      <c r="E651" s="109"/>
      <c r="F651" s="109"/>
      <c r="G651" s="109"/>
    </row>
    <row r="652">
      <c r="B652" s="109"/>
      <c r="C652" s="109"/>
      <c r="E652" s="109"/>
      <c r="F652" s="109"/>
      <c r="G652" s="109"/>
    </row>
    <row r="653">
      <c r="B653" s="109"/>
      <c r="C653" s="109"/>
      <c r="E653" s="109"/>
      <c r="F653" s="109"/>
      <c r="G653" s="109"/>
    </row>
    <row r="654">
      <c r="B654" s="109"/>
      <c r="C654" s="109"/>
      <c r="E654" s="109"/>
      <c r="F654" s="109"/>
      <c r="G654" s="109"/>
    </row>
    <row r="655">
      <c r="B655" s="109"/>
      <c r="C655" s="109"/>
      <c r="E655" s="109"/>
      <c r="F655" s="109"/>
      <c r="G655" s="109"/>
    </row>
    <row r="656">
      <c r="B656" s="109"/>
      <c r="C656" s="109"/>
      <c r="E656" s="109"/>
      <c r="F656" s="109"/>
      <c r="G656" s="109"/>
    </row>
    <row r="657">
      <c r="B657" s="109"/>
      <c r="C657" s="109"/>
      <c r="E657" s="109"/>
      <c r="F657" s="109"/>
      <c r="G657" s="109"/>
    </row>
    <row r="658">
      <c r="B658" s="109"/>
      <c r="C658" s="109"/>
      <c r="E658" s="109"/>
      <c r="F658" s="109"/>
      <c r="G658" s="109"/>
    </row>
    <row r="659">
      <c r="B659" s="109"/>
      <c r="C659" s="109"/>
      <c r="E659" s="109"/>
      <c r="F659" s="109"/>
      <c r="G659" s="109"/>
    </row>
    <row r="660">
      <c r="B660" s="109"/>
      <c r="C660" s="109"/>
      <c r="E660" s="109"/>
      <c r="F660" s="109"/>
      <c r="G660" s="109"/>
    </row>
    <row r="661">
      <c r="B661" s="109"/>
      <c r="C661" s="109"/>
      <c r="E661" s="109"/>
      <c r="F661" s="109"/>
      <c r="G661" s="109"/>
    </row>
    <row r="662">
      <c r="B662" s="109"/>
      <c r="C662" s="109"/>
      <c r="E662" s="109"/>
      <c r="F662" s="109"/>
      <c r="G662" s="109"/>
    </row>
    <row r="663">
      <c r="B663" s="109"/>
      <c r="C663" s="109"/>
      <c r="E663" s="109"/>
      <c r="F663" s="109"/>
      <c r="G663" s="109"/>
    </row>
    <row r="664">
      <c r="B664" s="109"/>
      <c r="C664" s="109"/>
      <c r="E664" s="109"/>
      <c r="F664" s="109"/>
      <c r="G664" s="109"/>
    </row>
    <row r="665">
      <c r="B665" s="109"/>
      <c r="C665" s="109"/>
      <c r="E665" s="109"/>
      <c r="F665" s="109"/>
      <c r="G665" s="109"/>
    </row>
    <row r="666">
      <c r="B666" s="109"/>
      <c r="C666" s="109"/>
      <c r="E666" s="109"/>
      <c r="F666" s="109"/>
      <c r="G666" s="109"/>
    </row>
    <row r="667">
      <c r="B667" s="109"/>
      <c r="C667" s="109"/>
      <c r="E667" s="109"/>
      <c r="F667" s="109"/>
      <c r="G667" s="109"/>
    </row>
    <row r="668">
      <c r="B668" s="109"/>
      <c r="C668" s="109"/>
      <c r="E668" s="109"/>
      <c r="F668" s="109"/>
      <c r="G668" s="109"/>
    </row>
    <row r="669">
      <c r="B669" s="109"/>
      <c r="C669" s="109"/>
      <c r="E669" s="109"/>
      <c r="F669" s="109"/>
      <c r="G669" s="109"/>
    </row>
    <row r="670">
      <c r="B670" s="109"/>
      <c r="C670" s="109"/>
      <c r="E670" s="109"/>
      <c r="F670" s="109"/>
      <c r="G670" s="109"/>
    </row>
    <row r="671">
      <c r="B671" s="109"/>
      <c r="C671" s="109"/>
      <c r="E671" s="109"/>
      <c r="F671" s="109"/>
      <c r="G671" s="109"/>
    </row>
    <row r="672">
      <c r="B672" s="109"/>
      <c r="C672" s="109"/>
      <c r="E672" s="109"/>
      <c r="F672" s="109"/>
      <c r="G672" s="109"/>
    </row>
    <row r="673">
      <c r="B673" s="109"/>
      <c r="C673" s="109"/>
      <c r="E673" s="109"/>
      <c r="F673" s="109"/>
      <c r="G673" s="109"/>
    </row>
    <row r="674">
      <c r="B674" s="109"/>
      <c r="C674" s="109"/>
      <c r="E674" s="109"/>
      <c r="F674" s="109"/>
      <c r="G674" s="109"/>
    </row>
    <row r="675">
      <c r="B675" s="109"/>
      <c r="C675" s="109"/>
      <c r="E675" s="109"/>
      <c r="F675" s="109"/>
      <c r="G675" s="109"/>
    </row>
    <row r="676">
      <c r="B676" s="109"/>
      <c r="C676" s="109"/>
      <c r="E676" s="109"/>
      <c r="F676" s="109"/>
      <c r="G676" s="109"/>
    </row>
    <row r="677">
      <c r="B677" s="109"/>
      <c r="C677" s="109"/>
      <c r="E677" s="109"/>
      <c r="F677" s="109"/>
      <c r="G677" s="109"/>
    </row>
    <row r="678">
      <c r="B678" s="109"/>
      <c r="C678" s="109"/>
      <c r="E678" s="109"/>
      <c r="F678" s="109"/>
      <c r="G678" s="109"/>
    </row>
    <row r="679">
      <c r="B679" s="109"/>
      <c r="C679" s="109"/>
      <c r="E679" s="109"/>
      <c r="F679" s="109"/>
      <c r="G679" s="109"/>
    </row>
    <row r="680">
      <c r="B680" s="109"/>
      <c r="C680" s="109"/>
      <c r="E680" s="109"/>
      <c r="F680" s="109"/>
      <c r="G680" s="109"/>
    </row>
    <row r="681">
      <c r="B681" s="109"/>
      <c r="C681" s="109"/>
      <c r="E681" s="109"/>
      <c r="F681" s="109"/>
      <c r="G681" s="109"/>
    </row>
    <row r="682">
      <c r="B682" s="109"/>
      <c r="C682" s="109"/>
      <c r="E682" s="109"/>
      <c r="F682" s="109"/>
      <c r="G682" s="109"/>
    </row>
    <row r="683">
      <c r="B683" s="109"/>
      <c r="C683" s="109"/>
      <c r="E683" s="109"/>
      <c r="F683" s="109"/>
      <c r="G683" s="109"/>
    </row>
    <row r="684">
      <c r="B684" s="109"/>
      <c r="C684" s="109"/>
      <c r="E684" s="109"/>
      <c r="F684" s="109"/>
      <c r="G684" s="109"/>
    </row>
    <row r="685">
      <c r="B685" s="109"/>
      <c r="C685" s="109"/>
      <c r="E685" s="109"/>
      <c r="F685" s="109"/>
      <c r="G685" s="109"/>
    </row>
    <row r="686">
      <c r="B686" s="109"/>
      <c r="C686" s="109"/>
      <c r="E686" s="109"/>
      <c r="F686" s="109"/>
      <c r="G686" s="109"/>
    </row>
    <row r="687">
      <c r="B687" s="109"/>
      <c r="C687" s="109"/>
      <c r="E687" s="109"/>
      <c r="F687" s="109"/>
      <c r="G687" s="109"/>
    </row>
    <row r="688">
      <c r="B688" s="109"/>
      <c r="C688" s="109"/>
      <c r="E688" s="109"/>
      <c r="F688" s="109"/>
      <c r="G688" s="109"/>
    </row>
    <row r="689">
      <c r="B689" s="109"/>
      <c r="C689" s="109"/>
      <c r="E689" s="109"/>
      <c r="F689" s="109"/>
      <c r="G689" s="109"/>
    </row>
    <row r="690">
      <c r="B690" s="109"/>
      <c r="C690" s="109"/>
      <c r="E690" s="109"/>
      <c r="F690" s="109"/>
      <c r="G690" s="109"/>
    </row>
    <row r="691">
      <c r="B691" s="109"/>
      <c r="C691" s="109"/>
      <c r="E691" s="109"/>
      <c r="F691" s="109"/>
      <c r="G691" s="109"/>
    </row>
    <row r="692">
      <c r="B692" s="109"/>
      <c r="C692" s="109"/>
      <c r="E692" s="109"/>
      <c r="F692" s="109"/>
      <c r="G692" s="109"/>
    </row>
    <row r="693">
      <c r="B693" s="109"/>
      <c r="C693" s="109"/>
      <c r="E693" s="109"/>
      <c r="F693" s="109"/>
      <c r="G693" s="109"/>
    </row>
    <row r="694">
      <c r="B694" s="109"/>
      <c r="C694" s="109"/>
      <c r="E694" s="109"/>
      <c r="F694" s="109"/>
      <c r="G694" s="109"/>
    </row>
    <row r="695">
      <c r="B695" s="109"/>
      <c r="C695" s="109"/>
      <c r="E695" s="109"/>
      <c r="F695" s="109"/>
      <c r="G695" s="109"/>
    </row>
    <row r="696">
      <c r="B696" s="109"/>
      <c r="C696" s="109"/>
      <c r="E696" s="109"/>
      <c r="F696" s="109"/>
      <c r="G696" s="109"/>
    </row>
    <row r="697">
      <c r="B697" s="109"/>
      <c r="C697" s="109"/>
      <c r="E697" s="109"/>
      <c r="F697" s="109"/>
      <c r="G697" s="109"/>
    </row>
    <row r="698">
      <c r="B698" s="109"/>
      <c r="C698" s="109"/>
      <c r="E698" s="109"/>
      <c r="F698" s="109"/>
      <c r="G698" s="109"/>
    </row>
    <row r="699">
      <c r="B699" s="109"/>
      <c r="C699" s="109"/>
      <c r="E699" s="109"/>
      <c r="F699" s="109"/>
      <c r="G699" s="109"/>
    </row>
    <row r="700">
      <c r="B700" s="109"/>
      <c r="C700" s="109"/>
      <c r="E700" s="109"/>
      <c r="F700" s="109"/>
      <c r="G700" s="109"/>
    </row>
    <row r="701">
      <c r="B701" s="109"/>
      <c r="C701" s="109"/>
      <c r="E701" s="109"/>
      <c r="F701" s="109"/>
      <c r="G701" s="109"/>
    </row>
    <row r="702">
      <c r="B702" s="109"/>
      <c r="C702" s="109"/>
      <c r="E702" s="109"/>
      <c r="F702" s="109"/>
      <c r="G702" s="109"/>
    </row>
    <row r="703">
      <c r="B703" s="109"/>
      <c r="C703" s="109"/>
      <c r="E703" s="109"/>
      <c r="F703" s="109"/>
      <c r="G703" s="109"/>
    </row>
    <row r="704">
      <c r="B704" s="109"/>
      <c r="C704" s="109"/>
      <c r="E704" s="109"/>
      <c r="F704" s="109"/>
      <c r="G704" s="109"/>
    </row>
    <row r="705">
      <c r="B705" s="109"/>
      <c r="C705" s="109"/>
      <c r="E705" s="109"/>
      <c r="F705" s="109"/>
      <c r="G705" s="109"/>
    </row>
    <row r="706">
      <c r="B706" s="109"/>
      <c r="C706" s="109"/>
      <c r="E706" s="109"/>
      <c r="F706" s="109"/>
      <c r="G706" s="109"/>
    </row>
    <row r="707">
      <c r="B707" s="109"/>
      <c r="C707" s="109"/>
      <c r="E707" s="109"/>
      <c r="F707" s="109"/>
      <c r="G707" s="109"/>
    </row>
    <row r="708">
      <c r="B708" s="109"/>
      <c r="C708" s="109"/>
      <c r="E708" s="109"/>
      <c r="F708" s="109"/>
      <c r="G708" s="109"/>
    </row>
    <row r="709">
      <c r="B709" s="109"/>
      <c r="C709" s="109"/>
      <c r="E709" s="109"/>
      <c r="F709" s="109"/>
      <c r="G709" s="109"/>
    </row>
    <row r="710">
      <c r="B710" s="109"/>
      <c r="C710" s="109"/>
      <c r="E710" s="109"/>
      <c r="F710" s="109"/>
      <c r="G710" s="109"/>
    </row>
    <row r="711">
      <c r="B711" s="109"/>
      <c r="C711" s="109"/>
      <c r="E711" s="109"/>
      <c r="F711" s="109"/>
      <c r="G711" s="109"/>
    </row>
    <row r="712">
      <c r="B712" s="109"/>
      <c r="C712" s="109"/>
      <c r="E712" s="109"/>
      <c r="F712" s="109"/>
      <c r="G712" s="109"/>
    </row>
    <row r="713">
      <c r="B713" s="109"/>
      <c r="C713" s="109"/>
      <c r="E713" s="109"/>
      <c r="F713" s="109"/>
      <c r="G713" s="109"/>
    </row>
    <row r="714">
      <c r="B714" s="109"/>
      <c r="C714" s="109"/>
      <c r="E714" s="109"/>
      <c r="F714" s="109"/>
      <c r="G714" s="109"/>
    </row>
    <row r="715">
      <c r="B715" s="109"/>
      <c r="C715" s="109"/>
      <c r="E715" s="109"/>
      <c r="F715" s="109"/>
      <c r="G715" s="109"/>
    </row>
    <row r="716">
      <c r="B716" s="109"/>
      <c r="C716" s="109"/>
      <c r="E716" s="109"/>
      <c r="F716" s="109"/>
      <c r="G716" s="109"/>
    </row>
    <row r="717">
      <c r="B717" s="109"/>
      <c r="C717" s="109"/>
      <c r="E717" s="109"/>
      <c r="F717" s="109"/>
      <c r="G717" s="109"/>
    </row>
    <row r="718">
      <c r="B718" s="109"/>
      <c r="C718" s="109"/>
      <c r="E718" s="109"/>
      <c r="F718" s="109"/>
      <c r="G718" s="109"/>
    </row>
    <row r="719">
      <c r="B719" s="109"/>
      <c r="C719" s="109"/>
      <c r="E719" s="109"/>
      <c r="F719" s="109"/>
      <c r="G719" s="109"/>
    </row>
    <row r="720">
      <c r="B720" s="109"/>
      <c r="C720" s="109"/>
      <c r="E720" s="109"/>
      <c r="F720" s="109"/>
      <c r="G720" s="109"/>
    </row>
    <row r="721">
      <c r="B721" s="109"/>
      <c r="C721" s="109"/>
      <c r="E721" s="109"/>
      <c r="F721" s="109"/>
      <c r="G721" s="109"/>
    </row>
    <row r="722">
      <c r="B722" s="109"/>
      <c r="C722" s="109"/>
      <c r="E722" s="109"/>
      <c r="F722" s="109"/>
      <c r="G722" s="109"/>
    </row>
    <row r="723">
      <c r="B723" s="109"/>
      <c r="C723" s="109"/>
      <c r="E723" s="109"/>
      <c r="F723" s="109"/>
      <c r="G723" s="109"/>
    </row>
    <row r="724">
      <c r="B724" s="109"/>
      <c r="C724" s="109"/>
      <c r="E724" s="109"/>
      <c r="F724" s="109"/>
      <c r="G724" s="109"/>
    </row>
    <row r="725">
      <c r="B725" s="109"/>
      <c r="C725" s="109"/>
      <c r="E725" s="109"/>
      <c r="F725" s="109"/>
      <c r="G725" s="109"/>
    </row>
    <row r="726">
      <c r="B726" s="109"/>
      <c r="C726" s="109"/>
      <c r="E726" s="109"/>
      <c r="F726" s="109"/>
      <c r="G726" s="109"/>
    </row>
    <row r="727">
      <c r="B727" s="109"/>
      <c r="C727" s="109"/>
      <c r="E727" s="109"/>
      <c r="F727" s="109"/>
      <c r="G727" s="109"/>
    </row>
    <row r="728">
      <c r="B728" s="109"/>
      <c r="C728" s="109"/>
      <c r="E728" s="109"/>
      <c r="F728" s="109"/>
      <c r="G728" s="109"/>
    </row>
    <row r="729">
      <c r="B729" s="109"/>
      <c r="C729" s="109"/>
      <c r="E729" s="109"/>
      <c r="F729" s="109"/>
      <c r="G729" s="109"/>
    </row>
    <row r="730">
      <c r="B730" s="109"/>
      <c r="C730" s="109"/>
      <c r="E730" s="109"/>
      <c r="F730" s="109"/>
      <c r="G730" s="109"/>
    </row>
    <row r="731">
      <c r="B731" s="109"/>
      <c r="C731" s="109"/>
      <c r="E731" s="109"/>
      <c r="F731" s="109"/>
      <c r="G731" s="109"/>
    </row>
    <row r="732">
      <c r="B732" s="109"/>
      <c r="C732" s="109"/>
      <c r="E732" s="109"/>
      <c r="F732" s="109"/>
      <c r="G732" s="109"/>
    </row>
    <row r="733">
      <c r="B733" s="109"/>
      <c r="C733" s="109"/>
      <c r="E733" s="109"/>
      <c r="F733" s="109"/>
      <c r="G733" s="109"/>
    </row>
    <row r="734">
      <c r="B734" s="109"/>
      <c r="C734" s="109"/>
      <c r="E734" s="109"/>
      <c r="F734" s="109"/>
      <c r="G734" s="109"/>
    </row>
    <row r="735">
      <c r="B735" s="109"/>
      <c r="C735" s="109"/>
      <c r="E735" s="109"/>
      <c r="F735" s="109"/>
      <c r="G735" s="109"/>
    </row>
    <row r="736">
      <c r="B736" s="109"/>
      <c r="C736" s="109"/>
      <c r="E736" s="109"/>
      <c r="F736" s="109"/>
      <c r="G736" s="109"/>
    </row>
    <row r="737">
      <c r="B737" s="109"/>
      <c r="C737" s="109"/>
      <c r="E737" s="109"/>
      <c r="F737" s="109"/>
      <c r="G737" s="109"/>
    </row>
    <row r="738">
      <c r="B738" s="109"/>
      <c r="C738" s="109"/>
      <c r="E738" s="109"/>
      <c r="F738" s="109"/>
      <c r="G738" s="109"/>
    </row>
    <row r="739">
      <c r="B739" s="109"/>
      <c r="C739" s="109"/>
      <c r="E739" s="109"/>
      <c r="F739" s="109"/>
      <c r="G739" s="109"/>
    </row>
    <row r="740">
      <c r="B740" s="109"/>
      <c r="C740" s="109"/>
      <c r="E740" s="109"/>
      <c r="F740" s="109"/>
      <c r="G740" s="109"/>
    </row>
    <row r="741">
      <c r="B741" s="109"/>
      <c r="C741" s="109"/>
      <c r="E741" s="109"/>
      <c r="F741" s="109"/>
      <c r="G741" s="109"/>
    </row>
    <row r="742">
      <c r="B742" s="109"/>
      <c r="C742" s="109"/>
      <c r="E742" s="109"/>
      <c r="F742" s="109"/>
      <c r="G742" s="109"/>
    </row>
    <row r="743">
      <c r="B743" s="109"/>
      <c r="C743" s="109"/>
      <c r="E743" s="109"/>
      <c r="F743" s="109"/>
      <c r="G743" s="109"/>
    </row>
    <row r="744">
      <c r="B744" s="109"/>
      <c r="C744" s="109"/>
      <c r="E744" s="109"/>
      <c r="F744" s="109"/>
      <c r="G744" s="109"/>
    </row>
    <row r="745">
      <c r="B745" s="109"/>
      <c r="C745" s="109"/>
      <c r="E745" s="109"/>
      <c r="F745" s="109"/>
      <c r="G745" s="109"/>
    </row>
    <row r="746">
      <c r="B746" s="109"/>
      <c r="C746" s="109"/>
      <c r="E746" s="109"/>
      <c r="F746" s="109"/>
      <c r="G746" s="109"/>
    </row>
    <row r="747">
      <c r="B747" s="109"/>
      <c r="C747" s="109"/>
      <c r="E747" s="109"/>
      <c r="F747" s="109"/>
      <c r="G747" s="109"/>
    </row>
    <row r="748">
      <c r="B748" s="109"/>
      <c r="C748" s="109"/>
      <c r="E748" s="109"/>
      <c r="F748" s="109"/>
      <c r="G748" s="109"/>
    </row>
    <row r="749">
      <c r="B749" s="109"/>
      <c r="C749" s="109"/>
      <c r="E749" s="109"/>
      <c r="F749" s="109"/>
      <c r="G749" s="109"/>
    </row>
    <row r="750">
      <c r="B750" s="109"/>
      <c r="C750" s="109"/>
      <c r="E750" s="109"/>
      <c r="F750" s="109"/>
      <c r="G750" s="109"/>
    </row>
    <row r="751">
      <c r="B751" s="109"/>
      <c r="C751" s="109"/>
      <c r="E751" s="109"/>
      <c r="F751" s="109"/>
      <c r="G751" s="109"/>
    </row>
    <row r="752">
      <c r="B752" s="109"/>
      <c r="C752" s="109"/>
      <c r="E752" s="109"/>
      <c r="F752" s="109"/>
      <c r="G752" s="109"/>
    </row>
    <row r="753">
      <c r="B753" s="109"/>
      <c r="C753" s="109"/>
      <c r="E753" s="109"/>
      <c r="F753" s="109"/>
      <c r="G753" s="109"/>
    </row>
    <row r="754">
      <c r="B754" s="109"/>
      <c r="C754" s="109"/>
      <c r="E754" s="109"/>
      <c r="F754" s="109"/>
      <c r="G754" s="109"/>
    </row>
    <row r="755">
      <c r="B755" s="109"/>
      <c r="C755" s="109"/>
      <c r="E755" s="109"/>
      <c r="F755" s="109"/>
      <c r="G755" s="109"/>
    </row>
    <row r="756">
      <c r="B756" s="109"/>
      <c r="C756" s="109"/>
      <c r="E756" s="109"/>
      <c r="F756" s="109"/>
      <c r="G756" s="109"/>
    </row>
    <row r="757">
      <c r="B757" s="109"/>
      <c r="C757" s="109"/>
      <c r="E757" s="109"/>
      <c r="F757" s="109"/>
      <c r="G757" s="109"/>
    </row>
    <row r="758">
      <c r="B758" s="109"/>
      <c r="C758" s="109"/>
      <c r="E758" s="109"/>
      <c r="F758" s="109"/>
      <c r="G758" s="109"/>
    </row>
    <row r="759">
      <c r="B759" s="109"/>
      <c r="C759" s="109"/>
      <c r="E759" s="109"/>
      <c r="F759" s="109"/>
      <c r="G759" s="109"/>
    </row>
    <row r="760">
      <c r="B760" s="109"/>
      <c r="C760" s="109"/>
      <c r="E760" s="109"/>
      <c r="F760" s="109"/>
      <c r="G760" s="109"/>
    </row>
    <row r="761">
      <c r="B761" s="109"/>
      <c r="C761" s="109"/>
      <c r="E761" s="109"/>
      <c r="F761" s="109"/>
      <c r="G761" s="109"/>
    </row>
    <row r="762">
      <c r="B762" s="109"/>
      <c r="C762" s="109"/>
      <c r="E762" s="109"/>
      <c r="F762" s="109"/>
      <c r="G762" s="109"/>
    </row>
    <row r="763">
      <c r="B763" s="109"/>
      <c r="C763" s="109"/>
      <c r="E763" s="109"/>
      <c r="F763" s="109"/>
      <c r="G763" s="109"/>
    </row>
    <row r="764">
      <c r="B764" s="109"/>
      <c r="C764" s="109"/>
      <c r="E764" s="109"/>
      <c r="F764" s="109"/>
      <c r="G764" s="109"/>
    </row>
    <row r="765">
      <c r="B765" s="109"/>
      <c r="C765" s="109"/>
      <c r="E765" s="109"/>
      <c r="F765" s="109"/>
      <c r="G765" s="109"/>
    </row>
    <row r="766">
      <c r="B766" s="109"/>
      <c r="C766" s="109"/>
      <c r="E766" s="109"/>
      <c r="F766" s="109"/>
      <c r="G766" s="109"/>
    </row>
    <row r="767">
      <c r="B767" s="109"/>
      <c r="C767" s="109"/>
      <c r="E767" s="109"/>
      <c r="F767" s="109"/>
      <c r="G767" s="109"/>
    </row>
    <row r="768">
      <c r="B768" s="109"/>
      <c r="C768" s="109"/>
      <c r="E768" s="109"/>
      <c r="F768" s="109"/>
      <c r="G768" s="109"/>
    </row>
    <row r="769">
      <c r="B769" s="109"/>
      <c r="C769" s="109"/>
      <c r="E769" s="109"/>
      <c r="F769" s="109"/>
      <c r="G769" s="109"/>
    </row>
    <row r="770">
      <c r="B770" s="109"/>
      <c r="C770" s="109"/>
      <c r="E770" s="109"/>
      <c r="F770" s="109"/>
      <c r="G770" s="109"/>
    </row>
    <row r="771">
      <c r="B771" s="109"/>
      <c r="C771" s="109"/>
      <c r="E771" s="109"/>
      <c r="F771" s="109"/>
      <c r="G771" s="109"/>
    </row>
    <row r="772">
      <c r="B772" s="109"/>
      <c r="C772" s="109"/>
      <c r="E772" s="109"/>
      <c r="F772" s="109"/>
      <c r="G772" s="109"/>
    </row>
    <row r="773">
      <c r="B773" s="109"/>
      <c r="C773" s="109"/>
      <c r="E773" s="109"/>
      <c r="F773" s="109"/>
      <c r="G773" s="109"/>
    </row>
    <row r="774">
      <c r="B774" s="109"/>
      <c r="C774" s="109"/>
      <c r="E774" s="109"/>
      <c r="F774" s="109"/>
      <c r="G774" s="109"/>
    </row>
    <row r="775">
      <c r="B775" s="109"/>
      <c r="C775" s="109"/>
      <c r="E775" s="109"/>
      <c r="F775" s="109"/>
      <c r="G775" s="109"/>
    </row>
    <row r="776">
      <c r="B776" s="109"/>
      <c r="C776" s="109"/>
      <c r="E776" s="109"/>
      <c r="F776" s="109"/>
      <c r="G776" s="109"/>
    </row>
    <row r="777">
      <c r="B777" s="109"/>
      <c r="C777" s="109"/>
      <c r="E777" s="109"/>
      <c r="F777" s="109"/>
      <c r="G777" s="109"/>
    </row>
    <row r="778">
      <c r="B778" s="109"/>
      <c r="C778" s="109"/>
      <c r="E778" s="109"/>
      <c r="F778" s="109"/>
      <c r="G778" s="109"/>
    </row>
    <row r="779">
      <c r="B779" s="109"/>
      <c r="C779" s="109"/>
      <c r="E779" s="109"/>
      <c r="F779" s="109"/>
      <c r="G779" s="109"/>
    </row>
    <row r="780">
      <c r="B780" s="109"/>
      <c r="C780" s="109"/>
      <c r="E780" s="109"/>
      <c r="F780" s="109"/>
      <c r="G780" s="109"/>
    </row>
    <row r="781">
      <c r="B781" s="109"/>
      <c r="C781" s="109"/>
      <c r="E781" s="109"/>
      <c r="F781" s="109"/>
      <c r="G781" s="109"/>
    </row>
    <row r="782">
      <c r="B782" s="109"/>
      <c r="C782" s="109"/>
      <c r="E782" s="109"/>
      <c r="F782" s="109"/>
      <c r="G782" s="109"/>
    </row>
    <row r="783">
      <c r="B783" s="109"/>
      <c r="C783" s="109"/>
      <c r="E783" s="109"/>
      <c r="F783" s="109"/>
      <c r="G783" s="109"/>
    </row>
    <row r="784">
      <c r="B784" s="109"/>
      <c r="C784" s="109"/>
      <c r="E784" s="109"/>
      <c r="F784" s="109"/>
      <c r="G784" s="109"/>
    </row>
    <row r="785">
      <c r="B785" s="109"/>
      <c r="C785" s="109"/>
      <c r="E785" s="109"/>
      <c r="F785" s="109"/>
      <c r="G785" s="109"/>
    </row>
    <row r="786">
      <c r="B786" s="109"/>
      <c r="C786" s="109"/>
      <c r="E786" s="109"/>
      <c r="F786" s="109"/>
      <c r="G786" s="109"/>
    </row>
    <row r="787">
      <c r="B787" s="109"/>
      <c r="C787" s="109"/>
      <c r="E787" s="109"/>
      <c r="F787" s="109"/>
      <c r="G787" s="109"/>
    </row>
    <row r="788">
      <c r="B788" s="109"/>
      <c r="C788" s="109"/>
      <c r="E788" s="109"/>
      <c r="F788" s="109"/>
      <c r="G788" s="109"/>
    </row>
    <row r="789">
      <c r="B789" s="109"/>
      <c r="C789" s="109"/>
      <c r="E789" s="109"/>
      <c r="F789" s="109"/>
      <c r="G789" s="109"/>
    </row>
    <row r="790">
      <c r="B790" s="109"/>
      <c r="C790" s="109"/>
      <c r="E790" s="109"/>
      <c r="F790" s="109"/>
      <c r="G790" s="109"/>
    </row>
    <row r="791">
      <c r="B791" s="109"/>
      <c r="C791" s="109"/>
      <c r="E791" s="109"/>
      <c r="F791" s="109"/>
      <c r="G791" s="109"/>
    </row>
    <row r="792">
      <c r="B792" s="109"/>
      <c r="C792" s="109"/>
      <c r="E792" s="109"/>
      <c r="F792" s="109"/>
      <c r="G792" s="109"/>
    </row>
    <row r="793">
      <c r="B793" s="109"/>
      <c r="C793" s="109"/>
      <c r="E793" s="109"/>
      <c r="F793" s="109"/>
      <c r="G793" s="109"/>
    </row>
    <row r="794">
      <c r="B794" s="109"/>
      <c r="C794" s="109"/>
      <c r="E794" s="109"/>
      <c r="F794" s="109"/>
      <c r="G794" s="109"/>
    </row>
    <row r="795">
      <c r="B795" s="109"/>
      <c r="C795" s="109"/>
      <c r="E795" s="109"/>
      <c r="F795" s="109"/>
      <c r="G795" s="109"/>
    </row>
    <row r="796">
      <c r="B796" s="109"/>
      <c r="C796" s="109"/>
      <c r="E796" s="109"/>
      <c r="F796" s="109"/>
      <c r="G796" s="109"/>
    </row>
    <row r="797">
      <c r="B797" s="109"/>
      <c r="C797" s="109"/>
      <c r="E797" s="109"/>
      <c r="F797" s="109"/>
      <c r="G797" s="109"/>
    </row>
    <row r="798">
      <c r="B798" s="109"/>
      <c r="C798" s="109"/>
      <c r="E798" s="109"/>
      <c r="F798" s="109"/>
      <c r="G798" s="109"/>
    </row>
    <row r="799">
      <c r="B799" s="109"/>
      <c r="C799" s="109"/>
      <c r="E799" s="109"/>
      <c r="F799" s="109"/>
      <c r="G799" s="109"/>
    </row>
    <row r="800">
      <c r="B800" s="109"/>
      <c r="C800" s="109"/>
      <c r="E800" s="109"/>
      <c r="F800" s="109"/>
      <c r="G800" s="109"/>
    </row>
    <row r="801">
      <c r="B801" s="109"/>
      <c r="C801" s="109"/>
      <c r="E801" s="109"/>
      <c r="F801" s="109"/>
      <c r="G801" s="109"/>
    </row>
    <row r="802">
      <c r="B802" s="109"/>
      <c r="C802" s="109"/>
      <c r="E802" s="109"/>
      <c r="F802" s="109"/>
      <c r="G802" s="109"/>
    </row>
    <row r="803">
      <c r="B803" s="109"/>
      <c r="C803" s="109"/>
      <c r="E803" s="109"/>
      <c r="F803" s="109"/>
      <c r="G803" s="109"/>
    </row>
    <row r="804">
      <c r="B804" s="109"/>
      <c r="C804" s="109"/>
      <c r="E804" s="109"/>
      <c r="F804" s="109"/>
      <c r="G804" s="109"/>
    </row>
    <row r="805">
      <c r="B805" s="109"/>
      <c r="C805" s="109"/>
      <c r="E805" s="109"/>
      <c r="F805" s="109"/>
      <c r="G805" s="109"/>
    </row>
    <row r="806">
      <c r="B806" s="109"/>
      <c r="C806" s="109"/>
      <c r="E806" s="109"/>
      <c r="F806" s="109"/>
      <c r="G806" s="109"/>
    </row>
    <row r="807">
      <c r="B807" s="109"/>
      <c r="C807" s="109"/>
      <c r="E807" s="109"/>
      <c r="F807" s="109"/>
      <c r="G807" s="109"/>
    </row>
    <row r="808">
      <c r="B808" s="109"/>
      <c r="C808" s="109"/>
      <c r="E808" s="109"/>
      <c r="F808" s="109"/>
      <c r="G808" s="109"/>
    </row>
    <row r="809">
      <c r="B809" s="109"/>
      <c r="C809" s="109"/>
      <c r="E809" s="109"/>
      <c r="F809" s="109"/>
      <c r="G809" s="109"/>
    </row>
    <row r="810">
      <c r="B810" s="109"/>
      <c r="C810" s="109"/>
      <c r="E810" s="109"/>
      <c r="F810" s="109"/>
      <c r="G810" s="109"/>
    </row>
    <row r="811">
      <c r="B811" s="109"/>
      <c r="C811" s="109"/>
      <c r="E811" s="109"/>
      <c r="F811" s="109"/>
      <c r="G811" s="109"/>
    </row>
    <row r="812">
      <c r="B812" s="109"/>
      <c r="C812" s="109"/>
      <c r="E812" s="109"/>
      <c r="F812" s="109"/>
      <c r="G812" s="109"/>
    </row>
    <row r="813">
      <c r="B813" s="109"/>
      <c r="C813" s="109"/>
      <c r="E813" s="109"/>
      <c r="F813" s="109"/>
      <c r="G813" s="109"/>
    </row>
    <row r="814">
      <c r="B814" s="109"/>
      <c r="C814" s="109"/>
      <c r="E814" s="109"/>
      <c r="F814" s="109"/>
      <c r="G814" s="109"/>
    </row>
    <row r="815">
      <c r="B815" s="109"/>
      <c r="C815" s="109"/>
      <c r="E815" s="109"/>
      <c r="F815" s="109"/>
      <c r="G815" s="109"/>
    </row>
    <row r="816">
      <c r="B816" s="109"/>
      <c r="C816" s="109"/>
      <c r="E816" s="109"/>
      <c r="F816" s="109"/>
      <c r="G816" s="109"/>
    </row>
    <row r="817">
      <c r="B817" s="109"/>
      <c r="C817" s="109"/>
      <c r="E817" s="109"/>
      <c r="F817" s="109"/>
      <c r="G817" s="109"/>
    </row>
    <row r="818">
      <c r="B818" s="109"/>
      <c r="C818" s="109"/>
      <c r="E818" s="109"/>
      <c r="F818" s="109"/>
      <c r="G818" s="109"/>
    </row>
    <row r="819">
      <c r="B819" s="109"/>
      <c r="C819" s="109"/>
      <c r="E819" s="109"/>
      <c r="F819" s="109"/>
      <c r="G819" s="109"/>
    </row>
    <row r="820">
      <c r="B820" s="109"/>
      <c r="C820" s="109"/>
      <c r="E820" s="109"/>
      <c r="F820" s="109"/>
      <c r="G820" s="109"/>
    </row>
    <row r="821">
      <c r="B821" s="109"/>
      <c r="C821" s="109"/>
      <c r="E821" s="109"/>
      <c r="F821" s="109"/>
      <c r="G821" s="109"/>
    </row>
    <row r="822">
      <c r="B822" s="109"/>
      <c r="C822" s="109"/>
      <c r="E822" s="109"/>
      <c r="F822" s="109"/>
      <c r="G822" s="109"/>
    </row>
    <row r="823">
      <c r="B823" s="109"/>
      <c r="C823" s="109"/>
      <c r="E823" s="109"/>
      <c r="F823" s="109"/>
      <c r="G823" s="109"/>
    </row>
    <row r="824">
      <c r="B824" s="109"/>
      <c r="C824" s="109"/>
      <c r="E824" s="109"/>
      <c r="F824" s="109"/>
      <c r="G824" s="109"/>
    </row>
    <row r="825">
      <c r="B825" s="109"/>
      <c r="C825" s="109"/>
      <c r="E825" s="109"/>
      <c r="F825" s="109"/>
      <c r="G825" s="109"/>
    </row>
    <row r="826">
      <c r="B826" s="109"/>
      <c r="C826" s="109"/>
      <c r="E826" s="109"/>
      <c r="F826" s="109"/>
      <c r="G826" s="109"/>
    </row>
    <row r="827">
      <c r="B827" s="109"/>
      <c r="C827" s="109"/>
      <c r="E827" s="109"/>
      <c r="F827" s="109"/>
      <c r="G827" s="109"/>
    </row>
    <row r="828">
      <c r="B828" s="109"/>
      <c r="C828" s="109"/>
      <c r="E828" s="109"/>
      <c r="F828" s="109"/>
      <c r="G828" s="109"/>
    </row>
    <row r="829">
      <c r="B829" s="109"/>
      <c r="C829" s="109"/>
      <c r="E829" s="109"/>
      <c r="F829" s="109"/>
      <c r="G829" s="109"/>
    </row>
    <row r="830">
      <c r="B830" s="109"/>
      <c r="C830" s="109"/>
      <c r="E830" s="109"/>
      <c r="F830" s="109"/>
      <c r="G830" s="109"/>
    </row>
    <row r="831">
      <c r="B831" s="109"/>
      <c r="C831" s="109"/>
      <c r="E831" s="109"/>
      <c r="F831" s="109"/>
      <c r="G831" s="109"/>
    </row>
    <row r="832">
      <c r="B832" s="109"/>
      <c r="C832" s="109"/>
      <c r="E832" s="109"/>
      <c r="F832" s="109"/>
      <c r="G832" s="109"/>
    </row>
    <row r="833">
      <c r="B833" s="109"/>
      <c r="C833" s="109"/>
      <c r="E833" s="109"/>
      <c r="F833" s="109"/>
      <c r="G833" s="109"/>
    </row>
    <row r="834">
      <c r="B834" s="109"/>
      <c r="C834" s="109"/>
      <c r="E834" s="109"/>
      <c r="F834" s="109"/>
      <c r="G834" s="109"/>
    </row>
    <row r="835">
      <c r="B835" s="109"/>
      <c r="C835" s="109"/>
      <c r="E835" s="109"/>
      <c r="F835" s="109"/>
      <c r="G835" s="109"/>
    </row>
    <row r="836">
      <c r="B836" s="109"/>
      <c r="C836" s="109"/>
      <c r="E836" s="109"/>
      <c r="F836" s="109"/>
      <c r="G836" s="109"/>
    </row>
    <row r="837">
      <c r="B837" s="109"/>
      <c r="C837" s="109"/>
      <c r="E837" s="109"/>
      <c r="F837" s="109"/>
      <c r="G837" s="109"/>
    </row>
    <row r="838">
      <c r="B838" s="109"/>
      <c r="C838" s="109"/>
      <c r="E838" s="109"/>
      <c r="F838" s="109"/>
      <c r="G838" s="109"/>
    </row>
    <row r="839">
      <c r="B839" s="109"/>
      <c r="C839" s="109"/>
      <c r="E839" s="109"/>
      <c r="F839" s="109"/>
      <c r="G839" s="109"/>
    </row>
    <row r="840">
      <c r="B840" s="109"/>
      <c r="C840" s="109"/>
      <c r="E840" s="109"/>
      <c r="F840" s="109"/>
      <c r="G840" s="109"/>
    </row>
    <row r="841">
      <c r="B841" s="109"/>
      <c r="C841" s="109"/>
      <c r="E841" s="109"/>
      <c r="F841" s="109"/>
      <c r="G841" s="109"/>
    </row>
    <row r="842">
      <c r="B842" s="109"/>
      <c r="C842" s="109"/>
      <c r="E842" s="109"/>
      <c r="F842" s="109"/>
      <c r="G842" s="109"/>
    </row>
    <row r="843">
      <c r="B843" s="109"/>
      <c r="C843" s="109"/>
      <c r="E843" s="109"/>
      <c r="F843" s="109"/>
      <c r="G843" s="109"/>
    </row>
    <row r="844">
      <c r="B844" s="109"/>
      <c r="C844" s="109"/>
      <c r="E844" s="109"/>
      <c r="F844" s="109"/>
      <c r="G844" s="109"/>
    </row>
    <row r="845">
      <c r="B845" s="109"/>
      <c r="C845" s="109"/>
      <c r="E845" s="109"/>
      <c r="F845" s="109"/>
      <c r="G845" s="109"/>
    </row>
    <row r="846">
      <c r="B846" s="109"/>
      <c r="C846" s="109"/>
      <c r="E846" s="109"/>
      <c r="F846" s="109"/>
      <c r="G846" s="109"/>
    </row>
    <row r="847">
      <c r="B847" s="109"/>
      <c r="C847" s="109"/>
      <c r="E847" s="109"/>
      <c r="F847" s="109"/>
      <c r="G847" s="109"/>
    </row>
    <row r="848">
      <c r="B848" s="109"/>
      <c r="C848" s="109"/>
      <c r="E848" s="109"/>
      <c r="F848" s="109"/>
      <c r="G848" s="109"/>
    </row>
    <row r="849">
      <c r="B849" s="109"/>
      <c r="C849" s="109"/>
      <c r="E849" s="109"/>
      <c r="F849" s="109"/>
      <c r="G849" s="109"/>
    </row>
    <row r="850">
      <c r="B850" s="109"/>
      <c r="C850" s="109"/>
      <c r="E850" s="109"/>
      <c r="F850" s="109"/>
      <c r="G850" s="109"/>
    </row>
    <row r="851">
      <c r="B851" s="109"/>
      <c r="C851" s="109"/>
      <c r="E851" s="109"/>
      <c r="F851" s="109"/>
      <c r="G851" s="109"/>
    </row>
    <row r="852">
      <c r="B852" s="109"/>
      <c r="C852" s="109"/>
      <c r="E852" s="109"/>
      <c r="F852" s="109"/>
      <c r="G852" s="109"/>
    </row>
    <row r="853">
      <c r="B853" s="109"/>
      <c r="C853" s="109"/>
      <c r="E853" s="109"/>
      <c r="F853" s="109"/>
      <c r="G853" s="109"/>
    </row>
    <row r="854">
      <c r="B854" s="109"/>
      <c r="C854" s="109"/>
      <c r="E854" s="109"/>
      <c r="F854" s="109"/>
      <c r="G854" s="109"/>
    </row>
    <row r="855">
      <c r="B855" s="109"/>
      <c r="C855" s="109"/>
      <c r="E855" s="109"/>
      <c r="F855" s="109"/>
      <c r="G855" s="109"/>
    </row>
    <row r="856">
      <c r="B856" s="109"/>
      <c r="C856" s="109"/>
      <c r="E856" s="109"/>
      <c r="F856" s="109"/>
      <c r="G856" s="109"/>
    </row>
    <row r="857">
      <c r="B857" s="109"/>
      <c r="C857" s="109"/>
      <c r="E857" s="109"/>
      <c r="F857" s="109"/>
      <c r="G857" s="109"/>
    </row>
    <row r="858">
      <c r="B858" s="109"/>
      <c r="C858" s="109"/>
      <c r="E858" s="109"/>
      <c r="F858" s="109"/>
      <c r="G858" s="109"/>
    </row>
    <row r="859">
      <c r="B859" s="109"/>
      <c r="C859" s="109"/>
      <c r="E859" s="109"/>
      <c r="F859" s="109"/>
      <c r="G859" s="109"/>
    </row>
    <row r="860">
      <c r="B860" s="109"/>
      <c r="C860" s="109"/>
      <c r="E860" s="109"/>
      <c r="F860" s="109"/>
      <c r="G860" s="109"/>
    </row>
    <row r="861">
      <c r="B861" s="109"/>
      <c r="C861" s="109"/>
      <c r="E861" s="109"/>
      <c r="F861" s="109"/>
      <c r="G861" s="109"/>
    </row>
    <row r="862">
      <c r="B862" s="109"/>
      <c r="C862" s="109"/>
      <c r="E862" s="109"/>
      <c r="F862" s="109"/>
      <c r="G862" s="109"/>
    </row>
    <row r="863">
      <c r="B863" s="109"/>
      <c r="C863" s="109"/>
      <c r="E863" s="109"/>
      <c r="F863" s="109"/>
      <c r="G863" s="109"/>
    </row>
    <row r="864">
      <c r="B864" s="109"/>
      <c r="C864" s="109"/>
      <c r="E864" s="109"/>
      <c r="F864" s="109"/>
      <c r="G864" s="109"/>
    </row>
    <row r="865">
      <c r="B865" s="109"/>
      <c r="C865" s="109"/>
      <c r="E865" s="109"/>
      <c r="F865" s="109"/>
      <c r="G865" s="109"/>
    </row>
    <row r="866">
      <c r="B866" s="109"/>
      <c r="C866" s="109"/>
      <c r="E866" s="109"/>
      <c r="F866" s="109"/>
      <c r="G866" s="109"/>
    </row>
    <row r="867">
      <c r="B867" s="109"/>
      <c r="C867" s="109"/>
      <c r="E867" s="109"/>
      <c r="F867" s="109"/>
      <c r="G867" s="109"/>
    </row>
    <row r="868">
      <c r="B868" s="109"/>
      <c r="C868" s="109"/>
      <c r="E868" s="109"/>
      <c r="F868" s="109"/>
      <c r="G868" s="109"/>
    </row>
    <row r="869">
      <c r="B869" s="109"/>
      <c r="C869" s="109"/>
      <c r="E869" s="109"/>
      <c r="F869" s="109"/>
      <c r="G869" s="109"/>
    </row>
    <row r="870">
      <c r="B870" s="109"/>
      <c r="C870" s="109"/>
      <c r="E870" s="109"/>
      <c r="F870" s="109"/>
      <c r="G870" s="109"/>
    </row>
    <row r="871">
      <c r="B871" s="109"/>
      <c r="C871" s="109"/>
      <c r="E871" s="109"/>
      <c r="F871" s="109"/>
      <c r="G871" s="109"/>
    </row>
    <row r="872">
      <c r="B872" s="109"/>
      <c r="C872" s="109"/>
      <c r="E872" s="109"/>
      <c r="F872" s="109"/>
      <c r="G872" s="109"/>
    </row>
    <row r="873">
      <c r="B873" s="109"/>
      <c r="C873" s="109"/>
      <c r="E873" s="109"/>
      <c r="F873" s="109"/>
      <c r="G873" s="109"/>
    </row>
    <row r="874">
      <c r="B874" s="109"/>
      <c r="C874" s="109"/>
      <c r="E874" s="109"/>
      <c r="F874" s="109"/>
      <c r="G874" s="109"/>
    </row>
    <row r="875">
      <c r="B875" s="109"/>
      <c r="C875" s="109"/>
      <c r="E875" s="109"/>
      <c r="F875" s="109"/>
      <c r="G875" s="109"/>
    </row>
    <row r="876">
      <c r="B876" s="109"/>
      <c r="C876" s="109"/>
      <c r="E876" s="109"/>
      <c r="F876" s="109"/>
      <c r="G876" s="109"/>
    </row>
    <row r="877">
      <c r="B877" s="109"/>
      <c r="C877" s="109"/>
      <c r="E877" s="109"/>
      <c r="F877" s="109"/>
      <c r="G877" s="109"/>
    </row>
    <row r="878">
      <c r="B878" s="109"/>
      <c r="C878" s="109"/>
      <c r="E878" s="109"/>
      <c r="F878" s="109"/>
      <c r="G878" s="109"/>
    </row>
    <row r="879">
      <c r="B879" s="109"/>
      <c r="C879" s="109"/>
      <c r="E879" s="109"/>
      <c r="F879" s="109"/>
      <c r="G879" s="109"/>
    </row>
    <row r="880">
      <c r="B880" s="109"/>
      <c r="C880" s="109"/>
      <c r="E880" s="109"/>
      <c r="F880" s="109"/>
      <c r="G880" s="109"/>
    </row>
    <row r="881">
      <c r="B881" s="109"/>
      <c r="C881" s="109"/>
      <c r="E881" s="109"/>
      <c r="F881" s="109"/>
      <c r="G881" s="109"/>
    </row>
    <row r="882">
      <c r="B882" s="109"/>
      <c r="C882" s="109"/>
      <c r="E882" s="109"/>
      <c r="F882" s="109"/>
      <c r="G882" s="109"/>
    </row>
    <row r="883">
      <c r="B883" s="109"/>
      <c r="C883" s="109"/>
      <c r="E883" s="109"/>
      <c r="F883" s="109"/>
      <c r="G883" s="109"/>
    </row>
    <row r="884">
      <c r="B884" s="109"/>
      <c r="C884" s="109"/>
      <c r="E884" s="109"/>
      <c r="F884" s="109"/>
      <c r="G884" s="109"/>
    </row>
    <row r="885">
      <c r="B885" s="109"/>
      <c r="C885" s="109"/>
      <c r="E885" s="109"/>
      <c r="F885" s="109"/>
      <c r="G885" s="109"/>
    </row>
    <row r="886">
      <c r="B886" s="109"/>
      <c r="C886" s="109"/>
      <c r="E886" s="109"/>
      <c r="F886" s="109"/>
      <c r="G886" s="109"/>
    </row>
    <row r="887">
      <c r="B887" s="109"/>
      <c r="C887" s="109"/>
      <c r="E887" s="109"/>
      <c r="F887" s="109"/>
      <c r="G887" s="109"/>
    </row>
    <row r="888">
      <c r="B888" s="109"/>
      <c r="C888" s="109"/>
      <c r="E888" s="109"/>
      <c r="F888" s="109"/>
      <c r="G888" s="109"/>
    </row>
    <row r="889">
      <c r="B889" s="109"/>
      <c r="C889" s="109"/>
      <c r="E889" s="109"/>
      <c r="F889" s="109"/>
      <c r="G889" s="109"/>
    </row>
    <row r="890">
      <c r="B890" s="109"/>
      <c r="C890" s="109"/>
      <c r="E890" s="109"/>
      <c r="F890" s="109"/>
      <c r="G890" s="109"/>
    </row>
    <row r="891">
      <c r="B891" s="109"/>
      <c r="C891" s="109"/>
      <c r="E891" s="109"/>
      <c r="F891" s="109"/>
      <c r="G891" s="109"/>
    </row>
    <row r="892">
      <c r="B892" s="109"/>
      <c r="C892" s="109"/>
      <c r="E892" s="109"/>
      <c r="F892" s="109"/>
      <c r="G892" s="109"/>
    </row>
    <row r="893">
      <c r="B893" s="109"/>
      <c r="C893" s="109"/>
      <c r="E893" s="109"/>
      <c r="F893" s="109"/>
      <c r="G893" s="109"/>
    </row>
    <row r="894">
      <c r="B894" s="109"/>
      <c r="C894" s="109"/>
      <c r="E894" s="109"/>
      <c r="F894" s="109"/>
      <c r="G894" s="109"/>
    </row>
    <row r="895">
      <c r="B895" s="109"/>
      <c r="C895" s="109"/>
      <c r="E895" s="109"/>
      <c r="F895" s="109"/>
      <c r="G895" s="109"/>
    </row>
    <row r="896">
      <c r="B896" s="109"/>
      <c r="C896" s="109"/>
      <c r="E896" s="109"/>
      <c r="F896" s="109"/>
      <c r="G896" s="109"/>
    </row>
    <row r="897">
      <c r="B897" s="109"/>
      <c r="C897" s="109"/>
      <c r="E897" s="109"/>
      <c r="F897" s="109"/>
      <c r="G897" s="109"/>
    </row>
    <row r="898">
      <c r="B898" s="109"/>
      <c r="C898" s="109"/>
      <c r="E898" s="109"/>
      <c r="F898" s="109"/>
      <c r="G898" s="109"/>
    </row>
    <row r="899">
      <c r="B899" s="109"/>
      <c r="C899" s="109"/>
      <c r="E899" s="109"/>
      <c r="F899" s="109"/>
      <c r="G899" s="109"/>
    </row>
    <row r="900">
      <c r="B900" s="109"/>
      <c r="C900" s="109"/>
      <c r="E900" s="109"/>
      <c r="F900" s="109"/>
      <c r="G900" s="109"/>
    </row>
    <row r="901">
      <c r="B901" s="109"/>
      <c r="C901" s="109"/>
      <c r="E901" s="109"/>
      <c r="F901" s="109"/>
      <c r="G901" s="109"/>
    </row>
    <row r="902">
      <c r="B902" s="109"/>
      <c r="C902" s="109"/>
      <c r="E902" s="109"/>
      <c r="F902" s="109"/>
      <c r="G902" s="109"/>
    </row>
    <row r="903">
      <c r="B903" s="109"/>
      <c r="C903" s="109"/>
      <c r="E903" s="109"/>
      <c r="F903" s="109"/>
      <c r="G903" s="109"/>
    </row>
    <row r="904">
      <c r="B904" s="109"/>
      <c r="C904" s="109"/>
      <c r="E904" s="109"/>
      <c r="F904" s="109"/>
      <c r="G904" s="109"/>
    </row>
    <row r="905">
      <c r="B905" s="109"/>
      <c r="C905" s="109"/>
      <c r="E905" s="109"/>
      <c r="F905" s="109"/>
      <c r="G905" s="109"/>
    </row>
    <row r="906">
      <c r="B906" s="109"/>
      <c r="C906" s="109"/>
      <c r="E906" s="109"/>
      <c r="F906" s="109"/>
      <c r="G906" s="109"/>
    </row>
    <row r="907">
      <c r="B907" s="109"/>
      <c r="C907" s="109"/>
      <c r="E907" s="109"/>
      <c r="F907" s="109"/>
      <c r="G907" s="109"/>
    </row>
    <row r="908">
      <c r="B908" s="109"/>
      <c r="C908" s="109"/>
      <c r="E908" s="109"/>
      <c r="F908" s="109"/>
      <c r="G908" s="109"/>
    </row>
    <row r="909">
      <c r="B909" s="109"/>
      <c r="C909" s="109"/>
      <c r="E909" s="109"/>
      <c r="F909" s="109"/>
      <c r="G909" s="109"/>
    </row>
    <row r="910">
      <c r="B910" s="109"/>
      <c r="C910" s="109"/>
      <c r="E910" s="109"/>
      <c r="F910" s="109"/>
      <c r="G910" s="109"/>
    </row>
    <row r="911">
      <c r="B911" s="109"/>
      <c r="C911" s="109"/>
      <c r="E911" s="109"/>
      <c r="F911" s="109"/>
      <c r="G911" s="109"/>
    </row>
    <row r="912">
      <c r="B912" s="109"/>
      <c r="C912" s="109"/>
      <c r="E912" s="109"/>
      <c r="F912" s="109"/>
      <c r="G912" s="109"/>
    </row>
    <row r="913">
      <c r="B913" s="109"/>
      <c r="C913" s="109"/>
      <c r="E913" s="109"/>
      <c r="F913" s="109"/>
      <c r="G913" s="109"/>
    </row>
    <row r="914">
      <c r="B914" s="109"/>
      <c r="C914" s="109"/>
      <c r="E914" s="109"/>
      <c r="F914" s="109"/>
      <c r="G914" s="109"/>
    </row>
    <row r="915">
      <c r="B915" s="109"/>
      <c r="C915" s="109"/>
      <c r="E915" s="109"/>
      <c r="F915" s="109"/>
      <c r="G915" s="109"/>
    </row>
    <row r="916">
      <c r="B916" s="109"/>
      <c r="C916" s="109"/>
      <c r="E916" s="109"/>
      <c r="F916" s="109"/>
      <c r="G916" s="109"/>
    </row>
    <row r="917">
      <c r="B917" s="109"/>
      <c r="C917" s="109"/>
      <c r="E917" s="109"/>
      <c r="F917" s="109"/>
      <c r="G917" s="109"/>
    </row>
    <row r="918">
      <c r="B918" s="109"/>
      <c r="C918" s="109"/>
      <c r="E918" s="109"/>
      <c r="F918" s="109"/>
      <c r="G918" s="109"/>
    </row>
    <row r="919">
      <c r="B919" s="109"/>
      <c r="C919" s="109"/>
      <c r="E919" s="109"/>
      <c r="F919" s="109"/>
      <c r="G919" s="109"/>
    </row>
    <row r="920">
      <c r="B920" s="109"/>
      <c r="C920" s="109"/>
      <c r="E920" s="109"/>
      <c r="F920" s="109"/>
      <c r="G920" s="109"/>
    </row>
    <row r="921">
      <c r="B921" s="109"/>
      <c r="C921" s="109"/>
      <c r="E921" s="109"/>
      <c r="F921" s="109"/>
      <c r="G921" s="109"/>
    </row>
    <row r="922">
      <c r="B922" s="109"/>
      <c r="C922" s="109"/>
      <c r="E922" s="109"/>
      <c r="F922" s="109"/>
      <c r="G922" s="109"/>
    </row>
    <row r="923">
      <c r="B923" s="109"/>
      <c r="C923" s="109"/>
      <c r="E923" s="109"/>
      <c r="F923" s="109"/>
      <c r="G923" s="109"/>
    </row>
    <row r="924">
      <c r="B924" s="109"/>
      <c r="C924" s="109"/>
      <c r="E924" s="109"/>
      <c r="F924" s="109"/>
      <c r="G924" s="109"/>
    </row>
    <row r="925">
      <c r="B925" s="109"/>
      <c r="C925" s="109"/>
      <c r="E925" s="109"/>
      <c r="F925" s="109"/>
      <c r="G925" s="109"/>
    </row>
    <row r="926">
      <c r="B926" s="109"/>
      <c r="C926" s="109"/>
      <c r="E926" s="109"/>
      <c r="F926" s="109"/>
      <c r="G926" s="109"/>
    </row>
    <row r="927">
      <c r="B927" s="109"/>
      <c r="C927" s="109"/>
      <c r="E927" s="109"/>
      <c r="F927" s="109"/>
      <c r="G927" s="109"/>
    </row>
    <row r="928">
      <c r="B928" s="109"/>
      <c r="C928" s="109"/>
      <c r="E928" s="109"/>
      <c r="F928" s="109"/>
      <c r="G928" s="109"/>
    </row>
    <row r="929">
      <c r="B929" s="109"/>
      <c r="C929" s="109"/>
      <c r="E929" s="109"/>
      <c r="F929" s="109"/>
      <c r="G929" s="109"/>
    </row>
    <row r="930">
      <c r="B930" s="109"/>
      <c r="C930" s="109"/>
      <c r="E930" s="109"/>
      <c r="F930" s="109"/>
      <c r="G930" s="109"/>
    </row>
    <row r="931">
      <c r="B931" s="109"/>
      <c r="C931" s="109"/>
      <c r="E931" s="109"/>
      <c r="F931" s="109"/>
      <c r="G931" s="109"/>
    </row>
    <row r="932">
      <c r="B932" s="109"/>
      <c r="C932" s="109"/>
      <c r="E932" s="109"/>
      <c r="F932" s="109"/>
      <c r="G932" s="109"/>
    </row>
    <row r="933">
      <c r="B933" s="109"/>
      <c r="C933" s="109"/>
      <c r="E933" s="109"/>
      <c r="F933" s="109"/>
      <c r="G933" s="109"/>
    </row>
    <row r="934">
      <c r="B934" s="109"/>
      <c r="C934" s="109"/>
      <c r="E934" s="109"/>
      <c r="F934" s="109"/>
      <c r="G934" s="109"/>
    </row>
    <row r="935">
      <c r="B935" s="109"/>
      <c r="C935" s="109"/>
      <c r="E935" s="109"/>
      <c r="F935" s="109"/>
      <c r="G935" s="109"/>
    </row>
    <row r="936">
      <c r="B936" s="109"/>
      <c r="C936" s="109"/>
      <c r="E936" s="109"/>
      <c r="F936" s="109"/>
      <c r="G936" s="109"/>
    </row>
    <row r="937">
      <c r="B937" s="109"/>
      <c r="C937" s="109"/>
      <c r="E937" s="109"/>
      <c r="F937" s="109"/>
      <c r="G937" s="109"/>
    </row>
    <row r="938">
      <c r="B938" s="109"/>
      <c r="C938" s="109"/>
      <c r="E938" s="109"/>
      <c r="F938" s="109"/>
      <c r="G938" s="109"/>
    </row>
    <row r="939">
      <c r="B939" s="109"/>
      <c r="C939" s="109"/>
      <c r="E939" s="109"/>
      <c r="F939" s="109"/>
      <c r="G939" s="109"/>
    </row>
    <row r="940">
      <c r="B940" s="109"/>
      <c r="C940" s="109"/>
      <c r="E940" s="109"/>
      <c r="F940" s="109"/>
      <c r="G940" s="109"/>
    </row>
    <row r="941">
      <c r="B941" s="109"/>
      <c r="C941" s="109"/>
      <c r="E941" s="109"/>
      <c r="F941" s="109"/>
      <c r="G941" s="109"/>
    </row>
    <row r="942">
      <c r="B942" s="109"/>
      <c r="C942" s="109"/>
      <c r="E942" s="109"/>
      <c r="F942" s="109"/>
      <c r="G942" s="109"/>
    </row>
    <row r="943">
      <c r="B943" s="109"/>
      <c r="C943" s="109"/>
      <c r="E943" s="109"/>
      <c r="F943" s="109"/>
      <c r="G943" s="109"/>
    </row>
    <row r="944">
      <c r="B944" s="109"/>
      <c r="C944" s="109"/>
      <c r="E944" s="109"/>
      <c r="F944" s="109"/>
      <c r="G944" s="109"/>
    </row>
    <row r="945">
      <c r="B945" s="109"/>
      <c r="C945" s="109"/>
      <c r="E945" s="109"/>
      <c r="F945" s="109"/>
      <c r="G945" s="109"/>
    </row>
    <row r="946">
      <c r="B946" s="109"/>
      <c r="C946" s="109"/>
      <c r="E946" s="109"/>
      <c r="F946" s="109"/>
      <c r="G946" s="109"/>
    </row>
    <row r="947">
      <c r="B947" s="109"/>
      <c r="C947" s="109"/>
      <c r="E947" s="109"/>
      <c r="F947" s="109"/>
      <c r="G947" s="109"/>
    </row>
    <row r="948">
      <c r="B948" s="109"/>
      <c r="C948" s="109"/>
      <c r="E948" s="109"/>
      <c r="F948" s="109"/>
      <c r="G948" s="109"/>
    </row>
    <row r="949">
      <c r="B949" s="109"/>
      <c r="C949" s="109"/>
      <c r="E949" s="109"/>
      <c r="F949" s="109"/>
      <c r="G949" s="109"/>
    </row>
    <row r="950">
      <c r="B950" s="109"/>
      <c r="C950" s="109"/>
      <c r="E950" s="109"/>
      <c r="F950" s="109"/>
      <c r="G950" s="109"/>
    </row>
    <row r="951">
      <c r="B951" s="109"/>
      <c r="C951" s="109"/>
      <c r="E951" s="109"/>
      <c r="F951" s="109"/>
      <c r="G951" s="109"/>
    </row>
    <row r="952">
      <c r="B952" s="109"/>
      <c r="C952" s="109"/>
      <c r="E952" s="109"/>
      <c r="F952" s="109"/>
      <c r="G952" s="109"/>
    </row>
    <row r="953">
      <c r="B953" s="109"/>
      <c r="C953" s="109"/>
      <c r="E953" s="109"/>
      <c r="F953" s="109"/>
      <c r="G953" s="109"/>
    </row>
    <row r="954">
      <c r="B954" s="109"/>
      <c r="C954" s="109"/>
      <c r="E954" s="109"/>
      <c r="F954" s="109"/>
      <c r="G954" s="109"/>
    </row>
    <row r="955">
      <c r="B955" s="109"/>
      <c r="C955" s="109"/>
      <c r="E955" s="109"/>
      <c r="F955" s="109"/>
      <c r="G955" s="109"/>
    </row>
    <row r="956">
      <c r="B956" s="109"/>
      <c r="C956" s="109"/>
      <c r="E956" s="109"/>
      <c r="F956" s="109"/>
      <c r="G956" s="109"/>
    </row>
    <row r="957">
      <c r="B957" s="109"/>
      <c r="C957" s="109"/>
      <c r="E957" s="109"/>
      <c r="F957" s="109"/>
      <c r="G957" s="109"/>
    </row>
    <row r="958">
      <c r="B958" s="109"/>
      <c r="C958" s="109"/>
      <c r="E958" s="109"/>
      <c r="F958" s="109"/>
      <c r="G958" s="109"/>
    </row>
    <row r="959">
      <c r="B959" s="109"/>
      <c r="C959" s="109"/>
      <c r="E959" s="109"/>
      <c r="F959" s="109"/>
      <c r="G959" s="109"/>
    </row>
    <row r="960">
      <c r="B960" s="109"/>
      <c r="C960" s="109"/>
      <c r="E960" s="109"/>
      <c r="F960" s="109"/>
      <c r="G960" s="109"/>
    </row>
    <row r="961">
      <c r="B961" s="109"/>
      <c r="C961" s="109"/>
      <c r="E961" s="109"/>
      <c r="F961" s="109"/>
      <c r="G961" s="109"/>
    </row>
    <row r="962">
      <c r="B962" s="109"/>
      <c r="C962" s="109"/>
      <c r="E962" s="109"/>
      <c r="F962" s="109"/>
      <c r="G962" s="109"/>
    </row>
    <row r="963">
      <c r="B963" s="109"/>
      <c r="C963" s="109"/>
      <c r="E963" s="109"/>
      <c r="F963" s="109"/>
      <c r="G963" s="109"/>
    </row>
    <row r="964">
      <c r="B964" s="109"/>
      <c r="C964" s="109"/>
      <c r="E964" s="109"/>
      <c r="F964" s="109"/>
      <c r="G964" s="109"/>
    </row>
    <row r="965">
      <c r="B965" s="109"/>
      <c r="C965" s="109"/>
      <c r="E965" s="109"/>
      <c r="F965" s="109"/>
      <c r="G965" s="109"/>
    </row>
    <row r="966">
      <c r="B966" s="109"/>
      <c r="C966" s="109"/>
      <c r="E966" s="109"/>
      <c r="F966" s="109"/>
      <c r="G966" s="109"/>
    </row>
    <row r="967">
      <c r="B967" s="109"/>
      <c r="C967" s="109"/>
      <c r="E967" s="109"/>
      <c r="F967" s="109"/>
      <c r="G967" s="109"/>
    </row>
    <row r="968">
      <c r="B968" s="109"/>
      <c r="C968" s="109"/>
      <c r="E968" s="109"/>
      <c r="F968" s="109"/>
      <c r="G968" s="109"/>
    </row>
    <row r="969">
      <c r="B969" s="109"/>
      <c r="C969" s="109"/>
      <c r="E969" s="109"/>
      <c r="F969" s="109"/>
      <c r="G969" s="109"/>
    </row>
    <row r="970">
      <c r="B970" s="109"/>
      <c r="C970" s="109"/>
      <c r="E970" s="109"/>
      <c r="F970" s="109"/>
      <c r="G970" s="109"/>
    </row>
    <row r="971">
      <c r="B971" s="109"/>
      <c r="C971" s="109"/>
      <c r="E971" s="109"/>
      <c r="F971" s="109"/>
      <c r="G971" s="109"/>
    </row>
    <row r="972">
      <c r="B972" s="109"/>
      <c r="C972" s="109"/>
      <c r="E972" s="109"/>
      <c r="F972" s="109"/>
      <c r="G972" s="109"/>
    </row>
    <row r="973">
      <c r="B973" s="109"/>
      <c r="C973" s="109"/>
      <c r="E973" s="109"/>
      <c r="F973" s="109"/>
      <c r="G973" s="109"/>
    </row>
    <row r="974">
      <c r="B974" s="109"/>
      <c r="C974" s="109"/>
      <c r="E974" s="109"/>
      <c r="F974" s="109"/>
      <c r="G974" s="109"/>
    </row>
    <row r="975">
      <c r="B975" s="109"/>
      <c r="C975" s="109"/>
      <c r="E975" s="109"/>
      <c r="F975" s="109"/>
      <c r="G975" s="109"/>
    </row>
    <row r="976">
      <c r="B976" s="109"/>
      <c r="C976" s="109"/>
      <c r="E976" s="109"/>
      <c r="F976" s="109"/>
      <c r="G976" s="109"/>
    </row>
    <row r="977">
      <c r="B977" s="109"/>
      <c r="C977" s="109"/>
      <c r="E977" s="109"/>
      <c r="F977" s="109"/>
      <c r="G977" s="109"/>
    </row>
    <row r="978">
      <c r="B978" s="109"/>
      <c r="C978" s="109"/>
      <c r="E978" s="109"/>
      <c r="F978" s="109"/>
      <c r="G978" s="109"/>
    </row>
    <row r="979">
      <c r="B979" s="109"/>
      <c r="C979" s="109"/>
      <c r="E979" s="109"/>
      <c r="F979" s="109"/>
      <c r="G979" s="109"/>
    </row>
    <row r="980">
      <c r="B980" s="109"/>
      <c r="C980" s="109"/>
      <c r="E980" s="109"/>
      <c r="F980" s="109"/>
      <c r="G980" s="109"/>
    </row>
    <row r="981">
      <c r="B981" s="109"/>
      <c r="C981" s="109"/>
      <c r="E981" s="109"/>
      <c r="F981" s="109"/>
      <c r="G981" s="109"/>
    </row>
    <row r="982">
      <c r="B982" s="109"/>
      <c r="C982" s="109"/>
      <c r="E982" s="109"/>
      <c r="F982" s="109"/>
      <c r="G982" s="109"/>
    </row>
    <row r="983">
      <c r="B983" s="109"/>
      <c r="C983" s="109"/>
      <c r="E983" s="109"/>
      <c r="F983" s="109"/>
      <c r="G983" s="109"/>
    </row>
    <row r="984">
      <c r="B984" s="109"/>
      <c r="C984" s="109"/>
      <c r="E984" s="109"/>
      <c r="F984" s="109"/>
      <c r="G984" s="109"/>
    </row>
    <row r="985">
      <c r="B985" s="109"/>
      <c r="C985" s="109"/>
      <c r="E985" s="109"/>
      <c r="F985" s="109"/>
      <c r="G985" s="109"/>
    </row>
    <row r="986">
      <c r="B986" s="109"/>
      <c r="C986" s="109"/>
      <c r="E986" s="109"/>
      <c r="F986" s="109"/>
      <c r="G986" s="109"/>
    </row>
    <row r="987">
      <c r="B987" s="109"/>
      <c r="C987" s="109"/>
      <c r="E987" s="109"/>
      <c r="F987" s="109"/>
      <c r="G987" s="109"/>
    </row>
    <row r="988">
      <c r="B988" s="109"/>
      <c r="C988" s="109"/>
      <c r="E988" s="109"/>
      <c r="F988" s="109"/>
      <c r="G988" s="109"/>
    </row>
    <row r="989">
      <c r="B989" s="109"/>
      <c r="C989" s="109"/>
      <c r="E989" s="109"/>
      <c r="F989" s="109"/>
      <c r="G989" s="109"/>
    </row>
    <row r="990">
      <c r="B990" s="109"/>
      <c r="C990" s="109"/>
      <c r="E990" s="109"/>
      <c r="F990" s="109"/>
      <c r="G990" s="109"/>
    </row>
  </sheetData>
  <mergeCells count="3">
    <mergeCell ref="A2:I2"/>
    <mergeCell ref="A50:I50"/>
    <mergeCell ref="A168:I16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86"/>
    <col customWidth="1" min="2" max="2" width="18.0"/>
    <col customWidth="1" min="3" max="3" width="27.71"/>
    <col customWidth="1" min="4" max="4" width="23.0"/>
    <col customWidth="1" min="5" max="5" width="39.0"/>
    <col customWidth="1" min="6" max="6" width="23.57"/>
    <col customWidth="1" min="7" max="7" width="23.0"/>
    <col customWidth="1" min="8" max="8" width="18.71"/>
    <col customWidth="1" min="9" max="9" width="58.29"/>
    <col customWidth="1" min="11" max="11" width="45.43"/>
    <col customWidth="1" min="13" max="13" width="24.71"/>
  </cols>
  <sheetData>
    <row r="1">
      <c r="A1" s="160"/>
      <c r="B1" s="161" t="s">
        <v>978</v>
      </c>
      <c r="C1" s="161" t="s">
        <v>979</v>
      </c>
      <c r="D1" s="162" t="s">
        <v>2949</v>
      </c>
      <c r="E1" s="161" t="s">
        <v>981</v>
      </c>
      <c r="F1" s="161" t="s">
        <v>982</v>
      </c>
      <c r="G1" s="161" t="s">
        <v>983</v>
      </c>
      <c r="H1" s="111" t="s">
        <v>984</v>
      </c>
      <c r="I1" s="163" t="s">
        <v>985</v>
      </c>
      <c r="J1" s="112" t="s">
        <v>1391</v>
      </c>
      <c r="K1" s="163" t="s">
        <v>985</v>
      </c>
    </row>
    <row r="2" ht="54.0" customHeight="1">
      <c r="A2" s="297" t="s">
        <v>2950</v>
      </c>
      <c r="B2" s="298" t="s">
        <v>165</v>
      </c>
      <c r="C2" s="279" t="s">
        <v>2951</v>
      </c>
      <c r="D2" s="299"/>
      <c r="E2" s="299"/>
      <c r="F2" s="300" t="s">
        <v>2952</v>
      </c>
      <c r="G2" s="299"/>
      <c r="H2" s="298" t="s">
        <v>2953</v>
      </c>
      <c r="I2" s="294" t="s">
        <v>2954</v>
      </c>
      <c r="J2" s="299"/>
      <c r="K2" s="299"/>
      <c r="L2" s="299"/>
      <c r="M2" s="299"/>
      <c r="N2" s="299"/>
      <c r="O2" s="299"/>
      <c r="P2" s="299"/>
      <c r="Q2" s="299"/>
      <c r="R2" s="299"/>
      <c r="S2" s="299"/>
      <c r="T2" s="299"/>
      <c r="U2" s="299"/>
      <c r="V2" s="299"/>
      <c r="W2" s="299"/>
      <c r="X2" s="299"/>
      <c r="Y2" s="299"/>
      <c r="Z2" s="299"/>
    </row>
    <row r="3">
      <c r="A3" s="301" t="s">
        <v>2955</v>
      </c>
      <c r="B3" s="11" t="s">
        <v>165</v>
      </c>
      <c r="C3" s="279" t="s">
        <v>2956</v>
      </c>
      <c r="D3" s="302" t="s">
        <v>992</v>
      </c>
      <c r="F3" s="303" t="s">
        <v>2957</v>
      </c>
      <c r="H3" s="11" t="s">
        <v>2953</v>
      </c>
      <c r="I3" s="11" t="s">
        <v>2958</v>
      </c>
    </row>
    <row r="4">
      <c r="A4" s="304" t="s">
        <v>2959</v>
      </c>
      <c r="B4" s="11" t="s">
        <v>165</v>
      </c>
      <c r="C4" s="279" t="s">
        <v>2960</v>
      </c>
      <c r="F4" s="305" t="s">
        <v>2961</v>
      </c>
      <c r="H4" s="11" t="s">
        <v>2953</v>
      </c>
      <c r="I4" s="11" t="s">
        <v>2958</v>
      </c>
    </row>
    <row r="5">
      <c r="A5" s="306" t="s">
        <v>2962</v>
      </c>
      <c r="B5" s="294" t="s">
        <v>2963</v>
      </c>
      <c r="C5" s="279" t="s">
        <v>2964</v>
      </c>
      <c r="D5" s="302" t="s">
        <v>1036</v>
      </c>
      <c r="E5" s="299"/>
      <c r="F5" s="307" t="s">
        <v>2965</v>
      </c>
      <c r="G5" s="299"/>
      <c r="H5" s="298" t="s">
        <v>2953</v>
      </c>
      <c r="I5" s="308" t="s">
        <v>2966</v>
      </c>
      <c r="J5" s="299"/>
      <c r="K5" s="299"/>
      <c r="L5" s="299"/>
      <c r="M5" s="299"/>
      <c r="N5" s="299"/>
      <c r="O5" s="299"/>
      <c r="P5" s="299"/>
      <c r="Q5" s="299"/>
      <c r="R5" s="299"/>
      <c r="S5" s="299"/>
      <c r="T5" s="299"/>
      <c r="U5" s="299"/>
      <c r="V5" s="299"/>
      <c r="W5" s="299"/>
      <c r="X5" s="299"/>
      <c r="Y5" s="299"/>
      <c r="Z5" s="299"/>
    </row>
    <row r="6">
      <c r="A6" s="304" t="s">
        <v>2967</v>
      </c>
      <c r="B6" s="11" t="s">
        <v>165</v>
      </c>
      <c r="C6" s="309" t="s">
        <v>2968</v>
      </c>
      <c r="F6" s="303" t="s">
        <v>2969</v>
      </c>
      <c r="H6" s="11" t="s">
        <v>2953</v>
      </c>
      <c r="I6" s="11" t="s">
        <v>2970</v>
      </c>
    </row>
    <row r="7">
      <c r="A7" s="310" t="s">
        <v>2971</v>
      </c>
      <c r="B7" s="298" t="s">
        <v>165</v>
      </c>
      <c r="C7" s="311" t="s">
        <v>2972</v>
      </c>
      <c r="D7" s="299"/>
      <c r="E7" s="298" t="s">
        <v>2973</v>
      </c>
      <c r="F7" s="307">
        <v>4.3566756E7</v>
      </c>
      <c r="G7" s="298" t="s">
        <v>2974</v>
      </c>
      <c r="H7" s="298" t="s">
        <v>2953</v>
      </c>
      <c r="I7" s="294" t="s">
        <v>2975</v>
      </c>
      <c r="J7" s="298" t="s">
        <v>2976</v>
      </c>
      <c r="K7" s="294" t="s">
        <v>2977</v>
      </c>
      <c r="L7" s="298" t="s">
        <v>2978</v>
      </c>
      <c r="M7" s="294" t="s">
        <v>2979</v>
      </c>
      <c r="N7" s="299"/>
      <c r="O7" s="299"/>
      <c r="P7" s="299"/>
      <c r="Q7" s="299"/>
      <c r="R7" s="299"/>
      <c r="S7" s="299"/>
      <c r="T7" s="299"/>
      <c r="U7" s="299"/>
      <c r="V7" s="299"/>
      <c r="W7" s="299"/>
      <c r="X7" s="299"/>
      <c r="Y7" s="299"/>
      <c r="Z7" s="299"/>
    </row>
    <row r="8">
      <c r="A8" s="304" t="s">
        <v>2980</v>
      </c>
      <c r="B8" s="11" t="s">
        <v>165</v>
      </c>
      <c r="C8" s="11" t="s">
        <v>2981</v>
      </c>
      <c r="D8" s="302" t="s">
        <v>1022</v>
      </c>
      <c r="F8" s="303" t="s">
        <v>2982</v>
      </c>
      <c r="H8" s="11" t="s">
        <v>2953</v>
      </c>
      <c r="I8" s="11" t="s">
        <v>2983</v>
      </c>
    </row>
    <row r="9">
      <c r="A9" s="306" t="s">
        <v>2984</v>
      </c>
      <c r="B9" s="298" t="s">
        <v>165</v>
      </c>
      <c r="C9" s="279" t="s">
        <v>2985</v>
      </c>
      <c r="D9" s="299"/>
      <c r="E9" s="299"/>
      <c r="F9" s="312" t="s">
        <v>2986</v>
      </c>
      <c r="G9" s="299"/>
      <c r="H9" s="298" t="s">
        <v>2953</v>
      </c>
      <c r="I9" s="298" t="s">
        <v>2987</v>
      </c>
      <c r="J9" s="299"/>
      <c r="K9" s="299"/>
      <c r="L9" s="299"/>
      <c r="M9" s="299"/>
      <c r="N9" s="299"/>
      <c r="O9" s="299"/>
      <c r="P9" s="299"/>
      <c r="Q9" s="299"/>
      <c r="R9" s="299"/>
      <c r="S9" s="299"/>
      <c r="T9" s="299"/>
      <c r="U9" s="299"/>
      <c r="V9" s="299"/>
      <c r="W9" s="299"/>
      <c r="X9" s="299"/>
      <c r="Y9" s="299"/>
      <c r="Z9" s="299"/>
    </row>
    <row r="10">
      <c r="A10" s="301" t="s">
        <v>2988</v>
      </c>
      <c r="B10" s="11" t="s">
        <v>165</v>
      </c>
      <c r="C10" s="279" t="s">
        <v>2989</v>
      </c>
      <c r="F10" s="303" t="s">
        <v>2990</v>
      </c>
      <c r="H10" s="11" t="s">
        <v>2953</v>
      </c>
      <c r="I10" s="11" t="s">
        <v>2991</v>
      </c>
    </row>
    <row r="11">
      <c r="A11" s="304" t="s">
        <v>2992</v>
      </c>
      <c r="B11" s="11" t="s">
        <v>165</v>
      </c>
      <c r="C11" s="309" t="s">
        <v>2993</v>
      </c>
      <c r="F11" s="313" t="s">
        <v>2994</v>
      </c>
      <c r="H11" s="11" t="s">
        <v>2953</v>
      </c>
      <c r="I11" s="11" t="s">
        <v>2995</v>
      </c>
    </row>
    <row r="12">
      <c r="A12" s="314" t="s">
        <v>2996</v>
      </c>
      <c r="B12" s="315" t="s">
        <v>165</v>
      </c>
      <c r="C12" s="316" t="s">
        <v>2997</v>
      </c>
      <c r="D12" s="317"/>
      <c r="E12" s="315" t="s">
        <v>2998</v>
      </c>
      <c r="F12" s="318" t="s">
        <v>2999</v>
      </c>
      <c r="G12" s="317"/>
      <c r="H12" s="11" t="s">
        <v>2953</v>
      </c>
      <c r="I12" s="315" t="s">
        <v>3000</v>
      </c>
      <c r="J12" s="315" t="s">
        <v>3001</v>
      </c>
      <c r="K12" s="319" t="s">
        <v>3002</v>
      </c>
      <c r="L12" s="317"/>
      <c r="M12" s="317"/>
      <c r="N12" s="317"/>
      <c r="O12" s="317"/>
      <c r="P12" s="317"/>
      <c r="Q12" s="317"/>
      <c r="R12" s="317"/>
      <c r="S12" s="317"/>
      <c r="T12" s="317"/>
      <c r="U12" s="317"/>
      <c r="V12" s="317"/>
      <c r="W12" s="317"/>
      <c r="X12" s="317"/>
      <c r="Y12" s="317"/>
      <c r="Z12" s="317"/>
    </row>
    <row r="13">
      <c r="A13" s="306" t="s">
        <v>3003</v>
      </c>
      <c r="B13" s="298" t="s">
        <v>165</v>
      </c>
      <c r="C13" s="279" t="s">
        <v>3004</v>
      </c>
      <c r="D13" s="299"/>
      <c r="E13" s="299"/>
      <c r="F13" s="312" t="s">
        <v>3005</v>
      </c>
      <c r="G13" s="299"/>
      <c r="H13" s="298" t="s">
        <v>2953</v>
      </c>
      <c r="I13" s="298" t="s">
        <v>3006</v>
      </c>
      <c r="J13" s="299"/>
      <c r="K13" s="299"/>
      <c r="L13" s="299"/>
      <c r="M13" s="299"/>
      <c r="N13" s="299"/>
      <c r="O13" s="299"/>
      <c r="P13" s="299"/>
      <c r="Q13" s="299"/>
      <c r="R13" s="299"/>
      <c r="S13" s="299"/>
      <c r="T13" s="299"/>
      <c r="U13" s="299"/>
      <c r="V13" s="299"/>
      <c r="W13" s="299"/>
      <c r="X13" s="299"/>
      <c r="Y13" s="299"/>
      <c r="Z13" s="299"/>
    </row>
    <row r="14">
      <c r="A14" s="320" t="s">
        <v>3007</v>
      </c>
      <c r="B14" s="298" t="s">
        <v>165</v>
      </c>
      <c r="C14" s="279" t="s">
        <v>3008</v>
      </c>
      <c r="D14" s="299"/>
      <c r="E14" s="299"/>
      <c r="F14" s="300" t="s">
        <v>3009</v>
      </c>
      <c r="G14" s="299"/>
      <c r="H14" s="298" t="s">
        <v>2953</v>
      </c>
      <c r="I14" s="294" t="s">
        <v>3010</v>
      </c>
      <c r="J14" s="299"/>
      <c r="K14" s="299"/>
      <c r="L14" s="299"/>
      <c r="M14" s="299"/>
      <c r="N14" s="299"/>
      <c r="O14" s="299"/>
      <c r="P14" s="299"/>
      <c r="Q14" s="299"/>
      <c r="R14" s="299"/>
      <c r="S14" s="299"/>
      <c r="T14" s="299"/>
      <c r="U14" s="299"/>
      <c r="V14" s="299"/>
      <c r="W14" s="299"/>
      <c r="X14" s="299"/>
      <c r="Y14" s="299"/>
      <c r="Z14" s="299"/>
    </row>
    <row r="15">
      <c r="A15" s="306" t="s">
        <v>3011</v>
      </c>
      <c r="B15" s="298" t="s">
        <v>165</v>
      </c>
      <c r="C15" s="279" t="s">
        <v>3012</v>
      </c>
      <c r="D15" s="299"/>
      <c r="E15" s="299"/>
      <c r="F15" s="300" t="s">
        <v>3013</v>
      </c>
      <c r="G15" s="299"/>
      <c r="H15" s="298" t="s">
        <v>2953</v>
      </c>
      <c r="I15" s="298" t="s">
        <v>3014</v>
      </c>
      <c r="J15" s="299"/>
      <c r="K15" s="299"/>
      <c r="L15" s="299"/>
      <c r="M15" s="299"/>
      <c r="N15" s="299"/>
      <c r="O15" s="299"/>
      <c r="P15" s="299"/>
      <c r="Q15" s="299"/>
      <c r="R15" s="299"/>
      <c r="S15" s="299"/>
      <c r="T15" s="299"/>
      <c r="U15" s="299"/>
      <c r="V15" s="299"/>
      <c r="W15" s="299"/>
      <c r="X15" s="299"/>
      <c r="Y15" s="299"/>
      <c r="Z15" s="299"/>
    </row>
    <row r="16">
      <c r="A16" s="306" t="s">
        <v>3015</v>
      </c>
      <c r="B16" s="298" t="s">
        <v>165</v>
      </c>
      <c r="C16" s="272" t="s">
        <v>3016</v>
      </c>
      <c r="D16" s="299"/>
      <c r="E16" s="299"/>
      <c r="F16" s="312" t="s">
        <v>3017</v>
      </c>
      <c r="G16" s="299"/>
      <c r="H16" s="298" t="s">
        <v>2953</v>
      </c>
      <c r="I16" s="298" t="s">
        <v>3018</v>
      </c>
      <c r="J16" s="299"/>
      <c r="K16" s="299"/>
      <c r="L16" s="299"/>
      <c r="M16" s="299"/>
      <c r="N16" s="299"/>
      <c r="O16" s="299"/>
      <c r="P16" s="299"/>
      <c r="Q16" s="299"/>
      <c r="R16" s="299"/>
      <c r="S16" s="299"/>
      <c r="T16" s="299"/>
      <c r="U16" s="299"/>
      <c r="V16" s="299"/>
      <c r="W16" s="299"/>
      <c r="X16" s="299"/>
      <c r="Y16" s="299"/>
      <c r="Z16" s="299"/>
    </row>
    <row r="17">
      <c r="A17" s="306" t="s">
        <v>3019</v>
      </c>
      <c r="B17" s="298" t="s">
        <v>165</v>
      </c>
      <c r="C17" s="311" t="s">
        <v>3020</v>
      </c>
      <c r="D17" s="299"/>
      <c r="E17" s="299"/>
      <c r="F17" s="300" t="s">
        <v>3021</v>
      </c>
      <c r="G17" s="299"/>
      <c r="H17" s="298" t="s">
        <v>2953</v>
      </c>
      <c r="I17" s="298" t="s">
        <v>3022</v>
      </c>
      <c r="J17" s="299"/>
      <c r="K17" s="299"/>
      <c r="L17" s="299"/>
      <c r="M17" s="299"/>
      <c r="N17" s="299"/>
      <c r="O17" s="299"/>
      <c r="P17" s="299"/>
      <c r="Q17" s="299"/>
      <c r="R17" s="299"/>
      <c r="S17" s="299"/>
      <c r="T17" s="299"/>
      <c r="U17" s="299"/>
      <c r="V17" s="299"/>
      <c r="W17" s="299"/>
      <c r="X17" s="299"/>
      <c r="Y17" s="299"/>
      <c r="Z17" s="299"/>
    </row>
    <row r="18">
      <c r="A18" s="310" t="s">
        <v>3023</v>
      </c>
      <c r="B18" s="298" t="s">
        <v>165</v>
      </c>
      <c r="C18" s="279" t="s">
        <v>3024</v>
      </c>
      <c r="D18" s="299"/>
      <c r="E18" s="299"/>
      <c r="F18" s="300" t="s">
        <v>3025</v>
      </c>
      <c r="G18" s="299"/>
      <c r="H18" s="298" t="s">
        <v>2953</v>
      </c>
      <c r="I18" s="298" t="s">
        <v>3026</v>
      </c>
      <c r="J18" s="299"/>
      <c r="K18" s="299"/>
      <c r="L18" s="299"/>
      <c r="M18" s="299"/>
      <c r="N18" s="299"/>
      <c r="O18" s="299"/>
      <c r="P18" s="299"/>
      <c r="Q18" s="299"/>
      <c r="R18" s="299"/>
      <c r="S18" s="299"/>
      <c r="T18" s="299"/>
      <c r="U18" s="299"/>
      <c r="V18" s="299"/>
      <c r="W18" s="299"/>
      <c r="X18" s="299"/>
      <c r="Y18" s="299"/>
      <c r="Z18" s="299"/>
    </row>
    <row r="19">
      <c r="A19" s="321" t="s">
        <v>3027</v>
      </c>
      <c r="B19" s="11" t="s">
        <v>165</v>
      </c>
      <c r="C19" s="279" t="s">
        <v>3028</v>
      </c>
      <c r="F19" s="313" t="s">
        <v>3029</v>
      </c>
      <c r="H19" s="11" t="s">
        <v>2953</v>
      </c>
      <c r="I19" s="11" t="s">
        <v>3030</v>
      </c>
    </row>
    <row r="20">
      <c r="A20" s="322" t="s">
        <v>3031</v>
      </c>
      <c r="B20" s="11" t="s">
        <v>165</v>
      </c>
      <c r="C20" s="279" t="s">
        <v>3032</v>
      </c>
      <c r="D20" s="11" t="s">
        <v>3033</v>
      </c>
      <c r="F20" s="303" t="s">
        <v>3034</v>
      </c>
      <c r="H20" s="323" t="s">
        <v>3035</v>
      </c>
      <c r="I20" s="144" t="s">
        <v>3036</v>
      </c>
    </row>
    <row r="21">
      <c r="A21" s="324" t="s">
        <v>3037</v>
      </c>
      <c r="B21" s="11" t="s">
        <v>165</v>
      </c>
      <c r="C21" s="272" t="s">
        <v>3038</v>
      </c>
      <c r="D21" s="11" t="s">
        <v>3039</v>
      </c>
      <c r="F21" s="303" t="s">
        <v>3040</v>
      </c>
      <c r="H21" s="323" t="s">
        <v>3035</v>
      </c>
      <c r="I21" s="11" t="s">
        <v>3041</v>
      </c>
    </row>
    <row r="22">
      <c r="A22" s="324" t="s">
        <v>3042</v>
      </c>
      <c r="B22" s="11" t="s">
        <v>165</v>
      </c>
      <c r="C22" s="272" t="s">
        <v>3043</v>
      </c>
      <c r="F22" s="303" t="s">
        <v>3044</v>
      </c>
      <c r="H22" s="323" t="s">
        <v>3035</v>
      </c>
      <c r="I22" s="144" t="s">
        <v>3045</v>
      </c>
    </row>
    <row r="23">
      <c r="A23" s="21" t="s">
        <v>3046</v>
      </c>
      <c r="B23" s="11" t="s">
        <v>165</v>
      </c>
      <c r="C23" s="279" t="s">
        <v>3047</v>
      </c>
      <c r="F23" s="303" t="s">
        <v>3048</v>
      </c>
      <c r="H23" s="323" t="s">
        <v>3035</v>
      </c>
      <c r="I23" s="144" t="s">
        <v>3045</v>
      </c>
    </row>
    <row r="24">
      <c r="A24" s="21" t="s">
        <v>3049</v>
      </c>
      <c r="B24" s="11" t="s">
        <v>165</v>
      </c>
      <c r="C24" s="272" t="s">
        <v>3050</v>
      </c>
      <c r="F24" s="303" t="s">
        <v>3051</v>
      </c>
      <c r="H24" s="323" t="s">
        <v>3035</v>
      </c>
      <c r="I24" s="294" t="s">
        <v>3052</v>
      </c>
    </row>
    <row r="25">
      <c r="A25" s="325" t="s">
        <v>3053</v>
      </c>
      <c r="B25" s="298" t="s">
        <v>165</v>
      </c>
      <c r="C25" s="272" t="s">
        <v>3054</v>
      </c>
      <c r="D25" s="299"/>
      <c r="E25" s="299"/>
      <c r="F25" s="312" t="s">
        <v>3055</v>
      </c>
      <c r="G25" s="299"/>
      <c r="H25" s="326" t="s">
        <v>3035</v>
      </c>
      <c r="I25" s="298" t="s">
        <v>3056</v>
      </c>
      <c r="J25" s="299"/>
      <c r="K25" s="299"/>
      <c r="L25" s="299"/>
      <c r="M25" s="299"/>
      <c r="N25" s="299"/>
      <c r="O25" s="299"/>
      <c r="P25" s="299"/>
      <c r="Q25" s="299"/>
      <c r="R25" s="299"/>
      <c r="S25" s="299"/>
      <c r="T25" s="299"/>
      <c r="U25" s="299"/>
      <c r="V25" s="299"/>
      <c r="W25" s="299"/>
      <c r="X25" s="299"/>
      <c r="Y25" s="299"/>
      <c r="Z25" s="299"/>
    </row>
    <row r="26">
      <c r="A26" s="21" t="s">
        <v>3057</v>
      </c>
      <c r="B26" s="11" t="s">
        <v>165</v>
      </c>
      <c r="C26" s="279" t="s">
        <v>3058</v>
      </c>
      <c r="F26" s="313" t="s">
        <v>3059</v>
      </c>
      <c r="H26" s="323" t="s">
        <v>3035</v>
      </c>
      <c r="I26" s="11" t="s">
        <v>3060</v>
      </c>
    </row>
    <row r="27">
      <c r="A27" s="21" t="s">
        <v>3061</v>
      </c>
      <c r="B27" s="11" t="s">
        <v>165</v>
      </c>
      <c r="C27" s="279" t="s">
        <v>2993</v>
      </c>
      <c r="F27" s="313" t="s">
        <v>2994</v>
      </c>
      <c r="H27" s="323" t="s">
        <v>3035</v>
      </c>
      <c r="I27" s="11" t="s">
        <v>3062</v>
      </c>
    </row>
    <row r="28">
      <c r="A28" s="325" t="s">
        <v>3063</v>
      </c>
      <c r="B28" s="298" t="s">
        <v>3064</v>
      </c>
      <c r="C28" s="279" t="s">
        <v>3065</v>
      </c>
      <c r="D28" s="299"/>
      <c r="E28" s="299"/>
      <c r="F28" s="312" t="s">
        <v>3066</v>
      </c>
      <c r="G28" s="299"/>
      <c r="H28" s="326" t="s">
        <v>3035</v>
      </c>
      <c r="I28" s="298" t="s">
        <v>3067</v>
      </c>
      <c r="J28" s="299"/>
      <c r="K28" s="299"/>
      <c r="L28" s="299"/>
      <c r="M28" s="299"/>
      <c r="N28" s="299"/>
      <c r="O28" s="299"/>
      <c r="P28" s="299"/>
      <c r="Q28" s="299"/>
      <c r="R28" s="299"/>
      <c r="S28" s="299"/>
      <c r="T28" s="299"/>
      <c r="U28" s="299"/>
      <c r="V28" s="299"/>
      <c r="W28" s="299"/>
      <c r="X28" s="327"/>
      <c r="Y28" s="327"/>
      <c r="Z28" s="327"/>
    </row>
    <row r="29">
      <c r="A29" s="325" t="s">
        <v>3068</v>
      </c>
      <c r="B29" s="298" t="s">
        <v>3064</v>
      </c>
      <c r="C29" s="279" t="s">
        <v>3069</v>
      </c>
      <c r="D29" s="298" t="s">
        <v>3070</v>
      </c>
      <c r="E29" s="299"/>
      <c r="F29" s="307" t="s">
        <v>3071</v>
      </c>
      <c r="G29" s="299"/>
      <c r="H29" s="326" t="s">
        <v>3035</v>
      </c>
      <c r="I29" s="294" t="s">
        <v>3072</v>
      </c>
      <c r="J29" s="299"/>
      <c r="K29" s="299"/>
      <c r="L29" s="299"/>
      <c r="M29" s="299"/>
      <c r="N29" s="299"/>
      <c r="O29" s="299"/>
      <c r="P29" s="299"/>
      <c r="Q29" s="299"/>
      <c r="R29" s="299"/>
      <c r="S29" s="299"/>
      <c r="T29" s="299"/>
      <c r="U29" s="299"/>
      <c r="V29" s="299"/>
      <c r="W29" s="299"/>
      <c r="X29" s="299"/>
      <c r="Y29" s="299"/>
      <c r="Z29" s="299"/>
    </row>
    <row r="30">
      <c r="A30" s="328" t="s">
        <v>3073</v>
      </c>
      <c r="B30" s="11" t="s">
        <v>165</v>
      </c>
      <c r="C30" s="144" t="s">
        <v>3074</v>
      </c>
      <c r="F30" s="313" t="s">
        <v>3075</v>
      </c>
      <c r="H30" s="323" t="s">
        <v>3035</v>
      </c>
      <c r="I30" s="144" t="s">
        <v>3076</v>
      </c>
    </row>
    <row r="31">
      <c r="A31" s="329" t="s">
        <v>3077</v>
      </c>
      <c r="B31" s="11" t="s">
        <v>3078</v>
      </c>
      <c r="C31" s="279" t="s">
        <v>3079</v>
      </c>
      <c r="F31" s="313" t="s">
        <v>3080</v>
      </c>
      <c r="H31" s="323" t="s">
        <v>3035</v>
      </c>
      <c r="I31" s="144" t="s">
        <v>3081</v>
      </c>
    </row>
    <row r="32">
      <c r="A32" s="21" t="s">
        <v>3082</v>
      </c>
      <c r="B32" s="11" t="s">
        <v>165</v>
      </c>
      <c r="C32" s="279" t="s">
        <v>3083</v>
      </c>
      <c r="D32" s="11" t="s">
        <v>3084</v>
      </c>
      <c r="F32" s="313" t="s">
        <v>3085</v>
      </c>
      <c r="H32" s="323" t="s">
        <v>3035</v>
      </c>
      <c r="I32" s="11" t="s">
        <v>3086</v>
      </c>
    </row>
    <row r="33">
      <c r="A33" s="21" t="s">
        <v>3087</v>
      </c>
      <c r="B33" s="11" t="s">
        <v>165</v>
      </c>
      <c r="C33" s="272" t="s">
        <v>3088</v>
      </c>
      <c r="F33" s="303" t="s">
        <v>3089</v>
      </c>
      <c r="H33" s="323" t="s">
        <v>3035</v>
      </c>
    </row>
    <row r="34">
      <c r="A34" s="328" t="s">
        <v>3090</v>
      </c>
      <c r="B34" s="11" t="s">
        <v>165</v>
      </c>
      <c r="C34" s="279" t="s">
        <v>3091</v>
      </c>
      <c r="F34" s="330" t="s">
        <v>3092</v>
      </c>
      <c r="H34" s="323" t="s">
        <v>3035</v>
      </c>
      <c r="I34" s="144" t="s">
        <v>3081</v>
      </c>
    </row>
    <row r="35">
      <c r="A35" s="328" t="s">
        <v>3093</v>
      </c>
      <c r="B35" s="11" t="s">
        <v>165</v>
      </c>
      <c r="C35" s="144" t="s">
        <v>3094</v>
      </c>
      <c r="F35" s="331" t="s">
        <v>3095</v>
      </c>
      <c r="G35" s="144" t="s">
        <v>3096</v>
      </c>
      <c r="H35" s="323" t="s">
        <v>3035</v>
      </c>
      <c r="I35" s="11" t="s">
        <v>3097</v>
      </c>
    </row>
    <row r="36">
      <c r="A36" s="332" t="s">
        <v>3098</v>
      </c>
      <c r="B36" s="298" t="s">
        <v>165</v>
      </c>
      <c r="C36" s="298" t="s">
        <v>3099</v>
      </c>
      <c r="D36" s="299"/>
      <c r="E36" s="299"/>
      <c r="F36" s="333" t="s">
        <v>3100</v>
      </c>
      <c r="G36" s="299"/>
      <c r="H36" s="299"/>
      <c r="I36" s="294" t="s">
        <v>3101</v>
      </c>
      <c r="J36" s="299"/>
      <c r="K36" s="299"/>
      <c r="L36" s="299"/>
      <c r="M36" s="299"/>
      <c r="N36" s="299"/>
      <c r="O36" s="299"/>
      <c r="P36" s="299"/>
      <c r="Q36" s="299"/>
      <c r="R36" s="299"/>
      <c r="S36" s="299"/>
      <c r="T36" s="299"/>
      <c r="U36" s="299"/>
      <c r="V36" s="299"/>
      <c r="W36" s="299"/>
      <c r="X36" s="299"/>
      <c r="Y36" s="299"/>
      <c r="Z36" s="299"/>
    </row>
    <row r="38">
      <c r="A38" s="334" t="s">
        <v>3102</v>
      </c>
    </row>
    <row r="39">
      <c r="A39" s="335" t="s">
        <v>3103</v>
      </c>
      <c r="B39" s="11" t="s">
        <v>3104</v>
      </c>
      <c r="C39" s="311" t="s">
        <v>3105</v>
      </c>
      <c r="F39" s="303" t="s">
        <v>3106</v>
      </c>
      <c r="H39" s="336" t="s">
        <v>3107</v>
      </c>
      <c r="I39" s="144" t="s">
        <v>3108</v>
      </c>
    </row>
    <row r="40">
      <c r="A40" s="65" t="s">
        <v>3109</v>
      </c>
      <c r="B40" s="11" t="s">
        <v>3104</v>
      </c>
      <c r="C40" s="272" t="s">
        <v>3110</v>
      </c>
      <c r="F40" s="303" t="s">
        <v>3111</v>
      </c>
      <c r="G40" s="144" t="s">
        <v>3112</v>
      </c>
      <c r="H40" s="11" t="s">
        <v>3113</v>
      </c>
      <c r="I40" s="144" t="s">
        <v>3114</v>
      </c>
    </row>
    <row r="41">
      <c r="A41" s="335" t="s">
        <v>3115</v>
      </c>
      <c r="B41" s="11" t="s">
        <v>3104</v>
      </c>
      <c r="C41" s="279" t="s">
        <v>3116</v>
      </c>
      <c r="F41" s="303" t="s">
        <v>3117</v>
      </c>
    </row>
    <row r="42">
      <c r="A42" s="65" t="s">
        <v>3118</v>
      </c>
      <c r="B42" s="11" t="s">
        <v>3104</v>
      </c>
      <c r="C42" s="272" t="s">
        <v>3119</v>
      </c>
      <c r="F42" s="313" t="s">
        <v>3120</v>
      </c>
    </row>
    <row r="43">
      <c r="A43" s="335" t="s">
        <v>3121</v>
      </c>
      <c r="B43" s="11" t="s">
        <v>3104</v>
      </c>
      <c r="C43" s="279" t="s">
        <v>3122</v>
      </c>
      <c r="F43" s="313" t="s">
        <v>3123</v>
      </c>
    </row>
    <row r="44">
      <c r="A44" s="65" t="s">
        <v>3124</v>
      </c>
      <c r="B44" s="11" t="s">
        <v>3104</v>
      </c>
      <c r="C44" s="279" t="s">
        <v>3125</v>
      </c>
      <c r="F44" s="303" t="s">
        <v>3126</v>
      </c>
    </row>
    <row r="45">
      <c r="A45" s="65" t="s">
        <v>3127</v>
      </c>
      <c r="B45" s="11" t="s">
        <v>3104</v>
      </c>
      <c r="C45" s="279" t="s">
        <v>3128</v>
      </c>
      <c r="F45" s="303" t="s">
        <v>3129</v>
      </c>
      <c r="H45" s="11" t="s">
        <v>3001</v>
      </c>
      <c r="I45" s="144" t="s">
        <v>3130</v>
      </c>
    </row>
    <row r="46">
      <c r="A46" s="337" t="s">
        <v>3131</v>
      </c>
      <c r="B46" s="338" t="s">
        <v>3104</v>
      </c>
      <c r="C46" s="339" t="s">
        <v>3132</v>
      </c>
      <c r="D46" s="340"/>
      <c r="E46" s="338" t="s">
        <v>3133</v>
      </c>
      <c r="F46" s="341" t="s">
        <v>3134</v>
      </c>
      <c r="G46" s="338"/>
      <c r="H46" s="338" t="s">
        <v>3001</v>
      </c>
      <c r="I46" s="342" t="s">
        <v>3135</v>
      </c>
      <c r="J46" s="340"/>
      <c r="K46" s="340"/>
      <c r="L46" s="340"/>
      <c r="M46" s="340"/>
      <c r="N46" s="340"/>
      <c r="O46" s="340"/>
      <c r="P46" s="340"/>
      <c r="Q46" s="340"/>
      <c r="R46" s="340"/>
      <c r="S46" s="340"/>
      <c r="T46" s="340"/>
      <c r="U46" s="340"/>
      <c r="V46" s="340"/>
      <c r="W46" s="340"/>
      <c r="X46" s="340"/>
      <c r="Y46" s="340"/>
      <c r="Z46" s="340"/>
    </row>
    <row r="47">
      <c r="A47" s="65" t="s">
        <v>3136</v>
      </c>
      <c r="B47" s="11" t="s">
        <v>3104</v>
      </c>
      <c r="C47" s="311" t="s">
        <v>3137</v>
      </c>
      <c r="F47" s="303" t="s">
        <v>3138</v>
      </c>
      <c r="H47" s="11" t="s">
        <v>3139</v>
      </c>
      <c r="I47" s="11" t="s">
        <v>3022</v>
      </c>
    </row>
    <row r="48">
      <c r="A48" s="65" t="s">
        <v>3140</v>
      </c>
      <c r="B48" s="11" t="s">
        <v>3104</v>
      </c>
      <c r="C48" s="279" t="s">
        <v>3141</v>
      </c>
      <c r="F48" s="313" t="s">
        <v>3142</v>
      </c>
      <c r="G48" s="11" t="s">
        <v>3143</v>
      </c>
      <c r="H48" s="11" t="s">
        <v>3001</v>
      </c>
      <c r="I48" s="11" t="s">
        <v>3144</v>
      </c>
    </row>
    <row r="49">
      <c r="A49" s="320" t="s">
        <v>3145</v>
      </c>
      <c r="B49" s="298" t="s">
        <v>3104</v>
      </c>
      <c r="C49" s="279" t="s">
        <v>3146</v>
      </c>
      <c r="D49" s="299"/>
      <c r="E49" s="299"/>
      <c r="F49" s="300" t="s">
        <v>3147</v>
      </c>
      <c r="G49" s="299"/>
      <c r="H49" s="298" t="s">
        <v>3001</v>
      </c>
      <c r="I49" s="294" t="s">
        <v>3148</v>
      </c>
      <c r="J49" s="298" t="s">
        <v>3139</v>
      </c>
      <c r="K49" s="294" t="s">
        <v>3149</v>
      </c>
      <c r="L49" s="299"/>
      <c r="M49" s="299"/>
      <c r="N49" s="299"/>
      <c r="O49" s="299"/>
      <c r="P49" s="299"/>
      <c r="Q49" s="299"/>
      <c r="R49" s="299"/>
      <c r="S49" s="299"/>
      <c r="T49" s="299"/>
      <c r="U49" s="299"/>
      <c r="V49" s="299"/>
      <c r="W49" s="299"/>
      <c r="X49" s="299"/>
      <c r="Y49" s="299"/>
      <c r="Z49" s="299"/>
    </row>
    <row r="50">
      <c r="A50" s="65" t="s">
        <v>3150</v>
      </c>
      <c r="B50" s="11" t="s">
        <v>3104</v>
      </c>
      <c r="C50" s="279" t="s">
        <v>3151</v>
      </c>
      <c r="F50" s="303" t="s">
        <v>3152</v>
      </c>
      <c r="H50" s="11" t="s">
        <v>3001</v>
      </c>
      <c r="I50" s="11" t="s">
        <v>3153</v>
      </c>
    </row>
    <row r="51">
      <c r="A51" s="65" t="s">
        <v>3154</v>
      </c>
      <c r="B51" s="11" t="s">
        <v>3104</v>
      </c>
      <c r="C51" s="311" t="s">
        <v>3155</v>
      </c>
      <c r="F51" s="313" t="s">
        <v>3156</v>
      </c>
      <c r="H51" s="11" t="s">
        <v>3139</v>
      </c>
      <c r="I51" s="144" t="s">
        <v>3157</v>
      </c>
    </row>
    <row r="52">
      <c r="A52" s="335" t="s">
        <v>3158</v>
      </c>
      <c r="B52" s="11" t="s">
        <v>3104</v>
      </c>
      <c r="C52" s="279" t="s">
        <v>3159</v>
      </c>
      <c r="F52" s="303" t="s">
        <v>3160</v>
      </c>
      <c r="H52" s="11" t="s">
        <v>3161</v>
      </c>
      <c r="I52" s="11" t="s">
        <v>3162</v>
      </c>
    </row>
    <row r="53">
      <c r="A53" s="320" t="s">
        <v>3163</v>
      </c>
      <c r="B53" s="298" t="s">
        <v>3104</v>
      </c>
      <c r="C53" s="279" t="s">
        <v>3164</v>
      </c>
      <c r="D53" s="299"/>
      <c r="E53" s="299"/>
      <c r="F53" s="300" t="s">
        <v>3165</v>
      </c>
      <c r="G53" s="299"/>
      <c r="H53" s="298" t="s">
        <v>3001</v>
      </c>
      <c r="I53" s="298" t="s">
        <v>3166</v>
      </c>
      <c r="J53" s="298" t="s">
        <v>3167</v>
      </c>
      <c r="K53" s="294" t="s">
        <v>3168</v>
      </c>
      <c r="L53" s="299"/>
      <c r="M53" s="299"/>
      <c r="N53" s="299"/>
      <c r="O53" s="299"/>
      <c r="P53" s="299"/>
      <c r="Q53" s="299"/>
      <c r="R53" s="299"/>
      <c r="S53" s="299"/>
      <c r="T53" s="299"/>
      <c r="U53" s="299"/>
      <c r="V53" s="299"/>
      <c r="W53" s="299"/>
      <c r="X53" s="299"/>
      <c r="Y53" s="299"/>
      <c r="Z53" s="299"/>
    </row>
    <row r="54">
      <c r="A54" s="65" t="s">
        <v>3169</v>
      </c>
      <c r="B54" s="11" t="s">
        <v>3104</v>
      </c>
      <c r="C54" s="272" t="s">
        <v>2873</v>
      </c>
      <c r="F54" s="313" t="s">
        <v>3170</v>
      </c>
    </row>
    <row r="55">
      <c r="A55" s="306" t="s">
        <v>3171</v>
      </c>
      <c r="B55" s="298" t="s">
        <v>3104</v>
      </c>
      <c r="C55" s="272" t="s">
        <v>3172</v>
      </c>
      <c r="D55" s="299"/>
      <c r="E55" s="299"/>
      <c r="F55" s="300" t="s">
        <v>3173</v>
      </c>
      <c r="G55" s="299"/>
      <c r="H55" s="299"/>
      <c r="I55" s="294" t="s">
        <v>3174</v>
      </c>
      <c r="J55" s="298" t="s">
        <v>3139</v>
      </c>
      <c r="K55" s="294" t="s">
        <v>3175</v>
      </c>
      <c r="L55" s="299"/>
      <c r="M55" s="299"/>
      <c r="N55" s="299"/>
      <c r="O55" s="299"/>
      <c r="P55" s="299"/>
      <c r="Q55" s="299"/>
      <c r="R55" s="299"/>
      <c r="S55" s="299"/>
      <c r="T55" s="299"/>
      <c r="U55" s="299"/>
      <c r="V55" s="299"/>
      <c r="W55" s="299"/>
      <c r="X55" s="299"/>
      <c r="Y55" s="299"/>
      <c r="Z55" s="299"/>
    </row>
    <row r="56">
      <c r="A56" s="65" t="s">
        <v>3176</v>
      </c>
      <c r="B56" s="11" t="s">
        <v>3104</v>
      </c>
      <c r="C56" s="272" t="s">
        <v>3177</v>
      </c>
      <c r="F56" s="303" t="s">
        <v>3178</v>
      </c>
    </row>
    <row r="57">
      <c r="A57" s="21" t="s">
        <v>3179</v>
      </c>
      <c r="B57" s="11" t="s">
        <v>3104</v>
      </c>
      <c r="C57" s="272" t="s">
        <v>3180</v>
      </c>
      <c r="F57" s="303" t="s">
        <v>3181</v>
      </c>
      <c r="H57" s="11" t="s">
        <v>3001</v>
      </c>
      <c r="I57" s="144" t="s">
        <v>3182</v>
      </c>
    </row>
    <row r="58">
      <c r="A58" s="21" t="s">
        <v>3183</v>
      </c>
      <c r="B58" s="11" t="s">
        <v>3104</v>
      </c>
      <c r="C58" s="272" t="s">
        <v>2183</v>
      </c>
      <c r="F58" s="343">
        <v>1.0599E7</v>
      </c>
    </row>
    <row r="59">
      <c r="A59" s="21" t="s">
        <v>3184</v>
      </c>
      <c r="B59" s="11" t="s">
        <v>3104</v>
      </c>
      <c r="C59" s="272" t="s">
        <v>3185</v>
      </c>
      <c r="F59" s="343">
        <v>1.0535332E7</v>
      </c>
      <c r="H59" s="11" t="s">
        <v>3139</v>
      </c>
      <c r="I59" s="144" t="s">
        <v>3186</v>
      </c>
    </row>
    <row r="60">
      <c r="A60" s="325" t="s">
        <v>3187</v>
      </c>
      <c r="B60" s="298" t="s">
        <v>3104</v>
      </c>
      <c r="C60" s="279" t="s">
        <v>3188</v>
      </c>
      <c r="D60" s="299"/>
      <c r="E60" s="299"/>
      <c r="F60" s="307" t="s">
        <v>3189</v>
      </c>
      <c r="G60" s="299"/>
      <c r="H60" s="298" t="s">
        <v>3001</v>
      </c>
      <c r="I60" s="298" t="s">
        <v>3190</v>
      </c>
      <c r="J60" s="298" t="s">
        <v>3191</v>
      </c>
      <c r="K60" s="294" t="s">
        <v>3192</v>
      </c>
      <c r="L60" s="299"/>
      <c r="M60" s="299"/>
      <c r="N60" s="299"/>
      <c r="O60" s="299"/>
      <c r="P60" s="299"/>
      <c r="Q60" s="299"/>
      <c r="R60" s="299"/>
      <c r="S60" s="299"/>
      <c r="T60" s="299"/>
      <c r="U60" s="299"/>
      <c r="V60" s="299"/>
      <c r="W60" s="299"/>
      <c r="X60" s="299"/>
      <c r="Y60" s="299"/>
      <c r="Z60" s="299"/>
    </row>
    <row r="61">
      <c r="A61" s="21" t="s">
        <v>3193</v>
      </c>
      <c r="B61" s="11" t="s">
        <v>3104</v>
      </c>
      <c r="C61" s="272" t="s">
        <v>3194</v>
      </c>
      <c r="F61" s="343">
        <v>1.0568921E7</v>
      </c>
      <c r="H61" s="298" t="s">
        <v>3001</v>
      </c>
      <c r="I61" s="144" t="s">
        <v>3195</v>
      </c>
    </row>
    <row r="62">
      <c r="A62" s="325" t="s">
        <v>3196</v>
      </c>
      <c r="B62" s="298" t="s">
        <v>3104</v>
      </c>
      <c r="C62" s="272" t="s">
        <v>3197</v>
      </c>
      <c r="D62" s="299"/>
      <c r="E62" s="299"/>
      <c r="F62" s="307" t="s">
        <v>3198</v>
      </c>
      <c r="G62" s="299"/>
      <c r="H62" s="298" t="s">
        <v>3001</v>
      </c>
      <c r="I62" s="298" t="s">
        <v>3199</v>
      </c>
      <c r="J62" s="298" t="s">
        <v>3139</v>
      </c>
      <c r="K62" s="294" t="s">
        <v>3200</v>
      </c>
      <c r="L62" s="299"/>
      <c r="M62" s="299"/>
      <c r="N62" s="299"/>
      <c r="O62" s="299"/>
      <c r="P62" s="299"/>
      <c r="Q62" s="299"/>
      <c r="R62" s="299"/>
      <c r="S62" s="299"/>
      <c r="T62" s="299"/>
      <c r="U62" s="299"/>
      <c r="V62" s="299"/>
      <c r="W62" s="299"/>
      <c r="X62" s="299"/>
      <c r="Y62" s="299"/>
      <c r="Z62" s="299"/>
    </row>
    <row r="63">
      <c r="A63" s="21" t="s">
        <v>3201</v>
      </c>
      <c r="B63" s="11" t="s">
        <v>3104</v>
      </c>
      <c r="C63" s="279" t="s">
        <v>3202</v>
      </c>
      <c r="F63" s="344" t="s">
        <v>3203</v>
      </c>
      <c r="H63" s="11" t="s">
        <v>3139</v>
      </c>
      <c r="I63" s="144" t="s">
        <v>3204</v>
      </c>
    </row>
    <row r="64">
      <c r="A64" s="345" t="s">
        <v>3205</v>
      </c>
      <c r="B64" s="11" t="s">
        <v>3104</v>
      </c>
      <c r="C64" s="279" t="s">
        <v>3206</v>
      </c>
      <c r="F64" s="344" t="s">
        <v>3207</v>
      </c>
      <c r="I64" s="144" t="s">
        <v>3208</v>
      </c>
    </row>
    <row r="65">
      <c r="A65" s="21" t="s">
        <v>3209</v>
      </c>
      <c r="B65" s="11" t="s">
        <v>3104</v>
      </c>
      <c r="C65" s="272" t="s">
        <v>3210</v>
      </c>
      <c r="F65" s="344" t="s">
        <v>3211</v>
      </c>
      <c r="H65" s="11" t="s">
        <v>3139</v>
      </c>
      <c r="I65" s="11" t="s">
        <v>3212</v>
      </c>
    </row>
    <row r="66">
      <c r="A66" s="21" t="s">
        <v>3213</v>
      </c>
      <c r="B66" s="11" t="s">
        <v>3104</v>
      </c>
      <c r="C66" s="272" t="s">
        <v>3214</v>
      </c>
      <c r="F66" s="344" t="s">
        <v>3215</v>
      </c>
      <c r="H66" s="11" t="s">
        <v>3139</v>
      </c>
      <c r="I66" s="11" t="s">
        <v>3216</v>
      </c>
    </row>
    <row r="67">
      <c r="A67" s="21" t="s">
        <v>3217</v>
      </c>
      <c r="B67" s="11" t="s">
        <v>3104</v>
      </c>
      <c r="C67" s="272" t="s">
        <v>3218</v>
      </c>
      <c r="F67" s="344" t="s">
        <v>3219</v>
      </c>
      <c r="H67" s="11" t="s">
        <v>3139</v>
      </c>
      <c r="I67" s="144" t="s">
        <v>3220</v>
      </c>
    </row>
    <row r="68">
      <c r="A68" s="21" t="s">
        <v>3221</v>
      </c>
      <c r="B68" s="11" t="s">
        <v>3104</v>
      </c>
      <c r="C68" s="279" t="s">
        <v>3222</v>
      </c>
      <c r="F68" s="344" t="s">
        <v>3223</v>
      </c>
      <c r="H68" s="11" t="s">
        <v>3139</v>
      </c>
      <c r="I68" s="144" t="s">
        <v>3224</v>
      </c>
    </row>
    <row r="69">
      <c r="A69" s="21" t="s">
        <v>3225</v>
      </c>
      <c r="B69" s="11" t="s">
        <v>3104</v>
      </c>
      <c r="C69" s="279" t="s">
        <v>3226</v>
      </c>
      <c r="F69" s="344" t="s">
        <v>3227</v>
      </c>
      <c r="H69" s="11" t="s">
        <v>3139</v>
      </c>
      <c r="I69" s="144" t="s">
        <v>3228</v>
      </c>
    </row>
    <row r="70">
      <c r="A70" s="346" t="s">
        <v>3229</v>
      </c>
      <c r="B70" s="338" t="s">
        <v>3104</v>
      </c>
      <c r="C70" s="347" t="s">
        <v>3230</v>
      </c>
      <c r="D70" s="340"/>
      <c r="E70" s="338" t="s">
        <v>3231</v>
      </c>
      <c r="F70" s="341" t="s">
        <v>3232</v>
      </c>
      <c r="G70" s="340"/>
      <c r="H70" s="338" t="s">
        <v>2976</v>
      </c>
      <c r="I70" s="338" t="s">
        <v>3233</v>
      </c>
      <c r="J70" s="340"/>
      <c r="K70" s="340"/>
      <c r="L70" s="340"/>
      <c r="M70" s="340"/>
      <c r="N70" s="340"/>
      <c r="O70" s="340"/>
      <c r="P70" s="340"/>
      <c r="Q70" s="340"/>
      <c r="R70" s="340"/>
      <c r="S70" s="340"/>
      <c r="T70" s="340"/>
      <c r="U70" s="340"/>
      <c r="V70" s="340"/>
      <c r="W70" s="340"/>
      <c r="X70" s="340"/>
      <c r="Y70" s="340"/>
      <c r="Z70" s="340"/>
    </row>
    <row r="71">
      <c r="A71" s="21" t="s">
        <v>3234</v>
      </c>
      <c r="B71" s="11" t="s">
        <v>3104</v>
      </c>
      <c r="C71" s="279" t="s">
        <v>3235</v>
      </c>
      <c r="F71" s="343">
        <v>6.050103E7</v>
      </c>
      <c r="H71" s="11" t="s">
        <v>2976</v>
      </c>
      <c r="I71" s="11" t="s">
        <v>3236</v>
      </c>
    </row>
    <row r="72">
      <c r="A72" s="346" t="s">
        <v>3237</v>
      </c>
      <c r="B72" s="338" t="s">
        <v>3104</v>
      </c>
      <c r="C72" s="339" t="s">
        <v>3238</v>
      </c>
      <c r="D72" s="340"/>
      <c r="E72" s="340"/>
      <c r="F72" s="348" t="s">
        <v>3239</v>
      </c>
      <c r="G72" s="340"/>
      <c r="H72" s="338" t="s">
        <v>3001</v>
      </c>
      <c r="I72" s="338" t="s">
        <v>3240</v>
      </c>
      <c r="J72" s="338" t="s">
        <v>3139</v>
      </c>
      <c r="K72" s="342" t="s">
        <v>3241</v>
      </c>
      <c r="L72" s="340"/>
      <c r="M72" s="340"/>
      <c r="N72" s="340"/>
      <c r="O72" s="340"/>
      <c r="P72" s="340"/>
      <c r="Q72" s="340"/>
      <c r="R72" s="340"/>
      <c r="S72" s="340"/>
      <c r="T72" s="340"/>
      <c r="U72" s="340"/>
      <c r="V72" s="340"/>
      <c r="W72" s="340"/>
      <c r="X72" s="340"/>
      <c r="Y72" s="340"/>
      <c r="Z72" s="340"/>
    </row>
    <row r="73">
      <c r="A73" s="21" t="s">
        <v>3242</v>
      </c>
      <c r="B73" s="11" t="s">
        <v>3104</v>
      </c>
      <c r="C73" s="272" t="s">
        <v>3243</v>
      </c>
      <c r="F73" s="343">
        <v>1.199E7</v>
      </c>
      <c r="H73" s="11" t="s">
        <v>3139</v>
      </c>
      <c r="I73" s="144" t="s">
        <v>3244</v>
      </c>
    </row>
    <row r="74">
      <c r="A74" s="21" t="s">
        <v>3245</v>
      </c>
      <c r="B74" s="11" t="s">
        <v>3104</v>
      </c>
      <c r="C74" s="272" t="s">
        <v>3246</v>
      </c>
      <c r="F74" s="344" t="s">
        <v>3247</v>
      </c>
      <c r="H74" s="11" t="s">
        <v>3139</v>
      </c>
      <c r="I74" s="144" t="s">
        <v>3248</v>
      </c>
    </row>
    <row r="75">
      <c r="A75" s="345" t="s">
        <v>3249</v>
      </c>
      <c r="B75" s="11" t="s">
        <v>3104</v>
      </c>
      <c r="C75" s="279" t="s">
        <v>3250</v>
      </c>
      <c r="F75" s="344" t="s">
        <v>3251</v>
      </c>
      <c r="H75" s="11" t="s">
        <v>2976</v>
      </c>
      <c r="I75" s="144" t="s">
        <v>3252</v>
      </c>
    </row>
    <row r="76">
      <c r="A76" s="328" t="s">
        <v>3253</v>
      </c>
      <c r="B76" s="11" t="s">
        <v>3104</v>
      </c>
      <c r="C76" s="11" t="s">
        <v>3254</v>
      </c>
      <c r="F76" s="343">
        <v>3.7444848466E10</v>
      </c>
      <c r="H76" s="11" t="s">
        <v>2976</v>
      </c>
      <c r="I76" s="11" t="s">
        <v>3255</v>
      </c>
    </row>
    <row r="77">
      <c r="A77" s="21" t="s">
        <v>3256</v>
      </c>
      <c r="B77" s="11" t="s">
        <v>3104</v>
      </c>
      <c r="C77" s="11" t="s">
        <v>3257</v>
      </c>
      <c r="F77" s="343" t="s">
        <v>3258</v>
      </c>
      <c r="H77" s="11" t="s">
        <v>2976</v>
      </c>
      <c r="I77" s="144" t="s">
        <v>3259</v>
      </c>
    </row>
    <row r="78">
      <c r="A78" s="332" t="s">
        <v>3260</v>
      </c>
      <c r="B78" s="298" t="s">
        <v>3104</v>
      </c>
      <c r="C78" s="279" t="s">
        <v>3261</v>
      </c>
      <c r="D78" s="299"/>
      <c r="E78" s="299"/>
      <c r="F78" s="349">
        <v>3.3207333E7</v>
      </c>
      <c r="G78" s="299"/>
      <c r="H78" s="298" t="s">
        <v>3139</v>
      </c>
      <c r="I78" s="294" t="s">
        <v>3262</v>
      </c>
      <c r="J78" s="299"/>
      <c r="K78" s="299"/>
      <c r="L78" s="299"/>
      <c r="M78" s="299"/>
      <c r="N78" s="299"/>
      <c r="O78" s="299"/>
      <c r="P78" s="299"/>
      <c r="Q78" s="299"/>
      <c r="R78" s="299"/>
      <c r="S78" s="299"/>
      <c r="T78" s="299"/>
      <c r="U78" s="299"/>
      <c r="V78" s="299"/>
      <c r="W78" s="299"/>
      <c r="X78" s="299"/>
      <c r="Y78" s="299"/>
      <c r="Z78" s="299"/>
    </row>
    <row r="79">
      <c r="A79" s="328" t="s">
        <v>3263</v>
      </c>
      <c r="B79" s="11" t="s">
        <v>3104</v>
      </c>
      <c r="C79" s="350" t="s">
        <v>3264</v>
      </c>
      <c r="F79" s="343">
        <v>1.1330011E7</v>
      </c>
      <c r="G79" s="351" t="s">
        <v>3265</v>
      </c>
      <c r="H79" s="11" t="s">
        <v>3139</v>
      </c>
      <c r="I79" s="144" t="s">
        <v>3266</v>
      </c>
    </row>
    <row r="80">
      <c r="A80" s="328" t="s">
        <v>3267</v>
      </c>
      <c r="B80" s="11" t="s">
        <v>3104</v>
      </c>
      <c r="C80" s="144" t="s">
        <v>3268</v>
      </c>
      <c r="F80" s="352" t="s">
        <v>3269</v>
      </c>
      <c r="G80" s="353" t="s">
        <v>3270</v>
      </c>
      <c r="H80" s="11" t="s">
        <v>3139</v>
      </c>
      <c r="I80" s="144" t="s">
        <v>3271</v>
      </c>
    </row>
    <row r="81">
      <c r="A81" s="354"/>
      <c r="B81" s="11" t="s">
        <v>3104</v>
      </c>
      <c r="F81" s="355"/>
    </row>
    <row r="82">
      <c r="A82" s="356"/>
      <c r="B82" s="357"/>
      <c r="C82" s="357"/>
      <c r="D82" s="357"/>
      <c r="E82" s="358" t="s">
        <v>3272</v>
      </c>
      <c r="F82" s="359"/>
      <c r="G82" s="357"/>
      <c r="H82" s="357"/>
      <c r="I82" s="357"/>
      <c r="J82" s="357"/>
      <c r="K82" s="357"/>
    </row>
    <row r="83">
      <c r="A83" s="65" t="s">
        <v>3273</v>
      </c>
      <c r="B83" s="11" t="s">
        <v>3274</v>
      </c>
      <c r="C83" s="279" t="s">
        <v>3275</v>
      </c>
      <c r="F83" s="343">
        <v>9.8536268E7</v>
      </c>
      <c r="H83" s="323" t="s">
        <v>3276</v>
      </c>
      <c r="I83" s="11" t="s">
        <v>3277</v>
      </c>
    </row>
    <row r="84">
      <c r="A84" s="65" t="s">
        <v>3278</v>
      </c>
      <c r="B84" s="11" t="s">
        <v>3274</v>
      </c>
      <c r="C84" s="272" t="s">
        <v>3279</v>
      </c>
      <c r="F84" s="360">
        <v>9.180338E7</v>
      </c>
      <c r="H84" s="11" t="s">
        <v>3113</v>
      </c>
      <c r="I84" s="11" t="s">
        <v>3280</v>
      </c>
    </row>
    <row r="85">
      <c r="A85" s="65" t="s">
        <v>3281</v>
      </c>
      <c r="B85" s="11" t="s">
        <v>3274</v>
      </c>
      <c r="C85" s="279" t="s">
        <v>2010</v>
      </c>
      <c r="F85" s="344" t="s">
        <v>3282</v>
      </c>
      <c r="H85" s="11" t="s">
        <v>3113</v>
      </c>
      <c r="I85" s="144" t="s">
        <v>3283</v>
      </c>
    </row>
    <row r="86">
      <c r="A86" s="65" t="s">
        <v>3284</v>
      </c>
      <c r="B86" s="11" t="s">
        <v>3274</v>
      </c>
      <c r="C86" s="279" t="s">
        <v>3285</v>
      </c>
      <c r="F86" s="343">
        <v>9.6030022E7</v>
      </c>
      <c r="H86" s="11" t="s">
        <v>3113</v>
      </c>
      <c r="I86" s="144" t="s">
        <v>3286</v>
      </c>
    </row>
    <row r="87">
      <c r="A87" s="310" t="s">
        <v>3287</v>
      </c>
      <c r="B87" s="11" t="s">
        <v>3274</v>
      </c>
      <c r="C87" s="279" t="s">
        <v>3288</v>
      </c>
      <c r="F87" s="344" t="s">
        <v>3289</v>
      </c>
      <c r="H87" s="11" t="s">
        <v>3113</v>
      </c>
      <c r="I87" s="11" t="s">
        <v>3290</v>
      </c>
    </row>
    <row r="88">
      <c r="A88" s="65" t="s">
        <v>3291</v>
      </c>
      <c r="B88" s="11" t="s">
        <v>3274</v>
      </c>
      <c r="C88" s="279" t="s">
        <v>3292</v>
      </c>
      <c r="F88" s="344" t="s">
        <v>3293</v>
      </c>
      <c r="H88" s="11" t="s">
        <v>3113</v>
      </c>
      <c r="I88" s="144" t="s">
        <v>3294</v>
      </c>
    </row>
    <row r="89">
      <c r="A89" s="361" t="s">
        <v>3295</v>
      </c>
      <c r="B89" s="362" t="s">
        <v>3274</v>
      </c>
      <c r="C89" s="363" t="s">
        <v>3296</v>
      </c>
      <c r="D89" s="364"/>
      <c r="E89" s="362" t="s">
        <v>3297</v>
      </c>
      <c r="F89" s="365">
        <v>4.4224242E7</v>
      </c>
      <c r="G89" s="364"/>
      <c r="H89" s="362" t="s">
        <v>3113</v>
      </c>
      <c r="I89" s="366" t="s">
        <v>3298</v>
      </c>
      <c r="J89" s="364"/>
      <c r="K89" s="364"/>
      <c r="L89" s="364"/>
      <c r="M89" s="364"/>
      <c r="N89" s="364"/>
      <c r="O89" s="364"/>
      <c r="P89" s="364"/>
      <c r="Q89" s="364"/>
      <c r="R89" s="364"/>
      <c r="S89" s="364"/>
      <c r="T89" s="364"/>
      <c r="U89" s="364"/>
      <c r="V89" s="364"/>
      <c r="W89" s="364"/>
      <c r="X89" s="364"/>
      <c r="Y89" s="364"/>
      <c r="Z89" s="364"/>
    </row>
    <row r="90">
      <c r="A90" s="65" t="s">
        <v>3299</v>
      </c>
      <c r="B90" s="11" t="s">
        <v>3274</v>
      </c>
      <c r="C90" s="279" t="s">
        <v>3300</v>
      </c>
      <c r="F90" s="343" t="s">
        <v>3301</v>
      </c>
      <c r="H90" s="11" t="s">
        <v>3113</v>
      </c>
      <c r="I90" s="144" t="s">
        <v>3302</v>
      </c>
    </row>
    <row r="91">
      <c r="A91" s="65" t="s">
        <v>3303</v>
      </c>
      <c r="B91" s="11" t="s">
        <v>3274</v>
      </c>
      <c r="C91" s="272" t="s">
        <v>3304</v>
      </c>
      <c r="F91" s="343">
        <v>1.0440285E7</v>
      </c>
      <c r="H91" s="367">
        <v>3.11</v>
      </c>
      <c r="I91" s="11" t="s">
        <v>3305</v>
      </c>
    </row>
    <row r="92">
      <c r="A92" s="328" t="s">
        <v>3306</v>
      </c>
      <c r="B92" s="11" t="s">
        <v>3274</v>
      </c>
      <c r="E92" s="11" t="s">
        <v>3307</v>
      </c>
      <c r="F92" s="343">
        <v>4.1752222E7</v>
      </c>
      <c r="G92" s="11" t="s">
        <v>3308</v>
      </c>
      <c r="H92" s="367">
        <v>3.11</v>
      </c>
      <c r="I92" s="144" t="s">
        <v>3309</v>
      </c>
    </row>
    <row r="93">
      <c r="A93" s="65" t="s">
        <v>3310</v>
      </c>
      <c r="B93" s="11" t="s">
        <v>3274</v>
      </c>
      <c r="C93" s="279" t="s">
        <v>3311</v>
      </c>
      <c r="F93" s="343">
        <v>9.5835555E7</v>
      </c>
      <c r="H93" s="367">
        <v>3.11</v>
      </c>
      <c r="I93" s="11" t="s">
        <v>3277</v>
      </c>
    </row>
    <row r="94">
      <c r="A94" s="65" t="s">
        <v>3312</v>
      </c>
      <c r="B94" s="11" t="s">
        <v>3274</v>
      </c>
      <c r="C94" s="272" t="s">
        <v>3313</v>
      </c>
      <c r="F94" s="344" t="s">
        <v>3314</v>
      </c>
      <c r="H94" s="367">
        <v>3.11</v>
      </c>
      <c r="I94" s="11" t="s">
        <v>3315</v>
      </c>
    </row>
    <row r="95">
      <c r="A95" s="65" t="s">
        <v>3316</v>
      </c>
      <c r="B95" s="11" t="s">
        <v>3274</v>
      </c>
      <c r="C95" s="144" t="s">
        <v>3317</v>
      </c>
      <c r="F95" s="368" t="s">
        <v>3318</v>
      </c>
      <c r="H95" s="367">
        <v>3.11</v>
      </c>
      <c r="I95" s="144" t="s">
        <v>3319</v>
      </c>
    </row>
    <row r="96">
      <c r="A96" s="65" t="s">
        <v>3320</v>
      </c>
      <c r="B96" s="11" t="s">
        <v>3274</v>
      </c>
      <c r="C96" s="279" t="s">
        <v>3321</v>
      </c>
      <c r="F96" s="344" t="s">
        <v>3322</v>
      </c>
      <c r="H96" s="367">
        <v>3.11</v>
      </c>
      <c r="I96" s="144" t="s">
        <v>3323</v>
      </c>
    </row>
    <row r="97">
      <c r="A97" s="65" t="s">
        <v>3324</v>
      </c>
      <c r="B97" s="11" t="s">
        <v>3274</v>
      </c>
      <c r="C97" s="279" t="s">
        <v>3325</v>
      </c>
      <c r="F97" s="344" t="s">
        <v>3326</v>
      </c>
      <c r="H97" s="367">
        <v>3.11</v>
      </c>
      <c r="I97" s="11" t="s">
        <v>3327</v>
      </c>
    </row>
    <row r="98">
      <c r="A98" s="65" t="s">
        <v>3328</v>
      </c>
      <c r="B98" s="11" t="s">
        <v>3274</v>
      </c>
      <c r="C98" s="144" t="s">
        <v>3329</v>
      </c>
      <c r="F98" s="344" t="s">
        <v>3330</v>
      </c>
      <c r="H98" s="367">
        <v>3.11</v>
      </c>
      <c r="I98" s="144" t="s">
        <v>3331</v>
      </c>
      <c r="J98" s="11">
        <v>4.11</v>
      </c>
      <c r="K98" s="11" t="s">
        <v>3332</v>
      </c>
    </row>
    <row r="99">
      <c r="A99" s="369" t="s">
        <v>3333</v>
      </c>
      <c r="B99" s="11" t="s">
        <v>3274</v>
      </c>
      <c r="C99" s="272" t="s">
        <v>3334</v>
      </c>
      <c r="F99" s="344" t="s">
        <v>3335</v>
      </c>
      <c r="H99" s="367">
        <v>3.11</v>
      </c>
      <c r="I99" s="11" t="s">
        <v>3315</v>
      </c>
    </row>
    <row r="100">
      <c r="A100" s="65" t="s">
        <v>3336</v>
      </c>
      <c r="B100" s="11" t="s">
        <v>3274</v>
      </c>
      <c r="C100" s="272" t="s">
        <v>3337</v>
      </c>
      <c r="F100" s="343">
        <v>9.6848586E7</v>
      </c>
      <c r="H100" s="367">
        <v>3.11</v>
      </c>
      <c r="I100" s="144" t="s">
        <v>3338</v>
      </c>
    </row>
    <row r="101">
      <c r="A101" s="65" t="s">
        <v>3339</v>
      </c>
      <c r="B101" s="11" t="s">
        <v>3274</v>
      </c>
      <c r="C101" s="272" t="s">
        <v>3340</v>
      </c>
      <c r="E101" s="11" t="s">
        <v>3341</v>
      </c>
      <c r="F101" s="344" t="s">
        <v>3342</v>
      </c>
      <c r="H101" s="367">
        <v>3.11</v>
      </c>
      <c r="I101" s="144" t="s">
        <v>3343</v>
      </c>
    </row>
    <row r="102">
      <c r="A102" s="370" t="s">
        <v>3344</v>
      </c>
      <c r="B102" s="371" t="s">
        <v>3274</v>
      </c>
      <c r="C102" s="372" t="s">
        <v>3345</v>
      </c>
      <c r="D102" s="373"/>
      <c r="E102" s="371" t="s">
        <v>3346</v>
      </c>
      <c r="F102" s="374" t="s">
        <v>3347</v>
      </c>
      <c r="G102" s="373"/>
      <c r="H102" s="375">
        <v>3.11</v>
      </c>
      <c r="I102" s="371" t="s">
        <v>3348</v>
      </c>
      <c r="J102" s="371">
        <v>4.11</v>
      </c>
      <c r="K102" s="371" t="s">
        <v>3332</v>
      </c>
      <c r="L102" s="373"/>
      <c r="M102" s="373"/>
      <c r="N102" s="373"/>
      <c r="O102" s="373"/>
      <c r="P102" s="373"/>
      <c r="Q102" s="373"/>
      <c r="R102" s="373"/>
      <c r="S102" s="373"/>
      <c r="T102" s="373"/>
      <c r="U102" s="373"/>
      <c r="V102" s="373"/>
      <c r="W102" s="373"/>
      <c r="X102" s="373"/>
      <c r="Y102" s="373"/>
      <c r="Z102" s="373"/>
    </row>
    <row r="103" ht="43.5" customHeight="1">
      <c r="A103" s="11" t="s">
        <v>3349</v>
      </c>
      <c r="B103" s="11" t="s">
        <v>3274</v>
      </c>
      <c r="E103" s="11" t="s">
        <v>3350</v>
      </c>
      <c r="F103" s="343" t="s">
        <v>3351</v>
      </c>
      <c r="H103" s="367">
        <v>3.11</v>
      </c>
      <c r="I103" s="11" t="s">
        <v>3352</v>
      </c>
    </row>
    <row r="104">
      <c r="A104" s="21" t="s">
        <v>3353</v>
      </c>
      <c r="B104" s="11" t="s">
        <v>3274</v>
      </c>
      <c r="C104" s="272" t="s">
        <v>3354</v>
      </c>
      <c r="F104" s="344" t="s">
        <v>3355</v>
      </c>
      <c r="H104" s="367">
        <v>3.11</v>
      </c>
      <c r="I104" s="11" t="s">
        <v>3277</v>
      </c>
    </row>
    <row r="105">
      <c r="A105" s="376" t="s">
        <v>3356</v>
      </c>
      <c r="B105" s="362" t="s">
        <v>3274</v>
      </c>
      <c r="C105" s="362"/>
      <c r="D105" s="364"/>
      <c r="E105" s="364"/>
      <c r="F105" s="365">
        <v>9.9981808E7</v>
      </c>
      <c r="G105" s="364"/>
      <c r="H105" s="377">
        <v>3.11</v>
      </c>
      <c r="I105" s="362" t="s">
        <v>3357</v>
      </c>
      <c r="J105" s="364"/>
      <c r="K105" s="364"/>
      <c r="L105" s="364"/>
      <c r="M105" s="364"/>
      <c r="N105" s="364"/>
      <c r="O105" s="364"/>
      <c r="P105" s="364"/>
      <c r="Q105" s="364"/>
      <c r="R105" s="364"/>
      <c r="S105" s="364"/>
      <c r="T105" s="364"/>
      <c r="U105" s="364"/>
      <c r="V105" s="364"/>
      <c r="W105" s="364"/>
      <c r="X105" s="364"/>
      <c r="Y105" s="364"/>
      <c r="Z105" s="364"/>
    </row>
    <row r="106">
      <c r="A106" s="11" t="s">
        <v>3358</v>
      </c>
      <c r="B106" s="11" t="s">
        <v>3274</v>
      </c>
      <c r="C106" s="272" t="s">
        <v>3359</v>
      </c>
      <c r="F106" s="343">
        <v>9.1520603E7</v>
      </c>
      <c r="G106" s="11" t="s">
        <v>3360</v>
      </c>
      <c r="H106" s="367">
        <v>3.11</v>
      </c>
      <c r="I106" s="144" t="s">
        <v>3361</v>
      </c>
    </row>
    <row r="107">
      <c r="A107" s="21" t="s">
        <v>3362</v>
      </c>
      <c r="B107" s="11" t="s">
        <v>3274</v>
      </c>
      <c r="C107" s="279" t="s">
        <v>3363</v>
      </c>
      <c r="F107" s="343">
        <v>9.5578833E7</v>
      </c>
      <c r="H107" s="367">
        <v>3.11</v>
      </c>
      <c r="I107" s="11" t="s">
        <v>3277</v>
      </c>
    </row>
    <row r="108">
      <c r="A108" s="11" t="s">
        <v>3364</v>
      </c>
      <c r="B108" s="11" t="s">
        <v>3274</v>
      </c>
      <c r="C108" s="279" t="s">
        <v>3365</v>
      </c>
      <c r="F108" s="378" t="s">
        <v>3366</v>
      </c>
      <c r="H108" s="367">
        <v>3.11</v>
      </c>
      <c r="I108" s="11" t="s">
        <v>3277</v>
      </c>
    </row>
    <row r="109">
      <c r="A109" s="379" t="s">
        <v>3367</v>
      </c>
      <c r="B109" s="11" t="s">
        <v>3274</v>
      </c>
      <c r="C109" s="144" t="s">
        <v>3368</v>
      </c>
      <c r="F109" s="368" t="s">
        <v>3369</v>
      </c>
      <c r="H109" s="367">
        <v>3.11</v>
      </c>
      <c r="I109" s="11" t="s">
        <v>3277</v>
      </c>
    </row>
    <row r="110">
      <c r="A110" s="21" t="s">
        <v>3370</v>
      </c>
      <c r="B110" s="11" t="s">
        <v>3274</v>
      </c>
      <c r="C110" s="279" t="s">
        <v>3371</v>
      </c>
      <c r="F110" s="343" t="s">
        <v>3372</v>
      </c>
      <c r="H110" s="367">
        <v>3.11</v>
      </c>
      <c r="I110" s="11" t="s">
        <v>3277</v>
      </c>
    </row>
    <row r="111">
      <c r="A111" s="345" t="s">
        <v>3373</v>
      </c>
      <c r="B111" s="11" t="s">
        <v>3274</v>
      </c>
      <c r="C111" s="279" t="s">
        <v>3374</v>
      </c>
      <c r="F111" s="343">
        <v>5.5666866E7</v>
      </c>
      <c r="H111" s="11">
        <v>5.11</v>
      </c>
      <c r="I111" s="144" t="s">
        <v>3375</v>
      </c>
    </row>
    <row r="112">
      <c r="A112" s="21" t="s">
        <v>3376</v>
      </c>
      <c r="B112" s="11" t="s">
        <v>3274</v>
      </c>
      <c r="C112" s="279" t="s">
        <v>3377</v>
      </c>
      <c r="F112" s="343" t="s">
        <v>3378</v>
      </c>
      <c r="H112" s="11">
        <v>5.11</v>
      </c>
      <c r="I112" s="144" t="s">
        <v>3379</v>
      </c>
    </row>
    <row r="113">
      <c r="A113" s="11" t="s">
        <v>3380</v>
      </c>
      <c r="B113" s="11" t="s">
        <v>3274</v>
      </c>
      <c r="C113" s="279" t="s">
        <v>3381</v>
      </c>
      <c r="F113" s="368">
        <v>9.8725005E7</v>
      </c>
      <c r="H113" s="11">
        <v>5.11</v>
      </c>
      <c r="I113" s="11" t="s">
        <v>3382</v>
      </c>
    </row>
    <row r="114">
      <c r="A114" s="21" t="s">
        <v>3383</v>
      </c>
      <c r="B114" s="11" t="s">
        <v>3274</v>
      </c>
      <c r="C114" s="279" t="s">
        <v>3384</v>
      </c>
      <c r="F114" s="343" t="s">
        <v>3385</v>
      </c>
      <c r="H114" s="11">
        <v>5.11</v>
      </c>
      <c r="I114" s="144" t="s">
        <v>3386</v>
      </c>
    </row>
    <row r="115">
      <c r="A115" s="21" t="s">
        <v>3387</v>
      </c>
      <c r="B115" s="11" t="s">
        <v>3274</v>
      </c>
      <c r="C115" s="272" t="s">
        <v>3388</v>
      </c>
      <c r="F115" s="343">
        <v>9.3858733E7</v>
      </c>
      <c r="H115" s="11">
        <v>5.11</v>
      </c>
      <c r="I115" s="11" t="s">
        <v>3389</v>
      </c>
    </row>
    <row r="116">
      <c r="A116" s="380" t="s">
        <v>3390</v>
      </c>
      <c r="B116" s="11" t="s">
        <v>3274</v>
      </c>
      <c r="C116" s="279" t="s">
        <v>3391</v>
      </c>
      <c r="F116" s="343">
        <v>9.917027E7</v>
      </c>
      <c r="H116" s="11">
        <v>5.11</v>
      </c>
      <c r="I116" s="11" t="s">
        <v>3392</v>
      </c>
    </row>
    <row r="117">
      <c r="A117" s="21" t="s">
        <v>3393</v>
      </c>
      <c r="B117" s="11" t="s">
        <v>3274</v>
      </c>
      <c r="C117" s="144" t="s">
        <v>3394</v>
      </c>
      <c r="F117" s="343">
        <v>9.3797718E7</v>
      </c>
      <c r="H117" s="11">
        <v>5.11</v>
      </c>
      <c r="I117" s="11" t="s">
        <v>3280</v>
      </c>
    </row>
    <row r="118">
      <c r="A118" s="21" t="s">
        <v>3395</v>
      </c>
      <c r="B118" s="11" t="s">
        <v>3274</v>
      </c>
      <c r="C118" s="272" t="s">
        <v>3396</v>
      </c>
      <c r="F118" s="343" t="s">
        <v>3397</v>
      </c>
      <c r="H118" s="11">
        <v>5.11</v>
      </c>
      <c r="I118" s="144" t="s">
        <v>3398</v>
      </c>
    </row>
    <row r="119">
      <c r="A119" s="21" t="s">
        <v>3399</v>
      </c>
      <c r="B119" s="11" t="s">
        <v>3274</v>
      </c>
      <c r="C119" s="279" t="s">
        <v>3400</v>
      </c>
      <c r="F119" s="381">
        <v>9.588158E7</v>
      </c>
      <c r="H119" s="11">
        <v>5.11</v>
      </c>
      <c r="I119" s="11" t="s">
        <v>3401</v>
      </c>
    </row>
    <row r="120">
      <c r="A120" s="21" t="s">
        <v>3402</v>
      </c>
      <c r="B120" s="11" t="s">
        <v>3274</v>
      </c>
      <c r="C120" s="279" t="s">
        <v>3403</v>
      </c>
      <c r="F120" s="343" t="s">
        <v>3404</v>
      </c>
      <c r="H120" s="11">
        <v>5.11</v>
      </c>
      <c r="I120" s="144" t="s">
        <v>3405</v>
      </c>
    </row>
    <row r="121">
      <c r="A121" s="21" t="s">
        <v>3406</v>
      </c>
      <c r="B121" s="11" t="s">
        <v>3274</v>
      </c>
      <c r="C121" s="272" t="s">
        <v>3407</v>
      </c>
      <c r="F121" s="360">
        <v>9.5722722E7</v>
      </c>
      <c r="H121" s="11">
        <v>5.11</v>
      </c>
      <c r="I121" s="144" t="s">
        <v>3408</v>
      </c>
    </row>
    <row r="122">
      <c r="A122" s="21" t="s">
        <v>3409</v>
      </c>
      <c r="B122" s="11" t="s">
        <v>3274</v>
      </c>
      <c r="C122" s="11" t="s">
        <v>3410</v>
      </c>
      <c r="F122" s="343" t="s">
        <v>3411</v>
      </c>
      <c r="H122" s="11">
        <v>5.11</v>
      </c>
      <c r="I122" s="11" t="s">
        <v>3412</v>
      </c>
    </row>
    <row r="123">
      <c r="A123" s="21" t="s">
        <v>3413</v>
      </c>
      <c r="B123" s="11" t="s">
        <v>3274</v>
      </c>
      <c r="F123" s="360">
        <v>4.4584458E7</v>
      </c>
      <c r="H123" s="11">
        <v>5.11</v>
      </c>
      <c r="I123" s="11" t="s">
        <v>3277</v>
      </c>
    </row>
    <row r="124">
      <c r="A124" s="21" t="s">
        <v>3414</v>
      </c>
      <c r="B124" s="11" t="s">
        <v>3274</v>
      </c>
      <c r="C124" s="272" t="s">
        <v>3415</v>
      </c>
      <c r="F124" s="344" t="s">
        <v>3416</v>
      </c>
      <c r="H124" s="11">
        <v>5.11</v>
      </c>
      <c r="I124" s="144" t="s">
        <v>3417</v>
      </c>
    </row>
    <row r="125">
      <c r="A125" s="21" t="s">
        <v>3418</v>
      </c>
      <c r="B125" s="11" t="s">
        <v>3274</v>
      </c>
      <c r="C125" s="279" t="s">
        <v>3419</v>
      </c>
      <c r="F125" s="343">
        <v>9.190112E7</v>
      </c>
      <c r="H125" s="11">
        <v>5.11</v>
      </c>
      <c r="I125" s="11" t="s">
        <v>3420</v>
      </c>
    </row>
    <row r="126">
      <c r="A126" s="21" t="s">
        <v>3421</v>
      </c>
      <c r="B126" s="11" t="s">
        <v>3274</v>
      </c>
      <c r="F126" s="382" t="s">
        <v>3422</v>
      </c>
      <c r="H126" s="11">
        <v>5.11</v>
      </c>
      <c r="I126" s="144" t="s">
        <v>3423</v>
      </c>
    </row>
    <row r="127">
      <c r="A127" s="21" t="s">
        <v>3424</v>
      </c>
      <c r="B127" s="11" t="s">
        <v>3274</v>
      </c>
      <c r="C127" s="272" t="s">
        <v>3425</v>
      </c>
      <c r="F127" s="344" t="s">
        <v>3426</v>
      </c>
      <c r="H127" s="11">
        <v>5.11</v>
      </c>
      <c r="I127" s="144" t="s">
        <v>3427</v>
      </c>
    </row>
    <row r="128">
      <c r="A128" s="310" t="s">
        <v>3428</v>
      </c>
      <c r="B128" s="11" t="s">
        <v>3274</v>
      </c>
      <c r="C128" s="272" t="s">
        <v>3429</v>
      </c>
      <c r="F128" s="360">
        <v>7.7977807E7</v>
      </c>
      <c r="H128" s="11">
        <v>5.11</v>
      </c>
      <c r="I128" s="11" t="s">
        <v>3430</v>
      </c>
    </row>
    <row r="129">
      <c r="A129" s="21" t="s">
        <v>3431</v>
      </c>
      <c r="B129" s="11" t="s">
        <v>3274</v>
      </c>
      <c r="F129" s="360">
        <v>4.4262704E7</v>
      </c>
      <c r="H129" s="11">
        <v>5.11</v>
      </c>
      <c r="I129" s="11" t="s">
        <v>3432</v>
      </c>
    </row>
    <row r="130">
      <c r="A130" s="21" t="s">
        <v>3433</v>
      </c>
      <c r="B130" s="11" t="s">
        <v>3274</v>
      </c>
      <c r="C130" s="272" t="s">
        <v>3434</v>
      </c>
      <c r="F130" s="343" t="s">
        <v>3435</v>
      </c>
      <c r="H130" s="11">
        <v>5.11</v>
      </c>
      <c r="I130" s="11" t="s">
        <v>3436</v>
      </c>
    </row>
    <row r="131">
      <c r="A131" s="21" t="s">
        <v>3437</v>
      </c>
      <c r="B131" s="11" t="s">
        <v>3274</v>
      </c>
      <c r="C131" s="272" t="s">
        <v>3438</v>
      </c>
      <c r="F131" s="360">
        <v>9.158294E7</v>
      </c>
      <c r="H131" s="11">
        <v>5.11</v>
      </c>
      <c r="I131" s="11" t="s">
        <v>3277</v>
      </c>
    </row>
    <row r="132">
      <c r="A132" s="356"/>
      <c r="B132" s="383"/>
      <c r="C132" s="357"/>
      <c r="D132" s="357"/>
      <c r="E132" s="334" t="s">
        <v>3439</v>
      </c>
      <c r="F132" s="357"/>
      <c r="G132" s="357"/>
      <c r="H132" s="357"/>
      <c r="I132" s="357"/>
    </row>
    <row r="133">
      <c r="A133" s="384" t="s">
        <v>3440</v>
      </c>
      <c r="B133" s="11" t="s">
        <v>3441</v>
      </c>
      <c r="C133" s="311" t="s">
        <v>3442</v>
      </c>
      <c r="F133" s="385"/>
      <c r="H133" s="11">
        <v>4.11</v>
      </c>
      <c r="I133" s="144" t="s">
        <v>3443</v>
      </c>
    </row>
    <row r="134">
      <c r="A134" s="384" t="s">
        <v>3444</v>
      </c>
      <c r="B134" s="11" t="s">
        <v>3445</v>
      </c>
      <c r="C134" s="386" t="s">
        <v>3446</v>
      </c>
      <c r="E134" s="11" t="s">
        <v>3447</v>
      </c>
      <c r="F134" s="344">
        <v>9.3315588E7</v>
      </c>
      <c r="H134" s="11">
        <v>4.11</v>
      </c>
      <c r="I134" s="144" t="s">
        <v>3448</v>
      </c>
    </row>
    <row r="135">
      <c r="A135" s="384" t="s">
        <v>3449</v>
      </c>
      <c r="B135" s="11" t="s">
        <v>3450</v>
      </c>
      <c r="C135" s="386" t="s">
        <v>3451</v>
      </c>
      <c r="F135" s="344"/>
      <c r="H135" s="11">
        <v>4.11</v>
      </c>
      <c r="I135" s="144" t="s">
        <v>3452</v>
      </c>
    </row>
    <row r="136">
      <c r="A136" s="369" t="s">
        <v>3453</v>
      </c>
      <c r="B136" s="11" t="s">
        <v>3454</v>
      </c>
      <c r="C136" s="311" t="s">
        <v>3451</v>
      </c>
      <c r="F136" s="387"/>
      <c r="H136" s="11">
        <v>4.11</v>
      </c>
      <c r="I136" s="144" t="s">
        <v>3455</v>
      </c>
    </row>
    <row r="137">
      <c r="A137" s="369" t="s">
        <v>3456</v>
      </c>
      <c r="B137" s="11" t="s">
        <v>3454</v>
      </c>
      <c r="C137" s="11" t="s">
        <v>3451</v>
      </c>
      <c r="H137" s="11">
        <v>4.11</v>
      </c>
      <c r="I137" s="11" t="s">
        <v>3457</v>
      </c>
    </row>
    <row r="138">
      <c r="A138" s="11" t="s">
        <v>3458</v>
      </c>
      <c r="B138" s="11" t="s">
        <v>3459</v>
      </c>
      <c r="C138" s="11" t="s">
        <v>3460</v>
      </c>
      <c r="H138" s="11">
        <v>5.11</v>
      </c>
      <c r="I138" s="144" t="s">
        <v>3461</v>
      </c>
    </row>
    <row r="139">
      <c r="A139" s="11" t="s">
        <v>3462</v>
      </c>
      <c r="B139" s="144" t="s">
        <v>3459</v>
      </c>
      <c r="C139" s="11" t="s">
        <v>3463</v>
      </c>
      <c r="H139" s="11">
        <v>5.11</v>
      </c>
      <c r="I139" s="11" t="s">
        <v>3464</v>
      </c>
    </row>
    <row r="140">
      <c r="A140" s="11" t="s">
        <v>3465</v>
      </c>
      <c r="B140" s="11" t="s">
        <v>3450</v>
      </c>
      <c r="C140" s="11" t="s">
        <v>3466</v>
      </c>
      <c r="E140" s="144" t="s">
        <v>3467</v>
      </c>
      <c r="F140" s="11">
        <v>9.550705E7</v>
      </c>
      <c r="H140" s="11">
        <v>5.11</v>
      </c>
      <c r="I140" s="144" t="s">
        <v>3468</v>
      </c>
    </row>
  </sheetData>
  <mergeCells count="1">
    <mergeCell ref="A38:K38"/>
  </mergeCells>
  <conditionalFormatting sqref="A2">
    <cfRule type="notContainsBlanks" dxfId="0" priority="1">
      <formula>LEN(TRIM(A2))&gt;0</formula>
    </cfRule>
  </conditionalFormatting>
  <conditionalFormatting sqref="A7:G7 I7:Z7">
    <cfRule type="notContainsBlanks" dxfId="0" priority="2">
      <formula>LEN(TRIM(A7))&gt;0</formula>
    </cfRule>
  </conditionalFormatting>
  <hyperlinks>
    <hyperlink r:id="rId1" ref="I5"/>
    <hyperlink r:id="rId2" ref="C79"/>
    <hyperlink r:id="rId3" ref="G80"/>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86"/>
  </cols>
  <sheetData>
    <row r="1">
      <c r="A1" s="337" t="s">
        <v>3131</v>
      </c>
      <c r="B1" s="338" t="s">
        <v>3104</v>
      </c>
      <c r="C1" s="339" t="s">
        <v>3132</v>
      </c>
      <c r="D1" s="340"/>
      <c r="E1" s="338" t="s">
        <v>3133</v>
      </c>
      <c r="F1" s="341" t="s">
        <v>3134</v>
      </c>
      <c r="G1" s="338"/>
      <c r="H1" s="338" t="s">
        <v>3001</v>
      </c>
      <c r="I1" s="342" t="s">
        <v>3135</v>
      </c>
      <c r="J1" s="340"/>
      <c r="K1" s="340"/>
      <c r="L1" s="340"/>
      <c r="M1" s="340"/>
      <c r="N1" s="340"/>
      <c r="O1" s="340"/>
      <c r="P1" s="340"/>
      <c r="Q1" s="340"/>
      <c r="R1" s="340"/>
      <c r="S1" s="340"/>
      <c r="T1" s="340"/>
      <c r="U1" s="340"/>
      <c r="V1" s="340"/>
      <c r="W1" s="340"/>
      <c r="X1" s="340"/>
      <c r="Y1" s="340"/>
      <c r="Z1" s="340"/>
    </row>
    <row r="2">
      <c r="A2" s="388" t="s">
        <v>724</v>
      </c>
      <c r="B2" s="389" t="s">
        <v>3469</v>
      </c>
      <c r="C2" s="144" t="s">
        <v>3470</v>
      </c>
      <c r="D2" s="390" t="s">
        <v>3471</v>
      </c>
      <c r="E2" s="391" t="s">
        <v>3472</v>
      </c>
      <c r="F2" s="109"/>
      <c r="G2" s="144" t="s">
        <v>3473</v>
      </c>
      <c r="H2" s="144" t="s">
        <v>3474</v>
      </c>
      <c r="I2" s="144" t="s">
        <v>3475</v>
      </c>
    </row>
    <row r="3" ht="23.25" customHeight="1">
      <c r="A3" s="392" t="s">
        <v>3476</v>
      </c>
      <c r="B3" s="393" t="s">
        <v>3477</v>
      </c>
      <c r="C3" s="394" t="s">
        <v>3478</v>
      </c>
      <c r="D3" s="393"/>
      <c r="E3" s="395" t="s">
        <v>3479</v>
      </c>
      <c r="F3" s="396" t="s">
        <v>3480</v>
      </c>
      <c r="G3" s="393"/>
      <c r="H3" s="397" t="s">
        <v>3481</v>
      </c>
    </row>
    <row r="4" ht="36.75" customHeight="1">
      <c r="A4" s="398" t="s">
        <v>3482</v>
      </c>
      <c r="B4" s="11" t="s">
        <v>3483</v>
      </c>
      <c r="C4" s="399" t="s">
        <v>3484</v>
      </c>
      <c r="D4" s="393"/>
      <c r="E4" s="400" t="s">
        <v>3485</v>
      </c>
      <c r="F4" s="401" t="s">
        <v>3486</v>
      </c>
      <c r="G4" s="393"/>
      <c r="H4" s="144" t="s">
        <v>3487</v>
      </c>
    </row>
    <row r="5" ht="49.5" customHeight="1">
      <c r="A5" s="402" t="s">
        <v>3488</v>
      </c>
      <c r="B5" s="11" t="s">
        <v>3483</v>
      </c>
      <c r="C5" s="399" t="s">
        <v>3489</v>
      </c>
      <c r="D5" s="393"/>
      <c r="E5" s="403" t="s">
        <v>3490</v>
      </c>
      <c r="F5" s="401" t="s">
        <v>3491</v>
      </c>
      <c r="G5" s="393"/>
      <c r="H5" s="144" t="s">
        <v>3492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86"/>
    <col customWidth="1" min="2" max="2" width="17.29"/>
    <col customWidth="1" min="3" max="3" width="19.43"/>
    <col customWidth="1" min="4" max="4" width="25.14"/>
    <col customWidth="1" min="7" max="7" width="110.29"/>
    <col customWidth="1" min="8" max="8" width="24.0"/>
  </cols>
  <sheetData>
    <row r="1">
      <c r="A1" s="404" t="s">
        <v>3493</v>
      </c>
      <c r="B1" s="404" t="s">
        <v>3494</v>
      </c>
      <c r="C1" s="404" t="s">
        <v>3495</v>
      </c>
      <c r="D1" s="405" t="s">
        <v>3496</v>
      </c>
      <c r="E1" s="405" t="s">
        <v>3497</v>
      </c>
      <c r="F1" s="405" t="s">
        <v>3498</v>
      </c>
      <c r="G1" s="12" t="s">
        <v>3499</v>
      </c>
      <c r="H1" s="13"/>
      <c r="I1" s="13"/>
      <c r="J1" s="13"/>
      <c r="K1" s="13"/>
      <c r="L1" s="13"/>
      <c r="M1" s="13"/>
      <c r="N1" s="13"/>
      <c r="O1" s="13"/>
      <c r="P1" s="13"/>
      <c r="Q1" s="13"/>
      <c r="R1" s="13"/>
      <c r="S1" s="13"/>
      <c r="T1" s="13"/>
      <c r="U1" s="13"/>
      <c r="V1" s="13"/>
      <c r="W1" s="13"/>
      <c r="X1" s="13"/>
      <c r="Y1" s="13"/>
      <c r="Z1" s="13"/>
      <c r="AA1" s="13"/>
      <c r="AB1" s="13"/>
    </row>
    <row r="2">
      <c r="A2" s="406" t="s">
        <v>3500</v>
      </c>
      <c r="B2" s="8" t="s">
        <v>3501</v>
      </c>
      <c r="C2" s="12">
        <v>9.1411354E7</v>
      </c>
      <c r="D2" s="8" t="s">
        <v>1417</v>
      </c>
      <c r="E2" s="407" t="s">
        <v>3502</v>
      </c>
      <c r="F2" s="408">
        <v>0.5208333333333334</v>
      </c>
      <c r="G2" s="8" t="s">
        <v>3503</v>
      </c>
      <c r="H2" s="8" t="s">
        <v>3504</v>
      </c>
      <c r="I2" s="13"/>
      <c r="J2" s="13"/>
      <c r="K2" s="13"/>
      <c r="L2" s="13"/>
      <c r="M2" s="13"/>
      <c r="N2" s="13"/>
      <c r="O2" s="13"/>
      <c r="P2" s="13"/>
      <c r="Q2" s="13"/>
      <c r="R2" s="13"/>
      <c r="S2" s="13"/>
      <c r="T2" s="13"/>
      <c r="U2" s="13"/>
      <c r="V2" s="13"/>
      <c r="W2" s="13"/>
      <c r="X2" s="13"/>
      <c r="Y2" s="13"/>
      <c r="Z2" s="13"/>
      <c r="AA2" s="13"/>
      <c r="AB2" s="13"/>
    </row>
    <row r="3">
      <c r="A3" s="8" t="s">
        <v>1182</v>
      </c>
      <c r="B3" s="12" t="s">
        <v>3505</v>
      </c>
      <c r="C3" s="12">
        <v>9.5687009E7</v>
      </c>
      <c r="D3" s="8" t="s">
        <v>3506</v>
      </c>
      <c r="E3" s="409" t="s">
        <v>3507</v>
      </c>
      <c r="F3" s="408">
        <v>0.625</v>
      </c>
      <c r="G3" s="8" t="s">
        <v>3508</v>
      </c>
      <c r="H3" s="8"/>
      <c r="I3" s="13"/>
      <c r="J3" s="13"/>
      <c r="K3" s="13"/>
      <c r="L3" s="13"/>
      <c r="M3" s="13"/>
      <c r="N3" s="13"/>
      <c r="O3" s="13"/>
      <c r="P3" s="13"/>
      <c r="Q3" s="13"/>
      <c r="R3" s="13"/>
      <c r="S3" s="13"/>
      <c r="T3" s="13"/>
      <c r="U3" s="13"/>
      <c r="V3" s="13"/>
      <c r="W3" s="13"/>
      <c r="X3" s="13"/>
      <c r="Y3" s="13"/>
      <c r="Z3" s="13"/>
      <c r="AA3" s="13"/>
      <c r="AB3" s="13"/>
    </row>
    <row r="4">
      <c r="A4" s="12" t="s">
        <v>3509</v>
      </c>
      <c r="B4" s="410" t="s">
        <v>3510</v>
      </c>
      <c r="C4" s="12">
        <v>9.3586688E7</v>
      </c>
      <c r="D4" s="8" t="s">
        <v>3511</v>
      </c>
      <c r="E4" s="409" t="s">
        <v>3507</v>
      </c>
      <c r="F4" s="408">
        <v>0.5208333333333334</v>
      </c>
      <c r="G4" s="8" t="s">
        <v>3512</v>
      </c>
      <c r="H4" s="13"/>
      <c r="I4" s="13"/>
      <c r="J4" s="13"/>
      <c r="K4" s="13"/>
      <c r="L4" s="13"/>
      <c r="M4" s="13"/>
      <c r="N4" s="13"/>
      <c r="O4" s="13"/>
      <c r="P4" s="13"/>
      <c r="Q4" s="13"/>
      <c r="R4" s="13"/>
      <c r="S4" s="13"/>
      <c r="T4" s="13"/>
      <c r="U4" s="13"/>
      <c r="V4" s="13"/>
      <c r="W4" s="13"/>
      <c r="X4" s="13"/>
      <c r="Y4" s="13"/>
      <c r="Z4" s="13"/>
      <c r="AA4" s="13"/>
      <c r="AB4" s="13"/>
    </row>
    <row r="5">
      <c r="A5" s="8" t="s">
        <v>3513</v>
      </c>
      <c r="B5" s="411" t="s">
        <v>3514</v>
      </c>
      <c r="C5" s="12">
        <v>3.3570603E7</v>
      </c>
      <c r="D5" s="8" t="s">
        <v>3515</v>
      </c>
      <c r="E5" s="409" t="s">
        <v>3516</v>
      </c>
      <c r="F5" s="408">
        <v>0.5208333333333334</v>
      </c>
      <c r="G5" s="8" t="s">
        <v>3517</v>
      </c>
      <c r="H5" s="13"/>
      <c r="I5" s="13"/>
      <c r="J5" s="13"/>
      <c r="K5" s="13"/>
      <c r="L5" s="13"/>
      <c r="M5" s="13"/>
      <c r="N5" s="13"/>
      <c r="O5" s="13"/>
      <c r="P5" s="13"/>
      <c r="Q5" s="13"/>
      <c r="R5" s="13"/>
      <c r="S5" s="13"/>
      <c r="T5" s="13"/>
      <c r="U5" s="13"/>
      <c r="V5" s="13"/>
      <c r="W5" s="13"/>
      <c r="X5" s="13"/>
      <c r="Y5" s="13"/>
      <c r="Z5" s="13"/>
      <c r="AA5" s="13"/>
      <c r="AB5" s="13"/>
    </row>
    <row r="6">
      <c r="A6" s="12" t="s">
        <v>1160</v>
      </c>
      <c r="B6" s="12" t="s">
        <v>3518</v>
      </c>
      <c r="C6" s="412">
        <v>4.12019E7</v>
      </c>
      <c r="D6" s="413" t="s">
        <v>3519</v>
      </c>
      <c r="E6" s="409" t="s">
        <v>3520</v>
      </c>
      <c r="F6" s="408">
        <v>0.5208333333333334</v>
      </c>
      <c r="G6" s="144" t="s">
        <v>3521</v>
      </c>
      <c r="H6" s="13"/>
      <c r="I6" s="13"/>
      <c r="J6" s="13"/>
      <c r="K6" s="13"/>
      <c r="L6" s="13"/>
      <c r="M6" s="13"/>
      <c r="N6" s="13"/>
      <c r="O6" s="13"/>
      <c r="P6" s="13"/>
      <c r="Q6" s="13"/>
      <c r="R6" s="13"/>
      <c r="S6" s="13"/>
      <c r="T6" s="13"/>
      <c r="U6" s="13"/>
      <c r="V6" s="13"/>
      <c r="W6" s="13"/>
      <c r="X6" s="13"/>
      <c r="Y6" s="13"/>
      <c r="Z6" s="13"/>
      <c r="AA6" s="13"/>
      <c r="AB6" s="13"/>
    </row>
    <row r="7">
      <c r="A7" s="11" t="s">
        <v>3522</v>
      </c>
      <c r="B7" s="11" t="s">
        <v>134</v>
      </c>
      <c r="C7" s="11" t="s">
        <v>3523</v>
      </c>
      <c r="D7" s="144" t="s">
        <v>3524</v>
      </c>
      <c r="E7" s="409" t="s">
        <v>3525</v>
      </c>
      <c r="F7" s="408">
        <v>0.4166666666666667</v>
      </c>
      <c r="G7" s="144" t="s">
        <v>3526</v>
      </c>
      <c r="H7" s="13"/>
      <c r="I7" s="13"/>
      <c r="J7" s="13"/>
      <c r="K7" s="13"/>
      <c r="L7" s="13"/>
      <c r="M7" s="13"/>
      <c r="N7" s="13"/>
      <c r="O7" s="13"/>
      <c r="P7" s="13"/>
      <c r="Q7" s="13"/>
      <c r="R7" s="13"/>
      <c r="S7" s="13"/>
      <c r="T7" s="13"/>
      <c r="U7" s="13"/>
      <c r="V7" s="13"/>
      <c r="W7" s="13"/>
      <c r="X7" s="13"/>
      <c r="Y7" s="13"/>
      <c r="Z7" s="13"/>
      <c r="AA7" s="13"/>
      <c r="AB7" s="13"/>
    </row>
    <row r="8">
      <c r="A8" s="8" t="s">
        <v>3527</v>
      </c>
      <c r="B8" s="8" t="s">
        <v>3528</v>
      </c>
      <c r="C8" s="8" t="s">
        <v>3529</v>
      </c>
      <c r="D8" s="8" t="s">
        <v>2997</v>
      </c>
      <c r="E8" s="409" t="s">
        <v>3525</v>
      </c>
      <c r="F8" s="408">
        <v>0.5416666666666666</v>
      </c>
      <c r="G8" s="8" t="s">
        <v>3530</v>
      </c>
      <c r="H8" s="13"/>
      <c r="I8" s="13"/>
      <c r="J8" s="13"/>
      <c r="K8" s="13"/>
      <c r="L8" s="13"/>
      <c r="M8" s="13"/>
      <c r="N8" s="13"/>
      <c r="O8" s="13"/>
      <c r="P8" s="13"/>
      <c r="Q8" s="13"/>
      <c r="R8" s="13"/>
      <c r="S8" s="13"/>
      <c r="T8" s="13"/>
      <c r="U8" s="13"/>
      <c r="V8" s="13"/>
      <c r="W8" s="13"/>
      <c r="X8" s="13"/>
      <c r="Y8" s="13"/>
      <c r="Z8" s="13"/>
      <c r="AA8" s="13"/>
      <c r="AB8" s="13"/>
    </row>
    <row r="9">
      <c r="A9" s="144" t="s">
        <v>3531</v>
      </c>
      <c r="B9" s="8" t="s">
        <v>3532</v>
      </c>
      <c r="C9" s="8"/>
      <c r="D9" s="279" t="s">
        <v>3533</v>
      </c>
      <c r="E9" s="409" t="s">
        <v>3534</v>
      </c>
      <c r="F9" s="408">
        <v>0.5208333333333334</v>
      </c>
      <c r="G9" s="144" t="s">
        <v>3535</v>
      </c>
      <c r="H9" s="13"/>
      <c r="I9" s="13"/>
      <c r="J9" s="13"/>
      <c r="K9" s="13"/>
      <c r="L9" s="13"/>
      <c r="M9" s="13"/>
      <c r="N9" s="13"/>
      <c r="O9" s="13"/>
      <c r="P9" s="13"/>
      <c r="Q9" s="13"/>
      <c r="R9" s="13"/>
      <c r="S9" s="13"/>
      <c r="T9" s="13"/>
      <c r="U9" s="13"/>
      <c r="V9" s="13"/>
      <c r="W9" s="13"/>
      <c r="X9" s="13"/>
      <c r="Y9" s="13"/>
      <c r="Z9" s="13"/>
      <c r="AA9" s="13"/>
      <c r="AB9" s="13"/>
    </row>
    <row r="10">
      <c r="A10" s="8" t="s">
        <v>3536</v>
      </c>
      <c r="B10" s="12" t="s">
        <v>3537</v>
      </c>
      <c r="C10" s="12" t="s">
        <v>3538</v>
      </c>
      <c r="D10" s="414" t="s">
        <v>3539</v>
      </c>
      <c r="E10" s="409" t="s">
        <v>3540</v>
      </c>
      <c r="F10" s="408">
        <v>0.5208333333333334</v>
      </c>
      <c r="G10" s="12" t="s">
        <v>3541</v>
      </c>
      <c r="H10" s="13"/>
      <c r="I10" s="13"/>
      <c r="J10" s="13"/>
      <c r="K10" s="13"/>
      <c r="L10" s="13"/>
      <c r="M10" s="13"/>
      <c r="N10" s="13"/>
      <c r="O10" s="13"/>
      <c r="P10" s="13"/>
      <c r="Q10" s="13"/>
      <c r="R10" s="13"/>
      <c r="S10" s="13"/>
      <c r="T10" s="13"/>
      <c r="U10" s="13"/>
      <c r="V10" s="13"/>
      <c r="W10" s="13"/>
      <c r="X10" s="13"/>
      <c r="Y10" s="13"/>
      <c r="Z10" s="13"/>
      <c r="AA10" s="13"/>
      <c r="AB10" s="13"/>
    </row>
    <row r="11">
      <c r="A11" s="8" t="s">
        <v>3542</v>
      </c>
      <c r="B11" s="12" t="s">
        <v>3543</v>
      </c>
      <c r="C11" s="12">
        <v>3.3777165E7</v>
      </c>
      <c r="D11" s="415" t="s">
        <v>3544</v>
      </c>
      <c r="E11" s="409" t="s">
        <v>3545</v>
      </c>
      <c r="F11" s="408">
        <v>0.5208333333333334</v>
      </c>
      <c r="G11" s="12" t="s">
        <v>3546</v>
      </c>
      <c r="H11" s="13"/>
      <c r="I11" s="13"/>
      <c r="J11" s="13"/>
      <c r="K11" s="13"/>
      <c r="L11" s="13"/>
      <c r="M11" s="13"/>
      <c r="N11" s="13"/>
      <c r="O11" s="13"/>
      <c r="P11" s="13"/>
      <c r="Q11" s="13"/>
      <c r="R11" s="13"/>
      <c r="S11" s="13"/>
      <c r="T11" s="13"/>
      <c r="U11" s="13"/>
      <c r="V11" s="13"/>
      <c r="W11" s="13"/>
      <c r="X11" s="13"/>
      <c r="Y11" s="13"/>
      <c r="Z11" s="13"/>
      <c r="AA11" s="13"/>
      <c r="AB11" s="13"/>
    </row>
    <row r="12">
      <c r="A12" s="12" t="s">
        <v>3547</v>
      </c>
      <c r="B12" s="12" t="s">
        <v>3548</v>
      </c>
      <c r="C12" s="12" t="s">
        <v>3549</v>
      </c>
      <c r="D12" s="8" t="s">
        <v>3550</v>
      </c>
      <c r="E12" s="409" t="s">
        <v>3551</v>
      </c>
      <c r="F12" s="408">
        <v>0.5208333333333334</v>
      </c>
      <c r="G12" s="12" t="s">
        <v>3552</v>
      </c>
    </row>
    <row r="13">
      <c r="A13" s="12" t="s">
        <v>3553</v>
      </c>
      <c r="B13" s="8" t="s">
        <v>3554</v>
      </c>
      <c r="C13" s="412">
        <v>7.7030324E7</v>
      </c>
      <c r="D13" s="8" t="s">
        <v>3555</v>
      </c>
      <c r="E13" s="409" t="s">
        <v>3551</v>
      </c>
      <c r="F13" s="408">
        <v>0.7291666666666666</v>
      </c>
      <c r="G13" s="8" t="s">
        <v>3556</v>
      </c>
    </row>
    <row r="14">
      <c r="A14" s="12" t="s">
        <v>3557</v>
      </c>
      <c r="B14" s="8" t="s">
        <v>3558</v>
      </c>
      <c r="C14" s="12" t="s">
        <v>3559</v>
      </c>
      <c r="D14" s="8" t="s">
        <v>3560</v>
      </c>
      <c r="E14" s="409" t="s">
        <v>3561</v>
      </c>
      <c r="F14" s="408">
        <v>0.5208333333333334</v>
      </c>
      <c r="G14" s="82" t="s">
        <v>3562</v>
      </c>
    </row>
    <row r="15">
      <c r="A15" s="416" t="s">
        <v>3563</v>
      </c>
      <c r="B15" s="12" t="s">
        <v>3564</v>
      </c>
      <c r="C15" s="12">
        <v>4.4505595E7</v>
      </c>
      <c r="D15" s="12" t="s">
        <v>3565</v>
      </c>
      <c r="E15" s="409" t="s">
        <v>3566</v>
      </c>
      <c r="F15" s="408">
        <v>0.5208333333333334</v>
      </c>
      <c r="G15" s="8" t="s">
        <v>3567</v>
      </c>
    </row>
    <row r="16">
      <c r="A16" s="144" t="s">
        <v>3568</v>
      </c>
      <c r="B16" s="11" t="s">
        <v>3569</v>
      </c>
      <c r="C16" s="11" t="s">
        <v>3570</v>
      </c>
      <c r="D16" s="144" t="s">
        <v>3571</v>
      </c>
      <c r="E16" s="409" t="s">
        <v>3572</v>
      </c>
      <c r="F16" s="408">
        <v>0.5208333333333334</v>
      </c>
      <c r="G16" s="8" t="s">
        <v>3573</v>
      </c>
    </row>
    <row r="17">
      <c r="A17" s="12" t="s">
        <v>3574</v>
      </c>
      <c r="B17" s="12" t="s">
        <v>3575</v>
      </c>
      <c r="C17" s="417">
        <v>4.1888351E7</v>
      </c>
      <c r="D17" s="418" t="s">
        <v>3576</v>
      </c>
      <c r="E17" s="409" t="s">
        <v>3572</v>
      </c>
      <c r="F17" s="408">
        <v>0.7291666666666666</v>
      </c>
      <c r="G17" s="8" t="s">
        <v>3577</v>
      </c>
    </row>
    <row r="18">
      <c r="A18" s="144" t="s">
        <v>3578</v>
      </c>
      <c r="B18" s="12" t="s">
        <v>3579</v>
      </c>
      <c r="C18" s="11">
        <v>9.9489404E7</v>
      </c>
      <c r="D18" s="11" t="s">
        <v>3580</v>
      </c>
      <c r="E18" s="409" t="s">
        <v>3581</v>
      </c>
      <c r="F18" s="408">
        <v>0.5416666666666666</v>
      </c>
      <c r="G18" s="13"/>
    </row>
    <row r="19">
      <c r="A19" s="11" t="s">
        <v>3582</v>
      </c>
      <c r="B19" s="11" t="s">
        <v>3583</v>
      </c>
      <c r="C19" s="419">
        <v>9.582822E7</v>
      </c>
      <c r="D19" s="12" t="s">
        <v>3584</v>
      </c>
      <c r="E19" s="409" t="s">
        <v>3585</v>
      </c>
      <c r="F19" s="408">
        <v>0.75</v>
      </c>
      <c r="G19" s="8" t="s">
        <v>3586</v>
      </c>
    </row>
    <row r="20">
      <c r="A20" s="12" t="s">
        <v>676</v>
      </c>
      <c r="B20" s="12" t="s">
        <v>3537</v>
      </c>
      <c r="C20" s="420">
        <v>9.8008598E7</v>
      </c>
      <c r="D20" s="421" t="s">
        <v>3587</v>
      </c>
      <c r="E20" s="409" t="s">
        <v>3585</v>
      </c>
      <c r="F20" s="408">
        <v>0.5208333333333334</v>
      </c>
      <c r="G20" s="8" t="s">
        <v>3588</v>
      </c>
      <c r="H20" s="13"/>
      <c r="I20" s="13"/>
      <c r="J20" s="13"/>
      <c r="K20" s="13"/>
      <c r="L20" s="13"/>
      <c r="M20" s="13"/>
      <c r="N20" s="13"/>
      <c r="O20" s="13"/>
      <c r="P20" s="13"/>
      <c r="Q20" s="13"/>
      <c r="R20" s="13"/>
      <c r="S20" s="13"/>
      <c r="T20" s="13"/>
      <c r="U20" s="13"/>
      <c r="V20" s="13"/>
      <c r="W20" s="13"/>
      <c r="X20" s="13"/>
      <c r="Y20" s="13"/>
      <c r="Z20" s="13"/>
      <c r="AA20" s="13"/>
      <c r="AB20" s="13"/>
    </row>
    <row r="21">
      <c r="A21" s="144" t="s">
        <v>3589</v>
      </c>
      <c r="B21" s="12" t="s">
        <v>3590</v>
      </c>
      <c r="C21" s="116">
        <v>9.6093003E7</v>
      </c>
      <c r="D21" s="422" t="s">
        <v>3591</v>
      </c>
      <c r="E21" s="409" t="s">
        <v>3585</v>
      </c>
      <c r="F21" s="423">
        <v>0.5625</v>
      </c>
      <c r="G21" s="8" t="s">
        <v>3592</v>
      </c>
      <c r="H21" s="13"/>
      <c r="I21" s="13"/>
      <c r="J21" s="13"/>
      <c r="K21" s="13"/>
      <c r="L21" s="13"/>
      <c r="M21" s="13"/>
      <c r="N21" s="13"/>
      <c r="O21" s="13"/>
      <c r="P21" s="13"/>
      <c r="Q21" s="13"/>
      <c r="R21" s="13"/>
      <c r="S21" s="13"/>
      <c r="T21" s="13"/>
      <c r="U21" s="13"/>
      <c r="V21" s="13"/>
      <c r="W21" s="13"/>
      <c r="X21" s="13"/>
      <c r="Y21" s="13"/>
      <c r="Z21" s="13"/>
      <c r="AA21" s="13"/>
      <c r="AB21" s="13"/>
    </row>
    <row r="22">
      <c r="A22" s="424" t="s">
        <v>3593</v>
      </c>
      <c r="B22" s="12" t="s">
        <v>3594</v>
      </c>
      <c r="C22" s="420">
        <v>9.8079055E7</v>
      </c>
      <c r="D22" s="425" t="s">
        <v>3595</v>
      </c>
      <c r="E22" s="426" t="s">
        <v>3596</v>
      </c>
      <c r="F22" s="408">
        <v>0.5208333333333334</v>
      </c>
      <c r="G22" s="8" t="s">
        <v>3597</v>
      </c>
      <c r="H22" s="13"/>
      <c r="I22" s="13"/>
      <c r="J22" s="13"/>
      <c r="K22" s="13"/>
      <c r="L22" s="13"/>
      <c r="M22" s="13"/>
      <c r="N22" s="13"/>
      <c r="O22" s="13"/>
      <c r="P22" s="13"/>
      <c r="Q22" s="13"/>
      <c r="R22" s="13"/>
      <c r="S22" s="13"/>
      <c r="T22" s="13"/>
      <c r="U22" s="13"/>
      <c r="V22" s="13"/>
      <c r="W22" s="13"/>
      <c r="X22" s="13"/>
      <c r="Y22" s="13"/>
      <c r="Z22" s="13"/>
      <c r="AA22" s="13"/>
      <c r="AB22" s="13"/>
    </row>
    <row r="23">
      <c r="A23" s="11" t="s">
        <v>3598</v>
      </c>
      <c r="B23" s="12" t="s">
        <v>3599</v>
      </c>
      <c r="C23" s="11">
        <v>7.7366523E7</v>
      </c>
      <c r="D23" s="427" t="s">
        <v>3600</v>
      </c>
      <c r="E23" s="426" t="s">
        <v>3596</v>
      </c>
      <c r="F23" s="408">
        <v>0.7291666666666666</v>
      </c>
      <c r="G23" s="82" t="s">
        <v>3601</v>
      </c>
      <c r="H23" s="13"/>
      <c r="I23" s="13"/>
      <c r="J23" s="13"/>
      <c r="K23" s="13"/>
      <c r="L23" s="13"/>
      <c r="M23" s="13"/>
      <c r="N23" s="13"/>
      <c r="O23" s="13"/>
      <c r="P23" s="13"/>
      <c r="Q23" s="13"/>
      <c r="R23" s="13"/>
      <c r="S23" s="13"/>
      <c r="T23" s="13"/>
      <c r="U23" s="13"/>
      <c r="V23" s="13"/>
      <c r="W23" s="13"/>
      <c r="X23" s="13"/>
      <c r="Y23" s="13"/>
      <c r="Z23" s="13"/>
      <c r="AA23" s="13"/>
      <c r="AB23" s="13"/>
    </row>
    <row r="24">
      <c r="A24" s="428" t="s">
        <v>3602</v>
      </c>
      <c r="B24" s="12" t="s">
        <v>3603</v>
      </c>
      <c r="C24" s="428" t="s">
        <v>3604</v>
      </c>
      <c r="D24" s="429" t="s">
        <v>3605</v>
      </c>
      <c r="E24" s="430" t="s">
        <v>3606</v>
      </c>
      <c r="F24" s="408">
        <v>0.5208333333333334</v>
      </c>
      <c r="G24" s="144" t="s">
        <v>3607</v>
      </c>
      <c r="H24" s="13"/>
      <c r="I24" s="13"/>
      <c r="J24" s="13"/>
      <c r="K24" s="13"/>
      <c r="L24" s="13"/>
      <c r="M24" s="13"/>
      <c r="N24" s="13"/>
      <c r="O24" s="13"/>
      <c r="P24" s="13"/>
      <c r="Q24" s="13"/>
      <c r="R24" s="13"/>
      <c r="S24" s="13"/>
      <c r="T24" s="13"/>
      <c r="U24" s="13"/>
      <c r="V24" s="13"/>
      <c r="W24" s="13"/>
      <c r="X24" s="13"/>
      <c r="Y24" s="13"/>
      <c r="Z24" s="13"/>
      <c r="AA24" s="13"/>
      <c r="AB24" s="13"/>
    </row>
    <row r="25">
      <c r="A25" s="431" t="s">
        <v>3608</v>
      </c>
      <c r="B25" s="12" t="s">
        <v>3609</v>
      </c>
      <c r="C25" s="12">
        <v>7.7767688E7</v>
      </c>
      <c r="D25" s="12" t="s">
        <v>3610</v>
      </c>
      <c r="E25" s="430" t="s">
        <v>3606</v>
      </c>
      <c r="F25" s="423">
        <v>0.5625</v>
      </c>
      <c r="G25" s="12" t="s">
        <v>3611</v>
      </c>
      <c r="H25" s="13"/>
      <c r="I25" s="13"/>
      <c r="J25" s="13"/>
      <c r="K25" s="13"/>
      <c r="L25" s="13"/>
      <c r="M25" s="13"/>
      <c r="N25" s="13"/>
      <c r="O25" s="13"/>
      <c r="P25" s="13"/>
      <c r="Q25" s="13"/>
      <c r="R25" s="13"/>
      <c r="S25" s="13"/>
      <c r="T25" s="13"/>
      <c r="U25" s="13"/>
      <c r="V25" s="13"/>
      <c r="W25" s="13"/>
      <c r="X25" s="13"/>
      <c r="Y25" s="13"/>
      <c r="Z25" s="13"/>
      <c r="AA25" s="13"/>
      <c r="AB25" s="13"/>
    </row>
    <row r="26">
      <c r="A26" s="12" t="s">
        <v>3612</v>
      </c>
      <c r="B26" s="13"/>
      <c r="C26" s="13"/>
      <c r="D26" s="13"/>
      <c r="E26" s="432"/>
      <c r="F26" s="13"/>
      <c r="G26" s="13"/>
      <c r="H26" s="13"/>
      <c r="I26" s="13"/>
      <c r="J26" s="13"/>
      <c r="K26" s="13"/>
      <c r="L26" s="13"/>
      <c r="M26" s="13"/>
      <c r="N26" s="13"/>
      <c r="O26" s="13"/>
      <c r="P26" s="13"/>
      <c r="Q26" s="13"/>
      <c r="R26" s="13"/>
      <c r="S26" s="13"/>
      <c r="T26" s="13"/>
      <c r="U26" s="13"/>
      <c r="V26" s="13"/>
      <c r="W26" s="13"/>
      <c r="X26" s="13"/>
      <c r="Y26" s="13"/>
      <c r="Z26" s="13"/>
      <c r="AA26" s="13"/>
      <c r="AB26" s="13"/>
    </row>
    <row r="27">
      <c r="A27" s="12" t="s">
        <v>3613</v>
      </c>
      <c r="B27" s="13"/>
      <c r="C27" s="13"/>
      <c r="D27" s="13"/>
      <c r="E27" s="432"/>
      <c r="F27" s="13"/>
      <c r="G27" s="13"/>
      <c r="H27" s="13"/>
      <c r="I27" s="13"/>
      <c r="J27" s="13"/>
      <c r="K27" s="13"/>
      <c r="L27" s="13"/>
      <c r="M27" s="13"/>
      <c r="N27" s="13"/>
      <c r="O27" s="13"/>
      <c r="P27" s="13"/>
      <c r="Q27" s="13"/>
      <c r="R27" s="13"/>
      <c r="S27" s="13"/>
      <c r="T27" s="13"/>
      <c r="U27" s="13"/>
      <c r="V27" s="13"/>
      <c r="W27" s="13"/>
      <c r="X27" s="13"/>
      <c r="Y27" s="13"/>
      <c r="Z27" s="13"/>
      <c r="AA27" s="13"/>
      <c r="AB27" s="13"/>
    </row>
    <row r="28">
      <c r="A28" s="433" t="s">
        <v>3614</v>
      </c>
      <c r="B28" s="12" t="s">
        <v>3615</v>
      </c>
      <c r="C28" s="12" t="s">
        <v>3616</v>
      </c>
      <c r="D28" s="13"/>
      <c r="E28" s="409" t="s">
        <v>1166</v>
      </c>
      <c r="F28" s="12" t="s">
        <v>3617</v>
      </c>
      <c r="G28" s="8" t="s">
        <v>3618</v>
      </c>
      <c r="H28" s="13"/>
      <c r="I28" s="13"/>
      <c r="J28" s="13"/>
      <c r="K28" s="13"/>
      <c r="L28" s="13"/>
      <c r="M28" s="13"/>
      <c r="N28" s="13"/>
      <c r="O28" s="13"/>
      <c r="P28" s="13"/>
      <c r="Q28" s="13"/>
      <c r="R28" s="13"/>
      <c r="S28" s="13"/>
      <c r="T28" s="13"/>
      <c r="U28" s="13"/>
      <c r="V28" s="13"/>
      <c r="W28" s="13"/>
      <c r="X28" s="13"/>
      <c r="Y28" s="13"/>
      <c r="Z28" s="13"/>
      <c r="AA28" s="13"/>
      <c r="AB28" s="13"/>
    </row>
    <row r="29">
      <c r="A29" s="433" t="s">
        <v>3619</v>
      </c>
      <c r="B29" s="12" t="s">
        <v>3620</v>
      </c>
      <c r="C29" s="12" t="s">
        <v>3621</v>
      </c>
      <c r="D29" s="8" t="s">
        <v>3622</v>
      </c>
      <c r="E29" s="409" t="s">
        <v>3623</v>
      </c>
      <c r="F29" s="12" t="s">
        <v>3624</v>
      </c>
      <c r="G29" s="8" t="s">
        <v>3625</v>
      </c>
      <c r="H29" s="13"/>
      <c r="I29" s="13"/>
      <c r="J29" s="13"/>
      <c r="K29" s="13"/>
      <c r="L29" s="13"/>
      <c r="M29" s="13"/>
      <c r="N29" s="13"/>
      <c r="O29" s="13"/>
      <c r="P29" s="13"/>
      <c r="Q29" s="13"/>
      <c r="R29" s="13"/>
      <c r="S29" s="13"/>
      <c r="T29" s="13"/>
      <c r="U29" s="13"/>
      <c r="V29" s="13"/>
      <c r="W29" s="13"/>
      <c r="X29" s="13"/>
      <c r="Y29" s="13"/>
      <c r="Z29" s="13"/>
      <c r="AA29" s="13"/>
      <c r="AB29" s="13"/>
    </row>
    <row r="30">
      <c r="A30" s="12" t="s">
        <v>3626</v>
      </c>
      <c r="B30" s="13"/>
      <c r="C30" s="13"/>
      <c r="D30" s="13"/>
      <c r="E30" s="432"/>
      <c r="F30" s="13"/>
      <c r="G30" s="13"/>
      <c r="H30" s="13"/>
      <c r="I30" s="13"/>
      <c r="J30" s="13"/>
      <c r="K30" s="13"/>
      <c r="L30" s="13"/>
      <c r="M30" s="13"/>
      <c r="N30" s="13"/>
      <c r="O30" s="13"/>
      <c r="P30" s="13"/>
      <c r="Q30" s="13"/>
      <c r="R30" s="13"/>
      <c r="S30" s="13"/>
      <c r="T30" s="13"/>
      <c r="U30" s="13"/>
      <c r="V30" s="13"/>
      <c r="W30" s="13"/>
      <c r="X30" s="13"/>
      <c r="Y30" s="13"/>
      <c r="Z30" s="13"/>
      <c r="AA30" s="13"/>
      <c r="AB30" s="13"/>
    </row>
    <row r="31">
      <c r="A31" s="12" t="s">
        <v>3627</v>
      </c>
      <c r="B31" s="13"/>
      <c r="C31" s="13"/>
      <c r="D31" s="13"/>
      <c r="E31" s="432"/>
      <c r="F31" s="13"/>
      <c r="G31" s="13"/>
      <c r="H31" s="13"/>
      <c r="I31" s="13"/>
      <c r="J31" s="13"/>
      <c r="K31" s="13"/>
      <c r="L31" s="13"/>
      <c r="M31" s="13"/>
      <c r="N31" s="13"/>
      <c r="O31" s="13"/>
      <c r="P31" s="13"/>
      <c r="Q31" s="13"/>
      <c r="R31" s="13"/>
      <c r="S31" s="13"/>
      <c r="T31" s="13"/>
      <c r="U31" s="13"/>
      <c r="V31" s="13"/>
      <c r="W31" s="13"/>
      <c r="X31" s="13"/>
      <c r="Y31" s="13"/>
      <c r="Z31" s="13"/>
      <c r="AA31" s="13"/>
      <c r="AB31" s="13"/>
    </row>
    <row r="32">
      <c r="A32" s="12" t="s">
        <v>3628</v>
      </c>
      <c r="B32" s="13"/>
      <c r="C32" s="13"/>
      <c r="D32" s="13"/>
      <c r="E32" s="432"/>
      <c r="F32" s="13"/>
      <c r="G32" s="13"/>
      <c r="H32" s="13"/>
      <c r="I32" s="13"/>
      <c r="J32" s="13"/>
      <c r="K32" s="13"/>
      <c r="L32" s="13"/>
      <c r="M32" s="13"/>
      <c r="N32" s="13"/>
      <c r="O32" s="13"/>
      <c r="P32" s="13"/>
      <c r="Q32" s="13"/>
      <c r="R32" s="13"/>
      <c r="S32" s="13"/>
      <c r="T32" s="13"/>
      <c r="U32" s="13"/>
      <c r="V32" s="13"/>
      <c r="W32" s="13"/>
      <c r="X32" s="13"/>
      <c r="Y32" s="13"/>
      <c r="Z32" s="13"/>
      <c r="AA32" s="13"/>
      <c r="AB32" s="13"/>
    </row>
    <row r="33">
      <c r="A33" s="12" t="s">
        <v>3629</v>
      </c>
      <c r="B33" s="13"/>
      <c r="C33" s="13"/>
      <c r="D33" s="13"/>
      <c r="E33" s="432"/>
      <c r="F33" s="13"/>
      <c r="G33" s="13"/>
      <c r="H33" s="13"/>
      <c r="I33" s="13"/>
      <c r="J33" s="13"/>
      <c r="K33" s="13"/>
      <c r="L33" s="13"/>
      <c r="M33" s="13"/>
      <c r="N33" s="13"/>
      <c r="O33" s="13"/>
      <c r="P33" s="13"/>
      <c r="Q33" s="13"/>
      <c r="R33" s="13"/>
      <c r="S33" s="13"/>
      <c r="T33" s="13"/>
      <c r="U33" s="13"/>
      <c r="V33" s="13"/>
      <c r="W33" s="13"/>
      <c r="X33" s="13"/>
      <c r="Y33" s="13"/>
      <c r="Z33" s="13"/>
      <c r="AA33" s="13"/>
      <c r="AB33" s="13"/>
    </row>
    <row r="34">
      <c r="A34" s="434" t="s">
        <v>3630</v>
      </c>
      <c r="B34" s="12" t="s">
        <v>3631</v>
      </c>
      <c r="C34" s="8" t="s">
        <v>3632</v>
      </c>
      <c r="D34" s="425" t="s">
        <v>3633</v>
      </c>
      <c r="E34" s="409" t="s">
        <v>3634</v>
      </c>
      <c r="F34" s="12" t="s">
        <v>3635</v>
      </c>
      <c r="G34" s="425" t="s">
        <v>3636</v>
      </c>
      <c r="H34" s="13"/>
      <c r="I34" s="13"/>
      <c r="J34" s="13"/>
      <c r="K34" s="13"/>
      <c r="L34" s="13"/>
      <c r="M34" s="13"/>
      <c r="N34" s="13"/>
      <c r="O34" s="13"/>
      <c r="P34" s="13"/>
      <c r="Q34" s="13"/>
      <c r="R34" s="13"/>
      <c r="S34" s="13"/>
      <c r="T34" s="13"/>
      <c r="U34" s="13"/>
      <c r="V34" s="13"/>
      <c r="W34" s="13"/>
      <c r="X34" s="13"/>
      <c r="Y34" s="13"/>
      <c r="Z34" s="13"/>
      <c r="AA34" s="13"/>
      <c r="AB34" s="13"/>
    </row>
    <row r="35">
      <c r="A35" s="8" t="s">
        <v>3637</v>
      </c>
      <c r="B35" s="8" t="s">
        <v>3638</v>
      </c>
      <c r="C35" s="435" t="s">
        <v>3639</v>
      </c>
      <c r="D35" s="436" t="s">
        <v>2972</v>
      </c>
      <c r="E35" s="409" t="s">
        <v>2976</v>
      </c>
      <c r="F35" s="437">
        <v>0.6666666666666666</v>
      </c>
      <c r="G35" s="438" t="s">
        <v>3640</v>
      </c>
      <c r="H35" s="13"/>
      <c r="I35" s="13"/>
      <c r="J35" s="13"/>
      <c r="K35" s="13"/>
      <c r="L35" s="13"/>
      <c r="M35" s="13"/>
      <c r="N35" s="13"/>
      <c r="O35" s="13"/>
      <c r="P35" s="13"/>
      <c r="Q35" s="13"/>
      <c r="R35" s="13"/>
      <c r="S35" s="13"/>
      <c r="T35" s="13"/>
      <c r="U35" s="13"/>
      <c r="V35" s="13"/>
      <c r="W35" s="13"/>
      <c r="X35" s="13"/>
      <c r="Y35" s="13"/>
      <c r="Z35" s="13"/>
      <c r="AA35" s="13"/>
      <c r="AB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row>
    <row r="42">
      <c r="A42" s="439"/>
      <c r="B42" s="439"/>
      <c r="C42" s="439"/>
      <c r="D42" s="439"/>
      <c r="E42" s="439"/>
      <c r="F42" s="439"/>
      <c r="G42" s="439"/>
      <c r="H42" s="439"/>
      <c r="I42" s="439"/>
      <c r="J42" s="439"/>
      <c r="K42" s="439"/>
      <c r="L42" s="439"/>
      <c r="M42" s="439"/>
      <c r="N42" s="439"/>
      <c r="O42" s="439"/>
      <c r="P42" s="439"/>
      <c r="Q42" s="439"/>
      <c r="R42" s="439"/>
      <c r="S42" s="439"/>
      <c r="T42" s="439"/>
      <c r="U42" s="439"/>
      <c r="V42" s="439"/>
      <c r="W42" s="439"/>
      <c r="X42" s="439"/>
      <c r="Y42" s="439"/>
      <c r="Z42" s="439"/>
      <c r="AA42" s="439"/>
      <c r="AB42" s="439"/>
    </row>
    <row r="43">
      <c r="A43" s="12" t="s">
        <v>3641</v>
      </c>
      <c r="B43" s="12" t="s">
        <v>904</v>
      </c>
      <c r="C43" s="12">
        <v>9.857572E7</v>
      </c>
      <c r="D43" s="12" t="s">
        <v>3642</v>
      </c>
      <c r="E43" s="12" t="s">
        <v>3643</v>
      </c>
      <c r="F43" s="408">
        <v>0.5555555555555556</v>
      </c>
      <c r="G43" s="12" t="s">
        <v>3644</v>
      </c>
      <c r="H43" s="13"/>
      <c r="I43" s="13"/>
      <c r="J43" s="13"/>
      <c r="K43" s="13"/>
      <c r="L43" s="13"/>
      <c r="M43" s="13"/>
      <c r="N43" s="13"/>
      <c r="O43" s="13"/>
      <c r="P43" s="13"/>
      <c r="Q43" s="13"/>
      <c r="R43" s="13"/>
      <c r="S43" s="13"/>
      <c r="T43" s="13"/>
      <c r="U43" s="13"/>
      <c r="V43" s="13"/>
      <c r="W43" s="13"/>
      <c r="X43" s="13"/>
      <c r="Y43" s="13"/>
      <c r="Z43" s="13"/>
      <c r="AA43" s="13"/>
      <c r="AB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34.29"/>
    <col customWidth="1" min="3" max="3" width="28.43"/>
    <col customWidth="1" min="4" max="4" width="9.57"/>
    <col customWidth="1" min="5" max="5" width="13.0"/>
    <col customWidth="1" min="6" max="6" width="17.43"/>
    <col customWidth="1" min="7" max="7" width="40.57"/>
    <col customWidth="1" min="8" max="25" width="8.71"/>
  </cols>
  <sheetData>
    <row r="1" ht="14.25" customHeight="1"/>
    <row r="2" ht="14.25" customHeight="1"/>
    <row r="3" ht="14.25" customHeight="1">
      <c r="A3" s="440"/>
      <c r="B3" s="440"/>
      <c r="C3" s="441" t="s">
        <v>3645</v>
      </c>
      <c r="E3" s="442"/>
      <c r="F3" s="442"/>
    </row>
    <row r="4" ht="14.25" customHeight="1">
      <c r="A4" s="443" t="s">
        <v>3646</v>
      </c>
      <c r="B4" s="444" t="s">
        <v>3647</v>
      </c>
      <c r="C4" s="444" t="s">
        <v>3648</v>
      </c>
      <c r="D4" s="444" t="s">
        <v>3649</v>
      </c>
      <c r="E4" s="445" t="s">
        <v>3650</v>
      </c>
      <c r="F4" s="445" t="s">
        <v>3651</v>
      </c>
    </row>
    <row r="5" ht="33.0" customHeight="1">
      <c r="A5" s="446">
        <v>1.0</v>
      </c>
      <c r="B5" s="447" t="s">
        <v>3652</v>
      </c>
      <c r="C5" s="448" t="s">
        <v>3653</v>
      </c>
      <c r="D5" s="449">
        <v>120.0</v>
      </c>
      <c r="E5" s="450">
        <v>8700.0</v>
      </c>
      <c r="F5" s="451">
        <f t="shared" ref="F5:F6" si="1">E5*D5</f>
        <v>1044000</v>
      </c>
    </row>
    <row r="6" ht="30.75" customHeight="1">
      <c r="A6" s="451">
        <v>2.0</v>
      </c>
      <c r="B6" s="451" t="s">
        <v>3654</v>
      </c>
      <c r="C6" s="451" t="s">
        <v>3655</v>
      </c>
      <c r="D6" s="452">
        <v>50.0</v>
      </c>
      <c r="E6" s="451">
        <v>4300.0</v>
      </c>
      <c r="F6" s="451">
        <f t="shared" si="1"/>
        <v>215000</v>
      </c>
    </row>
    <row r="7" ht="14.25" customHeight="1">
      <c r="A7" s="440"/>
      <c r="B7" s="440"/>
      <c r="C7" s="440"/>
      <c r="E7" s="442"/>
      <c r="F7" s="442"/>
    </row>
    <row r="8" ht="14.25" customHeight="1"/>
    <row r="9" ht="14.25" customHeight="1">
      <c r="A9" s="440"/>
      <c r="B9" s="440"/>
      <c r="C9" s="441" t="s">
        <v>3645</v>
      </c>
      <c r="E9" s="442"/>
      <c r="F9" s="442"/>
    </row>
    <row r="10" ht="14.25" customHeight="1">
      <c r="A10" s="443" t="s">
        <v>3646</v>
      </c>
      <c r="B10" s="444" t="s">
        <v>3647</v>
      </c>
      <c r="C10" s="444" t="s">
        <v>3648</v>
      </c>
      <c r="D10" s="444" t="s">
        <v>3649</v>
      </c>
      <c r="E10" s="453" t="s">
        <v>3656</v>
      </c>
      <c r="F10" s="453" t="s">
        <v>3657</v>
      </c>
      <c r="G10" s="8" t="s">
        <v>3658</v>
      </c>
    </row>
    <row r="11" ht="14.25" customHeight="1">
      <c r="A11" s="446">
        <v>1.0</v>
      </c>
      <c r="B11" s="447" t="s">
        <v>3652</v>
      </c>
      <c r="C11" s="448" t="s">
        <v>3653</v>
      </c>
      <c r="D11" s="447">
        <v>22.0</v>
      </c>
      <c r="E11" s="454">
        <v>4500.0</v>
      </c>
      <c r="F11" s="451">
        <f>D11*E11</f>
        <v>99000</v>
      </c>
      <c r="G11" s="11" t="s">
        <v>3659</v>
      </c>
    </row>
    <row r="12" ht="14.25" customHeight="1"/>
    <row r="13" ht="14.25" customHeight="1"/>
    <row r="14" ht="14.25" customHeight="1">
      <c r="A14" s="455"/>
      <c r="B14" s="455"/>
      <c r="C14" s="456" t="s">
        <v>3645</v>
      </c>
      <c r="D14" s="457"/>
      <c r="E14" s="458"/>
      <c r="F14" s="458"/>
    </row>
    <row r="15" ht="14.25" customHeight="1">
      <c r="A15" s="443" t="s">
        <v>3646</v>
      </c>
      <c r="B15" s="459" t="s">
        <v>3647</v>
      </c>
      <c r="C15" s="459" t="s">
        <v>3648</v>
      </c>
      <c r="D15" s="459" t="s">
        <v>3649</v>
      </c>
      <c r="E15" s="460" t="s">
        <v>3656</v>
      </c>
      <c r="F15" s="460" t="s">
        <v>3657</v>
      </c>
      <c r="G15" s="11" t="s">
        <v>3660</v>
      </c>
    </row>
    <row r="16" ht="14.25" customHeight="1">
      <c r="A16" s="446">
        <v>1.0</v>
      </c>
      <c r="B16" s="461" t="s">
        <v>3661</v>
      </c>
      <c r="C16" s="448" t="s">
        <v>3662</v>
      </c>
      <c r="D16" s="462">
        <v>500.0</v>
      </c>
      <c r="E16" s="462">
        <v>2950.0</v>
      </c>
      <c r="F16" s="451">
        <f t="shared" ref="F16:F21" si="2">D16*E16</f>
        <v>1475000</v>
      </c>
    </row>
    <row r="17" ht="14.25" customHeight="1">
      <c r="A17" s="462">
        <v>2.0</v>
      </c>
      <c r="B17" s="461" t="s">
        <v>3663</v>
      </c>
      <c r="C17" s="448" t="s">
        <v>3662</v>
      </c>
      <c r="D17" s="436">
        <v>500.0</v>
      </c>
      <c r="E17" s="436">
        <v>3950.0</v>
      </c>
      <c r="F17" s="451">
        <f t="shared" si="2"/>
        <v>1975000</v>
      </c>
      <c r="G17" s="11" t="s">
        <v>3664</v>
      </c>
    </row>
    <row r="18" ht="14.25" customHeight="1">
      <c r="A18" s="446">
        <v>3.0</v>
      </c>
      <c r="B18" s="461" t="s">
        <v>3665</v>
      </c>
      <c r="C18" s="448" t="s">
        <v>3662</v>
      </c>
      <c r="D18" s="436">
        <v>500.0</v>
      </c>
      <c r="E18" s="436">
        <v>5500.0</v>
      </c>
      <c r="F18" s="451">
        <f t="shared" si="2"/>
        <v>2750000</v>
      </c>
    </row>
    <row r="19" ht="14.25" customHeight="1">
      <c r="A19" s="446">
        <v>4.0</v>
      </c>
      <c r="B19" s="461" t="s">
        <v>3666</v>
      </c>
      <c r="C19" s="463" t="s">
        <v>3667</v>
      </c>
      <c r="D19" s="436">
        <v>50.0</v>
      </c>
      <c r="E19" s="436">
        <v>1750.0</v>
      </c>
      <c r="F19" s="451">
        <f t="shared" si="2"/>
        <v>87500</v>
      </c>
    </row>
    <row r="20" ht="14.25" customHeight="1">
      <c r="A20" s="446">
        <v>5.0</v>
      </c>
      <c r="B20" s="464" t="s">
        <v>3668</v>
      </c>
      <c r="C20" s="448" t="s">
        <v>3662</v>
      </c>
      <c r="D20" s="436">
        <v>50.0</v>
      </c>
      <c r="E20" s="465">
        <v>8900.0</v>
      </c>
      <c r="F20" s="451">
        <f t="shared" si="2"/>
        <v>445000</v>
      </c>
    </row>
    <row r="21" ht="14.25" customHeight="1">
      <c r="A21" s="446">
        <v>6.0</v>
      </c>
      <c r="B21" s="466" t="s">
        <v>3669</v>
      </c>
      <c r="C21" s="463" t="s">
        <v>3667</v>
      </c>
      <c r="D21" s="436">
        <v>50.0</v>
      </c>
      <c r="E21" s="465">
        <v>2700.0</v>
      </c>
      <c r="F21" s="451">
        <f t="shared" si="2"/>
        <v>135000</v>
      </c>
    </row>
    <row r="22" ht="14.25" customHeight="1"/>
    <row r="23" ht="14.25" customHeight="1">
      <c r="A23" s="455"/>
      <c r="B23" s="455"/>
      <c r="C23" s="456" t="s">
        <v>3645</v>
      </c>
      <c r="D23" s="457"/>
      <c r="E23" s="458"/>
      <c r="F23" s="458"/>
    </row>
    <row r="24" ht="14.25" customHeight="1">
      <c r="A24" s="443" t="s">
        <v>3646</v>
      </c>
      <c r="B24" s="459" t="s">
        <v>3647</v>
      </c>
      <c r="C24" s="459" t="s">
        <v>3648</v>
      </c>
      <c r="D24" s="459" t="s">
        <v>3649</v>
      </c>
      <c r="E24" s="460" t="s">
        <v>3656</v>
      </c>
      <c r="F24" s="460" t="s">
        <v>3657</v>
      </c>
      <c r="G24" s="184" t="s">
        <v>3670</v>
      </c>
    </row>
    <row r="25" ht="14.25" customHeight="1">
      <c r="A25" s="446">
        <v>1.0</v>
      </c>
      <c r="B25" s="461" t="s">
        <v>3661</v>
      </c>
      <c r="C25" s="448" t="s">
        <v>3662</v>
      </c>
      <c r="D25" s="462">
        <v>500.0</v>
      </c>
      <c r="E25" s="462">
        <v>2100.0</v>
      </c>
      <c r="F25" s="451">
        <f t="shared" ref="F25:F27" si="3">D25*E25</f>
        <v>1050000</v>
      </c>
      <c r="G25" s="144" t="s">
        <v>3671</v>
      </c>
    </row>
    <row r="26" ht="14.25" customHeight="1">
      <c r="A26" s="462">
        <v>2.0</v>
      </c>
      <c r="B26" s="461" t="s">
        <v>3663</v>
      </c>
      <c r="C26" s="448" t="s">
        <v>3662</v>
      </c>
      <c r="D26" s="436">
        <v>500.0</v>
      </c>
      <c r="E26" s="436">
        <v>2950.0</v>
      </c>
      <c r="F26" s="451">
        <f t="shared" si="3"/>
        <v>1475000</v>
      </c>
      <c r="G26" s="11" t="s">
        <v>3672</v>
      </c>
    </row>
    <row r="27" ht="14.25" customHeight="1">
      <c r="A27" s="446">
        <v>4.0</v>
      </c>
      <c r="B27" s="461" t="s">
        <v>3666</v>
      </c>
      <c r="C27" s="463" t="s">
        <v>3667</v>
      </c>
      <c r="D27" s="436">
        <v>50.0</v>
      </c>
      <c r="E27" s="436">
        <v>1100.0</v>
      </c>
      <c r="F27" s="451">
        <f t="shared" si="3"/>
        <v>55000</v>
      </c>
    </row>
    <row r="28" ht="14.25" customHeight="1"/>
    <row r="29" ht="14.25" customHeight="1"/>
    <row r="30" ht="14.25" customHeight="1">
      <c r="A30" s="455"/>
      <c r="B30" s="455"/>
      <c r="C30" s="456" t="s">
        <v>3645</v>
      </c>
      <c r="D30" s="467" t="s">
        <v>3673</v>
      </c>
      <c r="E30" s="458"/>
      <c r="F30" s="458"/>
    </row>
    <row r="31" ht="14.25" customHeight="1">
      <c r="A31" s="443" t="s">
        <v>3646</v>
      </c>
      <c r="B31" s="459" t="s">
        <v>3647</v>
      </c>
      <c r="C31" s="459" t="s">
        <v>3648</v>
      </c>
      <c r="D31" s="459" t="s">
        <v>3649</v>
      </c>
      <c r="E31" s="460" t="s">
        <v>3656</v>
      </c>
      <c r="F31" s="460" t="s">
        <v>3657</v>
      </c>
    </row>
    <row r="32" ht="14.25" customHeight="1">
      <c r="A32" s="446">
        <v>1.0</v>
      </c>
      <c r="B32" s="461" t="s">
        <v>3674</v>
      </c>
      <c r="C32" s="448" t="s">
        <v>3662</v>
      </c>
      <c r="D32" s="462">
        <v>50.0</v>
      </c>
      <c r="E32" s="462">
        <v>2100.0</v>
      </c>
      <c r="F32" s="451">
        <f t="shared" ref="F32:F35" si="4">D32*E32</f>
        <v>105000</v>
      </c>
    </row>
    <row r="33" ht="14.25" customHeight="1">
      <c r="A33" s="462">
        <v>2.0</v>
      </c>
      <c r="B33" s="461" t="s">
        <v>3675</v>
      </c>
      <c r="C33" s="448" t="s">
        <v>3662</v>
      </c>
      <c r="D33" s="436">
        <v>20.0</v>
      </c>
      <c r="E33" s="436">
        <v>2950.0</v>
      </c>
      <c r="F33" s="451">
        <f t="shared" si="4"/>
        <v>59000</v>
      </c>
    </row>
    <row r="34" ht="14.25" customHeight="1">
      <c r="A34" s="462">
        <v>3.0</v>
      </c>
      <c r="B34" s="461" t="s">
        <v>3676</v>
      </c>
      <c r="C34" s="463"/>
      <c r="D34" s="436">
        <v>20.0</v>
      </c>
      <c r="E34" s="436">
        <v>2950.0</v>
      </c>
      <c r="F34" s="451">
        <f t="shared" si="4"/>
        <v>59000</v>
      </c>
    </row>
    <row r="35" ht="14.25" customHeight="1">
      <c r="A35" s="446">
        <v>4.0</v>
      </c>
      <c r="B35" s="461" t="s">
        <v>3677</v>
      </c>
      <c r="C35" s="448" t="s">
        <v>3662</v>
      </c>
      <c r="D35" s="436">
        <v>25.0</v>
      </c>
      <c r="E35" s="436">
        <v>1100.0</v>
      </c>
      <c r="F35" s="451">
        <f t="shared" si="4"/>
        <v>27500</v>
      </c>
    </row>
    <row r="36" ht="14.25" customHeight="1"/>
    <row r="37" ht="14.25" customHeight="1"/>
    <row r="38" ht="14.25" customHeight="1"/>
    <row r="39" ht="14.25" customHeight="1">
      <c r="A39" s="468"/>
      <c r="B39" s="468"/>
      <c r="C39" s="469" t="s">
        <v>3645</v>
      </c>
      <c r="D39" s="470"/>
      <c r="E39" s="468"/>
      <c r="F39" s="468"/>
    </row>
    <row r="40" ht="14.25" customHeight="1">
      <c r="A40" s="443" t="s">
        <v>3646</v>
      </c>
      <c r="B40" s="445" t="s">
        <v>3647</v>
      </c>
      <c r="C40" s="445" t="s">
        <v>3648</v>
      </c>
      <c r="D40" s="445" t="s">
        <v>3649</v>
      </c>
      <c r="E40" s="453" t="s">
        <v>3656</v>
      </c>
      <c r="F40" s="453" t="s">
        <v>3657</v>
      </c>
      <c r="G40" s="144" t="s">
        <v>3678</v>
      </c>
    </row>
    <row r="41" ht="14.25" customHeight="1">
      <c r="A41" s="446">
        <v>1.0</v>
      </c>
      <c r="B41" s="454" t="s">
        <v>3679</v>
      </c>
      <c r="C41" s="448" t="s">
        <v>3680</v>
      </c>
      <c r="D41" s="454">
        <v>100.0</v>
      </c>
      <c r="E41" s="454">
        <v>4700.0</v>
      </c>
      <c r="F41" s="451">
        <f t="shared" ref="F41:F42" si="5">D41*E41</f>
        <v>470000</v>
      </c>
      <c r="G41" s="298" t="s">
        <v>3681</v>
      </c>
    </row>
    <row r="42" ht="14.25" customHeight="1">
      <c r="A42" s="462">
        <v>2.0</v>
      </c>
      <c r="B42" s="454" t="s">
        <v>3682</v>
      </c>
      <c r="C42" s="448" t="s">
        <v>3680</v>
      </c>
      <c r="D42" s="454">
        <v>100.0</v>
      </c>
      <c r="E42" s="454">
        <v>5300.0</v>
      </c>
      <c r="F42" s="451">
        <f t="shared" si="5"/>
        <v>530000</v>
      </c>
    </row>
    <row r="43" ht="14.25" customHeight="1"/>
    <row r="44" ht="14.25" customHeight="1"/>
    <row r="45" ht="14.25" customHeight="1">
      <c r="A45" s="471"/>
      <c r="B45" s="471"/>
      <c r="C45" s="472" t="s">
        <v>3645</v>
      </c>
      <c r="D45" s="473"/>
      <c r="E45" s="474"/>
      <c r="F45" s="474"/>
    </row>
    <row r="46" ht="14.25" customHeight="1">
      <c r="A46" s="443" t="s">
        <v>3646</v>
      </c>
      <c r="B46" s="444" t="s">
        <v>3647</v>
      </c>
      <c r="C46" s="444" t="s">
        <v>3648</v>
      </c>
      <c r="D46" s="444" t="s">
        <v>3649</v>
      </c>
      <c r="E46" s="453" t="s">
        <v>3656</v>
      </c>
      <c r="F46" s="453" t="s">
        <v>3657</v>
      </c>
      <c r="G46" s="8" t="s">
        <v>3683</v>
      </c>
    </row>
    <row r="47" ht="14.25" customHeight="1">
      <c r="A47" s="446">
        <v>1.0</v>
      </c>
      <c r="B47" s="462" t="s">
        <v>3652</v>
      </c>
      <c r="C47" s="448" t="s">
        <v>3655</v>
      </c>
      <c r="D47" s="462">
        <v>30.0</v>
      </c>
      <c r="E47" s="462">
        <v>4700.0</v>
      </c>
      <c r="F47" s="451">
        <f t="shared" ref="F47:F49" si="6">D47*E47</f>
        <v>141000</v>
      </c>
    </row>
    <row r="48" ht="14.25" customHeight="1">
      <c r="A48" s="436">
        <v>2.0</v>
      </c>
      <c r="B48" s="462" t="s">
        <v>3652</v>
      </c>
      <c r="C48" s="448" t="s">
        <v>3662</v>
      </c>
      <c r="D48" s="462">
        <v>30.0</v>
      </c>
      <c r="E48" s="436">
        <v>4500.0</v>
      </c>
      <c r="F48" s="451">
        <f t="shared" si="6"/>
        <v>135000</v>
      </c>
      <c r="G48" s="11" t="s">
        <v>3684</v>
      </c>
    </row>
    <row r="49" ht="14.25" customHeight="1">
      <c r="A49" s="436">
        <v>3.0</v>
      </c>
      <c r="B49" s="461" t="s">
        <v>3661</v>
      </c>
      <c r="C49" s="448" t="s">
        <v>3662</v>
      </c>
      <c r="D49" s="462">
        <v>30.0</v>
      </c>
      <c r="E49" s="436">
        <v>3700.0</v>
      </c>
      <c r="F49" s="451">
        <f t="shared" si="6"/>
        <v>111000</v>
      </c>
    </row>
    <row r="50" ht="14.25" customHeight="1"/>
    <row r="51" ht="14.25" customHeight="1"/>
    <row r="52" ht="14.25" customHeight="1">
      <c r="A52" s="440"/>
      <c r="B52" s="440"/>
      <c r="C52" s="441" t="s">
        <v>3645</v>
      </c>
      <c r="E52" s="442"/>
      <c r="F52" s="442"/>
    </row>
    <row r="53" ht="14.25" customHeight="1">
      <c r="A53" s="443" t="s">
        <v>3646</v>
      </c>
      <c r="B53" s="444" t="s">
        <v>3647</v>
      </c>
      <c r="C53" s="444" t="s">
        <v>3648</v>
      </c>
      <c r="D53" s="444" t="s">
        <v>3649</v>
      </c>
      <c r="E53" s="445" t="s">
        <v>3650</v>
      </c>
      <c r="F53" s="445" t="s">
        <v>3651</v>
      </c>
      <c r="G53" s="426" t="s">
        <v>3685</v>
      </c>
    </row>
    <row r="54" ht="14.25" customHeight="1">
      <c r="A54" s="446">
        <v>1.0</v>
      </c>
      <c r="B54" s="447" t="s">
        <v>3686</v>
      </c>
      <c r="C54" s="448" t="s">
        <v>3687</v>
      </c>
      <c r="D54" s="447">
        <v>20.0</v>
      </c>
      <c r="E54" s="454">
        <v>3500.0</v>
      </c>
      <c r="F54" s="451">
        <f t="shared" ref="F54:F60" si="7">E54*D54</f>
        <v>70000</v>
      </c>
      <c r="G54" s="8" t="s">
        <v>3688</v>
      </c>
    </row>
    <row r="55" ht="14.25" customHeight="1">
      <c r="A55" s="451">
        <v>2.0</v>
      </c>
      <c r="B55" s="447" t="s">
        <v>3689</v>
      </c>
      <c r="C55" s="448" t="s">
        <v>3687</v>
      </c>
      <c r="D55" s="475">
        <v>100.0</v>
      </c>
      <c r="E55" s="448">
        <v>2700.0</v>
      </c>
      <c r="F55" s="451">
        <f t="shared" si="7"/>
        <v>270000</v>
      </c>
      <c r="G55" s="11" t="s">
        <v>3690</v>
      </c>
    </row>
    <row r="56" ht="14.25" customHeight="1">
      <c r="A56" s="446">
        <v>3.0</v>
      </c>
      <c r="B56" s="465" t="s">
        <v>3691</v>
      </c>
      <c r="C56" s="448" t="s">
        <v>3692</v>
      </c>
      <c r="D56" s="475">
        <v>100.0</v>
      </c>
      <c r="E56" s="465">
        <v>3100.0</v>
      </c>
      <c r="F56" s="451">
        <f t="shared" si="7"/>
        <v>310000</v>
      </c>
    </row>
    <row r="57" ht="14.25" customHeight="1">
      <c r="A57" s="451">
        <v>4.0</v>
      </c>
      <c r="B57" s="436" t="s">
        <v>3693</v>
      </c>
      <c r="C57" s="436" t="s">
        <v>3694</v>
      </c>
      <c r="D57" s="475">
        <v>100.0</v>
      </c>
      <c r="E57" s="436">
        <v>3100.0</v>
      </c>
      <c r="F57" s="451">
        <f t="shared" si="7"/>
        <v>310000</v>
      </c>
    </row>
    <row r="58" ht="14.25" customHeight="1">
      <c r="A58" s="446">
        <v>5.0</v>
      </c>
      <c r="B58" s="436" t="s">
        <v>3693</v>
      </c>
      <c r="C58" s="436" t="s">
        <v>3695</v>
      </c>
      <c r="D58" s="475">
        <v>100.0</v>
      </c>
      <c r="E58" s="436">
        <v>3300.0</v>
      </c>
      <c r="F58" s="451">
        <f t="shared" si="7"/>
        <v>330000</v>
      </c>
    </row>
    <row r="59" ht="14.25" customHeight="1">
      <c r="A59" s="451">
        <v>6.0</v>
      </c>
      <c r="B59" s="436" t="s">
        <v>3696</v>
      </c>
      <c r="C59" s="436" t="s">
        <v>3697</v>
      </c>
      <c r="D59" s="475">
        <v>100.0</v>
      </c>
      <c r="E59" s="436">
        <v>4100.0</v>
      </c>
      <c r="F59" s="451">
        <f t="shared" si="7"/>
        <v>410000</v>
      </c>
    </row>
    <row r="60" ht="14.25" customHeight="1">
      <c r="A60" s="446">
        <v>7.0</v>
      </c>
      <c r="B60" s="436" t="s">
        <v>3696</v>
      </c>
      <c r="C60" s="436" t="s">
        <v>3695</v>
      </c>
      <c r="D60" s="475">
        <v>100.0</v>
      </c>
      <c r="E60" s="436">
        <v>4300.0</v>
      </c>
      <c r="F60" s="451">
        <f t="shared" si="7"/>
        <v>430000</v>
      </c>
    </row>
    <row r="61" ht="14.25" customHeight="1">
      <c r="B61" s="470"/>
      <c r="C61" s="470"/>
      <c r="D61" s="470"/>
      <c r="E61" s="470"/>
      <c r="F61" s="470"/>
    </row>
    <row r="62" ht="14.25" customHeight="1"/>
    <row r="63" ht="14.25" customHeight="1">
      <c r="A63" s="468"/>
      <c r="B63" s="468"/>
      <c r="C63" s="469" t="s">
        <v>3645</v>
      </c>
      <c r="D63" s="470"/>
      <c r="E63" s="468"/>
      <c r="F63" s="468"/>
    </row>
    <row r="64" ht="14.25" customHeight="1">
      <c r="A64" s="443" t="s">
        <v>3646</v>
      </c>
      <c r="B64" s="445" t="s">
        <v>3647</v>
      </c>
      <c r="C64" s="445" t="s">
        <v>3648</v>
      </c>
      <c r="D64" s="445" t="s">
        <v>3649</v>
      </c>
      <c r="E64" s="453" t="s">
        <v>3656</v>
      </c>
      <c r="F64" s="453" t="s">
        <v>3657</v>
      </c>
      <c r="G64" s="11" t="s">
        <v>3698</v>
      </c>
    </row>
    <row r="65" ht="14.25" customHeight="1">
      <c r="A65" s="446">
        <v>1.0</v>
      </c>
      <c r="B65" s="454" t="s">
        <v>3699</v>
      </c>
      <c r="C65" s="448" t="s">
        <v>3700</v>
      </c>
      <c r="D65" s="454">
        <v>200.0</v>
      </c>
      <c r="E65" s="454">
        <v>1300.0</v>
      </c>
      <c r="F65" s="451">
        <f t="shared" ref="F65:F71" si="8">D65*E65</f>
        <v>260000</v>
      </c>
      <c r="G65" s="144" t="s">
        <v>3701</v>
      </c>
    </row>
    <row r="66" ht="14.25" customHeight="1">
      <c r="A66" s="436">
        <v>2.0</v>
      </c>
      <c r="B66" s="436" t="s">
        <v>3702</v>
      </c>
      <c r="C66" s="448" t="s">
        <v>3703</v>
      </c>
      <c r="D66" s="436">
        <v>40.0</v>
      </c>
      <c r="E66" s="436">
        <v>3100.0</v>
      </c>
      <c r="F66" s="451">
        <f t="shared" si="8"/>
        <v>124000</v>
      </c>
      <c r="G66" s="11" t="s">
        <v>3704</v>
      </c>
    </row>
    <row r="67" ht="14.25" customHeight="1">
      <c r="A67" s="446">
        <v>3.0</v>
      </c>
      <c r="B67" s="436" t="s">
        <v>3705</v>
      </c>
      <c r="C67" s="448" t="s">
        <v>3706</v>
      </c>
      <c r="D67" s="436">
        <v>7.0</v>
      </c>
      <c r="E67" s="436">
        <v>4500.0</v>
      </c>
      <c r="F67" s="451">
        <f t="shared" si="8"/>
        <v>31500</v>
      </c>
    </row>
    <row r="68" ht="14.25" customHeight="1">
      <c r="A68" s="436">
        <v>4.0</v>
      </c>
      <c r="B68" s="436" t="s">
        <v>3707</v>
      </c>
      <c r="C68" s="436" t="s">
        <v>3708</v>
      </c>
      <c r="D68" s="436">
        <v>2.0</v>
      </c>
      <c r="E68" s="436">
        <v>21000.0</v>
      </c>
      <c r="F68" s="451">
        <f t="shared" si="8"/>
        <v>42000</v>
      </c>
    </row>
    <row r="69" ht="14.25" customHeight="1">
      <c r="A69" s="446">
        <v>5.0</v>
      </c>
      <c r="B69" s="465" t="s">
        <v>3709</v>
      </c>
      <c r="C69" s="436" t="s">
        <v>3710</v>
      </c>
      <c r="D69" s="465">
        <v>40.0</v>
      </c>
      <c r="E69" s="465">
        <v>4300.0</v>
      </c>
      <c r="F69" s="451">
        <f t="shared" si="8"/>
        <v>172000</v>
      </c>
    </row>
    <row r="70" ht="14.25" customHeight="1">
      <c r="A70" s="462">
        <v>6.0</v>
      </c>
      <c r="B70" s="465" t="s">
        <v>3711</v>
      </c>
      <c r="C70" s="436" t="s">
        <v>3710</v>
      </c>
      <c r="D70" s="465">
        <v>50.0</v>
      </c>
      <c r="E70" s="465">
        <v>3400.0</v>
      </c>
      <c r="F70" s="451">
        <f t="shared" si="8"/>
        <v>170000</v>
      </c>
    </row>
    <row r="71" ht="14.25" customHeight="1">
      <c r="A71" s="446">
        <v>7.0</v>
      </c>
      <c r="B71" s="465" t="s">
        <v>3712</v>
      </c>
      <c r="C71" s="436" t="s">
        <v>3713</v>
      </c>
      <c r="D71" s="465">
        <v>40.0</v>
      </c>
      <c r="E71" s="465">
        <v>11700.0</v>
      </c>
      <c r="F71" s="451">
        <f t="shared" si="8"/>
        <v>468000</v>
      </c>
    </row>
    <row r="72" ht="14.25" customHeight="1"/>
    <row r="73" ht="14.25" customHeight="1">
      <c r="A73" s="468"/>
      <c r="B73" s="468"/>
      <c r="C73" s="469" t="s">
        <v>3645</v>
      </c>
      <c r="D73" s="470"/>
      <c r="E73" s="468"/>
      <c r="F73" s="468"/>
    </row>
    <row r="74" ht="14.25" customHeight="1">
      <c r="A74" s="443" t="s">
        <v>3646</v>
      </c>
      <c r="B74" s="445" t="s">
        <v>3647</v>
      </c>
      <c r="C74" s="445" t="s">
        <v>3648</v>
      </c>
      <c r="D74" s="445" t="s">
        <v>3649</v>
      </c>
      <c r="E74" s="453" t="s">
        <v>3656</v>
      </c>
      <c r="F74" s="453" t="s">
        <v>3657</v>
      </c>
      <c r="G74" s="426" t="s">
        <v>3714</v>
      </c>
    </row>
    <row r="75" ht="14.25" customHeight="1">
      <c r="A75" s="446">
        <v>1.0</v>
      </c>
      <c r="B75" s="465" t="s">
        <v>3715</v>
      </c>
      <c r="C75" s="448" t="s">
        <v>3687</v>
      </c>
      <c r="D75" s="454">
        <v>15.0</v>
      </c>
      <c r="E75" s="454">
        <v>4500.0</v>
      </c>
      <c r="F75" s="451">
        <f t="shared" ref="F75:F80" si="9">D75*E75</f>
        <v>67500</v>
      </c>
      <c r="G75" s="8" t="s">
        <v>3716</v>
      </c>
    </row>
    <row r="76" ht="14.25" customHeight="1">
      <c r="A76" s="436">
        <v>2.0</v>
      </c>
      <c r="B76" s="465" t="s">
        <v>3715</v>
      </c>
      <c r="C76" s="448" t="s">
        <v>3680</v>
      </c>
      <c r="D76" s="436">
        <v>15.0</v>
      </c>
      <c r="E76" s="436">
        <v>4800.0</v>
      </c>
      <c r="F76" s="451">
        <f t="shared" si="9"/>
        <v>72000</v>
      </c>
      <c r="G76" s="11" t="s">
        <v>3717</v>
      </c>
    </row>
    <row r="77" ht="14.25" customHeight="1">
      <c r="A77" s="446">
        <v>3.0</v>
      </c>
      <c r="B77" s="447" t="s">
        <v>3718</v>
      </c>
      <c r="C77" s="448" t="s">
        <v>3687</v>
      </c>
      <c r="D77" s="436">
        <v>30.0</v>
      </c>
      <c r="E77" s="436">
        <v>2700.0</v>
      </c>
      <c r="F77" s="451">
        <f t="shared" si="9"/>
        <v>81000</v>
      </c>
    </row>
    <row r="78" ht="14.25" customHeight="1">
      <c r="A78" s="436">
        <v>4.0</v>
      </c>
      <c r="B78" s="447" t="s">
        <v>3718</v>
      </c>
      <c r="C78" s="448" t="s">
        <v>3680</v>
      </c>
      <c r="D78" s="436">
        <v>30.0</v>
      </c>
      <c r="E78" s="436">
        <v>2900.0</v>
      </c>
      <c r="F78" s="451">
        <f t="shared" si="9"/>
        <v>87000</v>
      </c>
    </row>
    <row r="79" ht="14.25" customHeight="1">
      <c r="A79" s="446">
        <v>5.0</v>
      </c>
      <c r="B79" s="476" t="s">
        <v>3719</v>
      </c>
      <c r="C79" s="476" t="s">
        <v>3720</v>
      </c>
      <c r="D79" s="436">
        <v>30.0</v>
      </c>
      <c r="E79" s="10">
        <v>3100.0</v>
      </c>
      <c r="F79" s="451">
        <f t="shared" si="9"/>
        <v>93000</v>
      </c>
    </row>
    <row r="80" ht="14.25" customHeight="1">
      <c r="A80" s="436">
        <v>6.0</v>
      </c>
      <c r="B80" s="436" t="s">
        <v>3696</v>
      </c>
      <c r="C80" s="436" t="s">
        <v>3721</v>
      </c>
      <c r="D80" s="436">
        <v>30.0</v>
      </c>
      <c r="E80" s="10">
        <v>4100.0</v>
      </c>
      <c r="F80" s="451">
        <f t="shared" si="9"/>
        <v>123000</v>
      </c>
    </row>
    <row r="81" ht="14.25" customHeight="1"/>
    <row r="82" ht="14.25" customHeight="1"/>
    <row r="83" ht="14.25" customHeight="1">
      <c r="A83" s="468"/>
      <c r="B83" s="468"/>
      <c r="C83" s="469" t="s">
        <v>3645</v>
      </c>
      <c r="D83" s="470"/>
      <c r="E83" s="468"/>
      <c r="F83" s="468"/>
    </row>
    <row r="84" ht="14.25" customHeight="1">
      <c r="A84" s="443" t="s">
        <v>3646</v>
      </c>
      <c r="B84" s="445" t="s">
        <v>3647</v>
      </c>
      <c r="C84" s="445" t="s">
        <v>3648</v>
      </c>
      <c r="D84" s="445" t="s">
        <v>3649</v>
      </c>
      <c r="E84" s="453" t="s">
        <v>3656</v>
      </c>
      <c r="F84" s="453" t="s">
        <v>3657</v>
      </c>
      <c r="G84" s="477" t="s">
        <v>3722</v>
      </c>
    </row>
    <row r="85" ht="14.25" customHeight="1">
      <c r="A85" s="446">
        <v>1.0</v>
      </c>
      <c r="B85" s="454" t="s">
        <v>3723</v>
      </c>
      <c r="C85" s="436" t="s">
        <v>3724</v>
      </c>
      <c r="D85" s="478">
        <v>100.0</v>
      </c>
      <c r="E85" s="454">
        <v>3700.0</v>
      </c>
      <c r="F85" s="451">
        <f t="shared" ref="F85:F90" si="10">D85*E85</f>
        <v>370000</v>
      </c>
      <c r="G85" s="8" t="s">
        <v>3725</v>
      </c>
    </row>
    <row r="86" ht="14.25" customHeight="1">
      <c r="A86" s="436">
        <v>2.0</v>
      </c>
      <c r="B86" s="447" t="s">
        <v>3726</v>
      </c>
      <c r="C86" s="436" t="s">
        <v>3724</v>
      </c>
      <c r="D86" s="478">
        <v>100.0</v>
      </c>
      <c r="E86" s="436">
        <v>3500.0</v>
      </c>
      <c r="F86" s="451">
        <f t="shared" si="10"/>
        <v>350000</v>
      </c>
      <c r="G86" s="11" t="s">
        <v>3727</v>
      </c>
    </row>
    <row r="87" ht="14.25" customHeight="1">
      <c r="A87" s="446">
        <v>3.0</v>
      </c>
      <c r="B87" s="436" t="s">
        <v>3728</v>
      </c>
      <c r="C87" s="436" t="s">
        <v>3724</v>
      </c>
      <c r="D87" s="478">
        <v>100.0</v>
      </c>
      <c r="E87" s="436">
        <v>4700.0</v>
      </c>
      <c r="F87" s="451">
        <f t="shared" si="10"/>
        <v>470000</v>
      </c>
    </row>
    <row r="88" ht="14.25" customHeight="1">
      <c r="A88" s="436">
        <v>4.0</v>
      </c>
      <c r="B88" s="436" t="s">
        <v>3729</v>
      </c>
      <c r="C88" s="436" t="s">
        <v>3724</v>
      </c>
      <c r="D88" s="478">
        <v>100.0</v>
      </c>
      <c r="E88" s="436">
        <v>4500.0</v>
      </c>
      <c r="F88" s="451">
        <f t="shared" si="10"/>
        <v>450000</v>
      </c>
    </row>
    <row r="89" ht="14.25" customHeight="1">
      <c r="A89" s="446">
        <v>5.0</v>
      </c>
      <c r="B89" s="479" t="s">
        <v>3730</v>
      </c>
      <c r="C89" s="436" t="s">
        <v>3724</v>
      </c>
      <c r="D89" s="465">
        <v>200.0</v>
      </c>
      <c r="E89" s="10">
        <v>2700.0</v>
      </c>
      <c r="F89" s="451">
        <f t="shared" si="10"/>
        <v>540000</v>
      </c>
    </row>
    <row r="90" ht="14.25" customHeight="1">
      <c r="A90" s="436">
        <v>6.0</v>
      </c>
      <c r="B90" s="479" t="s">
        <v>3730</v>
      </c>
      <c r="C90" s="436" t="s">
        <v>3731</v>
      </c>
      <c r="D90" s="465">
        <v>200.0</v>
      </c>
      <c r="E90" s="10">
        <v>3100.0</v>
      </c>
      <c r="F90" s="451">
        <f t="shared" si="10"/>
        <v>620000</v>
      </c>
    </row>
    <row r="91" ht="14.25" customHeight="1"/>
    <row r="92" ht="14.25" customHeight="1"/>
    <row r="93" ht="14.25" customHeight="1">
      <c r="A93" s="471"/>
      <c r="B93" s="471"/>
      <c r="C93" s="472" t="s">
        <v>3645</v>
      </c>
      <c r="D93" s="473"/>
      <c r="E93" s="474"/>
      <c r="F93" s="474"/>
    </row>
    <row r="94" ht="14.25" customHeight="1">
      <c r="A94" s="443" t="s">
        <v>3646</v>
      </c>
      <c r="B94" s="444" t="s">
        <v>3647</v>
      </c>
      <c r="C94" s="444" t="s">
        <v>3648</v>
      </c>
      <c r="D94" s="444" t="s">
        <v>3649</v>
      </c>
      <c r="E94" s="453" t="s">
        <v>3656</v>
      </c>
      <c r="F94" s="453" t="s">
        <v>3657</v>
      </c>
      <c r="G94" s="426" t="s">
        <v>3732</v>
      </c>
    </row>
    <row r="95" ht="14.25" customHeight="1">
      <c r="A95" s="446">
        <v>1.0</v>
      </c>
      <c r="B95" s="461" t="s">
        <v>3733</v>
      </c>
      <c r="C95" s="448" t="s">
        <v>3662</v>
      </c>
      <c r="D95" s="462">
        <v>16.0</v>
      </c>
      <c r="E95" s="462">
        <v>4100.0</v>
      </c>
      <c r="F95" s="451">
        <f t="shared" ref="F95:F97" si="11">D95*E95</f>
        <v>65600</v>
      </c>
      <c r="G95" s="144" t="s">
        <v>3734</v>
      </c>
    </row>
    <row r="96" ht="14.25" customHeight="1">
      <c r="A96" s="436">
        <v>2.0</v>
      </c>
      <c r="B96" s="461" t="s">
        <v>3735</v>
      </c>
      <c r="C96" s="448" t="s">
        <v>3662</v>
      </c>
      <c r="D96" s="462">
        <v>16.0</v>
      </c>
      <c r="E96" s="436">
        <v>3700.0</v>
      </c>
      <c r="F96" s="451">
        <f t="shared" si="11"/>
        <v>59200</v>
      </c>
      <c r="G96" s="11" t="s">
        <v>3736</v>
      </c>
    </row>
    <row r="97" ht="14.25" customHeight="1">
      <c r="A97" s="436">
        <v>3.0</v>
      </c>
      <c r="B97" s="461" t="s">
        <v>3737</v>
      </c>
      <c r="C97" s="448" t="s">
        <v>3662</v>
      </c>
      <c r="D97" s="462">
        <v>70.0</v>
      </c>
      <c r="E97" s="436">
        <v>2700.0</v>
      </c>
      <c r="F97" s="451">
        <f t="shared" si="11"/>
        <v>189000</v>
      </c>
    </row>
    <row r="98" ht="14.25" customHeight="1"/>
    <row r="99" ht="14.25" customHeight="1">
      <c r="A99" s="471"/>
      <c r="B99" s="471"/>
      <c r="C99" s="472" t="s">
        <v>3645</v>
      </c>
      <c r="D99" s="473"/>
      <c r="E99" s="474"/>
      <c r="F99" s="474"/>
    </row>
    <row r="100" ht="14.25" customHeight="1">
      <c r="A100" s="443" t="s">
        <v>3646</v>
      </c>
      <c r="B100" s="443" t="s">
        <v>3647</v>
      </c>
      <c r="C100" s="443" t="s">
        <v>3648</v>
      </c>
      <c r="D100" s="443" t="s">
        <v>3649</v>
      </c>
      <c r="E100" s="460" t="s">
        <v>3656</v>
      </c>
      <c r="F100" s="460" t="s">
        <v>3657</v>
      </c>
      <c r="G100" s="11" t="s">
        <v>3738</v>
      </c>
    </row>
    <row r="101" ht="14.25" customHeight="1">
      <c r="A101" s="446">
        <v>1.0</v>
      </c>
      <c r="B101" s="436" t="s">
        <v>3679</v>
      </c>
      <c r="C101" s="448" t="s">
        <v>3662</v>
      </c>
      <c r="D101" s="462">
        <v>25.0</v>
      </c>
      <c r="E101" s="462">
        <v>4500.0</v>
      </c>
      <c r="F101" s="451">
        <f t="shared" ref="F101:F106" si="12">D101*E101</f>
        <v>112500</v>
      </c>
      <c r="G101" s="11" t="s">
        <v>3739</v>
      </c>
    </row>
    <row r="102" ht="14.25" customHeight="1">
      <c r="A102" s="462">
        <v>2.0</v>
      </c>
      <c r="B102" s="436" t="s">
        <v>3679</v>
      </c>
      <c r="C102" s="448" t="s">
        <v>3740</v>
      </c>
      <c r="D102" s="462">
        <v>25.0</v>
      </c>
      <c r="E102" s="436">
        <v>4900.0</v>
      </c>
      <c r="F102" s="451">
        <f t="shared" si="12"/>
        <v>122500</v>
      </c>
      <c r="G102" s="11" t="s">
        <v>3741</v>
      </c>
    </row>
    <row r="103" ht="14.25" customHeight="1">
      <c r="A103" s="462">
        <v>3.0</v>
      </c>
      <c r="B103" s="436" t="s">
        <v>3682</v>
      </c>
      <c r="C103" s="448" t="s">
        <v>3662</v>
      </c>
      <c r="D103" s="462">
        <v>25.0</v>
      </c>
      <c r="E103" s="462">
        <v>4900.0</v>
      </c>
      <c r="F103" s="451">
        <f t="shared" si="12"/>
        <v>122500</v>
      </c>
    </row>
    <row r="104" ht="14.25" customHeight="1">
      <c r="A104" s="436">
        <v>4.0</v>
      </c>
      <c r="B104" s="436" t="s">
        <v>3742</v>
      </c>
      <c r="C104" s="448" t="s">
        <v>3662</v>
      </c>
      <c r="D104" s="462">
        <v>25.0</v>
      </c>
      <c r="E104" s="436">
        <v>8900.0</v>
      </c>
      <c r="F104" s="451">
        <f t="shared" si="12"/>
        <v>222500</v>
      </c>
    </row>
    <row r="105" ht="14.25" customHeight="1">
      <c r="A105" s="462">
        <v>5.0</v>
      </c>
      <c r="B105" s="436" t="s">
        <v>3743</v>
      </c>
      <c r="C105" s="436" t="s">
        <v>3662</v>
      </c>
      <c r="D105" s="462">
        <v>25.0</v>
      </c>
      <c r="E105" s="436">
        <v>9700.0</v>
      </c>
      <c r="F105" s="451">
        <f t="shared" si="12"/>
        <v>242500</v>
      </c>
    </row>
    <row r="106" ht="14.25" customHeight="1">
      <c r="A106" s="462">
        <v>6.0</v>
      </c>
      <c r="B106" s="436" t="s">
        <v>3744</v>
      </c>
      <c r="C106" s="480" t="s">
        <v>3745</v>
      </c>
      <c r="D106" s="462">
        <v>25.0</v>
      </c>
      <c r="E106" s="436">
        <v>19500.0</v>
      </c>
      <c r="F106" s="451">
        <f t="shared" si="12"/>
        <v>487500</v>
      </c>
    </row>
    <row r="107" ht="14.25" customHeight="1">
      <c r="A107" s="481"/>
      <c r="B107" s="482"/>
      <c r="D107" s="483"/>
    </row>
    <row r="108" ht="14.25" customHeight="1">
      <c r="A108" s="484"/>
      <c r="B108" s="482"/>
    </row>
    <row r="109" ht="14.25" customHeight="1">
      <c r="A109" s="471"/>
      <c r="B109" s="471"/>
      <c r="C109" s="472" t="s">
        <v>3645</v>
      </c>
      <c r="D109" s="473"/>
      <c r="E109" s="474"/>
      <c r="F109" s="474"/>
    </row>
    <row r="110" ht="14.25" customHeight="1">
      <c r="A110" s="443" t="s">
        <v>3646</v>
      </c>
      <c r="B110" s="443" t="s">
        <v>3647</v>
      </c>
      <c r="C110" s="443" t="s">
        <v>3648</v>
      </c>
      <c r="D110" s="443" t="s">
        <v>3649</v>
      </c>
      <c r="E110" s="460" t="s">
        <v>3656</v>
      </c>
      <c r="F110" s="460" t="s">
        <v>3657</v>
      </c>
      <c r="G110" s="426" t="s">
        <v>3746</v>
      </c>
    </row>
    <row r="111" ht="14.25" customHeight="1">
      <c r="A111" s="446">
        <v>1.0</v>
      </c>
      <c r="B111" s="436" t="s">
        <v>3747</v>
      </c>
      <c r="C111" s="448" t="s">
        <v>3662</v>
      </c>
      <c r="D111" s="462">
        <v>10.0</v>
      </c>
      <c r="E111" s="462">
        <v>4300.0</v>
      </c>
      <c r="F111" s="451">
        <f t="shared" ref="F111:F118" si="13">D111*E111</f>
        <v>43000</v>
      </c>
      <c r="G111" s="8" t="s">
        <v>3748</v>
      </c>
    </row>
    <row r="112" ht="14.25" customHeight="1">
      <c r="A112" s="462">
        <v>2.0</v>
      </c>
      <c r="B112" s="436" t="s">
        <v>3749</v>
      </c>
      <c r="C112" s="448" t="s">
        <v>3662</v>
      </c>
      <c r="D112" s="462">
        <v>10.0</v>
      </c>
      <c r="E112" s="436">
        <v>4700.0</v>
      </c>
      <c r="F112" s="451">
        <f t="shared" si="13"/>
        <v>47000</v>
      </c>
      <c r="G112" s="11" t="s">
        <v>3750</v>
      </c>
    </row>
    <row r="113" ht="14.25" customHeight="1">
      <c r="A113" s="462">
        <v>3.0</v>
      </c>
      <c r="B113" s="436" t="s">
        <v>3751</v>
      </c>
      <c r="C113" s="448" t="s">
        <v>3662</v>
      </c>
      <c r="D113" s="462">
        <v>10.0</v>
      </c>
      <c r="E113" s="462">
        <v>6500.0</v>
      </c>
      <c r="F113" s="451">
        <f t="shared" si="13"/>
        <v>65000</v>
      </c>
    </row>
    <row r="114" ht="14.25" customHeight="1">
      <c r="A114" s="436">
        <v>4.0</v>
      </c>
      <c r="B114" s="436" t="s">
        <v>3752</v>
      </c>
      <c r="C114" s="448" t="s">
        <v>3662</v>
      </c>
      <c r="D114" s="462">
        <v>10.0</v>
      </c>
      <c r="E114" s="436">
        <v>7500.0</v>
      </c>
      <c r="F114" s="451">
        <f t="shared" si="13"/>
        <v>75000</v>
      </c>
    </row>
    <row r="115" ht="14.25" customHeight="1">
      <c r="A115" s="462">
        <v>5.0</v>
      </c>
      <c r="B115" s="436" t="s">
        <v>3753</v>
      </c>
      <c r="C115" s="448" t="s">
        <v>3662</v>
      </c>
      <c r="D115" s="485">
        <v>80.0</v>
      </c>
      <c r="E115" s="436">
        <v>2900.0</v>
      </c>
      <c r="F115" s="451">
        <f t="shared" si="13"/>
        <v>232000</v>
      </c>
    </row>
    <row r="116" ht="14.25" customHeight="1">
      <c r="A116" s="462">
        <v>6.0</v>
      </c>
      <c r="B116" s="436" t="s">
        <v>3754</v>
      </c>
      <c r="C116" s="448" t="s">
        <v>3662</v>
      </c>
      <c r="D116" s="485">
        <v>80.0</v>
      </c>
      <c r="E116" s="436">
        <v>3300.0</v>
      </c>
      <c r="F116" s="451">
        <f t="shared" si="13"/>
        <v>264000</v>
      </c>
    </row>
    <row r="117" ht="14.25" customHeight="1">
      <c r="A117" s="462">
        <v>7.0</v>
      </c>
      <c r="B117" s="436" t="s">
        <v>3755</v>
      </c>
      <c r="C117" s="448" t="s">
        <v>3662</v>
      </c>
      <c r="D117" s="485">
        <v>80.0</v>
      </c>
      <c r="E117" s="436">
        <v>4500.0</v>
      </c>
      <c r="F117" s="451">
        <f t="shared" si="13"/>
        <v>360000</v>
      </c>
    </row>
    <row r="118" ht="14.25" customHeight="1">
      <c r="A118" s="462">
        <v>8.0</v>
      </c>
      <c r="B118" s="436" t="s">
        <v>3756</v>
      </c>
      <c r="C118" s="448" t="s">
        <v>3662</v>
      </c>
      <c r="D118" s="485">
        <v>80.0</v>
      </c>
      <c r="E118" s="436">
        <v>5500.0</v>
      </c>
      <c r="F118" s="451">
        <f t="shared" si="13"/>
        <v>440000</v>
      </c>
    </row>
    <row r="119" ht="14.25" customHeight="1"/>
    <row r="120" ht="14.25" customHeight="1">
      <c r="B120" s="484"/>
    </row>
    <row r="121" ht="14.25" customHeight="1">
      <c r="A121" s="471"/>
      <c r="B121" s="471"/>
      <c r="C121" s="472" t="s">
        <v>3645</v>
      </c>
      <c r="D121" s="473"/>
      <c r="E121" s="474"/>
      <c r="F121" s="474"/>
    </row>
    <row r="122" ht="14.25" customHeight="1">
      <c r="A122" s="443" t="s">
        <v>3646</v>
      </c>
      <c r="B122" s="443" t="s">
        <v>3647</v>
      </c>
      <c r="C122" s="443" t="s">
        <v>3648</v>
      </c>
      <c r="D122" s="443" t="s">
        <v>3649</v>
      </c>
      <c r="E122" s="460" t="s">
        <v>3656</v>
      </c>
      <c r="F122" s="460" t="s">
        <v>3657</v>
      </c>
      <c r="G122" s="426" t="s">
        <v>3757</v>
      </c>
    </row>
    <row r="123" ht="14.25" customHeight="1">
      <c r="A123" s="446">
        <v>1.0</v>
      </c>
      <c r="B123" s="436" t="s">
        <v>3758</v>
      </c>
      <c r="C123" s="448" t="s">
        <v>3720</v>
      </c>
      <c r="D123" s="462">
        <v>150.0</v>
      </c>
      <c r="E123" s="462">
        <v>2300.0</v>
      </c>
      <c r="F123" s="451">
        <f t="shared" ref="F123:F135" si="14">D123*E123</f>
        <v>345000</v>
      </c>
    </row>
    <row r="124" ht="14.25" customHeight="1">
      <c r="A124" s="462">
        <v>2.0</v>
      </c>
      <c r="B124" s="436" t="s">
        <v>3759</v>
      </c>
      <c r="C124" s="448" t="s">
        <v>3662</v>
      </c>
      <c r="D124" s="462">
        <v>250.0</v>
      </c>
      <c r="E124" s="436">
        <v>4900.0</v>
      </c>
      <c r="F124" s="451">
        <f t="shared" si="14"/>
        <v>1225000</v>
      </c>
      <c r="H124" s="436">
        <v>3700.0</v>
      </c>
    </row>
    <row r="125" ht="14.25" customHeight="1">
      <c r="A125" s="462">
        <v>3.0</v>
      </c>
      <c r="B125" s="436" t="s">
        <v>3760</v>
      </c>
      <c r="C125" s="448" t="s">
        <v>3662</v>
      </c>
      <c r="D125" s="462">
        <v>250.0</v>
      </c>
      <c r="E125" s="462">
        <v>5100.0</v>
      </c>
      <c r="F125" s="451">
        <f t="shared" si="14"/>
        <v>1275000</v>
      </c>
      <c r="H125" s="462">
        <v>3700.0</v>
      </c>
    </row>
    <row r="126" ht="14.25" customHeight="1">
      <c r="A126" s="436">
        <v>4.0</v>
      </c>
      <c r="B126" s="436" t="s">
        <v>3761</v>
      </c>
      <c r="C126" s="448" t="s">
        <v>3662</v>
      </c>
      <c r="D126" s="462">
        <v>250.0</v>
      </c>
      <c r="E126" s="436">
        <v>7000.0</v>
      </c>
      <c r="F126" s="451">
        <f t="shared" si="14"/>
        <v>1750000</v>
      </c>
      <c r="H126" s="436">
        <v>5000.0</v>
      </c>
    </row>
    <row r="127" ht="14.25" customHeight="1">
      <c r="A127" s="446">
        <v>5.0</v>
      </c>
      <c r="B127" s="436" t="s">
        <v>3762</v>
      </c>
      <c r="C127" s="448"/>
      <c r="D127" s="462">
        <v>150.0</v>
      </c>
      <c r="E127" s="436">
        <v>3900.0</v>
      </c>
      <c r="F127" s="451">
        <f t="shared" si="14"/>
        <v>585000</v>
      </c>
      <c r="H127" s="436">
        <v>3000.0</v>
      </c>
    </row>
    <row r="128" ht="14.25" customHeight="1">
      <c r="A128" s="462">
        <v>6.0</v>
      </c>
      <c r="B128" s="436" t="s">
        <v>3763</v>
      </c>
      <c r="C128" s="448"/>
      <c r="D128" s="462">
        <v>150.0</v>
      </c>
      <c r="E128" s="436">
        <v>6500.0</v>
      </c>
      <c r="F128" s="451">
        <f t="shared" si="14"/>
        <v>975000</v>
      </c>
      <c r="H128" s="436">
        <v>5000.0</v>
      </c>
    </row>
    <row r="129" ht="14.25" customHeight="1">
      <c r="A129" s="462">
        <v>7.0</v>
      </c>
      <c r="B129" s="436" t="s">
        <v>3764</v>
      </c>
      <c r="C129" s="448"/>
      <c r="D129" s="485">
        <v>70.0</v>
      </c>
      <c r="E129" s="436">
        <v>6700.0</v>
      </c>
      <c r="F129" s="451">
        <f t="shared" si="14"/>
        <v>469000</v>
      </c>
      <c r="H129" s="436">
        <v>5000.0</v>
      </c>
    </row>
    <row r="130" ht="14.25" customHeight="1">
      <c r="A130" s="436">
        <v>8.0</v>
      </c>
      <c r="B130" s="436" t="s">
        <v>3765</v>
      </c>
      <c r="C130" s="448" t="s">
        <v>3662</v>
      </c>
      <c r="D130" s="462">
        <v>250.0</v>
      </c>
      <c r="E130" s="436">
        <v>5900.0</v>
      </c>
      <c r="F130" s="451">
        <f t="shared" si="14"/>
        <v>1475000</v>
      </c>
      <c r="H130" s="436">
        <v>4300.0</v>
      </c>
    </row>
    <row r="131" ht="14.25" customHeight="1">
      <c r="A131" s="446">
        <v>9.0</v>
      </c>
      <c r="B131" s="436" t="s">
        <v>3766</v>
      </c>
      <c r="C131" s="448" t="s">
        <v>3662</v>
      </c>
      <c r="D131" s="462">
        <v>250.0</v>
      </c>
      <c r="E131" s="436">
        <v>6100.0</v>
      </c>
      <c r="F131" s="451">
        <f t="shared" si="14"/>
        <v>1525000</v>
      </c>
      <c r="H131" s="436">
        <v>4300.0</v>
      </c>
    </row>
    <row r="132" ht="14.25" customHeight="1">
      <c r="A132" s="462">
        <v>10.0</v>
      </c>
      <c r="B132" s="436" t="s">
        <v>3767</v>
      </c>
      <c r="C132" s="448" t="s">
        <v>3662</v>
      </c>
      <c r="D132" s="462">
        <v>250.0</v>
      </c>
      <c r="E132" s="10">
        <v>8500.0</v>
      </c>
      <c r="F132" s="451">
        <f t="shared" si="14"/>
        <v>2125000</v>
      </c>
      <c r="H132" s="10">
        <v>6000.0</v>
      </c>
    </row>
    <row r="133" ht="14.25" customHeight="1">
      <c r="A133" s="462">
        <v>11.0</v>
      </c>
      <c r="B133" s="436" t="s">
        <v>3768</v>
      </c>
      <c r="C133" s="448"/>
      <c r="D133" s="462">
        <v>150.0</v>
      </c>
      <c r="E133" s="10">
        <v>6500.0</v>
      </c>
      <c r="F133" s="451">
        <f t="shared" si="14"/>
        <v>975000</v>
      </c>
      <c r="H133" s="10">
        <v>5000.0</v>
      </c>
    </row>
    <row r="134" ht="14.25" customHeight="1">
      <c r="A134" s="436">
        <v>12.0</v>
      </c>
      <c r="B134" s="436" t="s">
        <v>3769</v>
      </c>
      <c r="C134" s="448"/>
      <c r="D134" s="462">
        <v>150.0</v>
      </c>
      <c r="E134" s="10">
        <v>9100.0</v>
      </c>
      <c r="F134" s="451">
        <f t="shared" si="14"/>
        <v>1365000</v>
      </c>
      <c r="H134" s="10">
        <v>7000.0</v>
      </c>
    </row>
    <row r="135" ht="14.25" customHeight="1">
      <c r="A135" s="446">
        <v>13.0</v>
      </c>
      <c r="B135" s="436" t="s">
        <v>3770</v>
      </c>
      <c r="C135" s="448"/>
      <c r="D135" s="485">
        <v>70.0</v>
      </c>
      <c r="E135" s="10">
        <v>9300.0</v>
      </c>
      <c r="F135" s="451">
        <f t="shared" si="14"/>
        <v>651000</v>
      </c>
      <c r="H135" s="10">
        <v>7000.0</v>
      </c>
    </row>
    <row r="136" ht="14.25" customHeight="1"/>
    <row r="137" ht="14.25" customHeight="1"/>
    <row r="138" ht="14.25" customHeight="1">
      <c r="A138" s="471"/>
      <c r="B138" s="471"/>
      <c r="C138" s="472" t="s">
        <v>3645</v>
      </c>
      <c r="D138" s="473"/>
      <c r="E138" s="474"/>
      <c r="F138" s="474"/>
    </row>
    <row r="139" ht="14.25" customHeight="1">
      <c r="A139" s="443" t="s">
        <v>3646</v>
      </c>
      <c r="B139" s="444" t="s">
        <v>3647</v>
      </c>
      <c r="C139" s="444" t="s">
        <v>3648</v>
      </c>
      <c r="D139" s="444" t="s">
        <v>3649</v>
      </c>
      <c r="E139" s="453" t="s">
        <v>3656</v>
      </c>
      <c r="F139" s="453" t="s">
        <v>3657</v>
      </c>
      <c r="G139" s="426" t="s">
        <v>3771</v>
      </c>
    </row>
    <row r="140" ht="14.25" customHeight="1">
      <c r="A140" s="446">
        <v>1.0</v>
      </c>
      <c r="B140" s="461" t="s">
        <v>3772</v>
      </c>
      <c r="C140" s="448"/>
      <c r="D140" s="462">
        <v>30.0</v>
      </c>
      <c r="E140" s="462">
        <v>4300.0</v>
      </c>
      <c r="F140" s="451">
        <f t="shared" ref="F140:F142" si="15">D140*E140</f>
        <v>129000</v>
      </c>
      <c r="G140" s="144" t="s">
        <v>3773</v>
      </c>
    </row>
    <row r="141" ht="14.25" customHeight="1">
      <c r="A141" s="436">
        <v>2.0</v>
      </c>
      <c r="B141" s="461" t="s">
        <v>3774</v>
      </c>
      <c r="C141" s="448" t="s">
        <v>3775</v>
      </c>
      <c r="D141" s="462">
        <v>10.0</v>
      </c>
      <c r="E141" s="436">
        <v>3900.0</v>
      </c>
      <c r="F141" s="451">
        <f t="shared" si="15"/>
        <v>39000</v>
      </c>
      <c r="G141" s="11" t="s">
        <v>3776</v>
      </c>
    </row>
    <row r="142" ht="14.25" customHeight="1">
      <c r="A142" s="436">
        <v>3.0</v>
      </c>
      <c r="B142" s="461" t="s">
        <v>3777</v>
      </c>
      <c r="C142" s="448" t="s">
        <v>3778</v>
      </c>
      <c r="D142" s="462">
        <v>15.0</v>
      </c>
      <c r="E142" s="436">
        <v>3900.0</v>
      </c>
      <c r="F142" s="451">
        <f t="shared" si="15"/>
        <v>58500</v>
      </c>
    </row>
    <row r="143" ht="14.25" customHeight="1"/>
    <row r="144" ht="14.25" customHeight="1"/>
    <row r="145" ht="14.25" customHeight="1">
      <c r="A145" s="471"/>
      <c r="B145" s="471"/>
      <c r="C145" s="472" t="s">
        <v>3645</v>
      </c>
      <c r="D145" s="473"/>
      <c r="E145" s="474"/>
      <c r="F145" s="474"/>
    </row>
    <row r="146" ht="14.25" customHeight="1">
      <c r="A146" s="443" t="s">
        <v>3646</v>
      </c>
      <c r="B146" s="444" t="s">
        <v>3647</v>
      </c>
      <c r="C146" s="444" t="s">
        <v>3648</v>
      </c>
      <c r="D146" s="444" t="s">
        <v>3649</v>
      </c>
      <c r="E146" s="453" t="s">
        <v>3656</v>
      </c>
      <c r="F146" s="453" t="s">
        <v>3657</v>
      </c>
      <c r="G146" s="426" t="s">
        <v>3779</v>
      </c>
    </row>
    <row r="147" ht="14.25" customHeight="1">
      <c r="A147" s="446">
        <v>1.0</v>
      </c>
      <c r="B147" s="486" t="s">
        <v>3780</v>
      </c>
      <c r="C147" s="448" t="s">
        <v>3662</v>
      </c>
      <c r="D147" s="462">
        <v>40.0</v>
      </c>
      <c r="E147" s="462">
        <v>3900.0</v>
      </c>
      <c r="F147" s="451">
        <f t="shared" ref="F147:F150" si="16">D147*E147</f>
        <v>156000</v>
      </c>
      <c r="G147" s="11" t="s">
        <v>3781</v>
      </c>
    </row>
    <row r="148" ht="14.25" customHeight="1">
      <c r="A148" s="436">
        <v>2.0</v>
      </c>
      <c r="B148" s="486" t="s">
        <v>3702</v>
      </c>
      <c r="C148" s="448" t="s">
        <v>3720</v>
      </c>
      <c r="D148" s="462">
        <v>30.0</v>
      </c>
      <c r="E148" s="436">
        <v>3500.0</v>
      </c>
      <c r="F148" s="451">
        <f t="shared" si="16"/>
        <v>105000</v>
      </c>
      <c r="G148" s="11" t="s">
        <v>3782</v>
      </c>
    </row>
    <row r="149" ht="14.25" customHeight="1">
      <c r="A149" s="436">
        <v>3.0</v>
      </c>
      <c r="B149" s="486" t="s">
        <v>3783</v>
      </c>
      <c r="C149" s="487" t="s">
        <v>3784</v>
      </c>
      <c r="D149" s="462">
        <v>40.0</v>
      </c>
      <c r="E149" s="436">
        <v>3300.0</v>
      </c>
      <c r="F149" s="451">
        <f t="shared" si="16"/>
        <v>132000</v>
      </c>
    </row>
    <row r="150" ht="14.25" customHeight="1">
      <c r="A150" s="436">
        <v>4.0</v>
      </c>
      <c r="B150" s="488" t="s">
        <v>3785</v>
      </c>
      <c r="C150" s="448" t="s">
        <v>3662</v>
      </c>
      <c r="D150" s="465">
        <v>10.0</v>
      </c>
      <c r="E150" s="10">
        <v>9300.0</v>
      </c>
      <c r="F150" s="451">
        <f t="shared" si="16"/>
        <v>93000</v>
      </c>
    </row>
    <row r="151" ht="14.25" customHeight="1">
      <c r="A151" s="484"/>
    </row>
    <row r="152" ht="14.25" customHeight="1">
      <c r="A152" s="484"/>
    </row>
    <row r="153" ht="14.25" customHeight="1">
      <c r="A153" s="471"/>
      <c r="B153" s="471"/>
      <c r="C153" s="472" t="s">
        <v>3645</v>
      </c>
      <c r="D153" s="473"/>
      <c r="E153" s="474"/>
      <c r="F153" s="474"/>
    </row>
    <row r="154" ht="14.25" customHeight="1">
      <c r="A154" s="443" t="s">
        <v>3646</v>
      </c>
      <c r="B154" s="459" t="s">
        <v>3647</v>
      </c>
      <c r="C154" s="459" t="s">
        <v>3648</v>
      </c>
      <c r="D154" s="459" t="s">
        <v>3649</v>
      </c>
      <c r="E154" s="460" t="s">
        <v>3656</v>
      </c>
      <c r="F154" s="460" t="s">
        <v>3657</v>
      </c>
      <c r="G154" s="11" t="s">
        <v>3786</v>
      </c>
    </row>
    <row r="155" ht="14.25" customHeight="1">
      <c r="A155" s="446">
        <v>1.0</v>
      </c>
      <c r="B155" s="461" t="s">
        <v>3772</v>
      </c>
      <c r="C155" s="448" t="s">
        <v>3787</v>
      </c>
      <c r="D155" s="462">
        <v>50.0</v>
      </c>
      <c r="E155" s="462">
        <v>4900.0</v>
      </c>
      <c r="F155" s="451">
        <f t="shared" ref="F155:F157" si="17">D155*E155</f>
        <v>245000</v>
      </c>
      <c r="G155" s="11" t="s">
        <v>3788</v>
      </c>
    </row>
    <row r="156" ht="14.25" customHeight="1">
      <c r="A156" s="436">
        <v>2.0</v>
      </c>
      <c r="B156" s="461" t="s">
        <v>3789</v>
      </c>
      <c r="C156" s="486" t="s">
        <v>3784</v>
      </c>
      <c r="D156" s="462">
        <v>100.0</v>
      </c>
      <c r="E156" s="436">
        <v>3500.0</v>
      </c>
      <c r="F156" s="451">
        <f t="shared" si="17"/>
        <v>350000</v>
      </c>
    </row>
    <row r="157" ht="14.25" customHeight="1">
      <c r="A157" s="436">
        <v>3.0</v>
      </c>
      <c r="B157" s="461" t="s">
        <v>3790</v>
      </c>
      <c r="C157" s="486" t="s">
        <v>3784</v>
      </c>
      <c r="D157" s="462">
        <v>100.0</v>
      </c>
      <c r="E157" s="436">
        <v>2900.0</v>
      </c>
      <c r="F157" s="451">
        <f t="shared" si="17"/>
        <v>290000</v>
      </c>
    </row>
    <row r="158" ht="14.25" customHeight="1"/>
    <row r="159" ht="14.25" customHeight="1">
      <c r="A159" s="471"/>
      <c r="B159" s="471"/>
      <c r="C159" s="472" t="s">
        <v>3645</v>
      </c>
      <c r="D159" s="473"/>
      <c r="E159" s="474"/>
      <c r="F159" s="474"/>
    </row>
    <row r="160" ht="14.25" customHeight="1">
      <c r="A160" s="443" t="s">
        <v>3646</v>
      </c>
      <c r="B160" s="459" t="s">
        <v>3647</v>
      </c>
      <c r="C160" s="459" t="s">
        <v>3648</v>
      </c>
      <c r="D160" s="459" t="s">
        <v>3649</v>
      </c>
      <c r="E160" s="460" t="s">
        <v>3656</v>
      </c>
      <c r="F160" s="460" t="s">
        <v>3657</v>
      </c>
      <c r="G160" s="477" t="s">
        <v>3791</v>
      </c>
    </row>
    <row r="161" ht="14.25" customHeight="1">
      <c r="A161" s="446">
        <v>1.0</v>
      </c>
      <c r="B161" s="436" t="s">
        <v>3792</v>
      </c>
      <c r="C161" s="486" t="s">
        <v>3662</v>
      </c>
      <c r="D161" s="462">
        <v>100.0</v>
      </c>
      <c r="E161" s="462">
        <v>4300.0</v>
      </c>
      <c r="F161" s="451">
        <f t="shared" ref="F161:F165" si="18">D161*E161</f>
        <v>430000</v>
      </c>
      <c r="G161" s="11" t="s">
        <v>3793</v>
      </c>
    </row>
    <row r="162" ht="14.25" customHeight="1">
      <c r="A162" s="436">
        <v>2.0</v>
      </c>
      <c r="B162" s="486" t="s">
        <v>3794</v>
      </c>
      <c r="C162" s="486" t="s">
        <v>3662</v>
      </c>
      <c r="D162" s="462">
        <v>100.0</v>
      </c>
      <c r="E162" s="436">
        <v>3300.0</v>
      </c>
      <c r="F162" s="451">
        <f t="shared" si="18"/>
        <v>330000</v>
      </c>
      <c r="G162" s="11">
        <v>4.4505595E7</v>
      </c>
    </row>
    <row r="163" ht="14.25" customHeight="1">
      <c r="A163" s="446">
        <v>3.0</v>
      </c>
      <c r="B163" s="486" t="s">
        <v>3795</v>
      </c>
      <c r="C163" s="488" t="s">
        <v>3796</v>
      </c>
      <c r="D163" s="462">
        <v>100.0</v>
      </c>
      <c r="E163" s="436">
        <v>2500.0</v>
      </c>
      <c r="F163" s="451">
        <f t="shared" si="18"/>
        <v>250000</v>
      </c>
    </row>
    <row r="164" ht="14.25" customHeight="1">
      <c r="A164" s="436">
        <v>4.0</v>
      </c>
      <c r="B164" s="488" t="s">
        <v>3797</v>
      </c>
      <c r="C164" s="488" t="s">
        <v>3796</v>
      </c>
      <c r="D164" s="462">
        <v>100.0</v>
      </c>
      <c r="E164" s="436">
        <v>2500.0</v>
      </c>
      <c r="F164" s="451">
        <f t="shared" si="18"/>
        <v>250000</v>
      </c>
    </row>
    <row r="165" ht="14.25" customHeight="1">
      <c r="A165" s="436">
        <v>5.0</v>
      </c>
      <c r="B165" s="488" t="s">
        <v>3798</v>
      </c>
      <c r="C165" s="486" t="s">
        <v>3784</v>
      </c>
      <c r="D165" s="462">
        <v>100.0</v>
      </c>
      <c r="E165" s="436">
        <v>4500.0</v>
      </c>
      <c r="F165" s="451">
        <f t="shared" si="18"/>
        <v>450000</v>
      </c>
    </row>
    <row r="166" ht="14.25" customHeight="1"/>
    <row r="167" ht="14.25" customHeight="1"/>
    <row r="168" ht="14.25" customHeight="1"/>
    <row r="169" ht="14.25" customHeight="1">
      <c r="A169" s="471"/>
      <c r="B169" s="471"/>
      <c r="C169" s="472" t="s">
        <v>3645</v>
      </c>
      <c r="D169" s="473"/>
      <c r="E169" s="474"/>
      <c r="F169" s="474"/>
    </row>
    <row r="170" ht="14.25" customHeight="1">
      <c r="A170" s="443" t="s">
        <v>3646</v>
      </c>
      <c r="B170" s="459" t="s">
        <v>3647</v>
      </c>
      <c r="C170" s="459" t="s">
        <v>3648</v>
      </c>
      <c r="D170" s="459" t="s">
        <v>3649</v>
      </c>
      <c r="E170" s="460" t="s">
        <v>3656</v>
      </c>
      <c r="F170" s="460" t="s">
        <v>3657</v>
      </c>
      <c r="G170" s="477" t="s">
        <v>3568</v>
      </c>
    </row>
    <row r="171" ht="14.25" customHeight="1">
      <c r="A171" s="446">
        <v>1.0</v>
      </c>
      <c r="B171" s="461" t="s">
        <v>3799</v>
      </c>
      <c r="C171" s="486" t="s">
        <v>3800</v>
      </c>
      <c r="D171" s="462">
        <v>10.0</v>
      </c>
      <c r="E171" s="462">
        <v>2900.0</v>
      </c>
      <c r="F171" s="451">
        <f t="shared" ref="F171:F172" si="19">D171*E171</f>
        <v>29000</v>
      </c>
      <c r="G171" s="11" t="s">
        <v>3801</v>
      </c>
    </row>
    <row r="172" ht="14.25" customHeight="1">
      <c r="A172" s="436">
        <v>2.0</v>
      </c>
      <c r="B172" s="461" t="s">
        <v>3802</v>
      </c>
      <c r="C172" s="486" t="s">
        <v>3784</v>
      </c>
      <c r="D172" s="462">
        <v>20.0</v>
      </c>
      <c r="E172" s="436">
        <v>3500.0</v>
      </c>
      <c r="F172" s="451">
        <f t="shared" si="19"/>
        <v>70000</v>
      </c>
    </row>
    <row r="173" ht="14.25" customHeight="1"/>
    <row r="174" ht="14.25" customHeight="1"/>
    <row r="175" ht="14.25" customHeight="1">
      <c r="A175" s="471"/>
      <c r="B175" s="471"/>
      <c r="C175" s="472" t="s">
        <v>3645</v>
      </c>
      <c r="D175" s="473"/>
      <c r="E175" s="474"/>
      <c r="F175" s="474"/>
    </row>
    <row r="176" ht="14.25" customHeight="1">
      <c r="A176" s="443" t="s">
        <v>3646</v>
      </c>
      <c r="B176" s="459" t="s">
        <v>3647</v>
      </c>
      <c r="C176" s="459" t="s">
        <v>3648</v>
      </c>
      <c r="D176" s="459" t="s">
        <v>3649</v>
      </c>
      <c r="E176" s="460" t="s">
        <v>3656</v>
      </c>
      <c r="F176" s="460" t="s">
        <v>3657</v>
      </c>
      <c r="G176" s="426" t="s">
        <v>3803</v>
      </c>
    </row>
    <row r="177" ht="14.25" customHeight="1">
      <c r="A177" s="446">
        <v>1.0</v>
      </c>
      <c r="B177" s="436" t="s">
        <v>3804</v>
      </c>
      <c r="C177" s="486" t="s">
        <v>3800</v>
      </c>
      <c r="D177" s="462">
        <v>500.0</v>
      </c>
      <c r="E177" s="462">
        <v>2500.0</v>
      </c>
      <c r="F177" s="451">
        <f t="shared" ref="F177:F184" si="20">D177*E177</f>
        <v>1250000</v>
      </c>
      <c r="G177" s="11" t="s">
        <v>3805</v>
      </c>
    </row>
    <row r="178" ht="14.25" customHeight="1">
      <c r="A178" s="436">
        <v>2.0</v>
      </c>
      <c r="B178" s="436" t="s">
        <v>3806</v>
      </c>
      <c r="C178" s="486" t="s">
        <v>3800</v>
      </c>
      <c r="D178" s="462">
        <v>500.0</v>
      </c>
      <c r="E178" s="436">
        <v>2800.0</v>
      </c>
      <c r="F178" s="451">
        <f t="shared" si="20"/>
        <v>1400000</v>
      </c>
    </row>
    <row r="179" ht="14.25" customHeight="1">
      <c r="A179" s="446">
        <v>3.0</v>
      </c>
      <c r="B179" s="436" t="s">
        <v>3807</v>
      </c>
      <c r="C179" s="486" t="s">
        <v>3808</v>
      </c>
      <c r="D179" s="462">
        <v>500.0</v>
      </c>
      <c r="E179" s="436">
        <v>2900.0</v>
      </c>
      <c r="F179" s="451">
        <f t="shared" si="20"/>
        <v>1450000</v>
      </c>
    </row>
    <row r="180" ht="14.25" customHeight="1">
      <c r="A180" s="436">
        <v>4.0</v>
      </c>
      <c r="B180" s="436" t="s">
        <v>3806</v>
      </c>
      <c r="C180" s="486" t="s">
        <v>3808</v>
      </c>
      <c r="D180" s="462">
        <v>500.0</v>
      </c>
      <c r="E180" s="436">
        <v>3200.0</v>
      </c>
      <c r="F180" s="451">
        <f t="shared" si="20"/>
        <v>1600000</v>
      </c>
    </row>
    <row r="181" ht="14.25" customHeight="1">
      <c r="A181" s="446">
        <v>5.0</v>
      </c>
      <c r="B181" s="436" t="s">
        <v>3809</v>
      </c>
      <c r="C181" s="486" t="s">
        <v>3800</v>
      </c>
      <c r="D181" s="436">
        <v>100.0</v>
      </c>
      <c r="E181" s="436">
        <v>3700.0</v>
      </c>
      <c r="F181" s="451">
        <f t="shared" si="20"/>
        <v>370000</v>
      </c>
    </row>
    <row r="182" ht="14.25" customHeight="1">
      <c r="A182" s="436">
        <v>6.0</v>
      </c>
      <c r="B182" s="436" t="s">
        <v>3810</v>
      </c>
      <c r="C182" s="486" t="s">
        <v>3808</v>
      </c>
      <c r="D182" s="436">
        <v>100.0</v>
      </c>
      <c r="E182" s="436">
        <v>4100.0</v>
      </c>
      <c r="F182" s="451">
        <f t="shared" si="20"/>
        <v>410000</v>
      </c>
    </row>
    <row r="183" ht="14.25" customHeight="1">
      <c r="A183" s="446">
        <v>7.0</v>
      </c>
      <c r="B183" s="436" t="s">
        <v>3811</v>
      </c>
      <c r="C183" s="486" t="s">
        <v>3800</v>
      </c>
      <c r="D183" s="462">
        <v>500.0</v>
      </c>
      <c r="E183" s="436">
        <v>4500.0</v>
      </c>
      <c r="F183" s="451">
        <f t="shared" si="20"/>
        <v>2250000</v>
      </c>
    </row>
    <row r="184" ht="14.25" customHeight="1">
      <c r="A184" s="436">
        <v>8.0</v>
      </c>
      <c r="B184" s="436" t="s">
        <v>3811</v>
      </c>
      <c r="C184" s="486" t="s">
        <v>3808</v>
      </c>
      <c r="D184" s="462">
        <v>500.0</v>
      </c>
      <c r="E184" s="436">
        <v>4900.0</v>
      </c>
      <c r="F184" s="451">
        <f t="shared" si="20"/>
        <v>2450000</v>
      </c>
    </row>
    <row r="185" ht="14.25" customHeight="1"/>
    <row r="186" ht="14.25" customHeight="1"/>
    <row r="187" ht="14.25" customHeight="1">
      <c r="A187" s="471"/>
      <c r="B187" s="471"/>
      <c r="C187" s="472" t="s">
        <v>3645</v>
      </c>
      <c r="D187" s="473"/>
      <c r="E187" s="474"/>
      <c r="F187" s="474"/>
    </row>
    <row r="188" ht="14.25" customHeight="1">
      <c r="A188" s="443" t="s">
        <v>3646</v>
      </c>
      <c r="B188" s="459" t="s">
        <v>3647</v>
      </c>
      <c r="C188" s="459" t="s">
        <v>3648</v>
      </c>
      <c r="D188" s="459" t="s">
        <v>3649</v>
      </c>
      <c r="E188" s="460" t="s">
        <v>3656</v>
      </c>
      <c r="F188" s="460" t="s">
        <v>3657</v>
      </c>
      <c r="G188" s="426" t="s">
        <v>3812</v>
      </c>
    </row>
    <row r="189" ht="14.25" customHeight="1">
      <c r="A189" s="446">
        <v>1.0</v>
      </c>
      <c r="B189" s="488" t="s">
        <v>3792</v>
      </c>
      <c r="C189" s="486" t="s">
        <v>3662</v>
      </c>
      <c r="D189" s="489">
        <v>40.0</v>
      </c>
      <c r="E189" s="489">
        <v>4500.0</v>
      </c>
      <c r="F189" s="490">
        <f t="shared" ref="F189:F195" si="21">D189*E189</f>
        <v>180000</v>
      </c>
      <c r="G189" s="11" t="s">
        <v>3813</v>
      </c>
    </row>
    <row r="190" ht="14.25" customHeight="1">
      <c r="A190" s="446">
        <v>3.0</v>
      </c>
      <c r="B190" s="486" t="s">
        <v>3814</v>
      </c>
      <c r="C190" s="486" t="s">
        <v>3662</v>
      </c>
      <c r="D190" s="489">
        <v>26.0</v>
      </c>
      <c r="E190" s="488">
        <v>3700.0</v>
      </c>
      <c r="F190" s="490">
        <f t="shared" si="21"/>
        <v>96200</v>
      </c>
    </row>
    <row r="191" ht="14.25" customHeight="1">
      <c r="A191" s="436">
        <v>4.0</v>
      </c>
      <c r="B191" s="488" t="s">
        <v>3815</v>
      </c>
      <c r="C191" s="486" t="s">
        <v>3662</v>
      </c>
      <c r="D191" s="489">
        <v>15.0</v>
      </c>
      <c r="E191" s="488">
        <v>7300.0</v>
      </c>
      <c r="F191" s="490">
        <f t="shared" si="21"/>
        <v>109500</v>
      </c>
    </row>
    <row r="192" ht="14.25" customHeight="1">
      <c r="A192" s="436">
        <v>5.0</v>
      </c>
      <c r="B192" s="488" t="s">
        <v>3816</v>
      </c>
      <c r="C192" s="486"/>
      <c r="D192" s="489">
        <v>3.0</v>
      </c>
      <c r="E192" s="488">
        <v>9500.0</v>
      </c>
      <c r="F192" s="490">
        <f t="shared" si="21"/>
        <v>28500</v>
      </c>
    </row>
    <row r="193" ht="14.25" customHeight="1">
      <c r="A193" s="436">
        <v>6.0</v>
      </c>
      <c r="B193" s="488" t="s">
        <v>3817</v>
      </c>
      <c r="C193" s="491"/>
      <c r="D193" s="488">
        <v>15.0</v>
      </c>
      <c r="E193" s="488">
        <v>17500.0</v>
      </c>
      <c r="F193" s="490">
        <f t="shared" si="21"/>
        <v>262500</v>
      </c>
    </row>
    <row r="194" ht="14.25" customHeight="1">
      <c r="A194" s="436">
        <v>7.0</v>
      </c>
      <c r="B194" s="488" t="s">
        <v>3818</v>
      </c>
      <c r="C194" s="491"/>
      <c r="D194" s="488">
        <v>10.0</v>
      </c>
      <c r="E194" s="488">
        <v>13500.0</v>
      </c>
      <c r="F194" s="490">
        <f t="shared" si="21"/>
        <v>135000</v>
      </c>
    </row>
    <row r="195" ht="14.25" customHeight="1">
      <c r="A195" s="436">
        <v>8.0</v>
      </c>
      <c r="B195" s="488" t="s">
        <v>3702</v>
      </c>
      <c r="C195" s="488" t="s">
        <v>3721</v>
      </c>
      <c r="D195" s="488">
        <v>30.0</v>
      </c>
      <c r="E195" s="488">
        <v>3300.0</v>
      </c>
      <c r="F195" s="490">
        <f t="shared" si="21"/>
        <v>99000</v>
      </c>
    </row>
    <row r="196" ht="14.25" customHeight="1"/>
    <row r="197" ht="14.25" customHeight="1"/>
    <row r="198" ht="14.25" customHeight="1"/>
    <row r="199" ht="14.25" customHeight="1">
      <c r="A199" s="492"/>
      <c r="B199" s="492"/>
      <c r="C199" s="493" t="s">
        <v>3645</v>
      </c>
      <c r="D199" s="492"/>
      <c r="E199" s="492"/>
      <c r="F199" s="492"/>
    </row>
    <row r="200" ht="14.25" customHeight="1">
      <c r="A200" s="494" t="s">
        <v>3646</v>
      </c>
      <c r="B200" s="495" t="s">
        <v>3647</v>
      </c>
      <c r="C200" s="495" t="s">
        <v>3648</v>
      </c>
      <c r="D200" s="495" t="s">
        <v>3649</v>
      </c>
      <c r="E200" s="494" t="s">
        <v>3656</v>
      </c>
      <c r="F200" s="494" t="s">
        <v>3657</v>
      </c>
      <c r="G200" s="184" t="s">
        <v>3819</v>
      </c>
    </row>
    <row r="201" ht="14.25" customHeight="1">
      <c r="A201" s="496">
        <v>1.0</v>
      </c>
      <c r="B201" s="497" t="s">
        <v>3820</v>
      </c>
      <c r="C201" s="498" t="s">
        <v>3821</v>
      </c>
      <c r="D201" s="480">
        <v>300.0</v>
      </c>
      <c r="E201" s="496"/>
      <c r="F201" s="496">
        <f t="shared" ref="F201:F205" si="22">D201*E201</f>
        <v>0</v>
      </c>
      <c r="G201" s="11" t="s">
        <v>3822</v>
      </c>
    </row>
    <row r="202" ht="14.25" customHeight="1">
      <c r="A202" s="499">
        <v>2.0</v>
      </c>
      <c r="B202" s="497" t="s">
        <v>3823</v>
      </c>
      <c r="C202" s="498" t="s">
        <v>3821</v>
      </c>
      <c r="D202" s="480">
        <v>300.0</v>
      </c>
      <c r="E202" s="499"/>
      <c r="F202" s="496">
        <f t="shared" si="22"/>
        <v>0</v>
      </c>
    </row>
    <row r="203" ht="14.25" customHeight="1">
      <c r="A203" s="496">
        <v>3.0</v>
      </c>
      <c r="B203" s="488" t="s">
        <v>3744</v>
      </c>
      <c r="C203" s="498" t="s">
        <v>3821</v>
      </c>
      <c r="D203" s="480">
        <v>300.0</v>
      </c>
      <c r="E203" s="499"/>
      <c r="F203" s="496">
        <f t="shared" si="22"/>
        <v>0</v>
      </c>
    </row>
    <row r="204" ht="14.25" customHeight="1">
      <c r="A204" s="499">
        <v>4.0</v>
      </c>
      <c r="B204" s="463" t="s">
        <v>3824</v>
      </c>
      <c r="C204" s="463" t="s">
        <v>3825</v>
      </c>
      <c r="D204" s="480">
        <v>100.0</v>
      </c>
      <c r="E204" s="500"/>
      <c r="F204" s="496">
        <f t="shared" si="22"/>
        <v>0</v>
      </c>
    </row>
    <row r="205" ht="14.25" customHeight="1">
      <c r="A205" s="496">
        <v>5.0</v>
      </c>
      <c r="B205" s="463" t="s">
        <v>3826</v>
      </c>
      <c r="C205" s="463" t="s">
        <v>3825</v>
      </c>
      <c r="D205" s="480">
        <v>100.0</v>
      </c>
      <c r="E205" s="13"/>
      <c r="F205" s="496">
        <f t="shared" si="22"/>
        <v>0</v>
      </c>
    </row>
    <row r="206" ht="14.25" customHeight="1"/>
    <row r="207" ht="14.25" customHeight="1">
      <c r="A207" s="471"/>
      <c r="B207" s="471"/>
      <c r="C207" s="472" t="s">
        <v>3645</v>
      </c>
      <c r="D207" s="473"/>
      <c r="E207" s="474"/>
      <c r="F207" s="474"/>
    </row>
    <row r="208" ht="14.25" customHeight="1">
      <c r="A208" s="443" t="s">
        <v>3646</v>
      </c>
      <c r="B208" s="443" t="s">
        <v>3647</v>
      </c>
      <c r="C208" s="443" t="s">
        <v>3648</v>
      </c>
      <c r="D208" s="443" t="s">
        <v>3649</v>
      </c>
      <c r="E208" s="460" t="s">
        <v>3656</v>
      </c>
      <c r="F208" s="460" t="s">
        <v>3657</v>
      </c>
      <c r="G208" s="426" t="s">
        <v>3827</v>
      </c>
    </row>
    <row r="209" ht="14.25" customHeight="1">
      <c r="A209" s="446">
        <v>1.0</v>
      </c>
      <c r="B209" s="436" t="s">
        <v>3828</v>
      </c>
      <c r="C209" s="448" t="s">
        <v>3796</v>
      </c>
      <c r="D209" s="462">
        <v>20.0</v>
      </c>
      <c r="E209" s="462">
        <v>3300.0</v>
      </c>
      <c r="F209" s="451">
        <f>D209*E209</f>
        <v>66000</v>
      </c>
      <c r="G209" s="11" t="s">
        <v>3829</v>
      </c>
    </row>
    <row r="210" ht="14.25" customHeight="1"/>
    <row r="211" ht="14.25" customHeight="1">
      <c r="A211" s="471"/>
      <c r="B211" s="471"/>
      <c r="C211" s="472" t="s">
        <v>3645</v>
      </c>
      <c r="D211" s="473"/>
      <c r="E211" s="474"/>
      <c r="F211" s="474"/>
    </row>
    <row r="212" ht="14.25" customHeight="1">
      <c r="A212" s="443" t="s">
        <v>3646</v>
      </c>
      <c r="B212" s="443" t="s">
        <v>3647</v>
      </c>
      <c r="C212" s="443" t="s">
        <v>3648</v>
      </c>
      <c r="D212" s="443" t="s">
        <v>3649</v>
      </c>
      <c r="E212" s="460" t="s">
        <v>3656</v>
      </c>
      <c r="F212" s="460" t="s">
        <v>3657</v>
      </c>
      <c r="G212" s="426" t="s">
        <v>3602</v>
      </c>
    </row>
    <row r="213" ht="14.25" customHeight="1">
      <c r="A213" s="446">
        <v>1.0</v>
      </c>
      <c r="B213" s="436" t="s">
        <v>3830</v>
      </c>
      <c r="C213" s="448" t="s">
        <v>3796</v>
      </c>
      <c r="D213" s="462">
        <v>100.0</v>
      </c>
      <c r="E213" s="462">
        <v>2900.0</v>
      </c>
      <c r="F213" s="451">
        <f t="shared" ref="F213:F216" si="23">D213*E213</f>
        <v>290000</v>
      </c>
      <c r="G213" s="11" t="s">
        <v>3831</v>
      </c>
    </row>
    <row r="214" ht="14.25" customHeight="1">
      <c r="A214" s="465">
        <v>2.0</v>
      </c>
      <c r="B214" s="436" t="s">
        <v>3830</v>
      </c>
      <c r="C214" s="448" t="s">
        <v>3832</v>
      </c>
      <c r="D214" s="462">
        <v>100.0</v>
      </c>
      <c r="E214" s="465">
        <v>2700.0</v>
      </c>
      <c r="F214" s="451">
        <f t="shared" si="23"/>
        <v>270000</v>
      </c>
    </row>
    <row r="215" ht="14.25" customHeight="1">
      <c r="A215" s="446">
        <v>3.0</v>
      </c>
      <c r="B215" s="436" t="s">
        <v>3780</v>
      </c>
      <c r="C215" s="448" t="s">
        <v>3796</v>
      </c>
      <c r="D215" s="462">
        <v>100.0</v>
      </c>
      <c r="E215" s="465">
        <v>3900.0</v>
      </c>
      <c r="F215" s="451">
        <f t="shared" si="23"/>
        <v>390000</v>
      </c>
    </row>
    <row r="216" ht="14.25" customHeight="1">
      <c r="A216" s="465">
        <v>4.0</v>
      </c>
      <c r="B216" s="436" t="s">
        <v>3780</v>
      </c>
      <c r="C216" s="448" t="s">
        <v>3832</v>
      </c>
      <c r="D216" s="462">
        <v>100.0</v>
      </c>
      <c r="E216" s="465">
        <v>3700.0</v>
      </c>
      <c r="F216" s="451">
        <f t="shared" si="23"/>
        <v>370000</v>
      </c>
    </row>
    <row r="217" ht="14.25" customHeight="1">
      <c r="D217" s="483"/>
    </row>
    <row r="218" ht="14.25" customHeight="1">
      <c r="A218" s="471"/>
      <c r="B218" s="471"/>
      <c r="C218" s="472" t="s">
        <v>3645</v>
      </c>
      <c r="D218" s="473"/>
      <c r="E218" s="474"/>
      <c r="F218" s="474"/>
    </row>
    <row r="219" ht="14.25" customHeight="1">
      <c r="A219" s="443" t="s">
        <v>3646</v>
      </c>
      <c r="B219" s="443" t="s">
        <v>3647</v>
      </c>
      <c r="C219" s="443" t="s">
        <v>3648</v>
      </c>
      <c r="D219" s="443" t="s">
        <v>3649</v>
      </c>
      <c r="E219" s="460" t="s">
        <v>3656</v>
      </c>
      <c r="F219" s="460" t="s">
        <v>3657</v>
      </c>
      <c r="G219" s="11" t="s">
        <v>3833</v>
      </c>
    </row>
    <row r="220" ht="14.25" customHeight="1">
      <c r="A220" s="446">
        <v>1.0</v>
      </c>
      <c r="B220" s="436" t="s">
        <v>3834</v>
      </c>
      <c r="C220" s="448" t="s">
        <v>3721</v>
      </c>
      <c r="D220" s="462">
        <v>10.0</v>
      </c>
      <c r="E220" s="462">
        <v>3500.0</v>
      </c>
      <c r="F220" s="451">
        <f>D220*E220</f>
        <v>35000</v>
      </c>
      <c r="G220" s="11" t="s">
        <v>3835</v>
      </c>
    </row>
    <row r="221" ht="14.25" customHeight="1"/>
    <row r="222" ht="14.25" customHeight="1">
      <c r="A222" s="471"/>
      <c r="B222" s="471"/>
      <c r="C222" s="472" t="s">
        <v>3645</v>
      </c>
      <c r="D222" s="473"/>
      <c r="E222" s="474"/>
      <c r="F222" s="474"/>
    </row>
    <row r="223" ht="14.25" customHeight="1">
      <c r="A223" s="443" t="s">
        <v>3646</v>
      </c>
      <c r="B223" s="443" t="s">
        <v>3647</v>
      </c>
      <c r="C223" s="443" t="s">
        <v>3648</v>
      </c>
      <c r="D223" s="443" t="s">
        <v>3649</v>
      </c>
      <c r="E223" s="460" t="s">
        <v>3656</v>
      </c>
      <c r="F223" s="460" t="s">
        <v>3657</v>
      </c>
      <c r="G223" s="426" t="s">
        <v>3836</v>
      </c>
    </row>
    <row r="224" ht="14.25" customHeight="1">
      <c r="A224" s="446">
        <v>1.0</v>
      </c>
      <c r="B224" s="436" t="s">
        <v>3837</v>
      </c>
      <c r="C224" s="448" t="s">
        <v>3838</v>
      </c>
      <c r="D224" s="462">
        <v>20.0</v>
      </c>
      <c r="E224" s="462">
        <v>3000.0</v>
      </c>
      <c r="F224" s="451">
        <f t="shared" ref="F224:F230" si="24">D224*E224</f>
        <v>60000</v>
      </c>
      <c r="G224" s="11" t="s">
        <v>3839</v>
      </c>
    </row>
    <row r="225" ht="14.25" customHeight="1">
      <c r="A225" s="465">
        <v>2.0</v>
      </c>
      <c r="B225" s="436" t="s">
        <v>3840</v>
      </c>
      <c r="C225" s="448" t="s">
        <v>3838</v>
      </c>
      <c r="D225" s="462">
        <v>20.0</v>
      </c>
      <c r="E225" s="465">
        <v>2500.0</v>
      </c>
      <c r="F225" s="451">
        <f t="shared" si="24"/>
        <v>50000</v>
      </c>
    </row>
    <row r="226" ht="14.25" customHeight="1">
      <c r="A226" s="465">
        <v>3.0</v>
      </c>
      <c r="B226" s="436" t="s">
        <v>3841</v>
      </c>
      <c r="C226" s="448" t="s">
        <v>3842</v>
      </c>
      <c r="D226" s="462">
        <v>20.0</v>
      </c>
      <c r="E226" s="465">
        <v>4700.0</v>
      </c>
      <c r="F226" s="451">
        <f t="shared" si="24"/>
        <v>94000</v>
      </c>
    </row>
    <row r="227" ht="14.25" customHeight="1">
      <c r="A227" s="462">
        <v>4.0</v>
      </c>
      <c r="B227" s="436" t="s">
        <v>3843</v>
      </c>
      <c r="C227" s="448" t="s">
        <v>3842</v>
      </c>
      <c r="D227" s="462">
        <v>20.0</v>
      </c>
      <c r="E227" s="465">
        <v>3900.0</v>
      </c>
      <c r="F227" s="451">
        <f t="shared" si="24"/>
        <v>78000</v>
      </c>
    </row>
    <row r="228" ht="14.25" customHeight="1">
      <c r="A228" s="465">
        <v>5.0</v>
      </c>
      <c r="B228" s="436" t="s">
        <v>3844</v>
      </c>
      <c r="C228" s="448" t="s">
        <v>3842</v>
      </c>
      <c r="D228" s="462">
        <v>20.0</v>
      </c>
      <c r="E228" s="465">
        <v>4500.0</v>
      </c>
      <c r="F228" s="451">
        <f t="shared" si="24"/>
        <v>90000</v>
      </c>
    </row>
    <row r="229" ht="14.25" customHeight="1">
      <c r="A229" s="465">
        <v>6.0</v>
      </c>
      <c r="B229" s="436" t="s">
        <v>3845</v>
      </c>
      <c r="C229" s="448" t="s">
        <v>3842</v>
      </c>
      <c r="D229" s="462">
        <v>20.0</v>
      </c>
      <c r="E229" s="465">
        <v>9500.0</v>
      </c>
      <c r="F229" s="451">
        <f t="shared" si="24"/>
        <v>190000</v>
      </c>
    </row>
    <row r="230" ht="14.25" customHeight="1">
      <c r="A230" s="462">
        <v>7.0</v>
      </c>
      <c r="B230" s="465" t="s">
        <v>3846</v>
      </c>
      <c r="C230" s="448" t="s">
        <v>3842</v>
      </c>
      <c r="D230" s="462">
        <v>20.0</v>
      </c>
      <c r="E230" s="10">
        <v>4700.0</v>
      </c>
      <c r="F230" s="451">
        <f t="shared" si="24"/>
        <v>94000</v>
      </c>
    </row>
    <row r="231" ht="14.25" customHeight="1">
      <c r="A231" s="501"/>
    </row>
    <row r="232" ht="14.25" customHeight="1">
      <c r="A232" s="471"/>
      <c r="B232" s="471"/>
      <c r="C232" s="472" t="s">
        <v>3645</v>
      </c>
      <c r="D232" s="473"/>
      <c r="E232" s="474"/>
      <c r="F232" s="474"/>
    </row>
    <row r="233" ht="14.25" customHeight="1">
      <c r="A233" s="443" t="s">
        <v>3646</v>
      </c>
      <c r="B233" s="443" t="s">
        <v>3647</v>
      </c>
      <c r="C233" s="443" t="s">
        <v>3648</v>
      </c>
      <c r="D233" s="443" t="s">
        <v>3649</v>
      </c>
      <c r="E233" s="460" t="s">
        <v>3656</v>
      </c>
      <c r="F233" s="460" t="s">
        <v>3657</v>
      </c>
      <c r="G233" s="11" t="s">
        <v>3847</v>
      </c>
    </row>
    <row r="234" ht="14.25" customHeight="1">
      <c r="A234" s="446">
        <v>1.0</v>
      </c>
      <c r="B234" s="436" t="s">
        <v>3830</v>
      </c>
      <c r="C234" s="448" t="s">
        <v>3832</v>
      </c>
      <c r="D234" s="462">
        <v>30.0</v>
      </c>
      <c r="E234" s="462"/>
      <c r="F234" s="451">
        <f t="shared" ref="F234:F235" si="25">D234*E234</f>
        <v>0</v>
      </c>
    </row>
    <row r="235" ht="14.25" customHeight="1">
      <c r="A235" s="465">
        <v>2.0</v>
      </c>
      <c r="B235" s="436" t="s">
        <v>3709</v>
      </c>
      <c r="C235" s="448" t="s">
        <v>3832</v>
      </c>
      <c r="D235" s="462">
        <v>30.0</v>
      </c>
      <c r="E235" s="502"/>
      <c r="F235" s="451">
        <f t="shared" si="25"/>
        <v>0</v>
      </c>
    </row>
    <row r="236" ht="14.25" customHeight="1"/>
    <row r="237" ht="14.25" customHeight="1">
      <c r="A237" s="471"/>
      <c r="B237" s="471"/>
      <c r="C237" s="472" t="s">
        <v>3645</v>
      </c>
      <c r="D237" s="473"/>
      <c r="E237" s="474"/>
      <c r="F237" s="474"/>
    </row>
    <row r="238" ht="14.25" customHeight="1">
      <c r="A238" s="443" t="s">
        <v>3646</v>
      </c>
      <c r="B238" s="443" t="s">
        <v>3647</v>
      </c>
      <c r="C238" s="443" t="s">
        <v>3648</v>
      </c>
      <c r="D238" s="443" t="s">
        <v>3649</v>
      </c>
      <c r="E238" s="460" t="s">
        <v>3656</v>
      </c>
      <c r="F238" s="460" t="s">
        <v>3657</v>
      </c>
      <c r="G238" s="11" t="s">
        <v>3848</v>
      </c>
    </row>
    <row r="239" ht="14.25" customHeight="1">
      <c r="A239" s="446">
        <v>1.0</v>
      </c>
      <c r="B239" s="436" t="s">
        <v>3785</v>
      </c>
      <c r="C239" s="448" t="s">
        <v>3849</v>
      </c>
      <c r="D239" s="462">
        <v>100.0</v>
      </c>
      <c r="E239" s="462">
        <v>8500.0</v>
      </c>
      <c r="F239" s="451">
        <f t="shared" ref="F239:F242" si="26">D239*E239</f>
        <v>850000</v>
      </c>
    </row>
    <row r="240" ht="14.25" customHeight="1">
      <c r="A240" s="462">
        <v>2.0</v>
      </c>
      <c r="B240" s="436" t="s">
        <v>3785</v>
      </c>
      <c r="C240" s="448" t="s">
        <v>3731</v>
      </c>
      <c r="D240" s="462">
        <v>100.0</v>
      </c>
      <c r="E240" s="462">
        <v>8900.0</v>
      </c>
      <c r="F240" s="451">
        <f t="shared" si="26"/>
        <v>890000</v>
      </c>
    </row>
    <row r="241" ht="14.25" customHeight="1">
      <c r="A241" s="462">
        <v>3.0</v>
      </c>
      <c r="B241" s="436" t="s">
        <v>3850</v>
      </c>
      <c r="C241" s="448" t="s">
        <v>3849</v>
      </c>
      <c r="D241" s="462">
        <v>100.0</v>
      </c>
      <c r="E241" s="462">
        <v>9500.0</v>
      </c>
      <c r="F241" s="451">
        <f t="shared" si="26"/>
        <v>950000</v>
      </c>
    </row>
    <row r="242" ht="14.25" customHeight="1">
      <c r="A242" s="462">
        <v>4.0</v>
      </c>
      <c r="B242" s="436" t="s">
        <v>3850</v>
      </c>
      <c r="C242" s="448" t="s">
        <v>3851</v>
      </c>
      <c r="D242" s="462">
        <v>100.0</v>
      </c>
      <c r="E242" s="462">
        <v>9900.0</v>
      </c>
      <c r="F242" s="451">
        <f t="shared" si="26"/>
        <v>990000</v>
      </c>
    </row>
    <row r="243" ht="14.25" customHeight="1"/>
    <row r="244" ht="14.25" customHeight="1">
      <c r="A244" s="471"/>
      <c r="B244" s="471"/>
      <c r="C244" s="472" t="s">
        <v>3645</v>
      </c>
      <c r="D244" s="473"/>
      <c r="E244" s="474"/>
      <c r="F244" s="474"/>
    </row>
    <row r="245" ht="14.25" customHeight="1">
      <c r="A245" s="443" t="s">
        <v>3646</v>
      </c>
      <c r="B245" s="443" t="s">
        <v>3647</v>
      </c>
      <c r="C245" s="443" t="s">
        <v>3648</v>
      </c>
      <c r="D245" s="443" t="s">
        <v>3649</v>
      </c>
      <c r="E245" s="460" t="s">
        <v>3656</v>
      </c>
      <c r="F245" s="460" t="s">
        <v>3657</v>
      </c>
      <c r="G245" s="11" t="s">
        <v>3852</v>
      </c>
    </row>
    <row r="246" ht="14.25" customHeight="1">
      <c r="A246" s="446">
        <v>1.0</v>
      </c>
      <c r="B246" s="436" t="s">
        <v>3652</v>
      </c>
      <c r="C246" s="448" t="s">
        <v>3853</v>
      </c>
      <c r="D246" s="462">
        <v>10.0</v>
      </c>
      <c r="E246" s="462">
        <v>3700.0</v>
      </c>
      <c r="F246" s="451">
        <f t="shared" ref="F246:F247" si="27">D246*E246</f>
        <v>37000</v>
      </c>
    </row>
    <row r="247" ht="14.25" customHeight="1">
      <c r="A247" s="462">
        <v>2.0</v>
      </c>
      <c r="B247" s="503" t="s">
        <v>3854</v>
      </c>
      <c r="C247" s="504" t="s">
        <v>3855</v>
      </c>
      <c r="D247" s="505">
        <v>5.0</v>
      </c>
      <c r="E247" s="505">
        <v>1900.0</v>
      </c>
      <c r="F247" s="451">
        <f t="shared" si="27"/>
        <v>9500</v>
      </c>
    </row>
    <row r="248" ht="14.25" customHeight="1">
      <c r="A248" s="506" t="s">
        <v>3856</v>
      </c>
      <c r="B248" s="507"/>
      <c r="C248" s="507"/>
      <c r="D248" s="507"/>
      <c r="E248" s="507"/>
      <c r="F248" s="508">
        <f>F246+F247</f>
        <v>46500</v>
      </c>
    </row>
    <row r="249" ht="14.25" customHeight="1"/>
    <row r="250" ht="14.25" customHeight="1">
      <c r="A250" s="471"/>
      <c r="B250" s="471"/>
      <c r="C250" s="509" t="s">
        <v>3857</v>
      </c>
      <c r="D250" s="473"/>
      <c r="E250" s="474"/>
      <c r="F250" s="474"/>
    </row>
    <row r="251" ht="14.25" customHeight="1">
      <c r="A251" s="443" t="s">
        <v>3646</v>
      </c>
      <c r="B251" s="459" t="s">
        <v>3647</v>
      </c>
      <c r="C251" s="459" t="s">
        <v>3648</v>
      </c>
      <c r="D251" s="459" t="s">
        <v>3649</v>
      </c>
      <c r="E251" s="460" t="s">
        <v>3656</v>
      </c>
      <c r="F251" s="460" t="s">
        <v>3657</v>
      </c>
      <c r="G251" s="11" t="s">
        <v>3858</v>
      </c>
    </row>
    <row r="252" ht="14.25" customHeight="1">
      <c r="A252" s="446">
        <v>1.0</v>
      </c>
      <c r="B252" s="463" t="s">
        <v>3792</v>
      </c>
      <c r="C252" s="486" t="s">
        <v>3859</v>
      </c>
      <c r="D252" s="462">
        <v>8.0</v>
      </c>
      <c r="E252" s="462">
        <v>4300.0</v>
      </c>
      <c r="F252" s="451">
        <f t="shared" ref="F252:F258" si="28">D252*E252</f>
        <v>34400</v>
      </c>
    </row>
    <row r="253" ht="14.25" customHeight="1">
      <c r="A253" s="436">
        <v>2.0</v>
      </c>
      <c r="B253" s="486" t="s">
        <v>3794</v>
      </c>
      <c r="C253" s="486" t="s">
        <v>3860</v>
      </c>
      <c r="D253" s="462">
        <v>28.0</v>
      </c>
      <c r="E253" s="436">
        <v>3300.0</v>
      </c>
      <c r="F253" s="451">
        <f t="shared" si="28"/>
        <v>92400</v>
      </c>
    </row>
    <row r="254" ht="14.25" customHeight="1">
      <c r="A254" s="436">
        <v>3.0</v>
      </c>
      <c r="B254" s="486" t="s">
        <v>3794</v>
      </c>
      <c r="C254" s="486" t="s">
        <v>3861</v>
      </c>
      <c r="D254" s="462">
        <v>20.0</v>
      </c>
      <c r="E254" s="436">
        <v>3500.0</v>
      </c>
      <c r="F254" s="451">
        <f t="shared" si="28"/>
        <v>70000</v>
      </c>
    </row>
    <row r="255" ht="14.25" customHeight="1">
      <c r="A255" s="476">
        <v>4.0</v>
      </c>
      <c r="B255" s="486" t="s">
        <v>3862</v>
      </c>
      <c r="C255" s="486" t="s">
        <v>3860</v>
      </c>
      <c r="D255" s="510">
        <v>16.0</v>
      </c>
      <c r="E255" s="476">
        <v>2500.0</v>
      </c>
      <c r="F255" s="511">
        <f t="shared" si="28"/>
        <v>40000</v>
      </c>
    </row>
    <row r="256" ht="14.25" customHeight="1">
      <c r="A256" s="462">
        <v>5.0</v>
      </c>
      <c r="B256" s="486" t="s">
        <v>3795</v>
      </c>
      <c r="C256" s="488" t="s">
        <v>3796</v>
      </c>
      <c r="D256" s="462">
        <v>37.0</v>
      </c>
      <c r="E256" s="436">
        <v>2500.0</v>
      </c>
      <c r="F256" s="451">
        <f t="shared" si="28"/>
        <v>92500</v>
      </c>
    </row>
    <row r="257" ht="14.25" customHeight="1">
      <c r="A257" s="436">
        <v>6.0</v>
      </c>
      <c r="B257" s="488" t="s">
        <v>3863</v>
      </c>
      <c r="C257" s="488" t="s">
        <v>3796</v>
      </c>
      <c r="D257" s="462">
        <v>6.0</v>
      </c>
      <c r="E257" s="436">
        <v>1500.0</v>
      </c>
      <c r="F257" s="451">
        <f t="shared" si="28"/>
        <v>9000</v>
      </c>
    </row>
    <row r="258" ht="14.25" customHeight="1">
      <c r="A258" s="436">
        <v>7.0</v>
      </c>
      <c r="B258" s="488" t="s">
        <v>3797</v>
      </c>
      <c r="C258" s="488" t="s">
        <v>3796</v>
      </c>
      <c r="D258" s="462">
        <v>28.0</v>
      </c>
      <c r="E258" s="436">
        <v>2500.0</v>
      </c>
      <c r="F258" s="451">
        <f t="shared" si="28"/>
        <v>70000</v>
      </c>
    </row>
    <row r="259" ht="14.25" customHeight="1"/>
    <row r="260" ht="14.25" customHeight="1">
      <c r="F260" s="512">
        <f>SUM(F252:F259)</f>
        <v>408300</v>
      </c>
    </row>
    <row r="261" ht="14.25" customHeight="1"/>
    <row r="262" ht="14.25" customHeight="1">
      <c r="A262" s="471"/>
      <c r="B262" s="471"/>
      <c r="C262" s="472" t="s">
        <v>3645</v>
      </c>
      <c r="D262" s="473"/>
      <c r="E262" s="474"/>
      <c r="F262" s="474"/>
    </row>
    <row r="263" ht="14.25" customHeight="1">
      <c r="A263" s="443" t="s">
        <v>3646</v>
      </c>
      <c r="B263" s="443" t="s">
        <v>3647</v>
      </c>
      <c r="C263" s="443" t="s">
        <v>3648</v>
      </c>
      <c r="D263" s="443" t="s">
        <v>3649</v>
      </c>
      <c r="E263" s="460" t="s">
        <v>3656</v>
      </c>
      <c r="F263" s="460" t="s">
        <v>3657</v>
      </c>
      <c r="G263" s="11" t="s">
        <v>3864</v>
      </c>
    </row>
    <row r="264" ht="14.25" customHeight="1">
      <c r="A264" s="513">
        <v>1.0</v>
      </c>
      <c r="B264" s="514" t="s">
        <v>3865</v>
      </c>
      <c r="C264" s="515" t="s">
        <v>3710</v>
      </c>
      <c r="D264" s="462">
        <v>600.0</v>
      </c>
      <c r="E264" s="462">
        <v>3700.0</v>
      </c>
      <c r="F264" s="451">
        <f t="shared" ref="F264:F268" si="29">D264*E264</f>
        <v>2220000</v>
      </c>
    </row>
    <row r="265" ht="14.25" customHeight="1">
      <c r="A265" s="516">
        <v>2.0</v>
      </c>
      <c r="B265" s="514" t="s">
        <v>3866</v>
      </c>
      <c r="C265" s="515" t="s">
        <v>3710</v>
      </c>
      <c r="D265" s="462">
        <v>600.0</v>
      </c>
      <c r="E265" s="462">
        <v>4300.0</v>
      </c>
      <c r="F265" s="451">
        <f t="shared" si="29"/>
        <v>2580000</v>
      </c>
    </row>
    <row r="266" ht="14.25" customHeight="1">
      <c r="A266" s="516">
        <v>3.0</v>
      </c>
      <c r="B266" s="514" t="s">
        <v>3867</v>
      </c>
      <c r="C266" s="515" t="s">
        <v>3855</v>
      </c>
      <c r="D266" s="462">
        <v>30.0</v>
      </c>
      <c r="E266" s="462">
        <v>2500.0</v>
      </c>
      <c r="F266" s="451">
        <f t="shared" si="29"/>
        <v>75000</v>
      </c>
    </row>
    <row r="267" ht="14.25" customHeight="1">
      <c r="A267" s="517">
        <v>4.0</v>
      </c>
      <c r="B267" s="514" t="s">
        <v>3868</v>
      </c>
      <c r="C267" s="515" t="s">
        <v>3855</v>
      </c>
      <c r="D267" s="10">
        <v>100.0</v>
      </c>
      <c r="E267" s="10">
        <v>1700.0</v>
      </c>
      <c r="F267" s="451">
        <f t="shared" si="29"/>
        <v>170000</v>
      </c>
    </row>
    <row r="268" ht="14.25" customHeight="1">
      <c r="A268" s="517">
        <v>5.0</v>
      </c>
      <c r="B268" s="514" t="s">
        <v>3869</v>
      </c>
      <c r="C268" s="26"/>
      <c r="D268" s="10">
        <v>100.0</v>
      </c>
      <c r="E268" s="10">
        <v>700.0</v>
      </c>
      <c r="F268" s="451">
        <f t="shared" si="29"/>
        <v>70000</v>
      </c>
    </row>
    <row r="269" ht="14.25" customHeight="1"/>
    <row r="270" ht="14.25" customHeight="1"/>
    <row r="271" ht="14.25" customHeight="1">
      <c r="A271" s="492"/>
      <c r="B271" s="492"/>
      <c r="C271" s="493" t="s">
        <v>3645</v>
      </c>
      <c r="D271" s="492"/>
      <c r="E271" s="492"/>
      <c r="F271" s="492"/>
    </row>
    <row r="272" ht="14.25" customHeight="1">
      <c r="A272" s="494" t="s">
        <v>3646</v>
      </c>
      <c r="B272" s="495" t="s">
        <v>3647</v>
      </c>
      <c r="C272" s="495" t="s">
        <v>3648</v>
      </c>
      <c r="D272" s="495" t="s">
        <v>3649</v>
      </c>
      <c r="E272" s="494" t="s">
        <v>3656</v>
      </c>
      <c r="F272" s="494" t="s">
        <v>3657</v>
      </c>
      <c r="G272" s="11" t="s">
        <v>3870</v>
      </c>
    </row>
    <row r="273" ht="14.25" customHeight="1">
      <c r="A273" s="496">
        <v>1.0</v>
      </c>
      <c r="B273" s="497" t="s">
        <v>3871</v>
      </c>
      <c r="C273" s="498" t="s">
        <v>3872</v>
      </c>
      <c r="D273" s="480">
        <v>100.0</v>
      </c>
      <c r="E273" s="480">
        <v>4900.0</v>
      </c>
      <c r="F273" s="496">
        <f t="shared" ref="F273:F279" si="30">D273*E273</f>
        <v>490000</v>
      </c>
    </row>
    <row r="274" ht="14.25" customHeight="1">
      <c r="A274" s="499">
        <v>2.0</v>
      </c>
      <c r="B274" s="497" t="s">
        <v>3873</v>
      </c>
      <c r="C274" s="498" t="s">
        <v>3872</v>
      </c>
      <c r="D274" s="480">
        <v>100.0</v>
      </c>
      <c r="E274" s="497">
        <v>5900.0</v>
      </c>
      <c r="F274" s="496">
        <f t="shared" si="30"/>
        <v>590000</v>
      </c>
    </row>
    <row r="275" ht="14.25" customHeight="1">
      <c r="A275" s="496">
        <v>3.0</v>
      </c>
      <c r="B275" s="488" t="s">
        <v>3744</v>
      </c>
      <c r="C275" s="498" t="s">
        <v>3872</v>
      </c>
      <c r="D275" s="480">
        <v>100.0</v>
      </c>
      <c r="E275" s="497">
        <v>18500.0</v>
      </c>
      <c r="F275" s="496">
        <f t="shared" si="30"/>
        <v>1850000</v>
      </c>
    </row>
    <row r="276" ht="14.25" customHeight="1">
      <c r="A276" s="499">
        <v>4.0</v>
      </c>
      <c r="B276" s="463" t="s">
        <v>3874</v>
      </c>
      <c r="C276" s="498" t="s">
        <v>3694</v>
      </c>
      <c r="D276" s="480">
        <v>50.0</v>
      </c>
      <c r="E276" s="463">
        <v>15700.0</v>
      </c>
      <c r="F276" s="496">
        <f t="shared" si="30"/>
        <v>785000</v>
      </c>
    </row>
    <row r="277" ht="14.25" customHeight="1">
      <c r="A277" s="499">
        <v>5.0</v>
      </c>
      <c r="B277" s="463" t="s">
        <v>3875</v>
      </c>
      <c r="C277" s="498" t="s">
        <v>3872</v>
      </c>
      <c r="D277" s="480">
        <v>50.0</v>
      </c>
      <c r="E277" s="10">
        <v>8900.0</v>
      </c>
      <c r="F277" s="496">
        <f t="shared" si="30"/>
        <v>445000</v>
      </c>
    </row>
    <row r="278" ht="14.25" customHeight="1">
      <c r="A278" s="496">
        <v>6.0</v>
      </c>
      <c r="B278" s="463" t="s">
        <v>3826</v>
      </c>
      <c r="C278" s="498" t="s">
        <v>3694</v>
      </c>
      <c r="D278" s="480">
        <v>100.0</v>
      </c>
      <c r="E278" s="10">
        <v>2700.0</v>
      </c>
      <c r="F278" s="496">
        <f t="shared" si="30"/>
        <v>270000</v>
      </c>
    </row>
    <row r="279" ht="14.25" customHeight="1">
      <c r="A279" s="480">
        <v>7.0</v>
      </c>
      <c r="B279" s="463" t="s">
        <v>3824</v>
      </c>
      <c r="C279" s="498" t="s">
        <v>3694</v>
      </c>
      <c r="D279" s="480">
        <v>100.0</v>
      </c>
      <c r="E279" s="10">
        <v>3700.0</v>
      </c>
      <c r="F279" s="496">
        <f t="shared" si="30"/>
        <v>370000</v>
      </c>
    </row>
    <row r="280" ht="14.25" customHeight="1"/>
    <row r="281" ht="14.25" customHeight="1"/>
    <row r="282" ht="14.25" customHeight="1"/>
    <row r="283" ht="14.25" customHeight="1">
      <c r="A283" s="492"/>
      <c r="B283" s="492"/>
      <c r="C283" s="493" t="s">
        <v>3645</v>
      </c>
      <c r="D283" s="492"/>
      <c r="E283" s="492"/>
      <c r="F283" s="492"/>
    </row>
    <row r="284" ht="14.25" customHeight="1">
      <c r="A284" s="494" t="s">
        <v>3646</v>
      </c>
      <c r="B284" s="495" t="s">
        <v>3647</v>
      </c>
      <c r="C284" s="495" t="s">
        <v>3648</v>
      </c>
      <c r="D284" s="495" t="s">
        <v>3649</v>
      </c>
      <c r="E284" s="494" t="s">
        <v>3656</v>
      </c>
      <c r="F284" s="494" t="s">
        <v>3657</v>
      </c>
      <c r="G284" s="11" t="s">
        <v>3876</v>
      </c>
    </row>
    <row r="285" ht="14.25" customHeight="1">
      <c r="A285" s="497">
        <v>1.0</v>
      </c>
      <c r="B285" s="497" t="s">
        <v>3873</v>
      </c>
      <c r="C285" s="498" t="s">
        <v>3872</v>
      </c>
      <c r="D285" s="480">
        <v>3.0</v>
      </c>
      <c r="E285" s="497">
        <v>7000.0</v>
      </c>
      <c r="F285" s="496">
        <f t="shared" ref="F285:F288" si="31">D285*E285</f>
        <v>21000</v>
      </c>
    </row>
    <row r="286" ht="14.25" customHeight="1">
      <c r="A286" s="480">
        <v>2.0</v>
      </c>
      <c r="B286" s="488" t="s">
        <v>3744</v>
      </c>
      <c r="C286" s="498" t="s">
        <v>3872</v>
      </c>
      <c r="D286" s="480">
        <v>3.0</v>
      </c>
      <c r="E286" s="497">
        <v>18500.0</v>
      </c>
      <c r="F286" s="496">
        <f t="shared" si="31"/>
        <v>55500</v>
      </c>
    </row>
    <row r="287" ht="14.25" customHeight="1">
      <c r="A287" s="497">
        <v>3.0</v>
      </c>
      <c r="B287" s="463" t="s">
        <v>3877</v>
      </c>
      <c r="C287" s="498" t="s">
        <v>3694</v>
      </c>
      <c r="D287" s="480">
        <v>3.0</v>
      </c>
      <c r="E287" s="463">
        <v>14500.0</v>
      </c>
      <c r="F287" s="496">
        <f t="shared" si="31"/>
        <v>43500</v>
      </c>
    </row>
    <row r="288" ht="14.25" customHeight="1">
      <c r="A288" s="497">
        <v>4.0</v>
      </c>
      <c r="B288" s="463" t="s">
        <v>3875</v>
      </c>
      <c r="C288" s="498" t="s">
        <v>3872</v>
      </c>
      <c r="D288" s="480">
        <v>3.0</v>
      </c>
      <c r="E288" s="10">
        <v>9500.0</v>
      </c>
      <c r="F288" s="496">
        <f t="shared" si="31"/>
        <v>28500</v>
      </c>
    </row>
    <row r="289" ht="14.25" customHeight="1"/>
    <row r="290" ht="14.25" customHeight="1"/>
    <row r="291" ht="14.25" customHeight="1">
      <c r="A291" s="443" t="s">
        <v>3646</v>
      </c>
      <c r="B291" s="443" t="s">
        <v>3647</v>
      </c>
      <c r="C291" s="443" t="s">
        <v>3648</v>
      </c>
      <c r="D291" s="443" t="s">
        <v>3649</v>
      </c>
      <c r="E291" s="460" t="s">
        <v>3656</v>
      </c>
      <c r="F291" s="460" t="s">
        <v>3657</v>
      </c>
      <c r="G291" s="11" t="s">
        <v>3878</v>
      </c>
    </row>
    <row r="292" ht="14.25" customHeight="1">
      <c r="A292" s="513">
        <v>1.0</v>
      </c>
      <c r="B292" s="514" t="s">
        <v>3865</v>
      </c>
      <c r="C292" s="515" t="s">
        <v>3724</v>
      </c>
      <c r="D292" s="462" t="s">
        <v>3879</v>
      </c>
      <c r="E292" s="462"/>
    </row>
    <row r="293" ht="14.25" customHeight="1">
      <c r="A293" s="516">
        <v>2.0</v>
      </c>
      <c r="B293" s="514" t="s">
        <v>3866</v>
      </c>
      <c r="C293" s="515" t="s">
        <v>3724</v>
      </c>
      <c r="D293" s="462" t="s">
        <v>3879</v>
      </c>
      <c r="E293" s="462"/>
      <c r="F293" s="451"/>
    </row>
    <row r="294" ht="14.25" customHeight="1">
      <c r="A294" s="516">
        <v>3.0</v>
      </c>
      <c r="B294" s="515" t="s">
        <v>3792</v>
      </c>
      <c r="C294" s="515" t="s">
        <v>3724</v>
      </c>
      <c r="D294" s="462" t="s">
        <v>3879</v>
      </c>
      <c r="E294" s="462"/>
      <c r="F294" s="451"/>
    </row>
    <row r="295" ht="14.25" customHeight="1">
      <c r="A295" s="517">
        <v>4.0</v>
      </c>
      <c r="B295" s="515" t="s">
        <v>3794</v>
      </c>
      <c r="C295" s="515" t="s">
        <v>3724</v>
      </c>
      <c r="D295" s="462" t="s">
        <v>3879</v>
      </c>
      <c r="E295" s="10"/>
      <c r="F295" s="451"/>
    </row>
    <row r="296" ht="14.25" customHeight="1">
      <c r="A296" s="517">
        <v>5.0</v>
      </c>
      <c r="B296" s="514" t="s">
        <v>3862</v>
      </c>
      <c r="C296" s="515" t="s">
        <v>3724</v>
      </c>
      <c r="D296" s="462" t="s">
        <v>3879</v>
      </c>
      <c r="E296" s="10"/>
      <c r="F296" s="451"/>
    </row>
    <row r="297" ht="14.25" customHeight="1">
      <c r="A297" s="517">
        <v>5.0</v>
      </c>
      <c r="B297" s="463" t="s">
        <v>3826</v>
      </c>
      <c r="C297" s="498" t="s">
        <v>3694</v>
      </c>
      <c r="D297" s="462" t="s">
        <v>3879</v>
      </c>
      <c r="E297" s="10"/>
      <c r="F297" s="451"/>
    </row>
    <row r="298" ht="14.25" customHeight="1">
      <c r="A298" s="517">
        <v>5.0</v>
      </c>
      <c r="B298" s="463" t="s">
        <v>3824</v>
      </c>
      <c r="C298" s="498" t="s">
        <v>3694</v>
      </c>
      <c r="D298" s="10" t="s">
        <v>3879</v>
      </c>
      <c r="E298" s="10"/>
      <c r="F298" s="451"/>
    </row>
    <row r="299" ht="14.25" customHeight="1"/>
    <row r="300" ht="14.25" customHeight="1"/>
    <row r="301" ht="14.25" customHeight="1">
      <c r="A301" s="471"/>
      <c r="B301" s="471"/>
      <c r="C301" s="472" t="s">
        <v>3645</v>
      </c>
      <c r="D301" s="473"/>
      <c r="E301" s="474"/>
      <c r="F301" s="474"/>
    </row>
    <row r="302" ht="14.25" customHeight="1">
      <c r="A302" s="443" t="s">
        <v>3646</v>
      </c>
      <c r="B302" s="443" t="s">
        <v>3647</v>
      </c>
      <c r="C302" s="443" t="s">
        <v>3648</v>
      </c>
      <c r="D302" s="443" t="s">
        <v>3649</v>
      </c>
      <c r="E302" s="460" t="s">
        <v>3656</v>
      </c>
      <c r="F302" s="460" t="s">
        <v>3657</v>
      </c>
      <c r="G302" s="11" t="s">
        <v>3880</v>
      </c>
    </row>
    <row r="303" ht="14.25" customHeight="1">
      <c r="A303" s="446">
        <v>1.0</v>
      </c>
      <c r="B303" s="436" t="s">
        <v>3785</v>
      </c>
      <c r="C303" s="448" t="s">
        <v>3881</v>
      </c>
      <c r="D303" s="462">
        <v>50.0</v>
      </c>
      <c r="E303" s="462">
        <v>10700.0</v>
      </c>
      <c r="F303" s="451">
        <f>D303*E303</f>
        <v>535000</v>
      </c>
    </row>
    <row r="304" ht="14.25" customHeight="1"/>
    <row r="305" ht="14.25" customHeight="1"/>
    <row r="306" ht="14.25" customHeight="1"/>
    <row r="307" ht="14.25" customHeight="1">
      <c r="A307" s="471"/>
      <c r="B307" s="471"/>
      <c r="C307" s="472" t="s">
        <v>3645</v>
      </c>
      <c r="D307" s="473"/>
      <c r="E307" s="474"/>
      <c r="F307" s="474"/>
    </row>
    <row r="308" ht="14.25" customHeight="1">
      <c r="A308" s="443" t="s">
        <v>3646</v>
      </c>
      <c r="B308" s="443" t="s">
        <v>3647</v>
      </c>
      <c r="C308" s="443" t="s">
        <v>3648</v>
      </c>
      <c r="D308" s="443" t="s">
        <v>3649</v>
      </c>
      <c r="E308" s="460" t="s">
        <v>3656</v>
      </c>
      <c r="F308" s="460" t="s">
        <v>3657</v>
      </c>
      <c r="G308" s="11" t="s">
        <v>3882</v>
      </c>
    </row>
    <row r="309" ht="14.25" customHeight="1">
      <c r="A309" s="446">
        <v>1.0</v>
      </c>
      <c r="B309" s="436" t="s">
        <v>3682</v>
      </c>
      <c r="C309" s="448" t="s">
        <v>3851</v>
      </c>
      <c r="D309" s="462">
        <v>100.0</v>
      </c>
      <c r="E309" s="462">
        <v>5900.0</v>
      </c>
      <c r="F309" s="451">
        <f>D309*E309</f>
        <v>590000</v>
      </c>
    </row>
    <row r="310" ht="14.25" customHeight="1"/>
    <row r="311" ht="14.25" customHeight="1"/>
    <row r="312" ht="14.25" customHeight="1"/>
    <row r="313" ht="14.25" customHeight="1">
      <c r="C313" s="472" t="s">
        <v>3645</v>
      </c>
    </row>
    <row r="314" ht="14.25" customHeight="1">
      <c r="A314" s="443" t="s">
        <v>3646</v>
      </c>
      <c r="B314" s="443" t="s">
        <v>3647</v>
      </c>
      <c r="C314" s="443" t="s">
        <v>3648</v>
      </c>
      <c r="D314" s="443" t="s">
        <v>3649</v>
      </c>
      <c r="E314" s="460" t="s">
        <v>3656</v>
      </c>
      <c r="F314" s="460" t="s">
        <v>3657</v>
      </c>
      <c r="G314" s="11" t="s">
        <v>3883</v>
      </c>
    </row>
    <row r="315" ht="14.25" customHeight="1">
      <c r="A315" s="513">
        <v>1.0</v>
      </c>
      <c r="B315" s="518" t="s">
        <v>3884</v>
      </c>
      <c r="C315" s="515" t="s">
        <v>3885</v>
      </c>
      <c r="D315" s="462">
        <v>50.0</v>
      </c>
      <c r="E315" s="462">
        <v>4900.0</v>
      </c>
      <c r="F315" s="451">
        <f t="shared" ref="F315:F318" si="32">D315*E315</f>
        <v>245000</v>
      </c>
    </row>
    <row r="316" ht="14.25" customHeight="1">
      <c r="A316" s="516">
        <v>2.0</v>
      </c>
      <c r="B316" s="514" t="s">
        <v>3679</v>
      </c>
      <c r="C316" s="515" t="s">
        <v>3724</v>
      </c>
      <c r="D316" s="462">
        <v>50.0</v>
      </c>
      <c r="E316" s="462">
        <v>4300.0</v>
      </c>
      <c r="F316" s="451">
        <f t="shared" si="32"/>
        <v>215000</v>
      </c>
    </row>
    <row r="317" ht="14.25" customHeight="1">
      <c r="A317" s="516">
        <v>3.0</v>
      </c>
      <c r="B317" s="519" t="s">
        <v>3884</v>
      </c>
      <c r="C317" s="515" t="s">
        <v>3851</v>
      </c>
      <c r="D317" s="462">
        <v>50.0</v>
      </c>
      <c r="E317" s="462">
        <v>5500.0</v>
      </c>
      <c r="F317" s="451">
        <f t="shared" si="32"/>
        <v>275000</v>
      </c>
    </row>
    <row r="318" ht="14.25" customHeight="1">
      <c r="A318" s="517">
        <v>4.0</v>
      </c>
      <c r="B318" s="515" t="s">
        <v>3652</v>
      </c>
      <c r="C318" s="515" t="s">
        <v>3851</v>
      </c>
      <c r="D318" s="462">
        <v>50.0</v>
      </c>
      <c r="E318" s="10">
        <v>4900.0</v>
      </c>
      <c r="F318" s="451">
        <f t="shared" si="32"/>
        <v>245000</v>
      </c>
    </row>
    <row r="319" ht="1.5" customHeight="1">
      <c r="A319" s="517">
        <v>5.0</v>
      </c>
      <c r="B319" s="463" t="s">
        <v>3824</v>
      </c>
      <c r="C319" s="498" t="s">
        <v>3694</v>
      </c>
      <c r="D319" s="10" t="s">
        <v>3879</v>
      </c>
      <c r="E319" s="10"/>
      <c r="F319" s="451"/>
    </row>
    <row r="320" ht="14.25" customHeight="1"/>
    <row r="321" ht="14.25" customHeight="1"/>
    <row r="322" ht="14.25" customHeight="1">
      <c r="A322" s="471"/>
      <c r="B322" s="471"/>
      <c r="C322" s="472" t="s">
        <v>3645</v>
      </c>
      <c r="D322" s="473"/>
      <c r="E322" s="474"/>
      <c r="F322" s="474"/>
    </row>
    <row r="323" ht="14.25" customHeight="1">
      <c r="A323" s="443" t="s">
        <v>3646</v>
      </c>
      <c r="B323" s="443" t="s">
        <v>3647</v>
      </c>
      <c r="C323" s="443" t="s">
        <v>3648</v>
      </c>
      <c r="D323" s="443" t="s">
        <v>3649</v>
      </c>
      <c r="E323" s="460" t="s">
        <v>3656</v>
      </c>
      <c r="F323" s="460" t="s">
        <v>3657</v>
      </c>
      <c r="G323" s="11" t="s">
        <v>3886</v>
      </c>
    </row>
    <row r="324" ht="14.25" customHeight="1">
      <c r="A324" s="446">
        <v>1.0</v>
      </c>
      <c r="B324" s="436" t="s">
        <v>3887</v>
      </c>
      <c r="C324" s="448" t="s">
        <v>3888</v>
      </c>
      <c r="D324" s="462">
        <v>40.0</v>
      </c>
      <c r="E324" s="462">
        <v>4900.0</v>
      </c>
      <c r="F324" s="451">
        <f t="shared" ref="F324:F327" si="33">D324*E324</f>
        <v>196000</v>
      </c>
    </row>
    <row r="325" ht="14.25" customHeight="1">
      <c r="A325" s="465">
        <v>2.0</v>
      </c>
      <c r="B325" s="436" t="s">
        <v>3887</v>
      </c>
      <c r="C325" s="448" t="s">
        <v>3889</v>
      </c>
      <c r="D325" s="462">
        <v>40.0</v>
      </c>
      <c r="E325" s="465">
        <v>5300.0</v>
      </c>
      <c r="F325" s="451">
        <f t="shared" si="33"/>
        <v>212000</v>
      </c>
    </row>
    <row r="326" ht="14.25" customHeight="1">
      <c r="A326" s="516">
        <v>3.0</v>
      </c>
      <c r="B326" s="519" t="s">
        <v>3890</v>
      </c>
      <c r="C326" s="515" t="s">
        <v>3851</v>
      </c>
      <c r="D326" s="462">
        <v>40.0</v>
      </c>
      <c r="E326" s="462">
        <v>3300.0</v>
      </c>
      <c r="F326" s="451">
        <f t="shared" si="33"/>
        <v>132000</v>
      </c>
    </row>
    <row r="327" ht="14.25" customHeight="1">
      <c r="A327" s="516">
        <v>4.0</v>
      </c>
      <c r="B327" s="519" t="s">
        <v>3890</v>
      </c>
      <c r="C327" s="515" t="s">
        <v>3891</v>
      </c>
      <c r="D327" s="462">
        <v>40.0</v>
      </c>
      <c r="E327" s="462">
        <v>2900.0</v>
      </c>
      <c r="F327" s="451">
        <f t="shared" si="33"/>
        <v>116000</v>
      </c>
    </row>
    <row r="328" ht="14.25" customHeight="1"/>
    <row r="329" ht="14.25" customHeight="1">
      <c r="E329" s="11"/>
    </row>
    <row r="330" ht="14.25" customHeight="1"/>
    <row r="331" ht="14.25" customHeight="1"/>
    <row r="332" ht="14.25" customHeight="1">
      <c r="A332" s="443" t="s">
        <v>3646</v>
      </c>
      <c r="B332" s="443" t="s">
        <v>3647</v>
      </c>
      <c r="C332" s="443" t="s">
        <v>3648</v>
      </c>
      <c r="D332" s="443" t="s">
        <v>3649</v>
      </c>
      <c r="E332" s="460" t="s">
        <v>3656</v>
      </c>
      <c r="F332" s="460" t="s">
        <v>3657</v>
      </c>
      <c r="G332" s="11" t="s">
        <v>3892</v>
      </c>
    </row>
    <row r="333" ht="14.25" customHeight="1">
      <c r="A333" s="513">
        <v>1.0</v>
      </c>
      <c r="B333" s="514" t="s">
        <v>3893</v>
      </c>
      <c r="C333" s="515" t="s">
        <v>3894</v>
      </c>
      <c r="D333" s="462">
        <v>170.0</v>
      </c>
      <c r="E333" s="462"/>
    </row>
    <row r="334" ht="14.25" customHeight="1">
      <c r="A334" s="516">
        <v>2.0</v>
      </c>
      <c r="B334" s="514" t="s">
        <v>3893</v>
      </c>
      <c r="C334" s="515" t="s">
        <v>3895</v>
      </c>
      <c r="D334" s="462">
        <v>170.0</v>
      </c>
      <c r="E334" s="462"/>
      <c r="F334" s="451"/>
    </row>
    <row r="335" ht="14.25" customHeight="1">
      <c r="A335" s="516">
        <v>3.0</v>
      </c>
      <c r="B335" s="515" t="s">
        <v>3896</v>
      </c>
      <c r="C335" s="515" t="s">
        <v>3894</v>
      </c>
      <c r="D335" s="462">
        <v>170.0</v>
      </c>
      <c r="E335" s="462"/>
      <c r="F335" s="451"/>
    </row>
    <row r="336" ht="14.25" customHeight="1">
      <c r="A336" s="517">
        <v>4.0</v>
      </c>
      <c r="B336" s="515" t="s">
        <v>3896</v>
      </c>
      <c r="C336" s="515" t="s">
        <v>3897</v>
      </c>
      <c r="D336" s="462">
        <v>170.0</v>
      </c>
      <c r="E336" s="10"/>
      <c r="F336" s="451"/>
    </row>
    <row r="337" ht="14.25" customHeight="1">
      <c r="A337" s="517">
        <v>5.0</v>
      </c>
      <c r="B337" s="514" t="s">
        <v>3898</v>
      </c>
      <c r="C337" s="515" t="s">
        <v>3899</v>
      </c>
      <c r="D337" s="462">
        <v>100.0</v>
      </c>
      <c r="E337" s="10"/>
      <c r="F337" s="451"/>
    </row>
    <row r="338" ht="14.25" customHeight="1">
      <c r="A338" s="517">
        <v>6.0</v>
      </c>
      <c r="B338" s="463" t="s">
        <v>3898</v>
      </c>
      <c r="C338" s="498" t="s">
        <v>3900</v>
      </c>
      <c r="D338" s="462">
        <v>100.0</v>
      </c>
      <c r="E338" s="10"/>
      <c r="F338" s="451"/>
    </row>
    <row r="339" ht="14.25" customHeight="1">
      <c r="A339" s="517">
        <v>7.0</v>
      </c>
      <c r="B339" s="463" t="s">
        <v>3901</v>
      </c>
      <c r="C339" s="498" t="s">
        <v>3902</v>
      </c>
      <c r="D339" s="10">
        <v>50.0</v>
      </c>
      <c r="E339" s="10"/>
      <c r="F339" s="451"/>
    </row>
    <row r="340" ht="14.25" customHeight="1">
      <c r="A340" s="517">
        <v>8.0</v>
      </c>
      <c r="B340" s="463" t="s">
        <v>3903</v>
      </c>
      <c r="C340" s="498" t="s">
        <v>3904</v>
      </c>
      <c r="D340" s="462">
        <v>50.0</v>
      </c>
      <c r="E340" s="10"/>
      <c r="F340" s="451"/>
    </row>
    <row r="341" ht="14.25" customHeight="1">
      <c r="A341" s="517">
        <v>9.0</v>
      </c>
      <c r="B341" s="514" t="s">
        <v>3905</v>
      </c>
      <c r="C341" s="515" t="s">
        <v>3906</v>
      </c>
      <c r="D341" s="462">
        <v>300.0</v>
      </c>
      <c r="E341" s="10"/>
      <c r="F341" s="451"/>
    </row>
    <row r="342" ht="14.25" customHeight="1">
      <c r="A342" s="517">
        <v>10.0</v>
      </c>
      <c r="B342" s="463" t="s">
        <v>3907</v>
      </c>
      <c r="C342" s="498" t="s">
        <v>3902</v>
      </c>
      <c r="D342" s="462">
        <v>50.0</v>
      </c>
      <c r="E342" s="10"/>
      <c r="F342" s="451"/>
    </row>
    <row r="343" ht="14.25" customHeight="1">
      <c r="A343" s="517">
        <v>11.0</v>
      </c>
      <c r="B343" s="463" t="s">
        <v>3908</v>
      </c>
      <c r="C343" s="520" t="s">
        <v>3902</v>
      </c>
      <c r="D343" s="10">
        <v>50.0</v>
      </c>
      <c r="E343" s="10"/>
      <c r="F343" s="451"/>
    </row>
    <row r="344" ht="14.25" customHeight="1">
      <c r="A344" s="517">
        <v>12.0</v>
      </c>
      <c r="B344" s="463" t="s">
        <v>3909</v>
      </c>
      <c r="C344" s="520" t="s">
        <v>3910</v>
      </c>
      <c r="D344" s="10">
        <v>50.0</v>
      </c>
      <c r="E344" s="10"/>
      <c r="F344" s="451"/>
    </row>
    <row r="345" ht="14.25" customHeight="1">
      <c r="D345" s="11"/>
    </row>
    <row r="346" ht="14.25" customHeight="1"/>
    <row r="347" ht="14.25" customHeight="1"/>
    <row r="348" ht="14.25" customHeight="1"/>
    <row r="349" ht="14.25" customHeight="1">
      <c r="A349" s="471"/>
      <c r="B349" s="471"/>
      <c r="C349" s="472" t="s">
        <v>3645</v>
      </c>
      <c r="D349" s="473"/>
      <c r="E349" s="474"/>
      <c r="F349" s="474"/>
    </row>
    <row r="350" ht="14.25" customHeight="1">
      <c r="A350" s="443" t="s">
        <v>3646</v>
      </c>
      <c r="B350" s="443" t="s">
        <v>3647</v>
      </c>
      <c r="C350" s="443" t="s">
        <v>3648</v>
      </c>
      <c r="D350" s="443" t="s">
        <v>3649</v>
      </c>
      <c r="E350" s="460" t="s">
        <v>3656</v>
      </c>
      <c r="F350" s="460" t="s">
        <v>3657</v>
      </c>
      <c r="G350" s="11" t="s">
        <v>3911</v>
      </c>
    </row>
    <row r="351" ht="31.5" customHeight="1">
      <c r="A351" s="446">
        <v>1.0</v>
      </c>
      <c r="B351" s="436" t="s">
        <v>3912</v>
      </c>
      <c r="C351" s="448" t="s">
        <v>3913</v>
      </c>
      <c r="D351" s="462">
        <v>200.0</v>
      </c>
      <c r="E351" s="462">
        <v>3700.0</v>
      </c>
      <c r="F351" s="451">
        <f t="shared" ref="F351:F357" si="34">D351*E351</f>
        <v>740000</v>
      </c>
    </row>
    <row r="352" ht="14.25" customHeight="1">
      <c r="A352" s="521">
        <v>2.0</v>
      </c>
      <c r="B352" s="436" t="s">
        <v>3914</v>
      </c>
      <c r="C352" s="448" t="s">
        <v>3913</v>
      </c>
      <c r="D352" s="462">
        <v>200.0</v>
      </c>
      <c r="E352" s="465">
        <v>4700.0</v>
      </c>
      <c r="F352" s="451">
        <f t="shared" si="34"/>
        <v>940000</v>
      </c>
    </row>
    <row r="353" ht="14.25" customHeight="1">
      <c r="A353" s="521">
        <v>3.0</v>
      </c>
      <c r="B353" s="436" t="s">
        <v>3915</v>
      </c>
      <c r="C353" s="448" t="s">
        <v>3913</v>
      </c>
      <c r="D353" s="462">
        <v>10.0</v>
      </c>
      <c r="E353" s="465">
        <v>4900.0</v>
      </c>
      <c r="F353" s="451">
        <f t="shared" si="34"/>
        <v>49000</v>
      </c>
    </row>
    <row r="354" ht="25.5" customHeight="1">
      <c r="A354" s="521">
        <v>4.0</v>
      </c>
      <c r="B354" s="436" t="s">
        <v>3845</v>
      </c>
      <c r="C354" s="448" t="s">
        <v>3913</v>
      </c>
      <c r="D354" s="462">
        <v>8.0</v>
      </c>
      <c r="E354" s="465">
        <v>7700.0</v>
      </c>
      <c r="F354" s="451">
        <f t="shared" si="34"/>
        <v>61600</v>
      </c>
    </row>
    <row r="355" ht="14.25" customHeight="1">
      <c r="A355" s="462">
        <v>5.0</v>
      </c>
      <c r="B355" s="519" t="s">
        <v>3867</v>
      </c>
      <c r="C355" s="448" t="s">
        <v>3913</v>
      </c>
      <c r="D355" s="462">
        <v>10.0</v>
      </c>
      <c r="E355" s="462">
        <v>3700.0</v>
      </c>
      <c r="F355" s="451">
        <f t="shared" si="34"/>
        <v>37000</v>
      </c>
    </row>
    <row r="356" ht="14.25" customHeight="1">
      <c r="A356" s="462">
        <v>6.0</v>
      </c>
      <c r="B356" s="436" t="s">
        <v>3916</v>
      </c>
      <c r="C356" s="448" t="s">
        <v>3917</v>
      </c>
      <c r="D356" s="462">
        <v>10.0</v>
      </c>
      <c r="E356" s="462">
        <v>2900.0</v>
      </c>
      <c r="F356" s="451">
        <f t="shared" si="34"/>
        <v>29000</v>
      </c>
    </row>
    <row r="357" ht="14.25" customHeight="1">
      <c r="A357" s="521">
        <v>7.0</v>
      </c>
      <c r="B357" s="436" t="s">
        <v>3918</v>
      </c>
      <c r="C357" s="448" t="s">
        <v>3917</v>
      </c>
      <c r="D357" s="462">
        <v>10.0</v>
      </c>
      <c r="E357" s="465">
        <v>3700.0</v>
      </c>
      <c r="F357" s="451">
        <f t="shared" si="34"/>
        <v>37000</v>
      </c>
    </row>
    <row r="358" ht="14.25" customHeight="1"/>
    <row r="359" ht="14.25" customHeight="1"/>
    <row r="360" ht="14.25" customHeight="1"/>
    <row r="361" ht="14.25" customHeight="1">
      <c r="A361" s="471"/>
      <c r="B361" s="471"/>
      <c r="C361" s="472" t="s">
        <v>3645</v>
      </c>
      <c r="D361" s="473"/>
      <c r="E361" s="474"/>
      <c r="F361" s="474"/>
      <c r="G361" s="11" t="s">
        <v>3919</v>
      </c>
    </row>
    <row r="362" ht="14.25" customHeight="1">
      <c r="A362" s="443" t="s">
        <v>3646</v>
      </c>
      <c r="B362" s="443" t="s">
        <v>3647</v>
      </c>
      <c r="C362" s="443" t="s">
        <v>3648</v>
      </c>
      <c r="D362" s="443" t="s">
        <v>3649</v>
      </c>
      <c r="E362" s="460" t="s">
        <v>3656</v>
      </c>
      <c r="F362" s="460" t="s">
        <v>3657</v>
      </c>
    </row>
    <row r="363" ht="14.25" customHeight="1">
      <c r="A363" s="446">
        <v>1.0</v>
      </c>
      <c r="B363" s="436" t="s">
        <v>3920</v>
      </c>
      <c r="C363" s="448" t="s">
        <v>3921</v>
      </c>
      <c r="D363" s="462">
        <v>20.0</v>
      </c>
      <c r="E363" s="462"/>
      <c r="F363" s="451"/>
    </row>
    <row r="364" ht="14.25" customHeight="1">
      <c r="A364" s="521">
        <v>2.0</v>
      </c>
      <c r="B364" s="436" t="s">
        <v>3922</v>
      </c>
      <c r="C364" s="448" t="s">
        <v>3923</v>
      </c>
      <c r="D364" s="462">
        <v>20.0</v>
      </c>
      <c r="E364" s="465"/>
      <c r="F364" s="451"/>
    </row>
    <row r="365" ht="14.25" customHeight="1"/>
    <row r="366" ht="14.25" customHeight="1"/>
    <row r="367" ht="14.25" customHeight="1"/>
    <row r="368" ht="14.25" customHeight="1">
      <c r="A368" s="471"/>
      <c r="B368" s="471"/>
      <c r="C368" s="472" t="s">
        <v>3645</v>
      </c>
      <c r="D368" s="473"/>
      <c r="E368" s="474"/>
      <c r="F368" s="474"/>
      <c r="G368" s="11" t="s">
        <v>3924</v>
      </c>
    </row>
    <row r="369" ht="14.25" customHeight="1">
      <c r="A369" s="443" t="s">
        <v>3646</v>
      </c>
      <c r="B369" s="443" t="s">
        <v>3647</v>
      </c>
      <c r="C369" s="443" t="s">
        <v>3648</v>
      </c>
      <c r="D369" s="443" t="s">
        <v>3649</v>
      </c>
      <c r="E369" s="460" t="s">
        <v>3656</v>
      </c>
      <c r="F369" s="460" t="s">
        <v>3657</v>
      </c>
    </row>
    <row r="370" ht="14.25" customHeight="1">
      <c r="A370" s="446">
        <v>1.0</v>
      </c>
      <c r="B370" s="436" t="s">
        <v>3925</v>
      </c>
      <c r="C370" s="448" t="s">
        <v>3926</v>
      </c>
      <c r="D370" s="462">
        <v>20.0</v>
      </c>
      <c r="E370" s="462"/>
      <c r="F370" s="451"/>
    </row>
    <row r="371" ht="14.25" customHeight="1">
      <c r="A371" s="521">
        <v>2.0</v>
      </c>
      <c r="B371" s="436"/>
      <c r="C371" s="448"/>
      <c r="D371" s="462"/>
      <c r="E371" s="465"/>
      <c r="F371" s="451"/>
    </row>
    <row r="372" ht="14.25" customHeight="1"/>
    <row r="373" ht="14.25" customHeight="1"/>
    <row r="374" ht="14.25" customHeight="1">
      <c r="A374" s="471"/>
      <c r="B374" s="471"/>
      <c r="C374" s="472" t="s">
        <v>3645</v>
      </c>
      <c r="D374" s="473"/>
      <c r="E374" s="474"/>
      <c r="F374" s="474"/>
      <c r="G374" s="11" t="s">
        <v>3927</v>
      </c>
    </row>
    <row r="375" ht="14.25" customHeight="1">
      <c r="A375" s="443" t="s">
        <v>3646</v>
      </c>
      <c r="B375" s="443" t="s">
        <v>3647</v>
      </c>
      <c r="C375" s="443" t="s">
        <v>3648</v>
      </c>
      <c r="D375" s="443" t="s">
        <v>3649</v>
      </c>
      <c r="E375" s="460" t="s">
        <v>3656</v>
      </c>
      <c r="F375" s="460" t="s">
        <v>3657</v>
      </c>
    </row>
    <row r="376" ht="14.25" customHeight="1">
      <c r="A376" s="446">
        <v>1.0</v>
      </c>
      <c r="B376" s="436" t="s">
        <v>3928</v>
      </c>
      <c r="C376" s="448" t="s">
        <v>3929</v>
      </c>
      <c r="D376" s="462">
        <v>120.0</v>
      </c>
      <c r="E376" s="462"/>
      <c r="F376" s="451"/>
    </row>
    <row r="377" ht="14.25" customHeight="1">
      <c r="A377" s="521">
        <v>2.0</v>
      </c>
      <c r="B377" s="436"/>
      <c r="C377" s="448"/>
      <c r="D377" s="462"/>
      <c r="E377" s="465"/>
      <c r="F377" s="451"/>
    </row>
    <row r="378" ht="14.25" customHeight="1"/>
    <row r="379" ht="14.25" customHeight="1"/>
    <row r="380" ht="14.25" customHeight="1">
      <c r="A380" s="471"/>
      <c r="B380" s="471"/>
      <c r="C380" s="472" t="s">
        <v>3645</v>
      </c>
      <c r="D380" s="473"/>
      <c r="E380" s="474"/>
      <c r="F380" s="474"/>
    </row>
    <row r="381" ht="14.25" customHeight="1">
      <c r="A381" s="443" t="s">
        <v>3646</v>
      </c>
      <c r="B381" s="443" t="s">
        <v>3647</v>
      </c>
      <c r="C381" s="443" t="s">
        <v>3648</v>
      </c>
      <c r="D381" s="443" t="s">
        <v>3649</v>
      </c>
      <c r="E381" s="460" t="s">
        <v>3656</v>
      </c>
      <c r="F381" s="460" t="s">
        <v>3657</v>
      </c>
    </row>
    <row r="382" ht="14.25" customHeight="1">
      <c r="A382" s="446">
        <v>1.0</v>
      </c>
      <c r="B382" s="436" t="s">
        <v>3814</v>
      </c>
      <c r="C382" s="448" t="s">
        <v>3930</v>
      </c>
      <c r="D382" s="462">
        <v>200.0</v>
      </c>
      <c r="E382" s="462">
        <v>5900.0</v>
      </c>
      <c r="F382" s="451">
        <f t="shared" ref="F382:F383" si="35">D382*E382</f>
        <v>1180000</v>
      </c>
    </row>
    <row r="383" ht="14.25" customHeight="1">
      <c r="A383" s="462">
        <v>2.0</v>
      </c>
      <c r="B383" s="436" t="s">
        <v>3785</v>
      </c>
      <c r="C383" s="448" t="s">
        <v>3930</v>
      </c>
      <c r="D383" s="462">
        <v>200.0</v>
      </c>
      <c r="E383" s="436">
        <v>9700.0</v>
      </c>
      <c r="F383" s="451">
        <f t="shared" si="35"/>
        <v>1940000</v>
      </c>
    </row>
    <row r="384" ht="14.25" customHeight="1"/>
    <row r="385" ht="14.25" customHeight="1"/>
    <row r="386" ht="14.25" customHeight="1">
      <c r="A386" s="471"/>
      <c r="B386" s="471"/>
      <c r="C386" s="472" t="s">
        <v>3645</v>
      </c>
      <c r="D386" s="473"/>
      <c r="E386" s="474"/>
      <c r="F386" s="474"/>
    </row>
    <row r="387" ht="14.25" customHeight="1">
      <c r="A387" s="443" t="s">
        <v>3646</v>
      </c>
      <c r="B387" s="443" t="s">
        <v>3647</v>
      </c>
      <c r="C387" s="443" t="s">
        <v>3648</v>
      </c>
      <c r="D387" s="443" t="s">
        <v>3649</v>
      </c>
      <c r="E387" s="460" t="s">
        <v>3656</v>
      </c>
      <c r="F387" s="460" t="s">
        <v>3657</v>
      </c>
      <c r="G387" s="11" t="s">
        <v>3931</v>
      </c>
    </row>
    <row r="388" ht="14.25" customHeight="1">
      <c r="A388" s="446">
        <v>1.0</v>
      </c>
      <c r="B388" s="436" t="s">
        <v>3814</v>
      </c>
      <c r="C388" s="448" t="s">
        <v>3932</v>
      </c>
      <c r="D388" s="462">
        <v>40.0</v>
      </c>
      <c r="E388" s="462">
        <v>3900.0</v>
      </c>
      <c r="F388" s="451">
        <f t="shared" ref="F388:F389" si="36">D388*E388</f>
        <v>156000</v>
      </c>
    </row>
    <row r="389" ht="14.25" customHeight="1">
      <c r="A389" s="462">
        <v>2.0</v>
      </c>
      <c r="B389" s="436" t="s">
        <v>3785</v>
      </c>
      <c r="C389" s="448" t="s">
        <v>3932</v>
      </c>
      <c r="D389" s="462">
        <v>115.0</v>
      </c>
      <c r="E389" s="522">
        <v>5900.0</v>
      </c>
      <c r="F389" s="451">
        <f t="shared" si="36"/>
        <v>678500</v>
      </c>
    </row>
    <row r="390" ht="14.25" customHeight="1"/>
    <row r="391" ht="14.25" customHeight="1"/>
    <row r="392" ht="14.25" customHeight="1">
      <c r="A392" s="471"/>
      <c r="B392" s="471"/>
      <c r="C392" s="472" t="s">
        <v>3645</v>
      </c>
      <c r="D392" s="473"/>
      <c r="E392" s="474"/>
      <c r="F392" s="474"/>
    </row>
    <row r="393" ht="14.25" customHeight="1">
      <c r="A393" s="443" t="s">
        <v>3646</v>
      </c>
      <c r="B393" s="443" t="s">
        <v>3647</v>
      </c>
      <c r="C393" s="443" t="s">
        <v>3648</v>
      </c>
      <c r="D393" s="443" t="s">
        <v>3649</v>
      </c>
      <c r="E393" s="460" t="s">
        <v>3656</v>
      </c>
      <c r="F393" s="460" t="s">
        <v>3657</v>
      </c>
      <c r="G393" s="523" t="s">
        <v>360</v>
      </c>
    </row>
    <row r="394" ht="14.25" customHeight="1">
      <c r="A394" s="446">
        <v>1.0</v>
      </c>
      <c r="B394" s="436" t="s">
        <v>3814</v>
      </c>
      <c r="C394" s="448" t="s">
        <v>3932</v>
      </c>
      <c r="D394" s="462">
        <v>46.0</v>
      </c>
      <c r="E394" s="462">
        <v>3900.0</v>
      </c>
      <c r="F394" s="451">
        <f>D394*E394</f>
        <v>179400</v>
      </c>
    </row>
    <row r="395" ht="14.25" customHeight="1"/>
    <row r="396" ht="14.25" customHeight="1"/>
    <row r="397" ht="14.25" customHeight="1">
      <c r="A397" s="471"/>
      <c r="B397" s="471"/>
      <c r="C397" s="472" t="s">
        <v>3645</v>
      </c>
      <c r="D397" s="473"/>
      <c r="E397" s="474"/>
      <c r="F397" s="474"/>
    </row>
    <row r="398" ht="14.25" customHeight="1">
      <c r="A398" s="443" t="s">
        <v>3646</v>
      </c>
      <c r="B398" s="443" t="s">
        <v>3647</v>
      </c>
      <c r="C398" s="443" t="s">
        <v>3648</v>
      </c>
      <c r="D398" s="443" t="s">
        <v>3649</v>
      </c>
      <c r="E398" s="460" t="s">
        <v>3656</v>
      </c>
      <c r="F398" s="460" t="s">
        <v>3657</v>
      </c>
      <c r="G398" s="524" t="s">
        <v>3933</v>
      </c>
    </row>
    <row r="399" ht="14.25" customHeight="1">
      <c r="A399" s="446">
        <v>1.0</v>
      </c>
      <c r="B399" s="436" t="s">
        <v>3934</v>
      </c>
      <c r="C399" s="448" t="s">
        <v>3932</v>
      </c>
      <c r="D399" s="462">
        <v>60.0</v>
      </c>
      <c r="E399" s="462">
        <v>3700.0</v>
      </c>
      <c r="F399" s="451">
        <f>D399*E399</f>
        <v>222000</v>
      </c>
      <c r="G399" s="11" t="s">
        <v>3935</v>
      </c>
      <c r="H399" s="426" t="s">
        <v>3936</v>
      </c>
      <c r="I399" s="426" t="s">
        <v>3937</v>
      </c>
    </row>
    <row r="400" ht="14.25" customHeight="1"/>
    <row r="401" ht="14.25" customHeight="1"/>
    <row r="402" ht="14.25" customHeight="1"/>
    <row r="403" ht="14.25" customHeight="1">
      <c r="A403" s="471"/>
      <c r="B403" s="471"/>
      <c r="C403" s="472" t="s">
        <v>3645</v>
      </c>
      <c r="D403" s="473"/>
      <c r="E403" s="474"/>
      <c r="F403" s="474"/>
    </row>
    <row r="404" ht="14.25" customHeight="1">
      <c r="A404" s="443" t="s">
        <v>3646</v>
      </c>
      <c r="B404" s="443" t="s">
        <v>3647</v>
      </c>
      <c r="C404" s="443" t="s">
        <v>3648</v>
      </c>
      <c r="D404" s="443" t="s">
        <v>3649</v>
      </c>
      <c r="E404" s="460" t="s">
        <v>3656</v>
      </c>
      <c r="F404" s="460" t="s">
        <v>3657</v>
      </c>
      <c r="G404" s="11" t="s">
        <v>3938</v>
      </c>
    </row>
    <row r="405" ht="14.25" customHeight="1">
      <c r="A405" s="446">
        <v>1.0</v>
      </c>
      <c r="B405" s="436" t="s">
        <v>3939</v>
      </c>
      <c r="C405" s="448"/>
      <c r="D405" s="489">
        <v>10.0</v>
      </c>
      <c r="E405" s="489">
        <v>9700.0</v>
      </c>
      <c r="F405" s="490">
        <f t="shared" ref="F405:F410" si="37">D405*E405</f>
        <v>97000</v>
      </c>
    </row>
    <row r="406" ht="14.25" customHeight="1">
      <c r="A406" s="462">
        <v>2.0</v>
      </c>
      <c r="B406" s="436" t="s">
        <v>3652</v>
      </c>
      <c r="C406" s="448"/>
      <c r="D406" s="489">
        <v>10.0</v>
      </c>
      <c r="E406" s="525">
        <v>5500.0</v>
      </c>
      <c r="F406" s="490">
        <f t="shared" si="37"/>
        <v>55000</v>
      </c>
    </row>
    <row r="407" ht="14.25" customHeight="1">
      <c r="A407" s="446">
        <v>3.0</v>
      </c>
      <c r="B407" s="436" t="s">
        <v>3814</v>
      </c>
      <c r="C407" s="448" t="s">
        <v>3940</v>
      </c>
      <c r="D407" s="489">
        <v>100.0</v>
      </c>
      <c r="E407" s="525">
        <v>2100.0</v>
      </c>
      <c r="F407" s="490">
        <f t="shared" si="37"/>
        <v>210000</v>
      </c>
    </row>
    <row r="408" ht="14.25" customHeight="1">
      <c r="A408" s="462">
        <v>4.0</v>
      </c>
      <c r="B408" s="436" t="s">
        <v>3941</v>
      </c>
      <c r="C408" s="448" t="s">
        <v>3942</v>
      </c>
      <c r="D408" s="489">
        <v>11000.0</v>
      </c>
      <c r="E408" s="525">
        <v>515.0</v>
      </c>
      <c r="F408" s="490">
        <f t="shared" si="37"/>
        <v>5665000</v>
      </c>
    </row>
    <row r="409" ht="14.25" customHeight="1">
      <c r="A409" s="446">
        <v>5.0</v>
      </c>
      <c r="B409" s="436" t="s">
        <v>3943</v>
      </c>
      <c r="C409" s="448" t="s">
        <v>3944</v>
      </c>
      <c r="D409" s="489">
        <v>100.0</v>
      </c>
      <c r="E409" s="525">
        <v>4900.0</v>
      </c>
      <c r="F409" s="490">
        <f t="shared" si="37"/>
        <v>490000</v>
      </c>
    </row>
    <row r="410" ht="14.25" customHeight="1">
      <c r="A410" s="462">
        <v>6.0</v>
      </c>
      <c r="B410" s="436" t="s">
        <v>3945</v>
      </c>
      <c r="C410" s="448" t="s">
        <v>3946</v>
      </c>
      <c r="D410" s="489">
        <v>100.0</v>
      </c>
      <c r="E410" s="525">
        <v>1300.0</v>
      </c>
      <c r="F410" s="490">
        <f t="shared" si="37"/>
        <v>130000</v>
      </c>
    </row>
    <row r="411" ht="14.25" customHeight="1"/>
    <row r="412" ht="14.25" customHeight="1"/>
    <row r="413" ht="14.25" customHeight="1">
      <c r="A413" s="471"/>
      <c r="B413" s="471"/>
      <c r="C413" s="472" t="s">
        <v>3645</v>
      </c>
      <c r="D413" s="473"/>
      <c r="E413" s="474"/>
      <c r="F413" s="474"/>
    </row>
    <row r="414" ht="14.25" customHeight="1">
      <c r="A414" s="443" t="s">
        <v>3646</v>
      </c>
      <c r="B414" s="443" t="s">
        <v>3647</v>
      </c>
      <c r="C414" s="443" t="s">
        <v>3648</v>
      </c>
      <c r="D414" s="443" t="s">
        <v>3649</v>
      </c>
      <c r="E414" s="460" t="s">
        <v>3656</v>
      </c>
      <c r="F414" s="460" t="s">
        <v>3657</v>
      </c>
    </row>
    <row r="415" ht="14.25" customHeight="1">
      <c r="A415" s="513">
        <v>1.0</v>
      </c>
      <c r="B415" s="514" t="s">
        <v>3947</v>
      </c>
      <c r="C415" s="515" t="s">
        <v>3745</v>
      </c>
      <c r="D415" s="462">
        <v>750.0</v>
      </c>
      <c r="E415" s="462">
        <v>2700.0</v>
      </c>
      <c r="F415" s="451">
        <f t="shared" ref="F415:F418" si="38">D415*E415</f>
        <v>2025000</v>
      </c>
      <c r="G415" s="11" t="s">
        <v>3948</v>
      </c>
    </row>
    <row r="416" ht="14.25" customHeight="1">
      <c r="A416" s="516">
        <v>2.0</v>
      </c>
      <c r="B416" s="514" t="s">
        <v>3947</v>
      </c>
      <c r="C416" s="515" t="s">
        <v>3949</v>
      </c>
      <c r="D416" s="462">
        <v>750.0</v>
      </c>
      <c r="E416" s="462">
        <v>3300.0</v>
      </c>
      <c r="F416" s="451">
        <f t="shared" si="38"/>
        <v>2475000</v>
      </c>
    </row>
    <row r="417" ht="14.25" customHeight="1">
      <c r="A417" s="517">
        <v>3.0</v>
      </c>
      <c r="B417" s="514" t="s">
        <v>3868</v>
      </c>
      <c r="C417" s="515" t="s">
        <v>3855</v>
      </c>
      <c r="D417" s="10">
        <v>150.0</v>
      </c>
      <c r="E417" s="10">
        <v>1500.0</v>
      </c>
      <c r="F417" s="451">
        <f t="shared" si="38"/>
        <v>225000</v>
      </c>
    </row>
    <row r="418" ht="14.25" customHeight="1">
      <c r="A418" s="517">
        <v>4.0</v>
      </c>
      <c r="B418" s="514" t="s">
        <v>3869</v>
      </c>
      <c r="C418" s="26"/>
      <c r="D418" s="10">
        <v>100.0</v>
      </c>
      <c r="E418" s="10">
        <v>700.0</v>
      </c>
      <c r="F418" s="451">
        <f t="shared" si="38"/>
        <v>70000</v>
      </c>
    </row>
    <row r="419" ht="14.25" customHeight="1"/>
    <row r="420" ht="14.25" customHeight="1">
      <c r="A420" s="471"/>
      <c r="B420" s="471"/>
      <c r="C420" s="472" t="s">
        <v>3645</v>
      </c>
      <c r="D420" s="473"/>
      <c r="E420" s="474"/>
      <c r="F420" s="474"/>
    </row>
    <row r="421" ht="14.25" customHeight="1">
      <c r="A421" s="443" t="s">
        <v>3646</v>
      </c>
      <c r="B421" s="443" t="s">
        <v>3647</v>
      </c>
      <c r="C421" s="443" t="s">
        <v>3648</v>
      </c>
      <c r="D421" s="443" t="s">
        <v>3649</v>
      </c>
      <c r="E421" s="460" t="s">
        <v>3950</v>
      </c>
      <c r="F421" s="460" t="s">
        <v>3951</v>
      </c>
      <c r="G421" s="11" t="s">
        <v>3952</v>
      </c>
    </row>
    <row r="422" ht="14.25" customHeight="1">
      <c r="A422" s="513">
        <v>1.0</v>
      </c>
      <c r="B422" s="514" t="s">
        <v>3947</v>
      </c>
      <c r="C422" s="515" t="s">
        <v>3745</v>
      </c>
      <c r="D422" s="462">
        <v>750.0</v>
      </c>
      <c r="E422" s="462">
        <v>3100.0</v>
      </c>
      <c r="F422" s="451">
        <f t="shared" ref="F422:F424" si="39">D422*E422</f>
        <v>2325000</v>
      </c>
    </row>
    <row r="423" ht="14.25" customHeight="1">
      <c r="A423" s="517">
        <v>3.0</v>
      </c>
      <c r="B423" s="514" t="s">
        <v>3868</v>
      </c>
      <c r="C423" s="515" t="s">
        <v>3855</v>
      </c>
      <c r="D423" s="10">
        <v>150.0</v>
      </c>
      <c r="E423" s="10">
        <f>1500*1.2</f>
        <v>1800</v>
      </c>
      <c r="F423" s="451">
        <f t="shared" si="39"/>
        <v>270000</v>
      </c>
    </row>
    <row r="424" ht="14.25" customHeight="1">
      <c r="A424" s="517">
        <v>4.0</v>
      </c>
      <c r="B424" s="514" t="s">
        <v>3869</v>
      </c>
      <c r="C424" s="26"/>
      <c r="D424" s="10">
        <v>100.0</v>
      </c>
      <c r="E424" s="10">
        <f>700*1.2</f>
        <v>840</v>
      </c>
      <c r="F424" s="451">
        <f t="shared" si="39"/>
        <v>84000</v>
      </c>
    </row>
    <row r="425" ht="14.25" customHeight="1"/>
    <row r="426" ht="14.25" customHeight="1"/>
    <row r="427" ht="14.25" customHeight="1">
      <c r="A427" s="471"/>
      <c r="B427" s="471"/>
      <c r="C427" s="472" t="s">
        <v>3645</v>
      </c>
      <c r="D427" s="473"/>
      <c r="E427" s="474"/>
      <c r="F427" s="474"/>
    </row>
    <row r="428" ht="14.25" customHeight="1">
      <c r="A428" s="443" t="s">
        <v>3646</v>
      </c>
      <c r="B428" s="443" t="s">
        <v>3647</v>
      </c>
      <c r="C428" s="443" t="s">
        <v>3648</v>
      </c>
      <c r="D428" s="443" t="s">
        <v>3649</v>
      </c>
      <c r="E428" s="460" t="s">
        <v>3656</v>
      </c>
      <c r="F428" s="460" t="s">
        <v>3657</v>
      </c>
      <c r="G428" s="11" t="s">
        <v>3953</v>
      </c>
    </row>
    <row r="429" ht="14.25" customHeight="1">
      <c r="A429" s="446">
        <v>1.0</v>
      </c>
      <c r="B429" s="436" t="s">
        <v>3954</v>
      </c>
      <c r="C429" s="448" t="s">
        <v>3955</v>
      </c>
      <c r="D429" s="489">
        <v>100.0</v>
      </c>
      <c r="E429" s="489">
        <v>11300.0</v>
      </c>
      <c r="F429" s="490">
        <f t="shared" ref="F429:F436" si="40">D429*E429</f>
        <v>1130000</v>
      </c>
    </row>
    <row r="430" ht="14.25" customHeight="1">
      <c r="A430" s="462">
        <v>2.0</v>
      </c>
      <c r="B430" s="436" t="s">
        <v>3956</v>
      </c>
      <c r="C430" s="448" t="s">
        <v>3955</v>
      </c>
      <c r="D430" s="489">
        <v>100.0</v>
      </c>
      <c r="E430" s="525">
        <v>9700.0</v>
      </c>
      <c r="F430" s="490">
        <f t="shared" si="40"/>
        <v>970000</v>
      </c>
    </row>
    <row r="431" ht="14.25" customHeight="1">
      <c r="A431" s="462">
        <v>3.0</v>
      </c>
      <c r="B431" s="436" t="s">
        <v>3957</v>
      </c>
      <c r="C431" s="448"/>
      <c r="D431" s="489">
        <v>100.0</v>
      </c>
      <c r="E431" s="525">
        <v>11500.0</v>
      </c>
      <c r="F431" s="490">
        <f t="shared" si="40"/>
        <v>1150000</v>
      </c>
    </row>
    <row r="432" ht="14.25" customHeight="1">
      <c r="A432" s="446">
        <v>4.0</v>
      </c>
      <c r="B432" s="436" t="s">
        <v>3958</v>
      </c>
      <c r="C432" s="448"/>
      <c r="D432" s="489">
        <v>100.0</v>
      </c>
      <c r="E432" s="525">
        <v>12500.0</v>
      </c>
      <c r="F432" s="490">
        <f t="shared" si="40"/>
        <v>1250000</v>
      </c>
    </row>
    <row r="433" ht="14.25" customHeight="1">
      <c r="A433" s="462">
        <v>5.0</v>
      </c>
      <c r="B433" s="436" t="s">
        <v>3959</v>
      </c>
      <c r="C433" s="448"/>
      <c r="D433" s="489">
        <v>100.0</v>
      </c>
      <c r="E433" s="525">
        <v>8700.0</v>
      </c>
      <c r="F433" s="490">
        <f t="shared" si="40"/>
        <v>870000</v>
      </c>
    </row>
    <row r="434" ht="14.25" customHeight="1">
      <c r="A434" s="462">
        <v>6.0</v>
      </c>
      <c r="B434" s="436" t="s">
        <v>3960</v>
      </c>
      <c r="C434" s="448" t="s">
        <v>3961</v>
      </c>
      <c r="D434" s="489">
        <v>100.0</v>
      </c>
      <c r="E434" s="525">
        <v>3700.0</v>
      </c>
      <c r="F434" s="490">
        <f t="shared" si="40"/>
        <v>370000</v>
      </c>
    </row>
    <row r="435" ht="14.25" customHeight="1">
      <c r="A435" s="446">
        <v>7.0</v>
      </c>
      <c r="B435" s="436" t="s">
        <v>3960</v>
      </c>
      <c r="C435" s="448" t="s">
        <v>3962</v>
      </c>
      <c r="D435" s="489">
        <v>100.0</v>
      </c>
      <c r="E435" s="525">
        <v>2700.0</v>
      </c>
      <c r="F435" s="490">
        <f t="shared" si="40"/>
        <v>270000</v>
      </c>
    </row>
    <row r="436" ht="14.25" customHeight="1">
      <c r="A436" s="462">
        <v>8.0</v>
      </c>
      <c r="B436" s="436" t="s">
        <v>3960</v>
      </c>
      <c r="C436" s="448" t="s">
        <v>3963</v>
      </c>
      <c r="D436" s="489">
        <v>100.0</v>
      </c>
      <c r="E436" s="525">
        <v>2500.0</v>
      </c>
      <c r="F436" s="490">
        <f t="shared" si="40"/>
        <v>250000</v>
      </c>
    </row>
    <row r="437" ht="14.25" customHeight="1"/>
    <row r="438" ht="14.25" customHeight="1"/>
    <row r="439" ht="14.25" customHeight="1"/>
    <row r="440" ht="14.25" customHeight="1"/>
    <row r="441" ht="14.25" customHeight="1">
      <c r="B441" s="472" t="s">
        <v>3645</v>
      </c>
    </row>
    <row r="442" ht="14.25" customHeight="1">
      <c r="A442" s="443" t="s">
        <v>3646</v>
      </c>
      <c r="B442" s="443" t="s">
        <v>3647</v>
      </c>
      <c r="C442" s="443" t="s">
        <v>3648</v>
      </c>
      <c r="D442" s="443" t="s">
        <v>3649</v>
      </c>
      <c r="E442" s="460" t="s">
        <v>3656</v>
      </c>
      <c r="F442" s="460" t="s">
        <v>3657</v>
      </c>
      <c r="G442" s="11" t="s">
        <v>3964</v>
      </c>
    </row>
    <row r="443" ht="14.25" customHeight="1">
      <c r="A443" s="513">
        <v>1.0</v>
      </c>
      <c r="B443" s="454" t="s">
        <v>3794</v>
      </c>
      <c r="C443" s="515" t="s">
        <v>3965</v>
      </c>
      <c r="D443" s="462"/>
      <c r="E443" s="462">
        <v>2700.0</v>
      </c>
      <c r="F443" s="451">
        <f t="shared" ref="F443:F447" si="41">D443*E443</f>
        <v>0</v>
      </c>
      <c r="G443" s="11" t="s">
        <v>3966</v>
      </c>
    </row>
    <row r="444" ht="14.25" customHeight="1">
      <c r="A444" s="516">
        <v>2.0</v>
      </c>
      <c r="B444" s="454" t="s">
        <v>3967</v>
      </c>
      <c r="C444" s="515" t="s">
        <v>3965</v>
      </c>
      <c r="D444" s="462">
        <v>20.0</v>
      </c>
      <c r="E444" s="462">
        <v>3900.0</v>
      </c>
      <c r="F444" s="451">
        <f t="shared" si="41"/>
        <v>78000</v>
      </c>
      <c r="H444" s="526"/>
    </row>
    <row r="445" ht="14.25" customHeight="1">
      <c r="A445" s="517">
        <v>3.0</v>
      </c>
      <c r="B445" s="514" t="s">
        <v>3797</v>
      </c>
      <c r="C445" s="515" t="s">
        <v>3968</v>
      </c>
      <c r="D445" s="10">
        <v>10.0</v>
      </c>
      <c r="E445" s="10">
        <v>2100.0</v>
      </c>
      <c r="F445" s="451">
        <f t="shared" si="41"/>
        <v>21000</v>
      </c>
      <c r="G445" s="11" t="s">
        <v>3969</v>
      </c>
      <c r="H445" s="526"/>
    </row>
    <row r="446" ht="14.25" customHeight="1">
      <c r="A446" s="517">
        <v>4.0</v>
      </c>
      <c r="B446" s="514" t="s">
        <v>3970</v>
      </c>
      <c r="C446" s="8" t="s">
        <v>3971</v>
      </c>
      <c r="D446" s="10">
        <v>20.0</v>
      </c>
      <c r="E446" s="10">
        <v>3900.0</v>
      </c>
      <c r="F446" s="451">
        <f t="shared" si="41"/>
        <v>78000</v>
      </c>
      <c r="G446" s="11" t="s">
        <v>3972</v>
      </c>
      <c r="H446" s="526"/>
    </row>
    <row r="447" ht="14.25" customHeight="1">
      <c r="A447" s="517">
        <v>5.0</v>
      </c>
      <c r="B447" s="514" t="s">
        <v>3973</v>
      </c>
      <c r="C447" s="8" t="s">
        <v>3971</v>
      </c>
      <c r="D447" s="10">
        <v>20.0</v>
      </c>
      <c r="E447" s="10">
        <v>2700.0</v>
      </c>
      <c r="F447" s="451">
        <f t="shared" si="41"/>
        <v>54000</v>
      </c>
      <c r="H447" s="526"/>
    </row>
    <row r="448" ht="14.25" customHeight="1">
      <c r="B448" s="527"/>
      <c r="C448" s="527"/>
      <c r="D448" s="528" t="s">
        <v>3856</v>
      </c>
      <c r="E448" s="527"/>
      <c r="F448" s="527">
        <f>SUM(F444:F447)</f>
        <v>231000</v>
      </c>
    </row>
    <row r="449" ht="14.25" customHeight="1">
      <c r="B449" s="472" t="s">
        <v>3645</v>
      </c>
    </row>
    <row r="450" ht="14.25" customHeight="1">
      <c r="A450" s="443" t="s">
        <v>3646</v>
      </c>
      <c r="B450" s="443" t="s">
        <v>3647</v>
      </c>
      <c r="C450" s="443" t="s">
        <v>3648</v>
      </c>
      <c r="D450" s="443" t="s">
        <v>3649</v>
      </c>
      <c r="E450" s="460" t="s">
        <v>3656</v>
      </c>
      <c r="F450" s="460" t="s">
        <v>3657</v>
      </c>
      <c r="G450" s="11" t="s">
        <v>724</v>
      </c>
    </row>
    <row r="451" ht="14.25" customHeight="1">
      <c r="A451" s="513">
        <v>1.0</v>
      </c>
      <c r="B451" s="454" t="s">
        <v>3794</v>
      </c>
      <c r="C451" s="515"/>
      <c r="D451" s="462">
        <v>120.0</v>
      </c>
      <c r="E451" s="462">
        <v>2700.0</v>
      </c>
      <c r="F451" s="451">
        <f t="shared" ref="F451:F455" si="42">D451*E451</f>
        <v>324000</v>
      </c>
      <c r="G451" s="11" t="s">
        <v>3966</v>
      </c>
    </row>
    <row r="452" ht="14.25" customHeight="1">
      <c r="A452" s="516">
        <v>2.0</v>
      </c>
      <c r="B452" s="514" t="s">
        <v>3947</v>
      </c>
      <c r="C452" s="515"/>
      <c r="D452" s="462">
        <v>30.0</v>
      </c>
      <c r="E452" s="462">
        <v>4500.0</v>
      </c>
      <c r="F452" s="451">
        <f t="shared" si="42"/>
        <v>135000</v>
      </c>
    </row>
    <row r="453" ht="14.25" customHeight="1">
      <c r="A453" s="517">
        <v>3.0</v>
      </c>
      <c r="B453" s="514" t="s">
        <v>3676</v>
      </c>
      <c r="C453" s="515"/>
      <c r="D453" s="10">
        <v>80.0</v>
      </c>
      <c r="E453" s="10">
        <v>13500.0</v>
      </c>
      <c r="F453" s="451">
        <f t="shared" si="42"/>
        <v>1080000</v>
      </c>
    </row>
    <row r="454" ht="14.25" customHeight="1">
      <c r="A454" s="517">
        <v>4.0</v>
      </c>
      <c r="B454" s="514" t="s">
        <v>3668</v>
      </c>
      <c r="C454" s="515"/>
      <c r="D454" s="10">
        <v>6.0</v>
      </c>
      <c r="E454" s="10">
        <v>9900.0</v>
      </c>
      <c r="F454" s="451">
        <f t="shared" si="42"/>
        <v>59400</v>
      </c>
    </row>
    <row r="455" ht="14.25" customHeight="1">
      <c r="A455" s="517">
        <v>5.0</v>
      </c>
      <c r="B455" s="514" t="s">
        <v>3970</v>
      </c>
      <c r="C455" s="8"/>
      <c r="D455" s="10">
        <v>40.0</v>
      </c>
      <c r="E455" s="10">
        <v>2900.0</v>
      </c>
      <c r="F455" s="451">
        <f t="shared" si="42"/>
        <v>116000</v>
      </c>
    </row>
    <row r="456" ht="14.25" customHeight="1"/>
    <row r="457" ht="14.25" customHeight="1"/>
    <row r="458" ht="14.25" customHeight="1">
      <c r="A458" s="455"/>
      <c r="B458" s="455"/>
      <c r="C458" s="456" t="s">
        <v>3645</v>
      </c>
      <c r="D458" s="457"/>
      <c r="E458" s="458"/>
      <c r="F458" s="458"/>
    </row>
    <row r="459" ht="14.25" customHeight="1">
      <c r="A459" s="443" t="s">
        <v>3646</v>
      </c>
      <c r="B459" s="459" t="s">
        <v>3647</v>
      </c>
      <c r="C459" s="459" t="s">
        <v>3648</v>
      </c>
      <c r="D459" s="459" t="s">
        <v>3649</v>
      </c>
      <c r="E459" s="460" t="s">
        <v>3656</v>
      </c>
      <c r="F459" s="460" t="s">
        <v>3657</v>
      </c>
      <c r="G459" s="11" t="s">
        <v>3974</v>
      </c>
    </row>
    <row r="460" ht="14.25" customHeight="1">
      <c r="A460" s="446">
        <v>1.0</v>
      </c>
      <c r="B460" s="461" t="s">
        <v>3661</v>
      </c>
      <c r="C460" s="448" t="s">
        <v>3975</v>
      </c>
      <c r="D460" s="462">
        <v>30.0</v>
      </c>
      <c r="E460" s="462">
        <v>3700.0</v>
      </c>
      <c r="F460" s="451">
        <f t="shared" ref="F460:F461" si="43">D460*E460</f>
        <v>111000</v>
      </c>
      <c r="G460" s="11" t="s">
        <v>3976</v>
      </c>
    </row>
    <row r="461" ht="14.25" customHeight="1">
      <c r="A461" s="462">
        <v>2.0</v>
      </c>
      <c r="B461" s="461" t="s">
        <v>3661</v>
      </c>
      <c r="C461" s="448" t="s">
        <v>3975</v>
      </c>
      <c r="D461" s="462">
        <v>150.0</v>
      </c>
      <c r="E461" s="462">
        <v>3500.0</v>
      </c>
      <c r="F461" s="451">
        <f t="shared" si="43"/>
        <v>525000</v>
      </c>
    </row>
    <row r="462" ht="14.25" customHeight="1"/>
    <row r="463" ht="14.25" customHeight="1"/>
    <row r="464" ht="14.25" customHeight="1"/>
    <row r="465" ht="14.25" customHeight="1">
      <c r="A465" s="455"/>
      <c r="B465" s="455"/>
      <c r="C465" s="456" t="s">
        <v>3645</v>
      </c>
      <c r="D465" s="457"/>
      <c r="E465" s="458"/>
      <c r="F465" s="458"/>
    </row>
    <row r="466" ht="14.25" customHeight="1">
      <c r="A466" s="443" t="s">
        <v>3646</v>
      </c>
      <c r="B466" s="459" t="s">
        <v>3647</v>
      </c>
      <c r="C466" s="459" t="s">
        <v>3648</v>
      </c>
      <c r="D466" s="459" t="s">
        <v>3649</v>
      </c>
      <c r="E466" s="460" t="s">
        <v>3977</v>
      </c>
      <c r="F466" s="460" t="s">
        <v>3951</v>
      </c>
      <c r="G466" s="11" t="s">
        <v>3978</v>
      </c>
    </row>
    <row r="467" ht="14.25" customHeight="1">
      <c r="A467" s="446">
        <v>1.0</v>
      </c>
      <c r="B467" s="461" t="s">
        <v>3661</v>
      </c>
      <c r="C467" s="448" t="s">
        <v>3975</v>
      </c>
      <c r="D467" s="462">
        <v>30.0</v>
      </c>
      <c r="E467" s="462">
        <v>4440.0</v>
      </c>
      <c r="F467" s="451">
        <f t="shared" ref="F467:F468" si="44">D467*E467</f>
        <v>133200</v>
      </c>
      <c r="G467" s="11" t="s">
        <v>3976</v>
      </c>
    </row>
    <row r="468" ht="14.25" customHeight="1">
      <c r="A468" s="462">
        <v>2.0</v>
      </c>
      <c r="B468" s="461" t="s">
        <v>3661</v>
      </c>
      <c r="C468" s="448" t="s">
        <v>3975</v>
      </c>
      <c r="D468" s="462">
        <v>150.0</v>
      </c>
      <c r="E468" s="462">
        <v>4200.0</v>
      </c>
      <c r="F468" s="451">
        <f t="shared" si="44"/>
        <v>630000</v>
      </c>
    </row>
    <row r="469" ht="14.25" customHeight="1"/>
    <row r="470" ht="14.25" customHeight="1"/>
    <row r="471" ht="14.25" customHeight="1"/>
    <row r="472" ht="14.25" customHeight="1"/>
    <row r="473" ht="14.25" customHeight="1"/>
    <row r="474" ht="14.25" customHeight="1"/>
    <row r="475" ht="14.25" customHeight="1"/>
    <row r="476" ht="14.25" customHeight="1"/>
    <row r="477" ht="14.25" customHeight="1">
      <c r="A477" s="455"/>
      <c r="B477" s="455"/>
      <c r="C477" s="456" t="s">
        <v>3645</v>
      </c>
      <c r="D477" s="467"/>
      <c r="E477" s="458"/>
      <c r="F477" s="458"/>
    </row>
    <row r="478" ht="14.25" customHeight="1">
      <c r="A478" s="443" t="s">
        <v>3646</v>
      </c>
      <c r="B478" s="459" t="s">
        <v>3647</v>
      </c>
      <c r="C478" s="459" t="s">
        <v>3648</v>
      </c>
      <c r="D478" s="459" t="s">
        <v>3649</v>
      </c>
      <c r="E478" s="460" t="s">
        <v>3656</v>
      </c>
      <c r="F478" s="460" t="s">
        <v>3657</v>
      </c>
      <c r="G478" s="11" t="s">
        <v>903</v>
      </c>
    </row>
    <row r="479" ht="14.25" customHeight="1">
      <c r="A479" s="446">
        <v>1.0</v>
      </c>
      <c r="B479" s="461" t="s">
        <v>3979</v>
      </c>
      <c r="C479" s="448" t="s">
        <v>3980</v>
      </c>
      <c r="D479" s="462">
        <v>5.0</v>
      </c>
      <c r="E479" s="462">
        <v>4500.0</v>
      </c>
      <c r="F479" s="451">
        <f t="shared" ref="F479:F484" si="45">D479*E479</f>
        <v>22500</v>
      </c>
    </row>
    <row r="480" ht="14.25" customHeight="1">
      <c r="A480" s="462">
        <v>2.0</v>
      </c>
      <c r="B480" s="461" t="s">
        <v>3981</v>
      </c>
      <c r="C480" s="448" t="s">
        <v>3980</v>
      </c>
      <c r="D480" s="436">
        <v>5.0</v>
      </c>
      <c r="E480" s="436">
        <v>5500.0</v>
      </c>
      <c r="F480" s="451">
        <f t="shared" si="45"/>
        <v>27500</v>
      </c>
    </row>
    <row r="481" ht="14.25" customHeight="1">
      <c r="A481" s="462">
        <v>3.0</v>
      </c>
      <c r="B481" s="461" t="s">
        <v>3814</v>
      </c>
      <c r="C481" s="448" t="s">
        <v>3980</v>
      </c>
      <c r="D481" s="436">
        <v>10.0</v>
      </c>
      <c r="E481" s="436">
        <v>3900.0</v>
      </c>
      <c r="F481" s="451">
        <f t="shared" si="45"/>
        <v>39000</v>
      </c>
    </row>
    <row r="482" ht="14.25" customHeight="1">
      <c r="A482" s="446">
        <v>4.0</v>
      </c>
      <c r="B482" s="461" t="s">
        <v>3982</v>
      </c>
      <c r="C482" s="448" t="s">
        <v>3980</v>
      </c>
      <c r="D482" s="436">
        <v>10.0</v>
      </c>
      <c r="E482" s="436">
        <v>17500.0</v>
      </c>
      <c r="F482" s="451">
        <f t="shared" si="45"/>
        <v>175000</v>
      </c>
    </row>
    <row r="483" ht="14.25" customHeight="1">
      <c r="A483" s="462">
        <v>5.0</v>
      </c>
      <c r="B483" s="461" t="s">
        <v>3668</v>
      </c>
      <c r="C483" s="448" t="s">
        <v>3980</v>
      </c>
      <c r="D483" s="529">
        <v>17.0</v>
      </c>
      <c r="E483" s="436">
        <v>9500.0</v>
      </c>
      <c r="F483" s="451">
        <f t="shared" si="45"/>
        <v>161500</v>
      </c>
    </row>
    <row r="484" ht="14.25" customHeight="1">
      <c r="A484" s="462">
        <v>6.0</v>
      </c>
      <c r="B484" s="461" t="s">
        <v>3983</v>
      </c>
      <c r="C484" s="448" t="s">
        <v>3855</v>
      </c>
      <c r="D484" s="436">
        <v>5.0</v>
      </c>
      <c r="E484" s="436">
        <v>3500.0</v>
      </c>
      <c r="F484" s="451">
        <f t="shared" si="45"/>
        <v>17500</v>
      </c>
    </row>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1">
    <mergeCell ref="A248:E248"/>
  </mergeCell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0"/>
    <col customWidth="1" min="2" max="2" width="14.14"/>
    <col customWidth="1" min="3" max="3" width="16.0"/>
    <col customWidth="1" min="4" max="4" width="0.43"/>
    <col customWidth="1" min="5" max="6" width="8.71"/>
    <col customWidth="1" min="7" max="7" width="15.43"/>
    <col customWidth="1" min="8" max="26" width="8.71"/>
  </cols>
  <sheetData>
    <row r="1" ht="14.25" customHeight="1">
      <c r="A1" s="530"/>
      <c r="B1" s="530"/>
      <c r="C1" s="531" t="s">
        <v>3984</v>
      </c>
      <c r="D1" s="532"/>
      <c r="E1" s="532"/>
      <c r="F1" s="532"/>
      <c r="G1" s="533"/>
    </row>
    <row r="2" ht="14.25" customHeight="1">
      <c r="A2" s="534" t="s">
        <v>3985</v>
      </c>
      <c r="B2" s="535"/>
      <c r="C2" s="536" t="s">
        <v>3986</v>
      </c>
      <c r="D2" s="507"/>
      <c r="E2" s="507"/>
      <c r="F2" s="507"/>
      <c r="G2" s="537"/>
    </row>
    <row r="3" ht="14.25" customHeight="1">
      <c r="A3" s="534" t="s">
        <v>3987</v>
      </c>
      <c r="B3" s="537"/>
      <c r="C3" s="536" t="s">
        <v>3988</v>
      </c>
      <c r="D3" s="507"/>
      <c r="E3" s="507"/>
      <c r="F3" s="507"/>
      <c r="G3" s="537"/>
    </row>
    <row r="4" ht="14.25" customHeight="1">
      <c r="A4" s="538" t="s">
        <v>3989</v>
      </c>
      <c r="B4" s="537"/>
      <c r="C4" s="539" t="s">
        <v>3990</v>
      </c>
      <c r="D4" s="540"/>
      <c r="E4" s="540"/>
      <c r="F4" s="540"/>
      <c r="G4" s="36"/>
    </row>
    <row r="5" ht="14.25" customHeight="1">
      <c r="A5" s="534" t="s">
        <v>3991</v>
      </c>
      <c r="B5" s="537"/>
      <c r="C5" s="539" t="s">
        <v>3992</v>
      </c>
      <c r="D5" s="540"/>
      <c r="E5" s="540"/>
      <c r="F5" s="540"/>
      <c r="G5" s="36"/>
    </row>
    <row r="6" ht="14.25" customHeight="1">
      <c r="A6" s="541"/>
      <c r="B6" s="542"/>
      <c r="C6" s="543"/>
      <c r="D6" s="544"/>
      <c r="E6" s="544"/>
      <c r="F6" s="544"/>
      <c r="G6" s="545"/>
    </row>
    <row r="7" ht="14.25" customHeight="1">
      <c r="A7" s="546" t="s">
        <v>3993</v>
      </c>
      <c r="B7" s="547" t="s">
        <v>3994</v>
      </c>
      <c r="C7" s="540"/>
      <c r="D7" s="540"/>
      <c r="E7" s="540"/>
      <c r="F7" s="540"/>
      <c r="G7" s="36"/>
    </row>
    <row r="8" ht="14.25" customHeight="1">
      <c r="A8" s="548" t="s">
        <v>3995</v>
      </c>
      <c r="B8" s="548" t="s">
        <v>3996</v>
      </c>
      <c r="C8" s="548" t="s">
        <v>3997</v>
      </c>
      <c r="D8" s="548" t="s">
        <v>3998</v>
      </c>
      <c r="E8" s="549" t="s">
        <v>3999</v>
      </c>
      <c r="F8" s="550"/>
      <c r="G8" s="551"/>
    </row>
    <row r="9" ht="14.25" customHeight="1">
      <c r="A9" s="17"/>
      <c r="B9" s="20"/>
      <c r="C9" s="17"/>
      <c r="D9" s="17"/>
      <c r="E9" s="552"/>
      <c r="F9" s="540"/>
      <c r="G9" s="36"/>
    </row>
    <row r="10" ht="14.25" customHeight="1">
      <c r="A10" s="553" t="s">
        <v>4000</v>
      </c>
      <c r="B10" s="541"/>
      <c r="C10" s="554"/>
      <c r="D10" s="555"/>
      <c r="E10" s="556"/>
      <c r="F10" s="507"/>
      <c r="G10" s="537"/>
    </row>
    <row r="11" ht="14.25" customHeight="1">
      <c r="A11" s="553" t="s">
        <v>4001</v>
      </c>
      <c r="B11" s="541"/>
      <c r="C11" s="557">
        <v>2.0</v>
      </c>
      <c r="D11" s="555"/>
      <c r="E11" s="556"/>
      <c r="F11" s="507"/>
      <c r="G11" s="537"/>
    </row>
    <row r="12" ht="14.25" customHeight="1">
      <c r="A12" s="553" t="s">
        <v>4002</v>
      </c>
      <c r="B12" s="541"/>
      <c r="C12" s="554">
        <v>6.0</v>
      </c>
      <c r="D12" s="555"/>
      <c r="E12" s="556"/>
      <c r="F12" s="507"/>
      <c r="G12" s="537"/>
    </row>
    <row r="13" ht="14.25" customHeight="1">
      <c r="A13" s="553" t="s">
        <v>4003</v>
      </c>
      <c r="B13" s="541"/>
      <c r="C13" s="557">
        <v>8.0</v>
      </c>
      <c r="D13" s="555"/>
      <c r="E13" s="556"/>
      <c r="F13" s="507"/>
      <c r="G13" s="537"/>
    </row>
    <row r="14" ht="14.25" customHeight="1">
      <c r="A14" s="553" t="s">
        <v>4004</v>
      </c>
      <c r="B14" s="541"/>
      <c r="C14" s="557"/>
      <c r="D14" s="555"/>
      <c r="E14" s="556"/>
      <c r="F14" s="507"/>
      <c r="G14" s="537"/>
    </row>
    <row r="15" ht="14.25" customHeight="1">
      <c r="A15" s="553" t="s">
        <v>4005</v>
      </c>
      <c r="B15" s="541"/>
      <c r="C15" s="554">
        <v>1.0</v>
      </c>
      <c r="D15" s="555"/>
      <c r="E15" s="556"/>
      <c r="F15" s="507"/>
      <c r="G15" s="537"/>
    </row>
    <row r="16" ht="14.25" customHeight="1">
      <c r="A16" s="553" t="s">
        <v>4006</v>
      </c>
      <c r="B16" s="541"/>
      <c r="C16" s="554">
        <v>2.0</v>
      </c>
      <c r="D16" s="555"/>
      <c r="E16" s="556"/>
      <c r="F16" s="507"/>
      <c r="G16" s="537"/>
    </row>
    <row r="17" ht="14.25" customHeight="1">
      <c r="A17" s="553" t="s">
        <v>4007</v>
      </c>
      <c r="B17" s="541"/>
      <c r="C17" s="554">
        <v>1.0</v>
      </c>
      <c r="D17" s="555"/>
      <c r="E17" s="556"/>
      <c r="F17" s="507"/>
      <c r="G17" s="537"/>
    </row>
    <row r="18" ht="14.25" customHeight="1">
      <c r="A18" s="558" t="s">
        <v>4008</v>
      </c>
      <c r="B18" s="559"/>
      <c r="C18" s="560">
        <f>SUM(C10:C17)</f>
        <v>20</v>
      </c>
      <c r="D18" s="555"/>
      <c r="E18" s="561"/>
      <c r="F18" s="507"/>
      <c r="G18" s="537"/>
    </row>
    <row r="19" ht="14.25" customHeight="1">
      <c r="A19" s="562" t="s">
        <v>4009</v>
      </c>
      <c r="B19" s="556" t="s">
        <v>4010</v>
      </c>
      <c r="C19" s="507"/>
      <c r="D19" s="507"/>
      <c r="E19" s="507"/>
      <c r="F19" s="507"/>
      <c r="G19" s="537"/>
    </row>
    <row r="20" ht="14.25" customHeight="1">
      <c r="A20" s="563" t="s">
        <v>4011</v>
      </c>
      <c r="B20" s="564"/>
      <c r="C20" s="550"/>
      <c r="D20" s="550"/>
      <c r="E20" s="550"/>
      <c r="F20" s="550"/>
      <c r="G20" s="551"/>
    </row>
    <row r="21" ht="14.25" customHeight="1">
      <c r="A21" s="17"/>
      <c r="B21" s="552"/>
      <c r="C21" s="540"/>
      <c r="D21" s="540"/>
      <c r="E21" s="540"/>
      <c r="F21" s="540"/>
      <c r="G21" s="36"/>
    </row>
    <row r="22" ht="14.25" customHeight="1">
      <c r="A22" s="563" t="s">
        <v>4012</v>
      </c>
      <c r="B22" s="564"/>
      <c r="C22" s="550"/>
      <c r="D22" s="550"/>
      <c r="E22" s="550"/>
      <c r="F22" s="550"/>
      <c r="G22" s="551"/>
    </row>
    <row r="23" ht="14.25" customHeight="1">
      <c r="A23" s="17"/>
      <c r="B23" s="552"/>
      <c r="C23" s="540"/>
      <c r="D23" s="540"/>
      <c r="E23" s="540"/>
      <c r="F23" s="540"/>
      <c r="G23" s="36"/>
    </row>
    <row r="24" ht="14.25" customHeight="1">
      <c r="A24" s="563" t="s">
        <v>4013</v>
      </c>
      <c r="B24" s="564" t="s">
        <v>4014</v>
      </c>
      <c r="C24" s="550"/>
      <c r="D24" s="550"/>
      <c r="E24" s="550"/>
      <c r="F24" s="550"/>
      <c r="G24" s="551"/>
    </row>
    <row r="25" ht="14.25" customHeight="1">
      <c r="A25" s="17"/>
      <c r="B25" s="552"/>
      <c r="C25" s="540"/>
      <c r="D25" s="540"/>
      <c r="E25" s="540"/>
      <c r="F25" s="540"/>
      <c r="G25" s="36"/>
    </row>
    <row r="26" ht="14.25" customHeight="1">
      <c r="A26" s="563" t="s">
        <v>4015</v>
      </c>
      <c r="B26" s="564" t="s">
        <v>4016</v>
      </c>
      <c r="C26" s="550"/>
      <c r="D26" s="550"/>
      <c r="E26" s="550"/>
      <c r="F26" s="550"/>
      <c r="G26" s="551"/>
    </row>
    <row r="27" ht="14.25" customHeight="1">
      <c r="A27" s="17"/>
      <c r="B27" s="552"/>
      <c r="C27" s="540"/>
      <c r="D27" s="540"/>
      <c r="E27" s="540"/>
      <c r="F27" s="540"/>
      <c r="G27" s="36"/>
    </row>
    <row r="28" ht="14.25" customHeight="1">
      <c r="A28" s="563" t="s">
        <v>4017</v>
      </c>
      <c r="B28" s="564" t="s">
        <v>4018</v>
      </c>
      <c r="C28" s="550"/>
      <c r="D28" s="550"/>
      <c r="E28" s="550"/>
      <c r="F28" s="550"/>
      <c r="G28" s="551"/>
    </row>
    <row r="29" ht="14.25" customHeight="1">
      <c r="A29" s="17"/>
      <c r="B29" s="552"/>
      <c r="C29" s="540"/>
      <c r="D29" s="540"/>
      <c r="E29" s="540"/>
      <c r="F29" s="540"/>
      <c r="G29" s="36"/>
    </row>
    <row r="30" ht="14.25" customHeight="1">
      <c r="A30" s="563" t="s">
        <v>4019</v>
      </c>
      <c r="B30" s="564"/>
      <c r="C30" s="550"/>
      <c r="D30" s="550"/>
      <c r="E30" s="550"/>
      <c r="F30" s="550"/>
      <c r="G30" s="551"/>
    </row>
    <row r="31" ht="14.25" customHeight="1">
      <c r="A31" s="17"/>
      <c r="B31" s="552"/>
      <c r="C31" s="540"/>
      <c r="D31" s="540"/>
      <c r="E31" s="540"/>
      <c r="F31" s="540"/>
      <c r="G31" s="36"/>
    </row>
    <row r="32" ht="14.25" customHeight="1">
      <c r="A32" s="563" t="s">
        <v>4020</v>
      </c>
      <c r="B32" s="564"/>
      <c r="C32" s="550"/>
      <c r="D32" s="550"/>
      <c r="E32" s="550"/>
      <c r="F32" s="550"/>
      <c r="G32" s="551"/>
    </row>
    <row r="33" ht="14.25" customHeight="1">
      <c r="A33" s="17"/>
      <c r="B33" s="552"/>
      <c r="C33" s="540"/>
      <c r="D33" s="540"/>
      <c r="E33" s="540"/>
      <c r="F33" s="540"/>
      <c r="G33" s="36"/>
    </row>
    <row r="34" ht="14.25" customHeight="1">
      <c r="A34" s="563" t="s">
        <v>4021</v>
      </c>
      <c r="B34" s="564"/>
      <c r="C34" s="550"/>
      <c r="D34" s="550"/>
      <c r="E34" s="550"/>
      <c r="F34" s="550"/>
      <c r="G34" s="551"/>
    </row>
    <row r="35" ht="14.25" customHeight="1">
      <c r="A35" s="17"/>
      <c r="B35" s="552"/>
      <c r="C35" s="540"/>
      <c r="D35" s="540"/>
      <c r="E35" s="540"/>
      <c r="F35" s="540"/>
      <c r="G35" s="36"/>
    </row>
    <row r="36" ht="14.25" customHeight="1">
      <c r="A36" s="563" t="s">
        <v>3854</v>
      </c>
      <c r="B36" s="564"/>
      <c r="C36" s="550"/>
      <c r="D36" s="550"/>
      <c r="E36" s="550"/>
      <c r="F36" s="550"/>
      <c r="G36" s="551"/>
    </row>
    <row r="37" ht="14.25" customHeight="1">
      <c r="A37" s="17"/>
      <c r="B37" s="552"/>
      <c r="C37" s="540"/>
      <c r="D37" s="540"/>
      <c r="E37" s="540"/>
      <c r="F37" s="540"/>
      <c r="G37" s="36"/>
    </row>
    <row r="38" ht="14.25" customHeight="1">
      <c r="A38" s="563" t="s">
        <v>4022</v>
      </c>
      <c r="B38" s="564" t="s">
        <v>4023</v>
      </c>
      <c r="C38" s="550"/>
      <c r="D38" s="550"/>
      <c r="E38" s="550"/>
      <c r="F38" s="550"/>
      <c r="G38" s="551"/>
    </row>
    <row r="39" ht="14.25" customHeight="1">
      <c r="A39" s="17"/>
      <c r="B39" s="552"/>
      <c r="C39" s="540"/>
      <c r="D39" s="540"/>
      <c r="E39" s="540"/>
      <c r="F39" s="540"/>
      <c r="G39" s="36"/>
    </row>
    <row r="40" ht="14.25" customHeight="1">
      <c r="A40" s="563" t="s">
        <v>4024</v>
      </c>
      <c r="B40" s="564"/>
      <c r="C40" s="550"/>
      <c r="D40" s="550"/>
      <c r="E40" s="550"/>
      <c r="F40" s="550"/>
      <c r="G40" s="551"/>
    </row>
    <row r="41" ht="14.25" customHeight="1">
      <c r="A41" s="565"/>
      <c r="B41" s="552"/>
      <c r="C41" s="540"/>
      <c r="D41" s="540"/>
      <c r="E41" s="540"/>
      <c r="F41" s="540"/>
      <c r="G41" s="36"/>
    </row>
    <row r="42" ht="14.25" customHeight="1">
      <c r="A42" s="566" t="s">
        <v>4025</v>
      </c>
      <c r="B42" s="567"/>
      <c r="C42" s="550"/>
      <c r="D42" s="550"/>
      <c r="E42" s="550"/>
      <c r="F42" s="550"/>
      <c r="G42" s="551"/>
    </row>
    <row r="43" ht="14.25" customHeight="1">
      <c r="A43" s="17"/>
      <c r="B43" s="568"/>
      <c r="G43" s="35"/>
    </row>
    <row r="44" ht="14.25" customHeight="1">
      <c r="A44" s="569" t="s">
        <v>3999</v>
      </c>
      <c r="B44" s="570"/>
      <c r="C44" s="571"/>
      <c r="D44" s="571"/>
      <c r="E44" s="571"/>
      <c r="F44" s="571"/>
      <c r="G44" s="572"/>
    </row>
    <row r="45" ht="14.25" customHeight="1">
      <c r="A45" s="573" t="s">
        <v>4026</v>
      </c>
      <c r="B45" s="574"/>
      <c r="C45" s="575"/>
      <c r="D45" s="575"/>
      <c r="E45" s="575"/>
      <c r="F45" s="575"/>
      <c r="G45" s="576"/>
    </row>
    <row r="46" ht="14.25" customHeight="1"/>
    <row r="47" ht="14.25" customHeight="1"/>
    <row r="48" ht="14.25" customHeight="1"/>
    <row r="49" ht="14.25" customHeight="1"/>
    <row r="50" ht="14.25" customHeight="1"/>
    <row r="51" ht="14.25" customHeight="1"/>
    <row r="52" ht="41.25" customHeight="1">
      <c r="A52" s="530"/>
      <c r="B52" s="530"/>
      <c r="C52" s="577" t="s">
        <v>4027</v>
      </c>
      <c r="D52" s="532"/>
      <c r="E52" s="532"/>
      <c r="F52" s="532"/>
      <c r="G52" s="533"/>
    </row>
    <row r="53" ht="14.25" customHeight="1">
      <c r="A53" s="534" t="s">
        <v>3987</v>
      </c>
      <c r="B53" s="537"/>
      <c r="C53" s="578" t="s">
        <v>4028</v>
      </c>
      <c r="D53" s="507"/>
      <c r="E53" s="507"/>
      <c r="F53" s="507"/>
      <c r="G53" s="537"/>
    </row>
    <row r="54" ht="14.25" customHeight="1">
      <c r="A54" s="538" t="s">
        <v>3989</v>
      </c>
      <c r="B54" s="537"/>
      <c r="C54" s="579" t="s">
        <v>4029</v>
      </c>
      <c r="D54" s="540"/>
      <c r="E54" s="540"/>
      <c r="F54" s="540"/>
      <c r="G54" s="36"/>
    </row>
    <row r="55" ht="14.25" customHeight="1">
      <c r="A55" s="534" t="s">
        <v>3991</v>
      </c>
      <c r="B55" s="537"/>
      <c r="C55" s="579" t="s">
        <v>4030</v>
      </c>
      <c r="D55" s="540"/>
      <c r="E55" s="540"/>
      <c r="F55" s="540"/>
      <c r="G55" s="36"/>
    </row>
    <row r="56" ht="14.25" customHeight="1">
      <c r="A56" s="541"/>
      <c r="B56" s="542"/>
      <c r="C56" s="543"/>
      <c r="D56" s="544"/>
      <c r="E56" s="544"/>
      <c r="F56" s="544"/>
      <c r="G56" s="545"/>
    </row>
    <row r="57" ht="14.25" customHeight="1">
      <c r="A57" s="546" t="s">
        <v>3993</v>
      </c>
      <c r="B57" s="580" t="s">
        <v>3682</v>
      </c>
      <c r="C57" s="540"/>
      <c r="D57" s="540"/>
      <c r="E57" s="540"/>
      <c r="F57" s="540"/>
      <c r="G57" s="36"/>
    </row>
    <row r="58" ht="14.25" customHeight="1">
      <c r="A58" s="548" t="s">
        <v>3995</v>
      </c>
      <c r="B58" s="548" t="s">
        <v>3996</v>
      </c>
      <c r="C58" s="548" t="s">
        <v>3997</v>
      </c>
      <c r="D58" s="548" t="s">
        <v>3998</v>
      </c>
      <c r="E58" s="549" t="s">
        <v>3999</v>
      </c>
      <c r="F58" s="550"/>
      <c r="G58" s="551"/>
    </row>
    <row r="59" ht="14.25" customHeight="1">
      <c r="A59" s="17"/>
      <c r="B59" s="20"/>
      <c r="C59" s="17"/>
      <c r="D59" s="17"/>
      <c r="E59" s="552"/>
      <c r="F59" s="540"/>
      <c r="G59" s="36"/>
    </row>
    <row r="60" ht="14.25" customHeight="1">
      <c r="A60" s="553" t="s">
        <v>4000</v>
      </c>
      <c r="B60" s="541"/>
      <c r="C60" s="554"/>
      <c r="D60" s="555"/>
      <c r="E60" s="556"/>
      <c r="F60" s="507"/>
      <c r="G60" s="537"/>
    </row>
    <row r="61" ht="14.25" customHeight="1">
      <c r="A61" s="553" t="s">
        <v>4001</v>
      </c>
      <c r="B61" s="541"/>
      <c r="C61" s="557"/>
      <c r="D61" s="555"/>
      <c r="E61" s="556"/>
      <c r="F61" s="507"/>
      <c r="G61" s="537"/>
    </row>
    <row r="62" ht="14.25" customHeight="1">
      <c r="A62" s="553" t="s">
        <v>4002</v>
      </c>
      <c r="B62" s="541"/>
      <c r="C62" s="581">
        <v>4.0</v>
      </c>
      <c r="D62" s="555"/>
      <c r="E62" s="582" t="s">
        <v>4031</v>
      </c>
      <c r="F62" s="507"/>
      <c r="G62" s="537"/>
    </row>
    <row r="63" ht="14.25" customHeight="1">
      <c r="A63" s="553" t="s">
        <v>4003</v>
      </c>
      <c r="B63" s="583">
        <v>2.0</v>
      </c>
      <c r="C63" s="557"/>
      <c r="D63" s="555"/>
      <c r="E63" s="556"/>
      <c r="F63" s="507"/>
      <c r="G63" s="537"/>
    </row>
    <row r="64" ht="14.25" customHeight="1">
      <c r="A64" s="553" t="s">
        <v>4004</v>
      </c>
      <c r="B64" s="541"/>
      <c r="C64" s="557"/>
      <c r="D64" s="555"/>
      <c r="E64" s="556"/>
      <c r="F64" s="507"/>
      <c r="G64" s="537"/>
    </row>
    <row r="65" ht="14.25" customHeight="1">
      <c r="A65" s="553" t="s">
        <v>4005</v>
      </c>
      <c r="B65" s="583">
        <v>2.0</v>
      </c>
      <c r="C65" s="554"/>
      <c r="D65" s="555"/>
      <c r="E65" s="556"/>
      <c r="F65" s="507"/>
      <c r="G65" s="537"/>
    </row>
    <row r="66" ht="14.25" customHeight="1">
      <c r="A66" s="553" t="s">
        <v>4006</v>
      </c>
      <c r="B66" s="583">
        <v>2.0</v>
      </c>
      <c r="C66" s="554"/>
      <c r="D66" s="555"/>
      <c r="E66" s="556"/>
      <c r="F66" s="507"/>
      <c r="G66" s="537"/>
    </row>
    <row r="67" ht="14.25" customHeight="1">
      <c r="A67" s="553" t="s">
        <v>4007</v>
      </c>
      <c r="B67" s="541"/>
      <c r="C67" s="554"/>
      <c r="D67" s="555"/>
      <c r="E67" s="556"/>
      <c r="F67" s="507"/>
      <c r="G67" s="537"/>
    </row>
    <row r="68" ht="14.25" customHeight="1">
      <c r="A68" s="558" t="s">
        <v>4008</v>
      </c>
      <c r="B68" s="559">
        <f>SUM(B62:B67)</f>
        <v>6</v>
      </c>
      <c r="C68" s="560">
        <f>SUM(C60:C67)</f>
        <v>4</v>
      </c>
      <c r="D68" s="555"/>
      <c r="E68" s="561"/>
      <c r="F68" s="507"/>
      <c r="G68" s="537"/>
    </row>
    <row r="69" ht="14.25" customHeight="1">
      <c r="A69" s="562" t="s">
        <v>4009</v>
      </c>
      <c r="B69" s="582" t="s">
        <v>4032</v>
      </c>
      <c r="C69" s="507"/>
      <c r="D69" s="507"/>
      <c r="E69" s="507"/>
      <c r="F69" s="507"/>
      <c r="G69" s="537"/>
    </row>
    <row r="70" ht="14.25" customHeight="1">
      <c r="A70" s="563" t="s">
        <v>4011</v>
      </c>
      <c r="B70" s="584" t="s">
        <v>4033</v>
      </c>
      <c r="C70" s="550"/>
      <c r="D70" s="550"/>
      <c r="E70" s="550"/>
      <c r="F70" s="550"/>
      <c r="G70" s="551"/>
    </row>
    <row r="71" ht="14.25" customHeight="1">
      <c r="A71" s="17"/>
      <c r="B71" s="552"/>
      <c r="C71" s="540"/>
      <c r="D71" s="540"/>
      <c r="E71" s="540"/>
      <c r="F71" s="540"/>
      <c r="G71" s="36"/>
    </row>
    <row r="72" ht="14.25" customHeight="1">
      <c r="A72" s="563" t="s">
        <v>4012</v>
      </c>
      <c r="B72" s="584" t="s">
        <v>4034</v>
      </c>
      <c r="C72" s="550"/>
      <c r="D72" s="550"/>
      <c r="E72" s="550"/>
      <c r="F72" s="550"/>
      <c r="G72" s="551"/>
    </row>
    <row r="73" ht="14.25" customHeight="1">
      <c r="A73" s="17"/>
      <c r="B73" s="552"/>
      <c r="C73" s="540"/>
      <c r="D73" s="540"/>
      <c r="E73" s="540"/>
      <c r="F73" s="540"/>
      <c r="G73" s="36"/>
    </row>
    <row r="74" ht="14.25" customHeight="1">
      <c r="A74" s="563" t="s">
        <v>4013</v>
      </c>
      <c r="B74" s="564"/>
      <c r="C74" s="550"/>
      <c r="D74" s="550"/>
      <c r="E74" s="550"/>
      <c r="F74" s="550"/>
      <c r="G74" s="551"/>
    </row>
    <row r="75" ht="14.25" customHeight="1">
      <c r="A75" s="17"/>
      <c r="B75" s="552"/>
      <c r="C75" s="540"/>
      <c r="D75" s="540"/>
      <c r="E75" s="540"/>
      <c r="F75" s="540"/>
      <c r="G75" s="36"/>
    </row>
    <row r="76" ht="14.25" customHeight="1">
      <c r="A76" s="563" t="s">
        <v>4015</v>
      </c>
      <c r="B76" s="584" t="s">
        <v>4035</v>
      </c>
      <c r="C76" s="550"/>
      <c r="D76" s="550"/>
      <c r="E76" s="550"/>
      <c r="F76" s="550"/>
      <c r="G76" s="551"/>
    </row>
    <row r="77" ht="14.25" customHeight="1">
      <c r="A77" s="17"/>
      <c r="B77" s="552"/>
      <c r="C77" s="540"/>
      <c r="D77" s="540"/>
      <c r="E77" s="540"/>
      <c r="F77" s="540"/>
      <c r="G77" s="36"/>
    </row>
    <row r="78" ht="14.25" customHeight="1">
      <c r="A78" s="563" t="s">
        <v>4017</v>
      </c>
      <c r="B78" s="584" t="s">
        <v>4036</v>
      </c>
      <c r="C78" s="550"/>
      <c r="D78" s="550"/>
      <c r="E78" s="550"/>
      <c r="F78" s="550"/>
      <c r="G78" s="551"/>
    </row>
    <row r="79" ht="14.25" customHeight="1">
      <c r="A79" s="17"/>
      <c r="B79" s="552"/>
      <c r="C79" s="540"/>
      <c r="D79" s="540"/>
      <c r="E79" s="540"/>
      <c r="F79" s="540"/>
      <c r="G79" s="36"/>
    </row>
    <row r="80" ht="14.25" customHeight="1">
      <c r="A80" s="563" t="s">
        <v>4019</v>
      </c>
      <c r="B80" s="584" t="s">
        <v>4037</v>
      </c>
      <c r="C80" s="550"/>
      <c r="D80" s="550"/>
      <c r="E80" s="550"/>
      <c r="F80" s="550"/>
      <c r="G80" s="551"/>
    </row>
    <row r="81" ht="14.25" customHeight="1">
      <c r="A81" s="17"/>
      <c r="B81" s="552"/>
      <c r="C81" s="540"/>
      <c r="D81" s="540"/>
      <c r="E81" s="540"/>
      <c r="F81" s="540"/>
      <c r="G81" s="36"/>
    </row>
    <row r="82" ht="14.25" customHeight="1">
      <c r="A82" s="563" t="s">
        <v>4020</v>
      </c>
      <c r="B82" s="584" t="s">
        <v>4038</v>
      </c>
      <c r="C82" s="550"/>
      <c r="D82" s="550"/>
      <c r="E82" s="550"/>
      <c r="F82" s="550"/>
      <c r="G82" s="551"/>
    </row>
    <row r="83" ht="14.25" customHeight="1">
      <c r="A83" s="17"/>
      <c r="B83" s="552"/>
      <c r="C83" s="540"/>
      <c r="D83" s="540"/>
      <c r="E83" s="540"/>
      <c r="F83" s="540"/>
      <c r="G83" s="36"/>
    </row>
    <row r="84" ht="14.25" customHeight="1">
      <c r="A84" s="563" t="s">
        <v>4021</v>
      </c>
      <c r="B84" s="564"/>
      <c r="C84" s="550"/>
      <c r="D84" s="550"/>
      <c r="E84" s="550"/>
      <c r="F84" s="550"/>
      <c r="G84" s="551"/>
    </row>
    <row r="85" ht="14.25" customHeight="1">
      <c r="A85" s="17"/>
      <c r="B85" s="552"/>
      <c r="C85" s="540"/>
      <c r="D85" s="540"/>
      <c r="E85" s="540"/>
      <c r="F85" s="540"/>
      <c r="G85" s="36"/>
    </row>
    <row r="86" ht="14.25" customHeight="1">
      <c r="A86" s="563" t="s">
        <v>3854</v>
      </c>
      <c r="B86" s="564"/>
      <c r="C86" s="550"/>
      <c r="D86" s="550"/>
      <c r="E86" s="550"/>
      <c r="F86" s="550"/>
      <c r="G86" s="551"/>
    </row>
    <row r="87" ht="14.25" customHeight="1">
      <c r="A87" s="17"/>
      <c r="B87" s="552"/>
      <c r="C87" s="540"/>
      <c r="D87" s="540"/>
      <c r="E87" s="540"/>
      <c r="F87" s="540"/>
      <c r="G87" s="36"/>
    </row>
    <row r="88" ht="14.25" customHeight="1">
      <c r="A88" s="563" t="s">
        <v>4022</v>
      </c>
      <c r="B88" s="584" t="s">
        <v>4039</v>
      </c>
      <c r="C88" s="550"/>
      <c r="D88" s="550"/>
      <c r="E88" s="550"/>
      <c r="F88" s="550"/>
      <c r="G88" s="551"/>
    </row>
    <row r="89" ht="14.25" customHeight="1">
      <c r="A89" s="17"/>
      <c r="B89" s="552"/>
      <c r="C89" s="540"/>
      <c r="D89" s="540"/>
      <c r="E89" s="540"/>
      <c r="F89" s="540"/>
      <c r="G89" s="36"/>
    </row>
    <row r="90" ht="14.25" customHeight="1">
      <c r="A90" s="563" t="s">
        <v>4024</v>
      </c>
      <c r="B90" s="564"/>
      <c r="C90" s="550"/>
      <c r="D90" s="550"/>
      <c r="E90" s="550"/>
      <c r="F90" s="550"/>
      <c r="G90" s="551"/>
    </row>
    <row r="91" ht="14.25" customHeight="1">
      <c r="A91" s="565"/>
      <c r="B91" s="552"/>
      <c r="C91" s="540"/>
      <c r="D91" s="540"/>
      <c r="E91" s="540"/>
      <c r="F91" s="540"/>
      <c r="G91" s="36"/>
    </row>
    <row r="92" ht="14.25" customHeight="1">
      <c r="A92" s="566" t="s">
        <v>4025</v>
      </c>
      <c r="B92" s="567"/>
      <c r="C92" s="550"/>
      <c r="D92" s="550"/>
      <c r="E92" s="550"/>
      <c r="F92" s="550"/>
      <c r="G92" s="551"/>
    </row>
    <row r="93" ht="14.25" customHeight="1">
      <c r="A93" s="17"/>
      <c r="B93" s="568"/>
      <c r="G93" s="35"/>
    </row>
    <row r="94" ht="14.25" customHeight="1">
      <c r="A94" s="569" t="s">
        <v>3999</v>
      </c>
      <c r="B94" s="570"/>
      <c r="C94" s="571"/>
      <c r="D94" s="571"/>
      <c r="E94" s="571"/>
      <c r="F94" s="571"/>
      <c r="G94" s="572"/>
    </row>
    <row r="95" ht="14.25" customHeight="1">
      <c r="A95" s="585" t="s">
        <v>4040</v>
      </c>
      <c r="B95" s="574"/>
      <c r="C95" s="575"/>
      <c r="D95" s="575"/>
      <c r="E95" s="575"/>
      <c r="F95" s="575"/>
      <c r="G95" s="576"/>
    </row>
    <row r="96" ht="14.25" customHeight="1"/>
    <row r="97" ht="14.25" customHeight="1"/>
    <row r="98" ht="14.25" customHeight="1"/>
    <row r="99" ht="14.25" customHeight="1"/>
    <row r="100" ht="14.25" customHeight="1"/>
    <row r="101" ht="14.25" customHeight="1">
      <c r="A101" s="530"/>
      <c r="B101" s="530"/>
      <c r="C101" s="577" t="s">
        <v>4041</v>
      </c>
      <c r="D101" s="532"/>
      <c r="E101" s="532"/>
      <c r="F101" s="532"/>
      <c r="G101" s="533"/>
    </row>
    <row r="102" ht="14.25" customHeight="1">
      <c r="A102" s="534" t="s">
        <v>3987</v>
      </c>
      <c r="B102" s="537"/>
      <c r="C102" s="578" t="s">
        <v>4042</v>
      </c>
      <c r="D102" s="507"/>
      <c r="E102" s="507"/>
      <c r="F102" s="507"/>
      <c r="G102" s="537"/>
    </row>
    <row r="103" ht="14.25" customHeight="1">
      <c r="A103" s="538" t="s">
        <v>3989</v>
      </c>
      <c r="B103" s="537"/>
      <c r="C103" s="579" t="s">
        <v>4029</v>
      </c>
      <c r="D103" s="540"/>
      <c r="E103" s="540"/>
      <c r="F103" s="540"/>
      <c r="G103" s="36"/>
    </row>
    <row r="104" ht="14.25" customHeight="1">
      <c r="A104" s="534" t="s">
        <v>3991</v>
      </c>
      <c r="B104" s="537"/>
      <c r="C104" s="579" t="s">
        <v>2953</v>
      </c>
      <c r="D104" s="540"/>
      <c r="E104" s="540"/>
      <c r="F104" s="540"/>
      <c r="G104" s="36"/>
    </row>
    <row r="105" ht="14.25" customHeight="1">
      <c r="A105" s="541"/>
      <c r="B105" s="542"/>
      <c r="C105" s="543"/>
      <c r="D105" s="544"/>
      <c r="E105" s="544"/>
      <c r="F105" s="544"/>
      <c r="G105" s="545"/>
    </row>
    <row r="106" ht="14.25" customHeight="1">
      <c r="A106" s="546" t="s">
        <v>3993</v>
      </c>
      <c r="B106" s="580" t="s">
        <v>4043</v>
      </c>
      <c r="C106" s="540"/>
      <c r="D106" s="540"/>
      <c r="E106" s="540"/>
      <c r="F106" s="540"/>
      <c r="G106" s="36"/>
    </row>
    <row r="107" ht="14.25" customHeight="1">
      <c r="A107" s="548" t="s">
        <v>3995</v>
      </c>
      <c r="B107" s="548" t="s">
        <v>3996</v>
      </c>
      <c r="C107" s="548" t="s">
        <v>3997</v>
      </c>
      <c r="D107" s="548" t="s">
        <v>3998</v>
      </c>
      <c r="E107" s="549" t="s">
        <v>3999</v>
      </c>
      <c r="F107" s="550"/>
      <c r="G107" s="551"/>
    </row>
    <row r="108" ht="14.25" customHeight="1">
      <c r="A108" s="17"/>
      <c r="B108" s="20"/>
      <c r="C108" s="17"/>
      <c r="D108" s="17"/>
      <c r="E108" s="552"/>
      <c r="F108" s="540"/>
      <c r="G108" s="36"/>
    </row>
    <row r="109" ht="14.25" customHeight="1">
      <c r="A109" s="586" t="s">
        <v>4044</v>
      </c>
      <c r="B109" s="541"/>
      <c r="C109" s="554"/>
      <c r="D109" s="587">
        <v>15.0</v>
      </c>
      <c r="E109" s="556"/>
      <c r="F109" s="507"/>
      <c r="G109" s="537"/>
    </row>
    <row r="110" ht="14.25" customHeight="1">
      <c r="A110" s="586" t="s">
        <v>4045</v>
      </c>
      <c r="B110" s="541"/>
      <c r="C110" s="557"/>
      <c r="D110" s="587">
        <v>15.0</v>
      </c>
      <c r="E110" s="556"/>
      <c r="F110" s="507"/>
      <c r="G110" s="537"/>
    </row>
    <row r="111" ht="14.25" customHeight="1">
      <c r="A111" s="586" t="s">
        <v>4046</v>
      </c>
      <c r="B111" s="541"/>
      <c r="C111" s="581"/>
      <c r="D111" s="587">
        <v>10.0</v>
      </c>
      <c r="E111" s="582"/>
      <c r="F111" s="507"/>
      <c r="G111" s="537"/>
    </row>
    <row r="112" ht="14.25" customHeight="1">
      <c r="A112" s="553" t="s">
        <v>4003</v>
      </c>
      <c r="B112" s="583"/>
      <c r="C112" s="557"/>
      <c r="D112" s="555"/>
      <c r="E112" s="556"/>
      <c r="F112" s="507"/>
      <c r="G112" s="537"/>
    </row>
    <row r="113" ht="14.25" customHeight="1">
      <c r="A113" s="553" t="s">
        <v>4004</v>
      </c>
      <c r="B113" s="541"/>
      <c r="C113" s="557"/>
      <c r="D113" s="555"/>
      <c r="E113" s="556"/>
      <c r="F113" s="507"/>
      <c r="G113" s="537"/>
    </row>
    <row r="114" ht="14.25" customHeight="1">
      <c r="A114" s="553" t="s">
        <v>4005</v>
      </c>
      <c r="B114" s="583"/>
      <c r="C114" s="554"/>
      <c r="D114" s="555"/>
      <c r="E114" s="556"/>
      <c r="F114" s="507"/>
      <c r="G114" s="537"/>
    </row>
    <row r="115" ht="14.25" customHeight="1">
      <c r="A115" s="553" t="s">
        <v>4006</v>
      </c>
      <c r="B115" s="583"/>
      <c r="C115" s="554"/>
      <c r="D115" s="555"/>
      <c r="E115" s="556"/>
      <c r="F115" s="507"/>
      <c r="G115" s="537"/>
    </row>
    <row r="116" ht="14.25" customHeight="1">
      <c r="A116" s="553" t="s">
        <v>4007</v>
      </c>
      <c r="B116" s="541"/>
      <c r="C116" s="554"/>
      <c r="D116" s="555"/>
      <c r="E116" s="556"/>
      <c r="F116" s="507"/>
      <c r="G116" s="537"/>
    </row>
    <row r="117" ht="14.25" customHeight="1">
      <c r="A117" s="558" t="s">
        <v>4008</v>
      </c>
      <c r="B117" s="559">
        <f>SUM(B111:B116)</f>
        <v>0</v>
      </c>
      <c r="C117" s="560">
        <f>SUM(C109:C116)</f>
        <v>0</v>
      </c>
      <c r="D117" s="555"/>
      <c r="E117" s="561"/>
      <c r="F117" s="507"/>
      <c r="G117" s="537"/>
    </row>
    <row r="118" ht="14.25" customHeight="1">
      <c r="A118" s="562" t="s">
        <v>4009</v>
      </c>
      <c r="B118" s="582" t="s">
        <v>4047</v>
      </c>
      <c r="C118" s="507"/>
      <c r="D118" s="507"/>
      <c r="E118" s="507"/>
      <c r="F118" s="507"/>
      <c r="G118" s="537"/>
    </row>
    <row r="119" ht="14.25" customHeight="1">
      <c r="A119" s="563" t="s">
        <v>4011</v>
      </c>
      <c r="B119" s="584"/>
      <c r="C119" s="550"/>
      <c r="D119" s="550"/>
      <c r="E119" s="550"/>
      <c r="F119" s="550"/>
      <c r="G119" s="551"/>
    </row>
    <row r="120" ht="14.25" customHeight="1">
      <c r="A120" s="17"/>
      <c r="B120" s="552"/>
      <c r="C120" s="540"/>
      <c r="D120" s="540"/>
      <c r="E120" s="540"/>
      <c r="F120" s="540"/>
      <c r="G120" s="36"/>
    </row>
    <row r="121" ht="14.25" customHeight="1">
      <c r="A121" s="563" t="s">
        <v>4012</v>
      </c>
      <c r="B121" s="584"/>
      <c r="C121" s="550"/>
      <c r="D121" s="550"/>
      <c r="E121" s="550"/>
      <c r="F121" s="550"/>
      <c r="G121" s="551"/>
    </row>
    <row r="122" ht="14.25" customHeight="1">
      <c r="A122" s="17"/>
      <c r="B122" s="552"/>
      <c r="C122" s="540"/>
      <c r="D122" s="540"/>
      <c r="E122" s="540"/>
      <c r="F122" s="540"/>
      <c r="G122" s="36"/>
    </row>
    <row r="123" ht="14.25" customHeight="1">
      <c r="A123" s="563" t="s">
        <v>4013</v>
      </c>
      <c r="B123" s="584" t="s">
        <v>4048</v>
      </c>
      <c r="C123" s="550"/>
      <c r="D123" s="550"/>
      <c r="E123" s="550"/>
      <c r="F123" s="550"/>
      <c r="G123" s="551"/>
    </row>
    <row r="124" ht="14.25" customHeight="1">
      <c r="A124" s="17"/>
      <c r="B124" s="552"/>
      <c r="C124" s="540"/>
      <c r="D124" s="540"/>
      <c r="E124" s="540"/>
      <c r="F124" s="540"/>
      <c r="G124" s="36"/>
    </row>
    <row r="125" ht="14.25" customHeight="1">
      <c r="A125" s="563" t="s">
        <v>4015</v>
      </c>
      <c r="B125" s="584"/>
      <c r="C125" s="550"/>
      <c r="D125" s="550"/>
      <c r="E125" s="550"/>
      <c r="F125" s="550"/>
      <c r="G125" s="551"/>
    </row>
    <row r="126" ht="14.25" customHeight="1">
      <c r="A126" s="17"/>
      <c r="B126" s="552"/>
      <c r="C126" s="540"/>
      <c r="D126" s="540"/>
      <c r="E126" s="540"/>
      <c r="F126" s="540"/>
      <c r="G126" s="36"/>
    </row>
    <row r="127" ht="14.25" customHeight="1">
      <c r="A127" s="563" t="s">
        <v>4017</v>
      </c>
      <c r="B127" s="584" t="s">
        <v>4049</v>
      </c>
      <c r="C127" s="550"/>
      <c r="D127" s="550"/>
      <c r="E127" s="550"/>
      <c r="F127" s="550"/>
      <c r="G127" s="551"/>
    </row>
    <row r="128" ht="14.25" customHeight="1">
      <c r="A128" s="17"/>
      <c r="B128" s="552"/>
      <c r="C128" s="540"/>
      <c r="D128" s="540"/>
      <c r="E128" s="540"/>
      <c r="F128" s="540"/>
      <c r="G128" s="36"/>
    </row>
    <row r="129" ht="14.25" customHeight="1">
      <c r="A129" s="563" t="s">
        <v>4019</v>
      </c>
      <c r="B129" s="584"/>
      <c r="C129" s="550"/>
      <c r="D129" s="550"/>
      <c r="E129" s="550"/>
      <c r="F129" s="550"/>
      <c r="G129" s="551"/>
    </row>
    <row r="130" ht="14.25" customHeight="1">
      <c r="A130" s="17"/>
      <c r="B130" s="552"/>
      <c r="C130" s="540"/>
      <c r="D130" s="540"/>
      <c r="E130" s="540"/>
      <c r="F130" s="540"/>
      <c r="G130" s="36"/>
    </row>
    <row r="131" ht="14.25" customHeight="1">
      <c r="A131" s="563" t="s">
        <v>4020</v>
      </c>
      <c r="B131" s="584"/>
      <c r="C131" s="550"/>
      <c r="D131" s="550"/>
      <c r="E131" s="550"/>
      <c r="F131" s="550"/>
      <c r="G131" s="551"/>
    </row>
    <row r="132" ht="14.25" customHeight="1">
      <c r="A132" s="17"/>
      <c r="B132" s="552"/>
      <c r="C132" s="540"/>
      <c r="D132" s="540"/>
      <c r="E132" s="540"/>
      <c r="F132" s="540"/>
      <c r="G132" s="36"/>
    </row>
    <row r="133" ht="14.25" customHeight="1">
      <c r="A133" s="563" t="s">
        <v>4021</v>
      </c>
      <c r="B133" s="564"/>
      <c r="C133" s="550"/>
      <c r="D133" s="550"/>
      <c r="E133" s="550"/>
      <c r="F133" s="550"/>
      <c r="G133" s="551"/>
    </row>
    <row r="134" ht="14.25" customHeight="1">
      <c r="A134" s="17"/>
      <c r="B134" s="552"/>
      <c r="C134" s="540"/>
      <c r="D134" s="540"/>
      <c r="E134" s="540"/>
      <c r="F134" s="540"/>
      <c r="G134" s="36"/>
    </row>
    <row r="135" ht="14.25" customHeight="1">
      <c r="A135" s="563" t="s">
        <v>3854</v>
      </c>
      <c r="B135" s="564"/>
      <c r="C135" s="550"/>
      <c r="D135" s="550"/>
      <c r="E135" s="550"/>
      <c r="F135" s="550"/>
      <c r="G135" s="551"/>
    </row>
    <row r="136" ht="14.25" customHeight="1">
      <c r="A136" s="17"/>
      <c r="B136" s="552"/>
      <c r="C136" s="540"/>
      <c r="D136" s="540"/>
      <c r="E136" s="540"/>
      <c r="F136" s="540"/>
      <c r="G136" s="36"/>
    </row>
    <row r="137" ht="14.25" customHeight="1">
      <c r="A137" s="563" t="s">
        <v>4022</v>
      </c>
      <c r="B137" s="584" t="s">
        <v>3724</v>
      </c>
      <c r="C137" s="550"/>
      <c r="D137" s="550"/>
      <c r="E137" s="550"/>
      <c r="F137" s="550"/>
      <c r="G137" s="551"/>
    </row>
    <row r="138" ht="14.25" customHeight="1">
      <c r="A138" s="17"/>
      <c r="B138" s="552"/>
      <c r="C138" s="540"/>
      <c r="D138" s="540"/>
      <c r="E138" s="540"/>
      <c r="F138" s="540"/>
      <c r="G138" s="36"/>
    </row>
    <row r="139" ht="14.25" customHeight="1">
      <c r="A139" s="563" t="s">
        <v>4024</v>
      </c>
      <c r="B139" s="564"/>
      <c r="C139" s="550"/>
      <c r="D139" s="550"/>
      <c r="E139" s="550"/>
      <c r="F139" s="550"/>
      <c r="G139" s="551"/>
    </row>
    <row r="140" ht="14.25" customHeight="1">
      <c r="A140" s="565"/>
      <c r="B140" s="552"/>
      <c r="C140" s="540"/>
      <c r="D140" s="540"/>
      <c r="E140" s="540"/>
      <c r="F140" s="540"/>
      <c r="G140" s="36"/>
    </row>
    <row r="141" ht="14.25" customHeight="1">
      <c r="A141" s="566" t="s">
        <v>4025</v>
      </c>
      <c r="B141" s="567"/>
      <c r="C141" s="550"/>
      <c r="D141" s="550"/>
      <c r="E141" s="550"/>
      <c r="F141" s="550"/>
      <c r="G141" s="551"/>
    </row>
    <row r="142" ht="14.25" customHeight="1">
      <c r="A142" s="17"/>
      <c r="B142" s="568"/>
      <c r="G142" s="35"/>
    </row>
    <row r="143" ht="14.25" customHeight="1">
      <c r="A143" s="569" t="s">
        <v>3999</v>
      </c>
      <c r="B143" s="588" t="s">
        <v>4050</v>
      </c>
      <c r="C143" s="571"/>
      <c r="D143" s="571"/>
      <c r="E143" s="571"/>
      <c r="F143" s="571"/>
      <c r="G143" s="572"/>
    </row>
    <row r="144" ht="14.25" customHeight="1">
      <c r="A144" s="585" t="s">
        <v>4051</v>
      </c>
      <c r="B144" s="574"/>
      <c r="C144" s="575"/>
      <c r="D144" s="575"/>
      <c r="E144" s="575"/>
      <c r="F144" s="575"/>
      <c r="G144" s="576"/>
    </row>
    <row r="145" ht="14.25" customHeight="1"/>
    <row r="146" ht="14.25" customHeight="1"/>
    <row r="147" ht="14.25" customHeight="1"/>
    <row r="148" ht="14.25" customHeight="1"/>
    <row r="149" ht="14.25" customHeight="1"/>
    <row r="150" ht="14.25" customHeight="1"/>
    <row r="151" ht="14.25" customHeight="1">
      <c r="A151" s="530"/>
      <c r="B151" s="530"/>
      <c r="C151" s="577" t="s">
        <v>4052</v>
      </c>
      <c r="D151" s="532"/>
      <c r="E151" s="532"/>
      <c r="F151" s="532"/>
      <c r="G151" s="533"/>
    </row>
    <row r="152" ht="14.25" customHeight="1">
      <c r="A152" s="589" t="s">
        <v>4053</v>
      </c>
      <c r="B152" s="537"/>
      <c r="C152" s="578" t="s">
        <v>3986</v>
      </c>
      <c r="D152" s="507"/>
      <c r="E152" s="507"/>
      <c r="F152" s="507"/>
      <c r="G152" s="537"/>
    </row>
    <row r="153" ht="14.25" customHeight="1">
      <c r="A153" s="538" t="s">
        <v>3989</v>
      </c>
      <c r="B153" s="537"/>
      <c r="C153" s="579" t="s">
        <v>4054</v>
      </c>
      <c r="D153" s="540"/>
      <c r="E153" s="540"/>
      <c r="F153" s="540"/>
      <c r="G153" s="36"/>
    </row>
    <row r="154" ht="14.25" customHeight="1">
      <c r="A154" s="534" t="s">
        <v>3991</v>
      </c>
      <c r="B154" s="537"/>
      <c r="C154" s="590" t="s">
        <v>4055</v>
      </c>
      <c r="D154" s="540"/>
      <c r="E154" s="540"/>
      <c r="F154" s="540"/>
      <c r="G154" s="36"/>
    </row>
    <row r="155" ht="14.25" customHeight="1">
      <c r="A155" s="541"/>
      <c r="B155" s="542"/>
      <c r="C155" s="543"/>
      <c r="D155" s="544"/>
      <c r="E155" s="544"/>
      <c r="F155" s="544"/>
      <c r="G155" s="545"/>
    </row>
    <row r="156" ht="14.25" customHeight="1">
      <c r="A156" s="546" t="s">
        <v>3993</v>
      </c>
      <c r="B156" s="580" t="s">
        <v>4056</v>
      </c>
      <c r="C156" s="540"/>
      <c r="D156" s="540"/>
      <c r="E156" s="540"/>
      <c r="F156" s="540"/>
      <c r="G156" s="36"/>
    </row>
    <row r="157" ht="14.25" customHeight="1">
      <c r="A157" s="548" t="s">
        <v>3995</v>
      </c>
      <c r="B157" s="548" t="s">
        <v>3996</v>
      </c>
      <c r="C157" s="548" t="s">
        <v>3997</v>
      </c>
      <c r="D157" s="548" t="s">
        <v>3998</v>
      </c>
      <c r="E157" s="549" t="s">
        <v>3999</v>
      </c>
      <c r="F157" s="550"/>
      <c r="G157" s="551"/>
    </row>
    <row r="158" ht="14.25" customHeight="1">
      <c r="A158" s="17"/>
      <c r="B158" s="20"/>
      <c r="C158" s="17"/>
      <c r="D158" s="17"/>
      <c r="E158" s="552"/>
      <c r="F158" s="540"/>
      <c r="G158" s="36"/>
    </row>
    <row r="159" ht="14.25" customHeight="1">
      <c r="A159" s="586" t="s">
        <v>4000</v>
      </c>
      <c r="B159" s="541"/>
      <c r="C159" s="554"/>
      <c r="D159" s="587"/>
      <c r="E159" s="556"/>
      <c r="F159" s="507"/>
      <c r="G159" s="537"/>
    </row>
    <row r="160" ht="14.25" customHeight="1">
      <c r="A160" s="586" t="s">
        <v>4001</v>
      </c>
      <c r="B160" s="541"/>
      <c r="C160" s="557"/>
      <c r="D160" s="587"/>
      <c r="E160" s="556"/>
      <c r="F160" s="507"/>
      <c r="G160" s="537"/>
    </row>
    <row r="161" ht="14.25" customHeight="1">
      <c r="A161" s="586" t="s">
        <v>4002</v>
      </c>
      <c r="B161" s="541"/>
      <c r="C161" s="581"/>
      <c r="D161" s="587">
        <v>4.0</v>
      </c>
      <c r="E161" s="582"/>
      <c r="F161" s="507"/>
      <c r="G161" s="537"/>
    </row>
    <row r="162" ht="14.25" customHeight="1">
      <c r="A162" s="553" t="s">
        <v>4003</v>
      </c>
      <c r="B162" s="583"/>
      <c r="C162" s="557"/>
      <c r="D162" s="587">
        <v>6.0</v>
      </c>
      <c r="E162" s="556"/>
      <c r="F162" s="507"/>
      <c r="G162" s="537"/>
    </row>
    <row r="163" ht="14.25" customHeight="1">
      <c r="A163" s="553" t="s">
        <v>4004</v>
      </c>
      <c r="B163" s="541"/>
      <c r="C163" s="557"/>
      <c r="D163" s="555"/>
      <c r="E163" s="556"/>
      <c r="F163" s="507"/>
      <c r="G163" s="537"/>
    </row>
    <row r="164" ht="14.25" customHeight="1">
      <c r="A164" s="553" t="s">
        <v>4005</v>
      </c>
      <c r="B164" s="583"/>
      <c r="C164" s="554"/>
      <c r="D164" s="555"/>
      <c r="E164" s="556"/>
      <c r="F164" s="507"/>
      <c r="G164" s="537"/>
    </row>
    <row r="165" ht="14.25" customHeight="1">
      <c r="A165" s="553" t="s">
        <v>4006</v>
      </c>
      <c r="B165" s="583"/>
      <c r="C165" s="554"/>
      <c r="D165" s="555"/>
      <c r="E165" s="556"/>
      <c r="F165" s="507"/>
      <c r="G165" s="537"/>
    </row>
    <row r="166" ht="14.25" customHeight="1">
      <c r="A166" s="553" t="s">
        <v>4007</v>
      </c>
      <c r="B166" s="541"/>
      <c r="C166" s="554"/>
      <c r="D166" s="555"/>
      <c r="E166" s="556"/>
      <c r="F166" s="507"/>
      <c r="G166" s="537"/>
    </row>
    <row r="167" ht="14.25" customHeight="1">
      <c r="A167" s="558" t="s">
        <v>4008</v>
      </c>
      <c r="B167" s="559"/>
      <c r="C167" s="560"/>
      <c r="D167" s="555">
        <f>SUM(D159:D166)</f>
        <v>10</v>
      </c>
      <c r="E167" s="561"/>
      <c r="F167" s="507"/>
      <c r="G167" s="537"/>
    </row>
    <row r="168" ht="14.25" customHeight="1">
      <c r="A168" s="562" t="s">
        <v>4009</v>
      </c>
      <c r="B168" s="582" t="s">
        <v>4057</v>
      </c>
      <c r="C168" s="507"/>
      <c r="D168" s="507"/>
      <c r="E168" s="507"/>
      <c r="F168" s="507"/>
      <c r="G168" s="537"/>
    </row>
    <row r="169" ht="14.25" customHeight="1">
      <c r="A169" s="563" t="s">
        <v>4011</v>
      </c>
      <c r="B169" s="584"/>
      <c r="C169" s="550"/>
      <c r="D169" s="550"/>
      <c r="E169" s="550"/>
      <c r="F169" s="550"/>
      <c r="G169" s="551"/>
    </row>
    <row r="170" ht="14.25" customHeight="1">
      <c r="A170" s="17"/>
      <c r="B170" s="552"/>
      <c r="C170" s="540"/>
      <c r="D170" s="540"/>
      <c r="E170" s="540"/>
      <c r="F170" s="540"/>
      <c r="G170" s="36"/>
    </row>
    <row r="171" ht="14.25" customHeight="1">
      <c r="A171" s="563" t="s">
        <v>4012</v>
      </c>
      <c r="B171" s="584"/>
      <c r="C171" s="550"/>
      <c r="D171" s="550"/>
      <c r="E171" s="550"/>
      <c r="F171" s="550"/>
      <c r="G171" s="551"/>
    </row>
    <row r="172" ht="14.25" customHeight="1">
      <c r="A172" s="17"/>
      <c r="B172" s="552"/>
      <c r="C172" s="540"/>
      <c r="D172" s="540"/>
      <c r="E172" s="540"/>
      <c r="F172" s="540"/>
      <c r="G172" s="36"/>
    </row>
    <row r="173" ht="14.25" customHeight="1">
      <c r="A173" s="563" t="s">
        <v>4013</v>
      </c>
      <c r="B173" s="584" t="s">
        <v>4058</v>
      </c>
      <c r="C173" s="550"/>
      <c r="D173" s="550"/>
      <c r="E173" s="550"/>
      <c r="F173" s="550"/>
      <c r="G173" s="551"/>
    </row>
    <row r="174" ht="14.25" customHeight="1">
      <c r="A174" s="17"/>
      <c r="B174" s="552"/>
      <c r="C174" s="540"/>
      <c r="D174" s="540"/>
      <c r="E174" s="540"/>
      <c r="F174" s="540"/>
      <c r="G174" s="36"/>
    </row>
    <row r="175" ht="14.25" customHeight="1">
      <c r="A175" s="563" t="s">
        <v>4015</v>
      </c>
      <c r="B175" s="584" t="s">
        <v>4059</v>
      </c>
      <c r="C175" s="550"/>
      <c r="D175" s="550"/>
      <c r="E175" s="550"/>
      <c r="F175" s="550"/>
      <c r="G175" s="551"/>
    </row>
    <row r="176" ht="14.25" customHeight="1">
      <c r="A176" s="17"/>
      <c r="B176" s="552"/>
      <c r="C176" s="540"/>
      <c r="D176" s="540"/>
      <c r="E176" s="540"/>
      <c r="F176" s="540"/>
      <c r="G176" s="36"/>
    </row>
    <row r="177" ht="14.25" customHeight="1">
      <c r="A177" s="563" t="s">
        <v>4017</v>
      </c>
      <c r="B177" s="584" t="s">
        <v>4058</v>
      </c>
      <c r="C177" s="550"/>
      <c r="D177" s="550"/>
      <c r="E177" s="550"/>
      <c r="F177" s="550"/>
      <c r="G177" s="551"/>
    </row>
    <row r="178" ht="14.25" customHeight="1">
      <c r="A178" s="17"/>
      <c r="B178" s="552"/>
      <c r="C178" s="540"/>
      <c r="D178" s="540"/>
      <c r="E178" s="540"/>
      <c r="F178" s="540"/>
      <c r="G178" s="36"/>
    </row>
    <row r="179" ht="14.25" customHeight="1">
      <c r="A179" s="563" t="s">
        <v>4019</v>
      </c>
      <c r="B179" s="584"/>
      <c r="C179" s="550"/>
      <c r="D179" s="550"/>
      <c r="E179" s="550"/>
      <c r="F179" s="550"/>
      <c r="G179" s="551"/>
    </row>
    <row r="180" ht="14.25" customHeight="1">
      <c r="A180" s="17"/>
      <c r="B180" s="552"/>
      <c r="C180" s="540"/>
      <c r="D180" s="540"/>
      <c r="E180" s="540"/>
      <c r="F180" s="540"/>
      <c r="G180" s="36"/>
    </row>
    <row r="181" ht="14.25" customHeight="1">
      <c r="A181" s="563" t="s">
        <v>4020</v>
      </c>
      <c r="B181" s="584"/>
      <c r="C181" s="550"/>
      <c r="D181" s="550"/>
      <c r="E181" s="550"/>
      <c r="F181" s="550"/>
      <c r="G181" s="551"/>
    </row>
    <row r="182" ht="14.25" customHeight="1">
      <c r="A182" s="17"/>
      <c r="B182" s="552"/>
      <c r="C182" s="540"/>
      <c r="D182" s="540"/>
      <c r="E182" s="540"/>
      <c r="F182" s="540"/>
      <c r="G182" s="36"/>
    </row>
    <row r="183" ht="14.25" customHeight="1">
      <c r="A183" s="563" t="s">
        <v>4021</v>
      </c>
      <c r="B183" s="564"/>
      <c r="C183" s="550"/>
      <c r="D183" s="550"/>
      <c r="E183" s="550"/>
      <c r="F183" s="550"/>
      <c r="G183" s="551"/>
    </row>
    <row r="184" ht="14.25" customHeight="1">
      <c r="A184" s="17"/>
      <c r="B184" s="552"/>
      <c r="C184" s="540"/>
      <c r="D184" s="540"/>
      <c r="E184" s="540"/>
      <c r="F184" s="540"/>
      <c r="G184" s="36"/>
    </row>
    <row r="185" ht="14.25" customHeight="1">
      <c r="A185" s="563" t="s">
        <v>3854</v>
      </c>
      <c r="B185" s="564"/>
      <c r="C185" s="550"/>
      <c r="D185" s="550"/>
      <c r="E185" s="550"/>
      <c r="F185" s="550"/>
      <c r="G185" s="551"/>
    </row>
    <row r="186" ht="14.25" customHeight="1">
      <c r="A186" s="17"/>
      <c r="B186" s="552"/>
      <c r="C186" s="540"/>
      <c r="D186" s="540"/>
      <c r="E186" s="540"/>
      <c r="F186" s="540"/>
      <c r="G186" s="36"/>
    </row>
    <row r="187" ht="14.25" customHeight="1">
      <c r="A187" s="563" t="s">
        <v>4022</v>
      </c>
      <c r="B187" s="584" t="s">
        <v>4060</v>
      </c>
      <c r="C187" s="550"/>
      <c r="D187" s="550"/>
      <c r="E187" s="550"/>
      <c r="F187" s="550"/>
      <c r="G187" s="551"/>
    </row>
    <row r="188" ht="14.25" customHeight="1">
      <c r="A188" s="17"/>
      <c r="B188" s="552"/>
      <c r="C188" s="540"/>
      <c r="D188" s="540"/>
      <c r="E188" s="540"/>
      <c r="F188" s="540"/>
      <c r="G188" s="36"/>
    </row>
    <row r="189" ht="14.25" customHeight="1">
      <c r="A189" s="563" t="s">
        <v>4024</v>
      </c>
      <c r="B189" s="564"/>
      <c r="C189" s="550"/>
      <c r="D189" s="550"/>
      <c r="E189" s="550"/>
      <c r="F189" s="550"/>
      <c r="G189" s="551"/>
    </row>
    <row r="190" ht="14.25" customHeight="1">
      <c r="A190" s="565"/>
      <c r="B190" s="552"/>
      <c r="C190" s="540"/>
      <c r="D190" s="540"/>
      <c r="E190" s="540"/>
      <c r="F190" s="540"/>
      <c r="G190" s="36"/>
    </row>
    <row r="191" ht="14.25" customHeight="1">
      <c r="A191" s="566" t="s">
        <v>4025</v>
      </c>
      <c r="B191" s="591" t="s">
        <v>4061</v>
      </c>
      <c r="C191" s="550"/>
      <c r="D191" s="550"/>
      <c r="E191" s="550"/>
      <c r="F191" s="550"/>
      <c r="G191" s="551"/>
    </row>
    <row r="192" ht="14.25" customHeight="1">
      <c r="A192" s="17"/>
      <c r="B192" s="568"/>
      <c r="G192" s="35"/>
    </row>
    <row r="193" ht="14.25" customHeight="1">
      <c r="A193" s="569" t="s">
        <v>3999</v>
      </c>
      <c r="B193" s="588"/>
      <c r="C193" s="571"/>
      <c r="D193" s="571"/>
      <c r="E193" s="571"/>
      <c r="F193" s="571"/>
      <c r="G193" s="572"/>
    </row>
    <row r="194" ht="14.25" customHeight="1">
      <c r="A194" s="585"/>
      <c r="B194" s="574"/>
      <c r="C194" s="575"/>
      <c r="D194" s="575"/>
      <c r="E194" s="575"/>
      <c r="F194" s="575"/>
      <c r="G194" s="576"/>
    </row>
    <row r="195" ht="14.25" customHeight="1"/>
    <row r="196" ht="14.25" customHeight="1"/>
    <row r="197" ht="14.25" customHeight="1">
      <c r="A197" s="592"/>
      <c r="B197" s="592"/>
      <c r="C197" s="592"/>
      <c r="D197" s="592"/>
      <c r="E197" s="592"/>
      <c r="F197" s="592"/>
      <c r="G197" s="592"/>
    </row>
    <row r="198" ht="14.25" customHeight="1">
      <c r="A198" s="593"/>
      <c r="B198" s="593"/>
      <c r="C198" s="594" t="s">
        <v>4052</v>
      </c>
      <c r="D198" s="550"/>
      <c r="E198" s="550"/>
      <c r="F198" s="550"/>
      <c r="G198" s="551"/>
      <c r="K198" s="595" t="s">
        <v>4062</v>
      </c>
      <c r="L198" s="595">
        <v>9.0</v>
      </c>
    </row>
    <row r="199" ht="14.25" customHeight="1">
      <c r="A199" s="534" t="s">
        <v>3987</v>
      </c>
      <c r="B199" s="537"/>
      <c r="C199" s="578" t="s">
        <v>4063</v>
      </c>
      <c r="D199" s="507"/>
      <c r="E199" s="507"/>
      <c r="F199" s="507"/>
      <c r="G199" s="537"/>
      <c r="K199" s="595" t="s">
        <v>4064</v>
      </c>
      <c r="L199" s="595">
        <v>1.0</v>
      </c>
    </row>
    <row r="200" ht="14.25" customHeight="1">
      <c r="A200" s="596" t="s">
        <v>4053</v>
      </c>
      <c r="B200" s="537"/>
      <c r="C200" s="597" t="s">
        <v>4065</v>
      </c>
      <c r="D200" s="507"/>
      <c r="E200" s="507"/>
      <c r="F200" s="507"/>
      <c r="G200" s="537"/>
      <c r="K200" s="595" t="s">
        <v>4066</v>
      </c>
      <c r="L200" s="595">
        <v>1.0</v>
      </c>
    </row>
    <row r="201" ht="14.25" customHeight="1">
      <c r="A201" s="598" t="s">
        <v>3989</v>
      </c>
      <c r="B201" s="537"/>
      <c r="C201" s="599" t="s">
        <v>4067</v>
      </c>
      <c r="D201" s="540"/>
      <c r="E201" s="540"/>
      <c r="F201" s="540"/>
      <c r="G201" s="36"/>
      <c r="K201" s="595" t="s">
        <v>4068</v>
      </c>
      <c r="L201" s="595">
        <v>1.0</v>
      </c>
    </row>
    <row r="202" ht="14.25" customHeight="1">
      <c r="A202" s="600" t="s">
        <v>3991</v>
      </c>
      <c r="B202" s="537"/>
      <c r="C202" s="601" t="s">
        <v>4069</v>
      </c>
      <c r="D202" s="540"/>
      <c r="E202" s="540"/>
      <c r="F202" s="540"/>
      <c r="G202" s="36"/>
      <c r="K202" s="595" t="s">
        <v>4070</v>
      </c>
      <c r="L202" s="595">
        <v>1.0</v>
      </c>
    </row>
    <row r="203" ht="14.25" customHeight="1">
      <c r="A203" s="602"/>
      <c r="B203" s="603"/>
      <c r="C203" s="604"/>
      <c r="D203" s="605"/>
      <c r="E203" s="605"/>
      <c r="F203" s="605"/>
      <c r="G203" s="606"/>
      <c r="K203" s="595" t="s">
        <v>4071</v>
      </c>
      <c r="L203" s="595">
        <v>1.0</v>
      </c>
    </row>
    <row r="204" ht="14.25" customHeight="1">
      <c r="A204" s="607" t="s">
        <v>3993</v>
      </c>
      <c r="B204" s="608" t="s">
        <v>3711</v>
      </c>
      <c r="C204" s="540"/>
      <c r="D204" s="540"/>
      <c r="E204" s="540"/>
      <c r="F204" s="540"/>
      <c r="G204" s="36"/>
      <c r="K204" s="595" t="s">
        <v>4072</v>
      </c>
      <c r="L204" s="595">
        <v>2.0</v>
      </c>
    </row>
    <row r="205" ht="14.25" customHeight="1">
      <c r="A205" s="609" t="s">
        <v>3995</v>
      </c>
      <c r="B205" s="610" t="s">
        <v>4073</v>
      </c>
      <c r="C205" s="550"/>
      <c r="D205" s="551"/>
      <c r="E205" s="611" t="s">
        <v>3999</v>
      </c>
      <c r="F205" s="550"/>
      <c r="G205" s="551"/>
      <c r="K205" s="595" t="s">
        <v>4074</v>
      </c>
      <c r="L205" s="595">
        <v>1.0</v>
      </c>
    </row>
    <row r="206" ht="14.25" customHeight="1">
      <c r="A206" s="17"/>
      <c r="B206" s="612"/>
      <c r="C206" s="540"/>
      <c r="D206" s="36"/>
      <c r="E206" s="552"/>
      <c r="F206" s="540"/>
      <c r="G206" s="36"/>
      <c r="K206" s="595" t="s">
        <v>4075</v>
      </c>
      <c r="L206" s="595">
        <v>8.0</v>
      </c>
    </row>
    <row r="207" ht="14.25" customHeight="1">
      <c r="A207" s="613">
        <v>46211.0</v>
      </c>
      <c r="B207" s="614">
        <v>5.0</v>
      </c>
      <c r="C207" s="507"/>
      <c r="D207" s="537"/>
      <c r="E207" s="615"/>
      <c r="F207" s="507"/>
      <c r="G207" s="537"/>
      <c r="K207" s="595" t="s">
        <v>4076</v>
      </c>
      <c r="L207" s="595">
        <v>1.0</v>
      </c>
    </row>
    <row r="208" ht="14.25" customHeight="1">
      <c r="A208" s="613">
        <v>46275.0</v>
      </c>
      <c r="B208" s="614">
        <v>18.0</v>
      </c>
      <c r="C208" s="507"/>
      <c r="D208" s="537"/>
      <c r="E208" s="615"/>
      <c r="F208" s="507"/>
      <c r="G208" s="537"/>
      <c r="K208" s="595" t="s">
        <v>4077</v>
      </c>
      <c r="L208" s="595">
        <v>4.0</v>
      </c>
    </row>
    <row r="209" ht="14.25" customHeight="1">
      <c r="A209" s="613">
        <v>46338.0</v>
      </c>
      <c r="B209" s="616">
        <v>10.0</v>
      </c>
      <c r="C209" s="507"/>
      <c r="D209" s="537"/>
      <c r="E209" s="617"/>
      <c r="F209" s="507"/>
      <c r="G209" s="537"/>
      <c r="K209" s="595" t="s">
        <v>4078</v>
      </c>
      <c r="L209" s="595">
        <v>3.0</v>
      </c>
    </row>
    <row r="210" ht="14.25" customHeight="1">
      <c r="A210" s="618" t="s">
        <v>4008</v>
      </c>
      <c r="B210" s="619">
        <v>33.0</v>
      </c>
      <c r="C210" s="540"/>
      <c r="D210" s="36"/>
      <c r="E210" s="620"/>
      <c r="F210" s="507"/>
      <c r="G210" s="537"/>
    </row>
    <row r="211" ht="14.25" customHeight="1">
      <c r="A211" s="621" t="s">
        <v>4009</v>
      </c>
      <c r="B211" s="617" t="s">
        <v>4079</v>
      </c>
      <c r="C211" s="507"/>
      <c r="D211" s="507"/>
      <c r="E211" s="507"/>
      <c r="F211" s="507"/>
      <c r="G211" s="537"/>
    </row>
    <row r="212" ht="14.25" customHeight="1">
      <c r="A212" s="622" t="s">
        <v>4011</v>
      </c>
      <c r="B212" s="623"/>
      <c r="C212" s="550"/>
      <c r="D212" s="550"/>
      <c r="E212" s="550"/>
      <c r="F212" s="550"/>
      <c r="G212" s="551"/>
    </row>
    <row r="213" ht="14.25" customHeight="1">
      <c r="A213" s="17"/>
      <c r="B213" s="552"/>
      <c r="C213" s="540"/>
      <c r="D213" s="540"/>
      <c r="E213" s="540"/>
      <c r="F213" s="540"/>
      <c r="G213" s="36"/>
    </row>
    <row r="214" ht="14.25" customHeight="1">
      <c r="A214" s="622" t="s">
        <v>4012</v>
      </c>
      <c r="B214" s="623"/>
      <c r="C214" s="550"/>
      <c r="D214" s="550"/>
      <c r="E214" s="550"/>
      <c r="F214" s="550"/>
      <c r="G214" s="551"/>
    </row>
    <row r="215" ht="14.25" customHeight="1">
      <c r="A215" s="17"/>
      <c r="B215" s="552"/>
      <c r="C215" s="540"/>
      <c r="D215" s="540"/>
      <c r="E215" s="540"/>
      <c r="F215" s="540"/>
      <c r="G215" s="36"/>
    </row>
    <row r="216" ht="14.25" customHeight="1">
      <c r="A216" s="622" t="s">
        <v>4013</v>
      </c>
      <c r="B216" s="623" t="s">
        <v>4080</v>
      </c>
      <c r="C216" s="550"/>
      <c r="D216" s="550"/>
      <c r="E216" s="550"/>
      <c r="F216" s="550"/>
      <c r="G216" s="551"/>
    </row>
    <row r="217" ht="14.25" customHeight="1">
      <c r="A217" s="17"/>
      <c r="B217" s="552"/>
      <c r="C217" s="540"/>
      <c r="D217" s="540"/>
      <c r="E217" s="540"/>
      <c r="F217" s="540"/>
      <c r="G217" s="36"/>
    </row>
    <row r="218" ht="14.25" customHeight="1">
      <c r="A218" s="622" t="s">
        <v>4015</v>
      </c>
      <c r="B218" s="623" t="s">
        <v>4081</v>
      </c>
      <c r="C218" s="550"/>
      <c r="D218" s="550"/>
      <c r="E218" s="550"/>
      <c r="F218" s="550"/>
      <c r="G218" s="551"/>
    </row>
    <row r="219" ht="14.25" customHeight="1">
      <c r="A219" s="17"/>
      <c r="B219" s="552"/>
      <c r="C219" s="540"/>
      <c r="D219" s="540"/>
      <c r="E219" s="540"/>
      <c r="F219" s="540"/>
      <c r="G219" s="36"/>
    </row>
    <row r="220" ht="14.25" customHeight="1">
      <c r="A220" s="622" t="s">
        <v>4017</v>
      </c>
      <c r="B220" s="623"/>
      <c r="C220" s="550"/>
      <c r="D220" s="550"/>
      <c r="E220" s="550"/>
      <c r="F220" s="550"/>
      <c r="G220" s="551"/>
    </row>
    <row r="221" ht="14.25" customHeight="1">
      <c r="A221" s="17"/>
      <c r="B221" s="552"/>
      <c r="C221" s="540"/>
      <c r="D221" s="540"/>
      <c r="E221" s="540"/>
      <c r="F221" s="540"/>
      <c r="G221" s="36"/>
    </row>
    <row r="222" ht="14.25" customHeight="1">
      <c r="A222" s="622" t="s">
        <v>4019</v>
      </c>
      <c r="B222" s="623"/>
      <c r="C222" s="550"/>
      <c r="D222" s="550"/>
      <c r="E222" s="550"/>
      <c r="F222" s="550"/>
      <c r="G222" s="551"/>
    </row>
    <row r="223" ht="14.25" customHeight="1">
      <c r="A223" s="17"/>
      <c r="B223" s="552"/>
      <c r="C223" s="540"/>
      <c r="D223" s="540"/>
      <c r="E223" s="540"/>
      <c r="F223" s="540"/>
      <c r="G223" s="36"/>
    </row>
    <row r="224" ht="14.25" customHeight="1">
      <c r="A224" s="622" t="s">
        <v>4020</v>
      </c>
      <c r="B224" s="623"/>
      <c r="C224" s="550"/>
      <c r="D224" s="550"/>
      <c r="E224" s="550"/>
      <c r="F224" s="550"/>
      <c r="G224" s="551"/>
    </row>
    <row r="225" ht="14.25" customHeight="1">
      <c r="A225" s="17"/>
      <c r="B225" s="552"/>
      <c r="C225" s="540"/>
      <c r="D225" s="540"/>
      <c r="E225" s="540"/>
      <c r="F225" s="540"/>
      <c r="G225" s="36"/>
    </row>
    <row r="226" ht="14.25" customHeight="1">
      <c r="A226" s="622" t="s">
        <v>4021</v>
      </c>
      <c r="B226" s="624"/>
      <c r="C226" s="550"/>
      <c r="D226" s="550"/>
      <c r="E226" s="550"/>
      <c r="F226" s="550"/>
      <c r="G226" s="551"/>
    </row>
    <row r="227" ht="14.25" customHeight="1">
      <c r="A227" s="17"/>
      <c r="B227" s="552"/>
      <c r="C227" s="540"/>
      <c r="D227" s="540"/>
      <c r="E227" s="540"/>
      <c r="F227" s="540"/>
      <c r="G227" s="36"/>
    </row>
    <row r="228" ht="14.25" customHeight="1">
      <c r="A228" s="622" t="s">
        <v>3854</v>
      </c>
      <c r="B228" s="624"/>
      <c r="C228" s="550"/>
      <c r="D228" s="550"/>
      <c r="E228" s="550"/>
      <c r="F228" s="550"/>
      <c r="G228" s="551"/>
    </row>
    <row r="229" ht="14.25" customHeight="1">
      <c r="A229" s="17"/>
      <c r="B229" s="552"/>
      <c r="C229" s="540"/>
      <c r="D229" s="540"/>
      <c r="E229" s="540"/>
      <c r="F229" s="540"/>
      <c r="G229" s="36"/>
    </row>
    <row r="230" ht="14.25" customHeight="1">
      <c r="A230" s="622" t="s">
        <v>4022</v>
      </c>
      <c r="B230" s="623" t="s">
        <v>4082</v>
      </c>
      <c r="C230" s="550"/>
      <c r="D230" s="550"/>
      <c r="E230" s="550"/>
      <c r="F230" s="550"/>
      <c r="G230" s="551"/>
    </row>
    <row r="231" ht="14.25" customHeight="1">
      <c r="A231" s="17"/>
      <c r="B231" s="552"/>
      <c r="C231" s="540"/>
      <c r="D231" s="540"/>
      <c r="E231" s="540"/>
      <c r="F231" s="540"/>
      <c r="G231" s="36"/>
    </row>
    <row r="232" ht="14.25" customHeight="1">
      <c r="A232" s="622" t="s">
        <v>4024</v>
      </c>
      <c r="B232" s="625"/>
      <c r="C232" s="550"/>
      <c r="D232" s="550"/>
      <c r="E232" s="550"/>
      <c r="F232" s="550"/>
      <c r="G232" s="551"/>
    </row>
    <row r="233" ht="14.25" customHeight="1">
      <c r="A233" s="565"/>
      <c r="B233" s="552"/>
      <c r="C233" s="540"/>
      <c r="D233" s="540"/>
      <c r="E233" s="540"/>
      <c r="F233" s="540"/>
      <c r="G233" s="36"/>
    </row>
    <row r="234" ht="14.25" customHeight="1">
      <c r="A234" s="566" t="s">
        <v>4025</v>
      </c>
      <c r="B234" s="626" t="s">
        <v>4061</v>
      </c>
      <c r="C234" s="550"/>
      <c r="D234" s="550"/>
      <c r="E234" s="550"/>
      <c r="F234" s="550"/>
      <c r="G234" s="551"/>
    </row>
    <row r="235" ht="14.25" customHeight="1">
      <c r="A235" s="17"/>
      <c r="B235" s="552"/>
      <c r="C235" s="540"/>
      <c r="D235" s="540"/>
      <c r="E235" s="540"/>
      <c r="F235" s="540"/>
      <c r="G235" s="36"/>
    </row>
    <row r="236" ht="14.25" customHeight="1"/>
    <row r="237" ht="14.25" customHeight="1">
      <c r="A237" s="627" t="s">
        <v>4083</v>
      </c>
    </row>
    <row r="238" ht="21.0" customHeight="1">
      <c r="A238" s="628"/>
    </row>
    <row r="239" ht="14.25" customHeight="1">
      <c r="A239" s="627" t="s">
        <v>4084</v>
      </c>
    </row>
    <row r="240" ht="14.25" customHeight="1"/>
    <row r="241" ht="14.25" customHeight="1"/>
    <row r="242" ht="14.25" customHeight="1"/>
    <row r="243" ht="14.25" customHeight="1"/>
    <row r="244" ht="14.25" customHeight="1"/>
    <row r="245" ht="14.25" customHeight="1">
      <c r="A245" s="629"/>
      <c r="B245" s="629"/>
      <c r="C245" s="629"/>
      <c r="D245" s="629"/>
      <c r="E245" s="629"/>
      <c r="F245" s="629"/>
      <c r="G245" s="629"/>
    </row>
    <row r="246" ht="14.25" customHeight="1">
      <c r="A246" s="630"/>
      <c r="B246" s="630"/>
      <c r="C246" s="631" t="s">
        <v>4052</v>
      </c>
      <c r="D246" s="550"/>
      <c r="E246" s="550"/>
      <c r="F246" s="550"/>
      <c r="G246" s="551"/>
    </row>
    <row r="247" ht="14.25" customHeight="1">
      <c r="A247" s="632" t="s">
        <v>3987</v>
      </c>
      <c r="B247" s="537"/>
      <c r="C247" s="633" t="s">
        <v>4085</v>
      </c>
      <c r="D247" s="507"/>
      <c r="E247" s="507"/>
      <c r="F247" s="507"/>
      <c r="G247" s="537"/>
    </row>
    <row r="248" ht="14.25" customHeight="1">
      <c r="A248" s="634" t="s">
        <v>4053</v>
      </c>
      <c r="B248" s="537"/>
      <c r="C248" s="635" t="s">
        <v>4065</v>
      </c>
      <c r="D248" s="507"/>
      <c r="E248" s="507"/>
      <c r="F248" s="507"/>
      <c r="G248" s="537"/>
    </row>
    <row r="249" ht="14.25" customHeight="1">
      <c r="A249" s="636" t="s">
        <v>3989</v>
      </c>
      <c r="B249" s="537"/>
      <c r="C249" s="637" t="s">
        <v>3972</v>
      </c>
      <c r="D249" s="540"/>
      <c r="E249" s="540"/>
      <c r="F249" s="540"/>
      <c r="G249" s="36"/>
    </row>
    <row r="250" ht="14.25" customHeight="1">
      <c r="A250" s="634" t="s">
        <v>3991</v>
      </c>
      <c r="B250" s="537"/>
      <c r="C250" s="637" t="s">
        <v>4086</v>
      </c>
      <c r="D250" s="540"/>
      <c r="E250" s="540"/>
      <c r="F250" s="540"/>
      <c r="G250" s="36"/>
    </row>
    <row r="251" ht="14.25" customHeight="1">
      <c r="A251" s="638"/>
      <c r="B251" s="639"/>
      <c r="C251" s="640"/>
      <c r="D251" s="641"/>
      <c r="E251" s="641"/>
      <c r="F251" s="641"/>
      <c r="G251" s="642"/>
    </row>
    <row r="252" ht="14.25" customHeight="1">
      <c r="A252" s="643" t="s">
        <v>3993</v>
      </c>
      <c r="B252" s="644" t="s">
        <v>4087</v>
      </c>
      <c r="C252" s="540"/>
      <c r="D252" s="540"/>
      <c r="E252" s="540"/>
      <c r="F252" s="540"/>
      <c r="G252" s="36"/>
    </row>
    <row r="253" ht="14.25" customHeight="1">
      <c r="A253" s="645" t="s">
        <v>3995</v>
      </c>
      <c r="B253" s="646" t="s">
        <v>4073</v>
      </c>
      <c r="C253" s="550"/>
      <c r="D253" s="551"/>
      <c r="E253" s="646" t="s">
        <v>3999</v>
      </c>
      <c r="F253" s="550"/>
      <c r="G253" s="551"/>
    </row>
    <row r="254" ht="14.25" customHeight="1">
      <c r="A254" s="17"/>
      <c r="B254" s="647"/>
      <c r="C254" s="540"/>
      <c r="D254" s="36"/>
      <c r="E254" s="552"/>
      <c r="F254" s="540"/>
      <c r="G254" s="36"/>
    </row>
    <row r="255" ht="14.25" customHeight="1">
      <c r="A255" s="648" t="s">
        <v>4001</v>
      </c>
      <c r="B255" s="649">
        <v>3.0</v>
      </c>
      <c r="C255" s="507"/>
      <c r="D255" s="537"/>
      <c r="E255" s="639"/>
      <c r="F255" s="507"/>
      <c r="G255" s="537"/>
    </row>
    <row r="256" ht="14.25" customHeight="1">
      <c r="A256" s="648" t="s">
        <v>4002</v>
      </c>
      <c r="B256" s="649">
        <v>4.0</v>
      </c>
      <c r="C256" s="507"/>
      <c r="D256" s="537"/>
      <c r="E256" s="639"/>
      <c r="F256" s="507"/>
      <c r="G256" s="537"/>
    </row>
    <row r="257" ht="14.25" customHeight="1">
      <c r="A257" s="648" t="s">
        <v>4003</v>
      </c>
      <c r="B257" s="650">
        <v>4.0</v>
      </c>
      <c r="C257" s="507"/>
      <c r="D257" s="537"/>
      <c r="E257" s="639"/>
      <c r="F257" s="507"/>
      <c r="G257" s="537"/>
    </row>
    <row r="258" ht="14.25" customHeight="1">
      <c r="A258" s="648" t="s">
        <v>4004</v>
      </c>
      <c r="B258" s="651">
        <v>1.0</v>
      </c>
      <c r="C258" s="540"/>
      <c r="D258" s="36"/>
      <c r="E258" s="652"/>
      <c r="F258" s="507"/>
      <c r="G258" s="537"/>
    </row>
    <row r="259" ht="14.25" customHeight="1">
      <c r="A259" s="648" t="s">
        <v>4005</v>
      </c>
      <c r="B259" s="651">
        <v>1.0</v>
      </c>
      <c r="C259" s="540"/>
      <c r="D259" s="36"/>
      <c r="E259" s="652"/>
      <c r="F259" s="507"/>
      <c r="G259" s="537"/>
    </row>
    <row r="260" ht="14.25" customHeight="1">
      <c r="A260" s="653" t="s">
        <v>4008</v>
      </c>
      <c r="B260" s="654">
        <f>SUM(B255:D259)</f>
        <v>13</v>
      </c>
      <c r="C260" s="507"/>
      <c r="D260" s="507"/>
      <c r="E260" s="507"/>
      <c r="F260" s="507"/>
      <c r="G260" s="537"/>
    </row>
    <row r="261" ht="14.25" customHeight="1">
      <c r="A261" s="655" t="s">
        <v>4009</v>
      </c>
      <c r="B261" s="656" t="s">
        <v>4088</v>
      </c>
      <c r="C261" s="507"/>
      <c r="D261" s="507"/>
      <c r="E261" s="507"/>
      <c r="F261" s="507"/>
      <c r="G261" s="537"/>
    </row>
    <row r="262" ht="14.25" customHeight="1">
      <c r="A262" s="657" t="s">
        <v>4011</v>
      </c>
      <c r="B262" s="658"/>
      <c r="C262" s="550"/>
      <c r="D262" s="550"/>
      <c r="E262" s="550"/>
      <c r="F262" s="550"/>
      <c r="G262" s="551"/>
    </row>
    <row r="263" ht="14.25" customHeight="1">
      <c r="A263" s="17"/>
      <c r="B263" s="552"/>
      <c r="C263" s="540"/>
      <c r="D263" s="540"/>
      <c r="E263" s="540"/>
      <c r="F263" s="540"/>
      <c r="G263" s="36"/>
    </row>
    <row r="264" ht="14.25" customHeight="1">
      <c r="A264" s="657" t="s">
        <v>4012</v>
      </c>
      <c r="B264" s="659"/>
      <c r="C264" s="550"/>
      <c r="D264" s="550"/>
      <c r="E264" s="550"/>
      <c r="F264" s="550"/>
      <c r="G264" s="551"/>
    </row>
    <row r="265" ht="14.25" customHeight="1">
      <c r="A265" s="17"/>
      <c r="B265" s="552"/>
      <c r="C265" s="540"/>
      <c r="D265" s="540"/>
      <c r="E265" s="540"/>
      <c r="F265" s="540"/>
      <c r="G265" s="36"/>
    </row>
    <row r="266" ht="14.25" customHeight="1">
      <c r="A266" s="657" t="s">
        <v>4013</v>
      </c>
      <c r="B266" s="660"/>
      <c r="C266" s="550"/>
      <c r="D266" s="550"/>
      <c r="E266" s="550"/>
      <c r="F266" s="550"/>
      <c r="G266" s="551"/>
    </row>
    <row r="267" ht="14.25" customHeight="1">
      <c r="A267" s="17"/>
      <c r="B267" s="552"/>
      <c r="C267" s="540"/>
      <c r="D267" s="540"/>
      <c r="E267" s="540"/>
      <c r="F267" s="540"/>
      <c r="G267" s="36"/>
    </row>
    <row r="268" ht="14.25" customHeight="1">
      <c r="A268" s="657" t="s">
        <v>4015</v>
      </c>
      <c r="B268" s="660"/>
      <c r="C268" s="550"/>
      <c r="D268" s="550"/>
      <c r="E268" s="550"/>
      <c r="F268" s="550"/>
      <c r="G268" s="551"/>
    </row>
    <row r="269" ht="14.25" customHeight="1">
      <c r="A269" s="17"/>
      <c r="B269" s="552"/>
      <c r="C269" s="540"/>
      <c r="D269" s="540"/>
      <c r="E269" s="540"/>
      <c r="F269" s="540"/>
      <c r="G269" s="36"/>
    </row>
    <row r="270" ht="14.25" customHeight="1">
      <c r="A270" s="657" t="s">
        <v>4017</v>
      </c>
      <c r="B270" s="659"/>
      <c r="C270" s="550"/>
      <c r="D270" s="550"/>
      <c r="E270" s="550"/>
      <c r="F270" s="550"/>
      <c r="G270" s="551"/>
    </row>
    <row r="271" ht="14.25" customHeight="1">
      <c r="A271" s="17"/>
      <c r="B271" s="552"/>
      <c r="C271" s="540"/>
      <c r="D271" s="540"/>
      <c r="E271" s="540"/>
      <c r="F271" s="540"/>
      <c r="G271" s="36"/>
    </row>
    <row r="272" ht="14.25" customHeight="1">
      <c r="A272" s="657" t="s">
        <v>4019</v>
      </c>
      <c r="B272" s="658"/>
      <c r="C272" s="550"/>
      <c r="D272" s="550"/>
      <c r="E272" s="550"/>
      <c r="F272" s="550"/>
      <c r="G272" s="551"/>
    </row>
    <row r="273" ht="14.25" customHeight="1">
      <c r="A273" s="17"/>
      <c r="B273" s="552"/>
      <c r="C273" s="540"/>
      <c r="D273" s="540"/>
      <c r="E273" s="540"/>
      <c r="F273" s="540"/>
      <c r="G273" s="36"/>
    </row>
    <row r="274" ht="14.25" customHeight="1">
      <c r="A274" s="657" t="s">
        <v>4020</v>
      </c>
      <c r="B274" s="659"/>
      <c r="C274" s="550"/>
      <c r="D274" s="550"/>
      <c r="E274" s="550"/>
      <c r="F274" s="550"/>
      <c r="G274" s="551"/>
    </row>
    <row r="275" ht="14.25" customHeight="1">
      <c r="A275" s="17"/>
      <c r="B275" s="552"/>
      <c r="C275" s="540"/>
      <c r="D275" s="540"/>
      <c r="E275" s="540"/>
      <c r="F275" s="540"/>
      <c r="G275" s="36"/>
    </row>
    <row r="276" ht="14.25" customHeight="1">
      <c r="A276" s="657" t="s">
        <v>4021</v>
      </c>
      <c r="B276" s="658" t="s">
        <v>4089</v>
      </c>
      <c r="C276" s="550"/>
      <c r="D276" s="550"/>
      <c r="E276" s="550"/>
      <c r="F276" s="550"/>
      <c r="G276" s="551"/>
    </row>
    <row r="277" ht="14.25" customHeight="1">
      <c r="A277" s="17"/>
      <c r="B277" s="552"/>
      <c r="C277" s="540"/>
      <c r="D277" s="540"/>
      <c r="E277" s="540"/>
      <c r="F277" s="540"/>
      <c r="G277" s="36"/>
    </row>
    <row r="278" ht="14.25" customHeight="1">
      <c r="A278" s="657" t="s">
        <v>3854</v>
      </c>
      <c r="B278" s="658" t="s">
        <v>4090</v>
      </c>
      <c r="C278" s="550"/>
      <c r="D278" s="550"/>
      <c r="E278" s="550"/>
      <c r="F278" s="550"/>
      <c r="G278" s="551"/>
    </row>
    <row r="279" ht="14.25" customHeight="1">
      <c r="A279" s="17"/>
      <c r="B279" s="552"/>
      <c r="C279" s="540"/>
      <c r="D279" s="540"/>
      <c r="E279" s="540"/>
      <c r="F279" s="540"/>
      <c r="G279" s="36"/>
    </row>
    <row r="280" ht="17.25" customHeight="1">
      <c r="A280" s="657" t="s">
        <v>4022</v>
      </c>
      <c r="B280" s="658" t="s">
        <v>4091</v>
      </c>
      <c r="C280" s="550"/>
      <c r="D280" s="550"/>
      <c r="E280" s="550"/>
      <c r="F280" s="550"/>
      <c r="G280" s="551"/>
    </row>
    <row r="281" ht="23.25" customHeight="1">
      <c r="A281" s="17"/>
      <c r="B281" s="552"/>
      <c r="C281" s="540"/>
      <c r="D281" s="540"/>
      <c r="E281" s="540"/>
      <c r="F281" s="540"/>
      <c r="G281" s="36"/>
    </row>
    <row r="282" ht="14.25" customHeight="1">
      <c r="A282" s="657" t="s">
        <v>4024</v>
      </c>
      <c r="B282" s="661"/>
      <c r="C282" s="550"/>
      <c r="D282" s="550"/>
      <c r="E282" s="550"/>
      <c r="F282" s="550"/>
      <c r="G282" s="551"/>
    </row>
    <row r="283" ht="14.25" customHeight="1">
      <c r="A283" s="565"/>
      <c r="B283" s="552"/>
      <c r="C283" s="540"/>
      <c r="D283" s="540"/>
      <c r="E283" s="540"/>
      <c r="F283" s="540"/>
      <c r="G283" s="36"/>
    </row>
    <row r="284" ht="14.25" customHeight="1">
      <c r="A284" s="662" t="s">
        <v>4025</v>
      </c>
      <c r="B284" s="663" t="s">
        <v>4092</v>
      </c>
      <c r="C284" s="550"/>
      <c r="D284" s="550"/>
      <c r="E284" s="550"/>
      <c r="F284" s="550"/>
      <c r="G284" s="551"/>
    </row>
    <row r="285" ht="14.25" customHeight="1">
      <c r="A285" s="17"/>
      <c r="B285" s="552"/>
      <c r="C285" s="540"/>
      <c r="D285" s="540"/>
      <c r="E285" s="540"/>
      <c r="F285" s="540"/>
      <c r="G285" s="36"/>
    </row>
    <row r="286" ht="14.25" customHeight="1">
      <c r="A286" s="629"/>
      <c r="B286" s="629"/>
      <c r="C286" s="629"/>
      <c r="D286" s="629"/>
      <c r="E286" s="629"/>
      <c r="F286" s="629"/>
      <c r="G286" s="629"/>
    </row>
    <row r="287" ht="14.25" customHeight="1">
      <c r="A287" s="664" t="s">
        <v>4083</v>
      </c>
      <c r="B287" s="629"/>
      <c r="C287" s="629"/>
      <c r="D287" s="629"/>
      <c r="E287" s="629"/>
      <c r="F287" s="629"/>
      <c r="G287" s="629"/>
    </row>
    <row r="288" ht="14.25" customHeight="1">
      <c r="A288" s="629"/>
      <c r="B288" s="629"/>
      <c r="C288" s="629"/>
      <c r="D288" s="629"/>
      <c r="E288" s="629"/>
      <c r="F288" s="629"/>
      <c r="G288" s="629"/>
    </row>
    <row r="289" ht="14.25" customHeight="1">
      <c r="A289" s="664" t="s">
        <v>4084</v>
      </c>
      <c r="B289" s="629"/>
      <c r="C289" s="629"/>
      <c r="D289" s="629"/>
      <c r="E289" s="629"/>
      <c r="F289" s="629"/>
      <c r="G289" s="629"/>
    </row>
    <row r="290" ht="14.25" customHeight="1">
      <c r="A290" s="629"/>
      <c r="B290" s="629"/>
      <c r="C290" s="629"/>
      <c r="D290" s="629"/>
      <c r="E290" s="629"/>
      <c r="F290" s="629"/>
      <c r="G290" s="629"/>
    </row>
    <row r="291" ht="14.25" customHeight="1"/>
    <row r="292" ht="14.25" customHeight="1"/>
    <row r="293" ht="14.25" customHeight="1">
      <c r="A293" s="629"/>
      <c r="B293" s="629"/>
      <c r="C293" s="629"/>
      <c r="D293" s="629"/>
      <c r="E293" s="629"/>
      <c r="F293" s="629"/>
      <c r="G293" s="629"/>
    </row>
    <row r="294" ht="14.25" customHeight="1">
      <c r="A294" s="629"/>
      <c r="B294" s="629"/>
      <c r="C294" s="629"/>
      <c r="D294" s="629"/>
      <c r="E294" s="629"/>
      <c r="F294" s="629"/>
      <c r="G294" s="629"/>
    </row>
    <row r="295" ht="14.25" customHeight="1">
      <c r="A295" s="630"/>
      <c r="B295" s="630"/>
      <c r="C295" s="631" t="s">
        <v>4052</v>
      </c>
      <c r="D295" s="550"/>
      <c r="E295" s="550"/>
      <c r="F295" s="550"/>
      <c r="G295" s="551"/>
    </row>
    <row r="296" ht="14.25" customHeight="1">
      <c r="A296" s="632" t="s">
        <v>3987</v>
      </c>
      <c r="B296" s="537"/>
      <c r="C296" s="633" t="s">
        <v>4085</v>
      </c>
      <c r="D296" s="507"/>
      <c r="E296" s="507"/>
      <c r="F296" s="507"/>
      <c r="G296" s="537"/>
    </row>
    <row r="297" ht="14.25" customHeight="1">
      <c r="A297" s="634" t="s">
        <v>4053</v>
      </c>
      <c r="B297" s="537"/>
      <c r="C297" s="635" t="s">
        <v>4065</v>
      </c>
      <c r="D297" s="507"/>
      <c r="E297" s="507"/>
      <c r="F297" s="507"/>
      <c r="G297" s="537"/>
    </row>
    <row r="298" ht="14.25" customHeight="1">
      <c r="A298" s="636" t="s">
        <v>3989</v>
      </c>
      <c r="B298" s="537"/>
      <c r="C298" s="637" t="s">
        <v>3972</v>
      </c>
      <c r="D298" s="540"/>
      <c r="E298" s="540"/>
      <c r="F298" s="540"/>
      <c r="G298" s="36"/>
    </row>
    <row r="299" ht="14.25" customHeight="1">
      <c r="A299" s="634" t="s">
        <v>3991</v>
      </c>
      <c r="B299" s="537"/>
      <c r="C299" s="637" t="s">
        <v>4086</v>
      </c>
      <c r="D299" s="540"/>
      <c r="E299" s="540"/>
      <c r="F299" s="540"/>
      <c r="G299" s="36"/>
    </row>
    <row r="300" ht="14.25" customHeight="1">
      <c r="A300" s="638"/>
      <c r="B300" s="639"/>
      <c r="C300" s="640"/>
      <c r="D300" s="641"/>
      <c r="E300" s="641"/>
      <c r="F300" s="641"/>
      <c r="G300" s="642"/>
    </row>
    <row r="301" ht="14.25" customHeight="1">
      <c r="A301" s="643" t="s">
        <v>3993</v>
      </c>
      <c r="B301" s="644" t="s">
        <v>4093</v>
      </c>
      <c r="C301" s="540"/>
      <c r="D301" s="540"/>
      <c r="E301" s="540"/>
      <c r="F301" s="540"/>
      <c r="G301" s="36"/>
    </row>
    <row r="302" ht="14.25" customHeight="1">
      <c r="A302" s="645" t="s">
        <v>3995</v>
      </c>
      <c r="B302" s="646" t="s">
        <v>4073</v>
      </c>
      <c r="C302" s="550"/>
      <c r="D302" s="551"/>
      <c r="E302" s="646" t="s">
        <v>3999</v>
      </c>
      <c r="F302" s="550"/>
      <c r="G302" s="551"/>
    </row>
    <row r="303" ht="14.25" customHeight="1">
      <c r="A303" s="17"/>
      <c r="B303" s="647"/>
      <c r="C303" s="540"/>
      <c r="D303" s="36"/>
      <c r="E303" s="552"/>
      <c r="F303" s="540"/>
      <c r="G303" s="36"/>
    </row>
    <row r="304" ht="14.25" customHeight="1">
      <c r="A304" s="648" t="s">
        <v>4000</v>
      </c>
      <c r="B304" s="665">
        <v>2.0</v>
      </c>
      <c r="C304" s="540"/>
      <c r="D304" s="36"/>
      <c r="E304" s="639"/>
      <c r="F304" s="507"/>
      <c r="G304" s="537"/>
    </row>
    <row r="305" ht="14.25" customHeight="1">
      <c r="A305" s="648" t="s">
        <v>4001</v>
      </c>
      <c r="B305" s="649">
        <v>27.0</v>
      </c>
      <c r="C305" s="507"/>
      <c r="D305" s="537"/>
      <c r="E305" s="639"/>
      <c r="F305" s="507"/>
      <c r="G305" s="537"/>
    </row>
    <row r="306" ht="14.25" customHeight="1">
      <c r="A306" s="648" t="s">
        <v>4002</v>
      </c>
      <c r="B306" s="649">
        <v>34.0</v>
      </c>
      <c r="C306" s="507"/>
      <c r="D306" s="537"/>
      <c r="E306" s="639"/>
      <c r="F306" s="507"/>
      <c r="G306" s="537"/>
    </row>
    <row r="307" ht="14.25" customHeight="1">
      <c r="A307" s="648" t="s">
        <v>4003</v>
      </c>
      <c r="B307" s="650">
        <v>9.0</v>
      </c>
      <c r="C307" s="507"/>
      <c r="D307" s="537"/>
      <c r="E307" s="639"/>
      <c r="F307" s="507"/>
      <c r="G307" s="537"/>
    </row>
    <row r="308" ht="14.25" customHeight="1">
      <c r="A308" s="648" t="s">
        <v>4004</v>
      </c>
      <c r="B308" s="651">
        <v>1.0</v>
      </c>
      <c r="C308" s="540"/>
      <c r="D308" s="36"/>
      <c r="E308" s="652"/>
      <c r="F308" s="507"/>
      <c r="G308" s="537"/>
    </row>
    <row r="309" ht="14.25" customHeight="1">
      <c r="A309" s="653" t="s">
        <v>4008</v>
      </c>
      <c r="B309" s="654">
        <f>SUM(B304:D308)</f>
        <v>73</v>
      </c>
      <c r="C309" s="507"/>
      <c r="D309" s="507"/>
      <c r="E309" s="507"/>
      <c r="F309" s="507"/>
      <c r="G309" s="537"/>
    </row>
    <row r="310" ht="14.25" customHeight="1">
      <c r="A310" s="655" t="s">
        <v>4009</v>
      </c>
      <c r="B310" s="656" t="s">
        <v>4088</v>
      </c>
      <c r="C310" s="507"/>
      <c r="D310" s="507"/>
      <c r="E310" s="507"/>
      <c r="F310" s="507"/>
      <c r="G310" s="537"/>
    </row>
    <row r="311" ht="14.25" customHeight="1">
      <c r="A311" s="657" t="s">
        <v>4011</v>
      </c>
      <c r="B311" s="658"/>
      <c r="C311" s="550"/>
      <c r="D311" s="550"/>
      <c r="E311" s="550"/>
      <c r="F311" s="550"/>
      <c r="G311" s="551"/>
    </row>
    <row r="312" ht="14.25" customHeight="1">
      <c r="A312" s="17"/>
      <c r="B312" s="552"/>
      <c r="C312" s="540"/>
      <c r="D312" s="540"/>
      <c r="E312" s="540"/>
      <c r="F312" s="540"/>
      <c r="G312" s="36"/>
    </row>
    <row r="313" ht="14.25" customHeight="1">
      <c r="A313" s="657" t="s">
        <v>4012</v>
      </c>
      <c r="B313" s="659"/>
      <c r="C313" s="550"/>
      <c r="D313" s="550"/>
      <c r="E313" s="550"/>
      <c r="F313" s="550"/>
      <c r="G313" s="551"/>
    </row>
    <row r="314" ht="14.25" customHeight="1">
      <c r="A314" s="17"/>
      <c r="B314" s="552"/>
      <c r="C314" s="540"/>
      <c r="D314" s="540"/>
      <c r="E314" s="540"/>
      <c r="F314" s="540"/>
      <c r="G314" s="36"/>
    </row>
    <row r="315" ht="14.25" customHeight="1">
      <c r="A315" s="657" t="s">
        <v>4013</v>
      </c>
      <c r="B315" s="660"/>
      <c r="C315" s="550"/>
      <c r="D315" s="550"/>
      <c r="E315" s="550"/>
      <c r="F315" s="550"/>
      <c r="G315" s="551"/>
    </row>
    <row r="316" ht="14.25" customHeight="1">
      <c r="A316" s="17"/>
      <c r="B316" s="552"/>
      <c r="C316" s="540"/>
      <c r="D316" s="540"/>
      <c r="E316" s="540"/>
      <c r="F316" s="540"/>
      <c r="G316" s="36"/>
    </row>
    <row r="317" ht="14.25" customHeight="1">
      <c r="A317" s="657" t="s">
        <v>4015</v>
      </c>
      <c r="B317" s="660"/>
      <c r="C317" s="550"/>
      <c r="D317" s="550"/>
      <c r="E317" s="550"/>
      <c r="F317" s="550"/>
      <c r="G317" s="551"/>
    </row>
    <row r="318" ht="14.25" customHeight="1">
      <c r="A318" s="17"/>
      <c r="B318" s="552"/>
      <c r="C318" s="540"/>
      <c r="D318" s="540"/>
      <c r="E318" s="540"/>
      <c r="F318" s="540"/>
      <c r="G318" s="36"/>
    </row>
    <row r="319" ht="14.25" customHeight="1">
      <c r="A319" s="657" t="s">
        <v>4017</v>
      </c>
      <c r="B319" s="659"/>
      <c r="C319" s="550"/>
      <c r="D319" s="550"/>
      <c r="E319" s="550"/>
      <c r="F319" s="550"/>
      <c r="G319" s="551"/>
    </row>
    <row r="320" ht="14.25" customHeight="1">
      <c r="A320" s="17"/>
      <c r="B320" s="552"/>
      <c r="C320" s="540"/>
      <c r="D320" s="540"/>
      <c r="E320" s="540"/>
      <c r="F320" s="540"/>
      <c r="G320" s="36"/>
    </row>
    <row r="321" ht="14.25" customHeight="1">
      <c r="A321" s="657" t="s">
        <v>4019</v>
      </c>
      <c r="B321" s="658"/>
      <c r="C321" s="550"/>
      <c r="D321" s="550"/>
      <c r="E321" s="550"/>
      <c r="F321" s="550"/>
      <c r="G321" s="551"/>
    </row>
    <row r="322" ht="14.25" customHeight="1">
      <c r="A322" s="17"/>
      <c r="B322" s="552"/>
      <c r="C322" s="540"/>
      <c r="D322" s="540"/>
      <c r="E322" s="540"/>
      <c r="F322" s="540"/>
      <c r="G322" s="36"/>
    </row>
    <row r="323" ht="14.25" customHeight="1">
      <c r="A323" s="657" t="s">
        <v>4020</v>
      </c>
      <c r="B323" s="659"/>
      <c r="C323" s="550"/>
      <c r="D323" s="550"/>
      <c r="E323" s="550"/>
      <c r="F323" s="550"/>
      <c r="G323" s="551"/>
    </row>
    <row r="324" ht="14.25" customHeight="1">
      <c r="A324" s="17"/>
      <c r="B324" s="552"/>
      <c r="C324" s="540"/>
      <c r="D324" s="540"/>
      <c r="E324" s="540"/>
      <c r="F324" s="540"/>
      <c r="G324" s="36"/>
    </row>
    <row r="325" ht="14.25" customHeight="1">
      <c r="A325" s="657" t="s">
        <v>4021</v>
      </c>
      <c r="B325" s="658" t="s">
        <v>4089</v>
      </c>
      <c r="C325" s="550"/>
      <c r="D325" s="550"/>
      <c r="E325" s="550"/>
      <c r="F325" s="550"/>
      <c r="G325" s="551"/>
    </row>
    <row r="326" ht="14.25" customHeight="1">
      <c r="A326" s="17"/>
      <c r="B326" s="552"/>
      <c r="C326" s="540"/>
      <c r="D326" s="540"/>
      <c r="E326" s="540"/>
      <c r="F326" s="540"/>
      <c r="G326" s="36"/>
    </row>
    <row r="327" ht="14.25" customHeight="1">
      <c r="A327" s="657" t="s">
        <v>3854</v>
      </c>
      <c r="B327" s="658" t="s">
        <v>4094</v>
      </c>
      <c r="C327" s="550"/>
      <c r="D327" s="550"/>
      <c r="E327" s="550"/>
      <c r="F327" s="550"/>
      <c r="G327" s="551"/>
    </row>
    <row r="328" ht="14.25" customHeight="1">
      <c r="A328" s="17"/>
      <c r="B328" s="552"/>
      <c r="C328" s="540"/>
      <c r="D328" s="540"/>
      <c r="E328" s="540"/>
      <c r="F328" s="540"/>
      <c r="G328" s="36"/>
    </row>
    <row r="329" ht="17.25" customHeight="1">
      <c r="A329" s="657" t="s">
        <v>4022</v>
      </c>
      <c r="B329" s="658" t="s">
        <v>4091</v>
      </c>
      <c r="C329" s="550"/>
      <c r="D329" s="550"/>
      <c r="E329" s="550"/>
      <c r="F329" s="550"/>
      <c r="G329" s="551"/>
    </row>
    <row r="330" ht="23.25" customHeight="1">
      <c r="A330" s="17"/>
      <c r="B330" s="552"/>
      <c r="C330" s="540"/>
      <c r="D330" s="540"/>
      <c r="E330" s="540"/>
      <c r="F330" s="540"/>
      <c r="G330" s="36"/>
    </row>
    <row r="331" ht="14.25" customHeight="1">
      <c r="A331" s="657" t="s">
        <v>4024</v>
      </c>
      <c r="B331" s="661"/>
      <c r="C331" s="550"/>
      <c r="D331" s="550"/>
      <c r="E331" s="550"/>
      <c r="F331" s="550"/>
      <c r="G331" s="551"/>
    </row>
    <row r="332" ht="14.25" customHeight="1">
      <c r="A332" s="565"/>
      <c r="B332" s="552"/>
      <c r="C332" s="540"/>
      <c r="D332" s="540"/>
      <c r="E332" s="540"/>
      <c r="F332" s="540"/>
      <c r="G332" s="36"/>
    </row>
    <row r="333" ht="14.25" customHeight="1">
      <c r="A333" s="662" t="s">
        <v>4025</v>
      </c>
      <c r="B333" s="666"/>
      <c r="C333" s="550"/>
      <c r="D333" s="550"/>
      <c r="E333" s="550"/>
      <c r="F333" s="550"/>
      <c r="G333" s="551"/>
    </row>
    <row r="334" ht="14.25" customHeight="1">
      <c r="A334" s="17"/>
      <c r="B334" s="552"/>
      <c r="C334" s="540"/>
      <c r="D334" s="540"/>
      <c r="E334" s="540"/>
      <c r="F334" s="540"/>
      <c r="G334" s="36"/>
    </row>
    <row r="335" ht="14.25" customHeight="1">
      <c r="A335" s="629"/>
      <c r="B335" s="629"/>
      <c r="C335" s="629"/>
      <c r="D335" s="629"/>
      <c r="E335" s="629"/>
      <c r="F335" s="629"/>
      <c r="G335" s="629"/>
    </row>
    <row r="336" ht="14.25" customHeight="1">
      <c r="A336" s="664" t="s">
        <v>4083</v>
      </c>
      <c r="B336" s="629"/>
      <c r="C336" s="629"/>
      <c r="D336" s="629"/>
      <c r="E336" s="629"/>
      <c r="F336" s="629"/>
      <c r="G336" s="629"/>
    </row>
    <row r="337" ht="14.25" customHeight="1">
      <c r="A337" s="629"/>
      <c r="B337" s="629"/>
      <c r="C337" s="629"/>
      <c r="D337" s="629"/>
      <c r="E337" s="629"/>
      <c r="F337" s="629"/>
      <c r="G337" s="629"/>
    </row>
    <row r="338" ht="14.25" customHeight="1">
      <c r="A338" s="664" t="s">
        <v>4084</v>
      </c>
      <c r="B338" s="629"/>
      <c r="C338" s="629"/>
      <c r="D338" s="629"/>
      <c r="E338" s="629"/>
      <c r="F338" s="629"/>
      <c r="G338" s="629"/>
    </row>
    <row r="339" ht="14.25" customHeight="1"/>
    <row r="340" ht="14.25" customHeight="1"/>
    <row r="341" ht="14.25" customHeight="1"/>
    <row r="342" ht="14.25" customHeight="1"/>
    <row r="343" ht="14.25" customHeight="1"/>
    <row r="344" ht="14.25" customHeight="1"/>
    <row r="345" ht="14.25" customHeight="1"/>
    <row r="346" ht="14.25" customHeight="1"/>
    <row r="347" ht="14.25" customHeight="1">
      <c r="A347" s="592"/>
      <c r="B347" s="592"/>
      <c r="C347" s="592"/>
      <c r="D347" s="592"/>
      <c r="E347" s="592"/>
      <c r="F347" s="592"/>
      <c r="G347" s="592"/>
    </row>
    <row r="348" ht="14.25" customHeight="1">
      <c r="A348" s="593"/>
      <c r="B348" s="593"/>
      <c r="C348" s="594" t="s">
        <v>4052</v>
      </c>
      <c r="D348" s="550"/>
      <c r="E348" s="550"/>
      <c r="F348" s="550"/>
      <c r="G348" s="551"/>
    </row>
    <row r="349" ht="14.25" customHeight="1">
      <c r="A349" s="534" t="s">
        <v>3987</v>
      </c>
      <c r="B349" s="537"/>
      <c r="C349" s="578" t="s">
        <v>3964</v>
      </c>
      <c r="D349" s="507"/>
      <c r="E349" s="507"/>
      <c r="F349" s="507"/>
      <c r="G349" s="537"/>
    </row>
    <row r="350" ht="14.25" customHeight="1">
      <c r="A350" s="596" t="s">
        <v>4053</v>
      </c>
      <c r="B350" s="537"/>
      <c r="C350" s="597" t="s">
        <v>4065</v>
      </c>
      <c r="D350" s="507"/>
      <c r="E350" s="507"/>
      <c r="F350" s="507"/>
      <c r="G350" s="537"/>
    </row>
    <row r="351" ht="14.25" customHeight="1">
      <c r="A351" s="598" t="s">
        <v>3989</v>
      </c>
      <c r="B351" s="537"/>
      <c r="C351" s="599" t="s">
        <v>3972</v>
      </c>
      <c r="D351" s="540"/>
      <c r="E351" s="540"/>
      <c r="F351" s="540"/>
      <c r="G351" s="36"/>
    </row>
    <row r="352" ht="14.25" customHeight="1">
      <c r="A352" s="600" t="s">
        <v>3991</v>
      </c>
      <c r="B352" s="537"/>
      <c r="C352" s="601" t="s">
        <v>4069</v>
      </c>
      <c r="D352" s="540"/>
      <c r="E352" s="540"/>
      <c r="F352" s="540"/>
      <c r="G352" s="36"/>
    </row>
    <row r="353" ht="14.25" customHeight="1">
      <c r="A353" s="602"/>
      <c r="B353" s="603"/>
      <c r="C353" s="604"/>
      <c r="D353" s="605"/>
      <c r="E353" s="605"/>
      <c r="F353" s="605"/>
      <c r="G353" s="606"/>
    </row>
    <row r="354" ht="14.25" customHeight="1">
      <c r="A354" s="607" t="s">
        <v>3993</v>
      </c>
      <c r="B354" s="608" t="s">
        <v>4095</v>
      </c>
      <c r="C354" s="540"/>
      <c r="D354" s="540"/>
      <c r="E354" s="540"/>
      <c r="F354" s="540"/>
      <c r="G354" s="36"/>
    </row>
    <row r="355" ht="14.25" customHeight="1">
      <c r="A355" s="609" t="s">
        <v>3995</v>
      </c>
      <c r="B355" s="610" t="s">
        <v>4073</v>
      </c>
      <c r="C355" s="550"/>
      <c r="D355" s="551"/>
      <c r="E355" s="611" t="s">
        <v>3999</v>
      </c>
      <c r="F355" s="550"/>
      <c r="G355" s="551"/>
    </row>
    <row r="356" ht="14.25" customHeight="1">
      <c r="A356" s="17"/>
      <c r="B356" s="612"/>
      <c r="C356" s="540"/>
      <c r="D356" s="36"/>
      <c r="E356" s="552"/>
      <c r="F356" s="540"/>
      <c r="G356" s="36"/>
    </row>
    <row r="357" ht="14.25" customHeight="1">
      <c r="A357" s="667" t="s">
        <v>4002</v>
      </c>
      <c r="B357" s="614">
        <v>7.0</v>
      </c>
      <c r="C357" s="507"/>
      <c r="D357" s="537"/>
      <c r="E357" s="615"/>
      <c r="F357" s="507"/>
      <c r="G357" s="537"/>
    </row>
    <row r="358" ht="14.25" customHeight="1">
      <c r="A358" s="667" t="s">
        <v>4003</v>
      </c>
      <c r="B358" s="614">
        <v>7.0</v>
      </c>
      <c r="C358" s="507"/>
      <c r="D358" s="537"/>
      <c r="E358" s="615"/>
      <c r="F358" s="507"/>
      <c r="G358" s="537"/>
    </row>
    <row r="359" ht="14.25" customHeight="1">
      <c r="A359" s="667" t="s">
        <v>4004</v>
      </c>
      <c r="B359" s="616">
        <v>6.0</v>
      </c>
      <c r="C359" s="507"/>
      <c r="D359" s="537"/>
      <c r="E359" s="617"/>
      <c r="F359" s="507"/>
      <c r="G359" s="537"/>
    </row>
    <row r="360" ht="14.25" customHeight="1">
      <c r="A360" s="618" t="s">
        <v>4008</v>
      </c>
      <c r="B360" s="668">
        <f>SUM(B357:D359)</f>
        <v>20</v>
      </c>
      <c r="C360" s="507"/>
      <c r="D360" s="507"/>
      <c r="E360" s="507"/>
      <c r="F360" s="507"/>
      <c r="G360" s="537"/>
    </row>
    <row r="361" ht="14.25" customHeight="1">
      <c r="A361" s="621" t="s">
        <v>4009</v>
      </c>
      <c r="B361" s="617" t="s">
        <v>4096</v>
      </c>
      <c r="C361" s="507"/>
      <c r="D361" s="507"/>
      <c r="E361" s="507"/>
      <c r="F361" s="507"/>
      <c r="G361" s="537"/>
    </row>
    <row r="362" ht="14.25" customHeight="1">
      <c r="A362" s="622" t="s">
        <v>4011</v>
      </c>
      <c r="B362" s="623"/>
      <c r="C362" s="550"/>
      <c r="D362" s="550"/>
      <c r="E362" s="550"/>
      <c r="F362" s="550"/>
      <c r="G362" s="551"/>
    </row>
    <row r="363" ht="14.25" customHeight="1">
      <c r="A363" s="17"/>
      <c r="B363" s="552"/>
      <c r="C363" s="540"/>
      <c r="D363" s="540"/>
      <c r="E363" s="540"/>
      <c r="F363" s="540"/>
      <c r="G363" s="36"/>
    </row>
    <row r="364" ht="14.25" customHeight="1">
      <c r="A364" s="622" t="s">
        <v>4012</v>
      </c>
      <c r="B364" s="623"/>
      <c r="C364" s="550"/>
      <c r="D364" s="550"/>
      <c r="E364" s="550"/>
      <c r="F364" s="550"/>
      <c r="G364" s="551"/>
    </row>
    <row r="365" ht="14.25" customHeight="1">
      <c r="A365" s="17"/>
      <c r="B365" s="552"/>
      <c r="C365" s="540"/>
      <c r="D365" s="540"/>
      <c r="E365" s="540"/>
      <c r="F365" s="540"/>
      <c r="G365" s="36"/>
    </row>
    <row r="366" ht="14.25" customHeight="1">
      <c r="A366" s="622" t="s">
        <v>4013</v>
      </c>
      <c r="B366" s="669" t="s">
        <v>4097</v>
      </c>
      <c r="C366" s="550"/>
      <c r="D366" s="550"/>
      <c r="E366" s="550"/>
      <c r="F366" s="550"/>
      <c r="G366" s="551"/>
    </row>
    <row r="367" ht="14.25" customHeight="1">
      <c r="A367" s="17"/>
      <c r="B367" s="552"/>
      <c r="C367" s="540"/>
      <c r="D367" s="540"/>
      <c r="E367" s="540"/>
      <c r="F367" s="540"/>
      <c r="G367" s="36"/>
    </row>
    <row r="368" ht="14.25" customHeight="1">
      <c r="A368" s="622" t="s">
        <v>4015</v>
      </c>
      <c r="B368" s="623" t="s">
        <v>4098</v>
      </c>
      <c r="C368" s="550"/>
      <c r="D368" s="550"/>
      <c r="E368" s="550"/>
      <c r="F368" s="550"/>
      <c r="G368" s="551"/>
    </row>
    <row r="369" ht="14.25" customHeight="1">
      <c r="A369" s="17"/>
      <c r="B369" s="552"/>
      <c r="C369" s="540"/>
      <c r="D369" s="540"/>
      <c r="E369" s="540"/>
      <c r="F369" s="540"/>
      <c r="G369" s="36"/>
    </row>
    <row r="370" ht="14.25" customHeight="1">
      <c r="A370" s="622" t="s">
        <v>4017</v>
      </c>
      <c r="B370" s="623"/>
      <c r="C370" s="550"/>
      <c r="D370" s="550"/>
      <c r="E370" s="550"/>
      <c r="F370" s="550"/>
      <c r="G370" s="551"/>
    </row>
    <row r="371" ht="14.25" customHeight="1">
      <c r="A371" s="17"/>
      <c r="B371" s="552"/>
      <c r="C371" s="540"/>
      <c r="D371" s="540"/>
      <c r="E371" s="540"/>
      <c r="F371" s="540"/>
      <c r="G371" s="36"/>
    </row>
    <row r="372" ht="14.25" customHeight="1">
      <c r="A372" s="622" t="s">
        <v>4019</v>
      </c>
      <c r="B372" s="623"/>
      <c r="C372" s="550"/>
      <c r="D372" s="550"/>
      <c r="E372" s="550"/>
      <c r="F372" s="550"/>
      <c r="G372" s="551"/>
    </row>
    <row r="373" ht="14.25" customHeight="1">
      <c r="A373" s="17"/>
      <c r="B373" s="552"/>
      <c r="C373" s="540"/>
      <c r="D373" s="540"/>
      <c r="E373" s="540"/>
      <c r="F373" s="540"/>
      <c r="G373" s="36"/>
    </row>
    <row r="374" ht="14.25" customHeight="1">
      <c r="A374" s="622" t="s">
        <v>4020</v>
      </c>
      <c r="B374" s="623"/>
      <c r="C374" s="550"/>
      <c r="D374" s="550"/>
      <c r="E374" s="550"/>
      <c r="F374" s="550"/>
      <c r="G374" s="551"/>
    </row>
    <row r="375" ht="14.25" customHeight="1">
      <c r="A375" s="17"/>
      <c r="B375" s="552"/>
      <c r="C375" s="540"/>
      <c r="D375" s="540"/>
      <c r="E375" s="540"/>
      <c r="F375" s="540"/>
      <c r="G375" s="36"/>
    </row>
    <row r="376" ht="14.25" customHeight="1">
      <c r="A376" s="622" t="s">
        <v>4021</v>
      </c>
      <c r="B376" s="624"/>
      <c r="C376" s="550"/>
      <c r="D376" s="550"/>
      <c r="E376" s="550"/>
      <c r="F376" s="550"/>
      <c r="G376" s="551"/>
    </row>
    <row r="377" ht="14.25" customHeight="1">
      <c r="A377" s="17"/>
      <c r="B377" s="552"/>
      <c r="C377" s="540"/>
      <c r="D377" s="540"/>
      <c r="E377" s="540"/>
      <c r="F377" s="540"/>
      <c r="G377" s="36"/>
    </row>
    <row r="378" ht="14.25" customHeight="1">
      <c r="A378" s="622" t="s">
        <v>3854</v>
      </c>
      <c r="B378" s="624"/>
      <c r="C378" s="550"/>
      <c r="D378" s="550"/>
      <c r="E378" s="550"/>
      <c r="F378" s="550"/>
      <c r="G378" s="551"/>
    </row>
    <row r="379" ht="14.25" customHeight="1">
      <c r="A379" s="17"/>
      <c r="B379" s="552"/>
      <c r="C379" s="540"/>
      <c r="D379" s="540"/>
      <c r="E379" s="540"/>
      <c r="F379" s="540"/>
      <c r="G379" s="36"/>
    </row>
    <row r="380" ht="14.25" customHeight="1">
      <c r="A380" s="622" t="s">
        <v>4022</v>
      </c>
      <c r="B380" s="669" t="s">
        <v>3965</v>
      </c>
      <c r="C380" s="550"/>
      <c r="D380" s="550"/>
      <c r="E380" s="550"/>
      <c r="F380" s="550"/>
      <c r="G380" s="551"/>
    </row>
    <row r="381" ht="23.25" customHeight="1">
      <c r="A381" s="17"/>
      <c r="B381" s="552"/>
      <c r="C381" s="540"/>
      <c r="D381" s="540"/>
      <c r="E381" s="540"/>
      <c r="F381" s="540"/>
      <c r="G381" s="36"/>
    </row>
    <row r="382" ht="14.25" customHeight="1">
      <c r="A382" s="622" t="s">
        <v>4024</v>
      </c>
      <c r="B382" s="625"/>
      <c r="C382" s="550"/>
      <c r="D382" s="550"/>
      <c r="E382" s="550"/>
      <c r="F382" s="550"/>
      <c r="G382" s="551"/>
    </row>
    <row r="383" ht="14.25" customHeight="1">
      <c r="A383" s="565"/>
      <c r="B383" s="552"/>
      <c r="C383" s="540"/>
      <c r="D383" s="540"/>
      <c r="E383" s="540"/>
      <c r="F383" s="540"/>
      <c r="G383" s="36"/>
    </row>
    <row r="384" ht="14.25" customHeight="1">
      <c r="A384" s="566" t="s">
        <v>4025</v>
      </c>
      <c r="B384" s="626"/>
      <c r="C384" s="550"/>
      <c r="D384" s="550"/>
      <c r="E384" s="550"/>
      <c r="F384" s="550"/>
      <c r="G384" s="551"/>
    </row>
    <row r="385" ht="14.25" customHeight="1">
      <c r="A385" s="17"/>
      <c r="B385" s="552"/>
      <c r="C385" s="540"/>
      <c r="D385" s="540"/>
      <c r="E385" s="540"/>
      <c r="F385" s="540"/>
      <c r="G385" s="36"/>
    </row>
    <row r="386" ht="14.25" customHeight="1"/>
    <row r="387" ht="14.25" customHeight="1">
      <c r="A387" s="627" t="s">
        <v>4083</v>
      </c>
    </row>
    <row r="388" ht="14.25" customHeight="1">
      <c r="A388" s="628"/>
    </row>
    <row r="389" ht="14.25" customHeight="1">
      <c r="A389" s="627" t="s">
        <v>4084</v>
      </c>
    </row>
    <row r="390" ht="14.25" customHeight="1"/>
    <row r="391" ht="14.25" customHeight="1"/>
    <row r="392" ht="14.25" customHeight="1"/>
    <row r="393" ht="14.25" customHeight="1"/>
    <row r="394" ht="14.25" customHeight="1"/>
    <row r="395" ht="14.25" customHeight="1">
      <c r="A395" s="593"/>
      <c r="B395" s="593"/>
      <c r="C395" s="594" t="s">
        <v>4052</v>
      </c>
      <c r="D395" s="550"/>
      <c r="E395" s="550"/>
      <c r="F395" s="550"/>
      <c r="G395" s="551"/>
    </row>
    <row r="396" ht="14.25" customHeight="1">
      <c r="A396" s="534" t="s">
        <v>3987</v>
      </c>
      <c r="B396" s="537"/>
      <c r="C396" s="578" t="s">
        <v>3964</v>
      </c>
      <c r="D396" s="507"/>
      <c r="E396" s="507"/>
      <c r="F396" s="507"/>
      <c r="G396" s="537"/>
    </row>
    <row r="397" ht="14.25" customHeight="1">
      <c r="A397" s="596" t="s">
        <v>4053</v>
      </c>
      <c r="B397" s="537"/>
      <c r="C397" s="597" t="s">
        <v>4065</v>
      </c>
      <c r="D397" s="507"/>
      <c r="E397" s="507"/>
      <c r="F397" s="507"/>
      <c r="G397" s="537"/>
    </row>
    <row r="398" ht="14.25" customHeight="1">
      <c r="A398" s="598" t="s">
        <v>3989</v>
      </c>
      <c r="B398" s="537"/>
      <c r="C398" s="599" t="s">
        <v>3972</v>
      </c>
      <c r="D398" s="540"/>
      <c r="E398" s="540"/>
      <c r="F398" s="540"/>
      <c r="G398" s="36"/>
    </row>
    <row r="399" ht="14.25" customHeight="1">
      <c r="A399" s="600" t="s">
        <v>3991</v>
      </c>
      <c r="B399" s="537"/>
      <c r="C399" s="601" t="s">
        <v>4069</v>
      </c>
      <c r="D399" s="540"/>
      <c r="E399" s="540"/>
      <c r="F399" s="540"/>
      <c r="G399" s="36"/>
    </row>
    <row r="400" ht="14.25" customHeight="1">
      <c r="A400" s="602"/>
      <c r="B400" s="603"/>
      <c r="C400" s="604"/>
      <c r="D400" s="605"/>
      <c r="E400" s="605"/>
      <c r="F400" s="605"/>
      <c r="G400" s="606"/>
    </row>
    <row r="401" ht="14.25" customHeight="1">
      <c r="A401" s="607" t="s">
        <v>3993</v>
      </c>
      <c r="B401" s="608" t="s">
        <v>3828</v>
      </c>
      <c r="C401" s="540"/>
      <c r="D401" s="540"/>
      <c r="E401" s="540"/>
      <c r="F401" s="540"/>
      <c r="G401" s="36"/>
    </row>
    <row r="402" ht="14.25" customHeight="1">
      <c r="A402" s="609" t="s">
        <v>3995</v>
      </c>
      <c r="B402" s="610" t="s">
        <v>4073</v>
      </c>
      <c r="C402" s="550"/>
      <c r="D402" s="551"/>
      <c r="E402" s="611" t="s">
        <v>3999</v>
      </c>
      <c r="F402" s="550"/>
      <c r="G402" s="551"/>
    </row>
    <row r="403" ht="14.25" customHeight="1">
      <c r="A403" s="17"/>
      <c r="B403" s="612"/>
      <c r="C403" s="540"/>
      <c r="D403" s="36"/>
      <c r="E403" s="552"/>
      <c r="F403" s="540"/>
      <c r="G403" s="36"/>
    </row>
    <row r="404" ht="14.25" customHeight="1">
      <c r="A404" s="667"/>
      <c r="B404" s="614">
        <v>10.0</v>
      </c>
      <c r="C404" s="507"/>
      <c r="D404" s="537"/>
      <c r="E404" s="670" t="s">
        <v>4099</v>
      </c>
      <c r="F404" s="507"/>
      <c r="G404" s="537"/>
    </row>
    <row r="405" ht="14.25" customHeight="1">
      <c r="A405" s="667"/>
      <c r="B405" s="614"/>
      <c r="C405" s="507"/>
      <c r="D405" s="537"/>
      <c r="E405" s="615"/>
      <c r="F405" s="507"/>
      <c r="G405" s="537"/>
    </row>
    <row r="406" ht="14.25" customHeight="1">
      <c r="A406" s="667"/>
      <c r="B406" s="616"/>
      <c r="C406" s="507"/>
      <c r="D406" s="537"/>
      <c r="E406" s="617"/>
      <c r="F406" s="507"/>
      <c r="G406" s="537"/>
    </row>
    <row r="407" ht="14.25" customHeight="1">
      <c r="A407" s="618" t="s">
        <v>4008</v>
      </c>
      <c r="B407" s="668"/>
      <c r="C407" s="507"/>
      <c r="D407" s="507"/>
      <c r="E407" s="507"/>
      <c r="F407" s="507"/>
      <c r="G407" s="537"/>
    </row>
    <row r="408" ht="14.25" customHeight="1">
      <c r="A408" s="621" t="s">
        <v>4009</v>
      </c>
      <c r="B408" s="617" t="s">
        <v>4100</v>
      </c>
      <c r="C408" s="507"/>
      <c r="D408" s="507"/>
      <c r="E408" s="507"/>
      <c r="F408" s="507"/>
      <c r="G408" s="537"/>
    </row>
    <row r="409" ht="14.25" customHeight="1">
      <c r="A409" s="622" t="s">
        <v>4011</v>
      </c>
      <c r="B409" s="623"/>
      <c r="C409" s="550"/>
      <c r="D409" s="550"/>
      <c r="E409" s="550"/>
      <c r="F409" s="550"/>
      <c r="G409" s="551"/>
    </row>
    <row r="410" ht="14.25" customHeight="1">
      <c r="A410" s="17"/>
      <c r="B410" s="552"/>
      <c r="C410" s="540"/>
      <c r="D410" s="540"/>
      <c r="E410" s="540"/>
      <c r="F410" s="540"/>
      <c r="G410" s="36"/>
    </row>
    <row r="411" ht="14.25" customHeight="1">
      <c r="A411" s="622" t="s">
        <v>4012</v>
      </c>
      <c r="B411" s="623"/>
      <c r="C411" s="550"/>
      <c r="D411" s="550"/>
      <c r="E411" s="550"/>
      <c r="F411" s="550"/>
      <c r="G411" s="551"/>
    </row>
    <row r="412" ht="14.25" customHeight="1">
      <c r="A412" s="17"/>
      <c r="B412" s="552"/>
      <c r="C412" s="540"/>
      <c r="D412" s="540"/>
      <c r="E412" s="540"/>
      <c r="F412" s="540"/>
      <c r="G412" s="36"/>
    </row>
    <row r="413" ht="14.25" customHeight="1">
      <c r="A413" s="622" t="s">
        <v>4013</v>
      </c>
      <c r="B413" s="623"/>
      <c r="C413" s="550"/>
      <c r="D413" s="550"/>
      <c r="E413" s="550"/>
      <c r="F413" s="550"/>
      <c r="G413" s="551"/>
    </row>
    <row r="414" ht="14.25" customHeight="1">
      <c r="A414" s="17"/>
      <c r="B414" s="552"/>
      <c r="C414" s="540"/>
      <c r="D414" s="540"/>
      <c r="E414" s="540"/>
      <c r="F414" s="540"/>
      <c r="G414" s="36"/>
    </row>
    <row r="415" ht="14.25" customHeight="1">
      <c r="A415" s="622" t="s">
        <v>4015</v>
      </c>
      <c r="B415" s="623"/>
      <c r="C415" s="550"/>
      <c r="D415" s="550"/>
      <c r="E415" s="550"/>
      <c r="F415" s="550"/>
      <c r="G415" s="551"/>
    </row>
    <row r="416" ht="14.25" customHeight="1">
      <c r="A416" s="17"/>
      <c r="B416" s="552"/>
      <c r="C416" s="540"/>
      <c r="D416" s="540"/>
      <c r="E416" s="540"/>
      <c r="F416" s="540"/>
      <c r="G416" s="36"/>
    </row>
    <row r="417" ht="14.25" customHeight="1">
      <c r="A417" s="622" t="s">
        <v>4017</v>
      </c>
      <c r="B417" s="623"/>
      <c r="C417" s="550"/>
      <c r="D417" s="550"/>
      <c r="E417" s="550"/>
      <c r="F417" s="550"/>
      <c r="G417" s="551"/>
    </row>
    <row r="418" ht="14.25" customHeight="1">
      <c r="A418" s="17"/>
      <c r="B418" s="552"/>
      <c r="C418" s="540"/>
      <c r="D418" s="540"/>
      <c r="E418" s="540"/>
      <c r="F418" s="540"/>
      <c r="G418" s="36"/>
    </row>
    <row r="419" ht="14.25" customHeight="1">
      <c r="A419" s="622" t="s">
        <v>4019</v>
      </c>
      <c r="B419" s="623"/>
      <c r="C419" s="550"/>
      <c r="D419" s="550"/>
      <c r="E419" s="550"/>
      <c r="F419" s="550"/>
      <c r="G419" s="551"/>
    </row>
    <row r="420" ht="14.25" customHeight="1">
      <c r="A420" s="17"/>
      <c r="B420" s="552"/>
      <c r="C420" s="540"/>
      <c r="D420" s="540"/>
      <c r="E420" s="540"/>
      <c r="F420" s="540"/>
      <c r="G420" s="36"/>
    </row>
    <row r="421" ht="14.25" customHeight="1">
      <c r="A421" s="622" t="s">
        <v>4020</v>
      </c>
      <c r="B421" s="623"/>
      <c r="C421" s="550"/>
      <c r="D421" s="550"/>
      <c r="E421" s="550"/>
      <c r="F421" s="550"/>
      <c r="G421" s="551"/>
    </row>
    <row r="422" ht="14.25" customHeight="1">
      <c r="A422" s="17"/>
      <c r="B422" s="552"/>
      <c r="C422" s="540"/>
      <c r="D422" s="540"/>
      <c r="E422" s="540"/>
      <c r="F422" s="540"/>
      <c r="G422" s="36"/>
    </row>
    <row r="423" ht="14.25" customHeight="1">
      <c r="A423" s="622" t="s">
        <v>4021</v>
      </c>
      <c r="B423" s="624"/>
      <c r="C423" s="550"/>
      <c r="D423" s="550"/>
      <c r="E423" s="550"/>
      <c r="F423" s="550"/>
      <c r="G423" s="551"/>
    </row>
    <row r="424" ht="14.25" customHeight="1">
      <c r="A424" s="17"/>
      <c r="B424" s="552"/>
      <c r="C424" s="540"/>
      <c r="D424" s="540"/>
      <c r="E424" s="540"/>
      <c r="F424" s="540"/>
      <c r="G424" s="36"/>
    </row>
    <row r="425" ht="14.25" customHeight="1">
      <c r="A425" s="622" t="s">
        <v>3854</v>
      </c>
      <c r="B425" s="624"/>
      <c r="C425" s="550"/>
      <c r="D425" s="550"/>
      <c r="E425" s="550"/>
      <c r="F425" s="550"/>
      <c r="G425" s="551"/>
    </row>
    <row r="426" ht="14.25" customHeight="1">
      <c r="A426" s="17"/>
      <c r="B426" s="552"/>
      <c r="C426" s="540"/>
      <c r="D426" s="540"/>
      <c r="E426" s="540"/>
      <c r="F426" s="540"/>
      <c r="G426" s="36"/>
    </row>
    <row r="427" ht="14.25" customHeight="1">
      <c r="A427" s="622" t="s">
        <v>4022</v>
      </c>
      <c r="B427" s="669" t="s">
        <v>4101</v>
      </c>
      <c r="C427" s="550"/>
      <c r="D427" s="550"/>
      <c r="E427" s="550"/>
      <c r="F427" s="550"/>
      <c r="G427" s="551"/>
    </row>
    <row r="428" ht="23.25" customHeight="1">
      <c r="A428" s="17"/>
      <c r="B428" s="552"/>
      <c r="C428" s="540"/>
      <c r="D428" s="540"/>
      <c r="E428" s="540"/>
      <c r="F428" s="540"/>
      <c r="G428" s="36"/>
    </row>
    <row r="429" ht="14.25" customHeight="1">
      <c r="A429" s="622" t="s">
        <v>4024</v>
      </c>
      <c r="B429" s="625"/>
      <c r="C429" s="550"/>
      <c r="D429" s="550"/>
      <c r="E429" s="550"/>
      <c r="F429" s="550"/>
      <c r="G429" s="551"/>
    </row>
    <row r="430" ht="14.25" customHeight="1">
      <c r="A430" s="565"/>
      <c r="B430" s="552"/>
      <c r="C430" s="540"/>
      <c r="D430" s="540"/>
      <c r="E430" s="540"/>
      <c r="F430" s="540"/>
      <c r="G430" s="36"/>
    </row>
    <row r="431" ht="14.25" customHeight="1">
      <c r="A431" s="566" t="s">
        <v>4025</v>
      </c>
      <c r="B431" s="626"/>
      <c r="C431" s="550"/>
      <c r="D431" s="550"/>
      <c r="E431" s="550"/>
      <c r="F431" s="550"/>
      <c r="G431" s="551"/>
    </row>
    <row r="432" ht="14.25" customHeight="1">
      <c r="A432" s="17"/>
      <c r="B432" s="552"/>
      <c r="C432" s="540"/>
      <c r="D432" s="540"/>
      <c r="E432" s="540"/>
      <c r="F432" s="540"/>
      <c r="G432" s="36"/>
    </row>
    <row r="433" ht="14.25" customHeight="1"/>
    <row r="434" ht="14.25" customHeight="1">
      <c r="A434" s="627" t="s">
        <v>4083</v>
      </c>
    </row>
    <row r="435" ht="14.25" customHeight="1">
      <c r="A435" s="628"/>
    </row>
    <row r="436" ht="14.25" customHeight="1">
      <c r="A436" s="627" t="s">
        <v>4084</v>
      </c>
    </row>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425">
    <mergeCell ref="A191:A192"/>
    <mergeCell ref="B191:G192"/>
    <mergeCell ref="C198:G198"/>
    <mergeCell ref="A199:B199"/>
    <mergeCell ref="C199:G199"/>
    <mergeCell ref="A200:B200"/>
    <mergeCell ref="C200:G200"/>
    <mergeCell ref="A201:B201"/>
    <mergeCell ref="C201:G201"/>
    <mergeCell ref="A202:B202"/>
    <mergeCell ref="C202:G202"/>
    <mergeCell ref="B204:G204"/>
    <mergeCell ref="A205:A206"/>
    <mergeCell ref="E205:G206"/>
    <mergeCell ref="B205:D205"/>
    <mergeCell ref="B206:D206"/>
    <mergeCell ref="B207:D207"/>
    <mergeCell ref="B208:D208"/>
    <mergeCell ref="B209:D209"/>
    <mergeCell ref="B210:D210"/>
    <mergeCell ref="A212:A213"/>
    <mergeCell ref="E207:G207"/>
    <mergeCell ref="E208:G208"/>
    <mergeCell ref="E209:G209"/>
    <mergeCell ref="E210:G210"/>
    <mergeCell ref="B211:G211"/>
    <mergeCell ref="B212:G213"/>
    <mergeCell ref="B214:G215"/>
    <mergeCell ref="A228:A229"/>
    <mergeCell ref="A230:A231"/>
    <mergeCell ref="A232:A233"/>
    <mergeCell ref="A234:A235"/>
    <mergeCell ref="A214:A215"/>
    <mergeCell ref="A216:A217"/>
    <mergeCell ref="A218:A219"/>
    <mergeCell ref="A220:A221"/>
    <mergeCell ref="A222:A223"/>
    <mergeCell ref="A224:A225"/>
    <mergeCell ref="A226:A227"/>
    <mergeCell ref="B216:G217"/>
    <mergeCell ref="B218:G219"/>
    <mergeCell ref="B220:G221"/>
    <mergeCell ref="B222:G223"/>
    <mergeCell ref="B224:G225"/>
    <mergeCell ref="B226:G227"/>
    <mergeCell ref="B228:G229"/>
    <mergeCell ref="B230:G231"/>
    <mergeCell ref="B232:G233"/>
    <mergeCell ref="B234:G235"/>
    <mergeCell ref="C246:G246"/>
    <mergeCell ref="A247:B247"/>
    <mergeCell ref="C247:G247"/>
    <mergeCell ref="C248:G248"/>
    <mergeCell ref="B255:D255"/>
    <mergeCell ref="B256:D256"/>
    <mergeCell ref="B257:D257"/>
    <mergeCell ref="B258:D258"/>
    <mergeCell ref="B259:D259"/>
    <mergeCell ref="C249:G249"/>
    <mergeCell ref="C250:G250"/>
    <mergeCell ref="B252:G252"/>
    <mergeCell ref="B253:D253"/>
    <mergeCell ref="E253:G254"/>
    <mergeCell ref="B254:D254"/>
    <mergeCell ref="E255:G255"/>
    <mergeCell ref="E256:G256"/>
    <mergeCell ref="E257:G257"/>
    <mergeCell ref="E258:G258"/>
    <mergeCell ref="E259:G259"/>
    <mergeCell ref="B260:G260"/>
    <mergeCell ref="B261:G261"/>
    <mergeCell ref="B262:G263"/>
    <mergeCell ref="A248:B248"/>
    <mergeCell ref="A249:B249"/>
    <mergeCell ref="A250:B250"/>
    <mergeCell ref="A253:A254"/>
    <mergeCell ref="A262:A263"/>
    <mergeCell ref="A264:A265"/>
    <mergeCell ref="A266:A267"/>
    <mergeCell ref="B278:G279"/>
    <mergeCell ref="B280:G281"/>
    <mergeCell ref="B282:G283"/>
    <mergeCell ref="B264:G265"/>
    <mergeCell ref="B266:G267"/>
    <mergeCell ref="B268:G269"/>
    <mergeCell ref="B270:G271"/>
    <mergeCell ref="B272:G273"/>
    <mergeCell ref="B274:G275"/>
    <mergeCell ref="B276:G277"/>
    <mergeCell ref="B327:G328"/>
    <mergeCell ref="B329:G330"/>
    <mergeCell ref="B313:G314"/>
    <mergeCell ref="B315:G316"/>
    <mergeCell ref="B317:G318"/>
    <mergeCell ref="B319:G320"/>
    <mergeCell ref="B321:G322"/>
    <mergeCell ref="B323:G324"/>
    <mergeCell ref="B325:G326"/>
    <mergeCell ref="A268:A269"/>
    <mergeCell ref="A270:A271"/>
    <mergeCell ref="A272:A273"/>
    <mergeCell ref="A274:A275"/>
    <mergeCell ref="A276:A277"/>
    <mergeCell ref="A278:A279"/>
    <mergeCell ref="A280:A281"/>
    <mergeCell ref="A282:A283"/>
    <mergeCell ref="A284:A285"/>
    <mergeCell ref="B284:G285"/>
    <mergeCell ref="C295:G295"/>
    <mergeCell ref="A296:B296"/>
    <mergeCell ref="C296:G296"/>
    <mergeCell ref="C297:G297"/>
    <mergeCell ref="B304:D304"/>
    <mergeCell ref="B305:D305"/>
    <mergeCell ref="B306:D306"/>
    <mergeCell ref="B307:D307"/>
    <mergeCell ref="B308:D308"/>
    <mergeCell ref="C298:G298"/>
    <mergeCell ref="C299:G299"/>
    <mergeCell ref="B301:G301"/>
    <mergeCell ref="B302:D302"/>
    <mergeCell ref="E302:G303"/>
    <mergeCell ref="B303:D303"/>
    <mergeCell ref="E304:G304"/>
    <mergeCell ref="E305:G305"/>
    <mergeCell ref="E306:G306"/>
    <mergeCell ref="E307:G307"/>
    <mergeCell ref="E308:G308"/>
    <mergeCell ref="B309:G309"/>
    <mergeCell ref="B310:G310"/>
    <mergeCell ref="B311:G312"/>
    <mergeCell ref="A297:B297"/>
    <mergeCell ref="A298:B298"/>
    <mergeCell ref="A299:B299"/>
    <mergeCell ref="A302:A303"/>
    <mergeCell ref="A311:A312"/>
    <mergeCell ref="A313:A314"/>
    <mergeCell ref="A315:A316"/>
    <mergeCell ref="A317:A318"/>
    <mergeCell ref="A319:A320"/>
    <mergeCell ref="A321:A322"/>
    <mergeCell ref="A323:A324"/>
    <mergeCell ref="A325:A326"/>
    <mergeCell ref="A327:A328"/>
    <mergeCell ref="A329:A330"/>
    <mergeCell ref="A333:A334"/>
    <mergeCell ref="C54:G54"/>
    <mergeCell ref="C55:G55"/>
    <mergeCell ref="B57:G57"/>
    <mergeCell ref="B32:G33"/>
    <mergeCell ref="B34:G35"/>
    <mergeCell ref="B36:G37"/>
    <mergeCell ref="B38:G39"/>
    <mergeCell ref="B40:G41"/>
    <mergeCell ref="B42:G43"/>
    <mergeCell ref="C53:G53"/>
    <mergeCell ref="A2:B2"/>
    <mergeCell ref="C2:G2"/>
    <mergeCell ref="A3:B3"/>
    <mergeCell ref="C3:G3"/>
    <mergeCell ref="A4:B4"/>
    <mergeCell ref="C4:G4"/>
    <mergeCell ref="A5:B5"/>
    <mergeCell ref="C5:G5"/>
    <mergeCell ref="B7:G7"/>
    <mergeCell ref="A8:A9"/>
    <mergeCell ref="B8:B9"/>
    <mergeCell ref="C8:C9"/>
    <mergeCell ref="D8:D9"/>
    <mergeCell ref="E8:G9"/>
    <mergeCell ref="E10:G10"/>
    <mergeCell ref="E11:G11"/>
    <mergeCell ref="E12:G12"/>
    <mergeCell ref="E13:G13"/>
    <mergeCell ref="E14:G14"/>
    <mergeCell ref="E15:G15"/>
    <mergeCell ref="E16:G16"/>
    <mergeCell ref="E17:G17"/>
    <mergeCell ref="E18:G18"/>
    <mergeCell ref="B19:G19"/>
    <mergeCell ref="A20:A21"/>
    <mergeCell ref="B20:G21"/>
    <mergeCell ref="A22:A23"/>
    <mergeCell ref="B22:G23"/>
    <mergeCell ref="A24:A25"/>
    <mergeCell ref="B24:G25"/>
    <mergeCell ref="A26:A27"/>
    <mergeCell ref="B26:G27"/>
    <mergeCell ref="A28:A29"/>
    <mergeCell ref="B28:G29"/>
    <mergeCell ref="B30:G31"/>
    <mergeCell ref="A30:A31"/>
    <mergeCell ref="A32:A33"/>
    <mergeCell ref="A34:A35"/>
    <mergeCell ref="A36:A37"/>
    <mergeCell ref="A38:A39"/>
    <mergeCell ref="A40:A41"/>
    <mergeCell ref="A42:A43"/>
    <mergeCell ref="A53:B53"/>
    <mergeCell ref="A54:B54"/>
    <mergeCell ref="A55:B55"/>
    <mergeCell ref="A58:A59"/>
    <mergeCell ref="B58:B59"/>
    <mergeCell ref="C58:C59"/>
    <mergeCell ref="D58:D59"/>
    <mergeCell ref="E58:G59"/>
    <mergeCell ref="E60:G60"/>
    <mergeCell ref="E61:G61"/>
    <mergeCell ref="E62:G62"/>
    <mergeCell ref="E63:G63"/>
    <mergeCell ref="E64:G64"/>
    <mergeCell ref="E65:G65"/>
    <mergeCell ref="E66:G66"/>
    <mergeCell ref="E67:G67"/>
    <mergeCell ref="E68:G68"/>
    <mergeCell ref="B69:G69"/>
    <mergeCell ref="A70:A71"/>
    <mergeCell ref="B70:G71"/>
    <mergeCell ref="B72:G73"/>
    <mergeCell ref="A72:A73"/>
    <mergeCell ref="A74:A75"/>
    <mergeCell ref="A76:A77"/>
    <mergeCell ref="A78:A79"/>
    <mergeCell ref="A80:A81"/>
    <mergeCell ref="A82:A83"/>
    <mergeCell ref="A84:A85"/>
    <mergeCell ref="B88:G89"/>
    <mergeCell ref="B90:G91"/>
    <mergeCell ref="B92:G93"/>
    <mergeCell ref="C102:G102"/>
    <mergeCell ref="C103:G103"/>
    <mergeCell ref="C104:G104"/>
    <mergeCell ref="B106:G106"/>
    <mergeCell ref="B74:G75"/>
    <mergeCell ref="B76:G77"/>
    <mergeCell ref="B78:G79"/>
    <mergeCell ref="B80:G81"/>
    <mergeCell ref="B82:G83"/>
    <mergeCell ref="B84:G85"/>
    <mergeCell ref="B86:G87"/>
    <mergeCell ref="A86:A87"/>
    <mergeCell ref="A88:A89"/>
    <mergeCell ref="A90:A91"/>
    <mergeCell ref="A92:A93"/>
    <mergeCell ref="A102:B102"/>
    <mergeCell ref="A103:B103"/>
    <mergeCell ref="A104:B104"/>
    <mergeCell ref="A107:A108"/>
    <mergeCell ref="B107:B108"/>
    <mergeCell ref="C107:C108"/>
    <mergeCell ref="D107:D108"/>
    <mergeCell ref="E107:G108"/>
    <mergeCell ref="E109:G109"/>
    <mergeCell ref="E110:G110"/>
    <mergeCell ref="C154:G154"/>
    <mergeCell ref="B156:G156"/>
    <mergeCell ref="E157:G158"/>
    <mergeCell ref="E159:G159"/>
    <mergeCell ref="E160:G160"/>
    <mergeCell ref="E161:G161"/>
    <mergeCell ref="E162:G162"/>
    <mergeCell ref="E163:G163"/>
    <mergeCell ref="E164:G164"/>
    <mergeCell ref="E165:G165"/>
    <mergeCell ref="E166:G166"/>
    <mergeCell ref="E167:G167"/>
    <mergeCell ref="B168:G168"/>
    <mergeCell ref="B169:G170"/>
    <mergeCell ref="A169:A170"/>
    <mergeCell ref="A171:A172"/>
    <mergeCell ref="B171:G172"/>
    <mergeCell ref="A173:A174"/>
    <mergeCell ref="B173:G174"/>
    <mergeCell ref="A175:A176"/>
    <mergeCell ref="B175:G176"/>
    <mergeCell ref="A177:A178"/>
    <mergeCell ref="B177:G178"/>
    <mergeCell ref="A179:A180"/>
    <mergeCell ref="B179:G180"/>
    <mergeCell ref="A181:A182"/>
    <mergeCell ref="B181:G182"/>
    <mergeCell ref="B183:G184"/>
    <mergeCell ref="E111:G111"/>
    <mergeCell ref="E112:G112"/>
    <mergeCell ref="E113:G113"/>
    <mergeCell ref="E114:G114"/>
    <mergeCell ref="E115:G115"/>
    <mergeCell ref="E116:G116"/>
    <mergeCell ref="E117:G117"/>
    <mergeCell ref="B118:G118"/>
    <mergeCell ref="A119:A120"/>
    <mergeCell ref="B119:G120"/>
    <mergeCell ref="A121:A122"/>
    <mergeCell ref="B121:G122"/>
    <mergeCell ref="A123:A124"/>
    <mergeCell ref="B123:G124"/>
    <mergeCell ref="A125:A126"/>
    <mergeCell ref="B125:G126"/>
    <mergeCell ref="A127:A128"/>
    <mergeCell ref="B127:G128"/>
    <mergeCell ref="A129:A130"/>
    <mergeCell ref="B129:G130"/>
    <mergeCell ref="B131:G132"/>
    <mergeCell ref="A153:B153"/>
    <mergeCell ref="A154:B154"/>
    <mergeCell ref="A157:A158"/>
    <mergeCell ref="B157:B158"/>
    <mergeCell ref="C157:C158"/>
    <mergeCell ref="D157:D158"/>
    <mergeCell ref="A131:A132"/>
    <mergeCell ref="A133:A134"/>
    <mergeCell ref="A135:A136"/>
    <mergeCell ref="A137:A138"/>
    <mergeCell ref="A139:A140"/>
    <mergeCell ref="A141:A142"/>
    <mergeCell ref="A152:B152"/>
    <mergeCell ref="B133:G134"/>
    <mergeCell ref="B135:G136"/>
    <mergeCell ref="B137:G138"/>
    <mergeCell ref="B139:G140"/>
    <mergeCell ref="B141:G142"/>
    <mergeCell ref="C152:G152"/>
    <mergeCell ref="C153:G153"/>
    <mergeCell ref="A183:A184"/>
    <mergeCell ref="A185:A186"/>
    <mergeCell ref="B185:G186"/>
    <mergeCell ref="A187:A188"/>
    <mergeCell ref="B187:G188"/>
    <mergeCell ref="A189:A190"/>
    <mergeCell ref="B189:G190"/>
    <mergeCell ref="B368:G369"/>
    <mergeCell ref="B370:G371"/>
    <mergeCell ref="B372:G373"/>
    <mergeCell ref="B374:G375"/>
    <mergeCell ref="B376:G377"/>
    <mergeCell ref="B378:G379"/>
    <mergeCell ref="B380:G381"/>
    <mergeCell ref="B382:G383"/>
    <mergeCell ref="B384:G385"/>
    <mergeCell ref="C395:G395"/>
    <mergeCell ref="A396:B396"/>
    <mergeCell ref="C396:G396"/>
    <mergeCell ref="A397:B397"/>
    <mergeCell ref="C397:G397"/>
    <mergeCell ref="B402:D402"/>
    <mergeCell ref="B403:D403"/>
    <mergeCell ref="B404:D404"/>
    <mergeCell ref="B405:D405"/>
    <mergeCell ref="B406:D406"/>
    <mergeCell ref="A398:B398"/>
    <mergeCell ref="C398:G398"/>
    <mergeCell ref="A399:B399"/>
    <mergeCell ref="C399:G399"/>
    <mergeCell ref="B401:G401"/>
    <mergeCell ref="A402:A403"/>
    <mergeCell ref="E402:G403"/>
    <mergeCell ref="E404:G404"/>
    <mergeCell ref="E405:G405"/>
    <mergeCell ref="E406:G406"/>
    <mergeCell ref="B407:G407"/>
    <mergeCell ref="B408:G408"/>
    <mergeCell ref="A409:A410"/>
    <mergeCell ref="B409:G410"/>
    <mergeCell ref="A417:A418"/>
    <mergeCell ref="A419:A420"/>
    <mergeCell ref="A421:A422"/>
    <mergeCell ref="A423:A424"/>
    <mergeCell ref="A425:A426"/>
    <mergeCell ref="A427:A428"/>
    <mergeCell ref="A429:A430"/>
    <mergeCell ref="A431:A432"/>
    <mergeCell ref="B419:G420"/>
    <mergeCell ref="B421:G422"/>
    <mergeCell ref="B423:G424"/>
    <mergeCell ref="B425:G426"/>
    <mergeCell ref="B427:G428"/>
    <mergeCell ref="B429:G430"/>
    <mergeCell ref="B431:G432"/>
    <mergeCell ref="A411:A412"/>
    <mergeCell ref="B411:G412"/>
    <mergeCell ref="A413:A414"/>
    <mergeCell ref="B413:G414"/>
    <mergeCell ref="A415:A416"/>
    <mergeCell ref="B415:G416"/>
    <mergeCell ref="B417:G418"/>
    <mergeCell ref="A331:A332"/>
    <mergeCell ref="B331:G332"/>
    <mergeCell ref="B333:G334"/>
    <mergeCell ref="C348:G348"/>
    <mergeCell ref="A349:B349"/>
    <mergeCell ref="C349:G349"/>
    <mergeCell ref="C350:G350"/>
    <mergeCell ref="B357:D357"/>
    <mergeCell ref="B358:D358"/>
    <mergeCell ref="B359:D359"/>
    <mergeCell ref="C351:G351"/>
    <mergeCell ref="C352:G352"/>
    <mergeCell ref="B354:G354"/>
    <mergeCell ref="B355:D355"/>
    <mergeCell ref="E355:G356"/>
    <mergeCell ref="B356:D356"/>
    <mergeCell ref="E357:G357"/>
    <mergeCell ref="A350:B350"/>
    <mergeCell ref="A351:B351"/>
    <mergeCell ref="A352:B352"/>
    <mergeCell ref="A355:A356"/>
    <mergeCell ref="A362:A363"/>
    <mergeCell ref="A364:A365"/>
    <mergeCell ref="A366:A367"/>
    <mergeCell ref="E358:G358"/>
    <mergeCell ref="E359:G359"/>
    <mergeCell ref="B360:G360"/>
    <mergeCell ref="B361:G361"/>
    <mergeCell ref="B362:G363"/>
    <mergeCell ref="B364:G365"/>
    <mergeCell ref="B366:G367"/>
    <mergeCell ref="A382:A383"/>
    <mergeCell ref="A384:A385"/>
    <mergeCell ref="A368:A369"/>
    <mergeCell ref="A370:A371"/>
    <mergeCell ref="A372:A373"/>
    <mergeCell ref="A374:A375"/>
    <mergeCell ref="A376:A377"/>
    <mergeCell ref="A378:A379"/>
    <mergeCell ref="A380:A381"/>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25.14"/>
    <col customWidth="1" min="2" max="2" width="32.71"/>
    <col customWidth="1" min="3" max="3" width="18.86"/>
    <col customWidth="1" min="4" max="4" width="28.14"/>
    <col customWidth="1" min="5" max="5" width="23.0"/>
    <col customWidth="1" min="6" max="6" width="25.0"/>
    <col customWidth="1" min="7" max="7" width="24.71"/>
    <col customWidth="1" min="8" max="8" width="22.86"/>
    <col customWidth="1" min="9" max="9" width="29.86"/>
    <col customWidth="1" min="10" max="10" width="22.14"/>
    <col customWidth="1" min="11" max="11" width="14.43"/>
    <col customWidth="1" min="12" max="12" width="5.43"/>
    <col customWidth="1" min="13" max="13" width="16.57"/>
    <col customWidth="1" min="14" max="14" width="23.43"/>
    <col customWidth="1" min="15" max="15" width="10.0"/>
    <col customWidth="1" min="16" max="16" width="13.29"/>
    <col customWidth="1" min="17" max="17" width="14.43"/>
    <col customWidth="1" min="18" max="18" width="22.0"/>
    <col customWidth="1" min="19" max="21" width="8.71"/>
  </cols>
  <sheetData>
    <row r="1" ht="50.25" customHeight="1">
      <c r="A1" s="671" t="s">
        <v>4102</v>
      </c>
      <c r="B1" s="672" t="s">
        <v>3647</v>
      </c>
      <c r="C1" s="673" t="s">
        <v>4103</v>
      </c>
      <c r="D1" s="671" t="s">
        <v>4104</v>
      </c>
      <c r="E1" s="671" t="s">
        <v>3856</v>
      </c>
      <c r="F1" s="673" t="s">
        <v>4105</v>
      </c>
      <c r="G1" s="673" t="s">
        <v>4106</v>
      </c>
      <c r="H1" s="673" t="s">
        <v>981</v>
      </c>
      <c r="I1" s="673" t="s">
        <v>4107</v>
      </c>
      <c r="J1" s="674" t="s">
        <v>4108</v>
      </c>
      <c r="K1" s="675" t="s">
        <v>4109</v>
      </c>
      <c r="L1" s="671"/>
      <c r="M1" s="671"/>
      <c r="N1" s="671"/>
      <c r="O1" s="671"/>
      <c r="P1" s="671"/>
      <c r="Q1" s="671"/>
      <c r="R1" s="671"/>
      <c r="S1" s="671"/>
      <c r="T1" s="671"/>
      <c r="U1" s="671"/>
    </row>
    <row r="2" outlineLevel="1">
      <c r="A2" s="676" t="s">
        <v>4110</v>
      </c>
      <c r="B2" s="455" t="s">
        <v>4111</v>
      </c>
      <c r="C2" s="455">
        <v>70.0</v>
      </c>
      <c r="D2" s="455" t="s">
        <v>4112</v>
      </c>
      <c r="E2" s="676">
        <v>658000.0</v>
      </c>
      <c r="F2" s="677" t="s">
        <v>4113</v>
      </c>
      <c r="G2" s="678" t="s">
        <v>4114</v>
      </c>
      <c r="H2" s="678" t="s">
        <v>4115</v>
      </c>
      <c r="I2" s="679" t="s">
        <v>4116</v>
      </c>
      <c r="J2" s="680" t="s">
        <v>4117</v>
      </c>
      <c r="K2" s="541"/>
      <c r="L2" s="541"/>
      <c r="M2" s="541"/>
      <c r="N2" s="541"/>
      <c r="O2" s="541"/>
      <c r="P2" s="541"/>
      <c r="Q2" s="541"/>
      <c r="R2" s="541"/>
      <c r="S2" s="541"/>
      <c r="T2" s="541"/>
      <c r="U2" s="541"/>
    </row>
    <row r="3" ht="15.75" customHeight="1">
      <c r="A3" s="676" t="s">
        <v>4118</v>
      </c>
      <c r="B3" s="455" t="s">
        <v>4119</v>
      </c>
      <c r="C3" s="455">
        <v>65.0</v>
      </c>
      <c r="D3" s="678">
        <v>3720.0</v>
      </c>
      <c r="E3" s="681">
        <f>D3*C3</f>
        <v>241800</v>
      </c>
      <c r="F3" s="678"/>
      <c r="G3" s="678"/>
      <c r="H3" s="678"/>
      <c r="I3" s="679"/>
      <c r="J3" s="680"/>
      <c r="K3" s="541"/>
      <c r="L3" s="541"/>
      <c r="M3" s="541"/>
      <c r="N3" s="541"/>
      <c r="O3" s="541"/>
      <c r="P3" s="541"/>
      <c r="Q3" s="541"/>
      <c r="R3" s="541"/>
      <c r="S3" s="541"/>
      <c r="T3" s="541"/>
      <c r="U3" s="541"/>
    </row>
    <row r="4" ht="15.75" customHeight="1">
      <c r="A4" s="676" t="s">
        <v>4120</v>
      </c>
      <c r="B4" s="455" t="s">
        <v>4121</v>
      </c>
      <c r="C4" s="455" t="s">
        <v>4122</v>
      </c>
      <c r="D4" s="678" t="s">
        <v>4123</v>
      </c>
      <c r="E4" s="681">
        <v>440400.0</v>
      </c>
      <c r="F4" s="678"/>
      <c r="G4" s="678"/>
      <c r="H4" s="678"/>
      <c r="I4" s="679"/>
      <c r="J4" s="680"/>
      <c r="K4" s="541"/>
      <c r="L4" s="541"/>
      <c r="M4" s="541"/>
      <c r="N4" s="541"/>
      <c r="O4" s="541"/>
      <c r="P4" s="541"/>
      <c r="Q4" s="541"/>
      <c r="R4" s="541"/>
      <c r="S4" s="541"/>
      <c r="T4" s="541"/>
      <c r="U4" s="541"/>
    </row>
    <row r="5" ht="15.75" customHeight="1">
      <c r="A5" s="676" t="s">
        <v>4124</v>
      </c>
      <c r="B5" s="455" t="s">
        <v>4125</v>
      </c>
      <c r="C5" s="455">
        <v>200.0</v>
      </c>
      <c r="D5" s="678">
        <v>4700.0</v>
      </c>
      <c r="E5" s="681">
        <f>C5*D5</f>
        <v>940000</v>
      </c>
      <c r="F5" s="678"/>
      <c r="G5" s="678"/>
      <c r="H5" s="678"/>
      <c r="I5" s="679"/>
      <c r="J5" s="680"/>
      <c r="K5" s="541"/>
      <c r="L5" s="541"/>
      <c r="M5" s="541"/>
      <c r="N5" s="541"/>
      <c r="O5" s="541"/>
      <c r="P5" s="541"/>
      <c r="Q5" s="541"/>
      <c r="R5" s="541"/>
      <c r="S5" s="541"/>
      <c r="T5" s="541"/>
      <c r="U5" s="541"/>
    </row>
    <row r="6" ht="15.75" customHeight="1">
      <c r="A6" s="676" t="s">
        <v>3931</v>
      </c>
      <c r="B6" s="455" t="s">
        <v>4126</v>
      </c>
      <c r="C6" s="455" t="s">
        <v>4127</v>
      </c>
      <c r="D6" s="678" t="s">
        <v>4128</v>
      </c>
      <c r="E6" s="681">
        <v>1377500.0</v>
      </c>
      <c r="F6" s="678"/>
      <c r="G6" s="678"/>
      <c r="H6" s="678"/>
      <c r="I6" s="679"/>
      <c r="J6" s="680"/>
      <c r="K6" s="541"/>
      <c r="L6" s="541"/>
      <c r="M6" s="541"/>
      <c r="N6" s="541"/>
      <c r="O6" s="541"/>
      <c r="P6" s="541"/>
      <c r="Q6" s="541"/>
      <c r="R6" s="541"/>
      <c r="S6" s="541"/>
      <c r="T6" s="541"/>
      <c r="U6" s="541"/>
    </row>
    <row r="7" ht="15.75" customHeight="1">
      <c r="A7" s="676" t="s">
        <v>4129</v>
      </c>
      <c r="B7" s="455" t="s">
        <v>4130</v>
      </c>
      <c r="C7" s="455">
        <v>300.0</v>
      </c>
      <c r="D7" s="678">
        <v>4200.0</v>
      </c>
      <c r="E7" s="681">
        <f t="shared" ref="E7:E8" si="1">C7*D7</f>
        <v>1260000</v>
      </c>
      <c r="F7" s="678"/>
      <c r="G7" s="678"/>
      <c r="H7" s="678"/>
      <c r="I7" s="679"/>
      <c r="J7" s="680"/>
      <c r="K7" s="541"/>
      <c r="L7" s="541"/>
      <c r="M7" s="541"/>
      <c r="N7" s="541"/>
      <c r="O7" s="541"/>
      <c r="P7" s="541"/>
      <c r="Q7" s="541"/>
      <c r="R7" s="541"/>
      <c r="S7" s="541"/>
      <c r="T7" s="541"/>
      <c r="U7" s="541"/>
    </row>
    <row r="8" ht="15.75" customHeight="1">
      <c r="A8" s="676" t="s">
        <v>4131</v>
      </c>
      <c r="B8" s="455" t="s">
        <v>4130</v>
      </c>
      <c r="C8" s="455">
        <v>72.0</v>
      </c>
      <c r="D8" s="678">
        <v>3700.0</v>
      </c>
      <c r="E8" s="681">
        <f t="shared" si="1"/>
        <v>266400</v>
      </c>
      <c r="F8" s="678"/>
      <c r="G8" s="678"/>
      <c r="H8" s="678"/>
      <c r="I8" s="679"/>
      <c r="J8" s="680"/>
      <c r="K8" s="541"/>
      <c r="L8" s="541"/>
      <c r="M8" s="541"/>
      <c r="N8" s="541"/>
      <c r="O8" s="541"/>
      <c r="P8" s="541"/>
      <c r="Q8" s="541"/>
      <c r="R8" s="541"/>
      <c r="S8" s="541"/>
      <c r="T8" s="541"/>
      <c r="U8" s="541"/>
    </row>
    <row r="9" ht="15.75" customHeight="1">
      <c r="A9" s="676" t="s">
        <v>4132</v>
      </c>
      <c r="B9" s="455" t="s">
        <v>4130</v>
      </c>
      <c r="C9" s="455">
        <v>620.0</v>
      </c>
      <c r="D9" s="678">
        <v>3132.0</v>
      </c>
      <c r="E9" s="676">
        <v>1941840.0</v>
      </c>
      <c r="F9" s="678"/>
      <c r="G9" s="678"/>
      <c r="H9" s="678"/>
      <c r="I9" s="679"/>
      <c r="J9" s="680"/>
      <c r="K9" s="541"/>
      <c r="L9" s="541"/>
      <c r="M9" s="541"/>
      <c r="N9" s="541"/>
      <c r="O9" s="541"/>
      <c r="P9" s="541"/>
      <c r="Q9" s="541"/>
      <c r="R9" s="541"/>
      <c r="S9" s="541"/>
      <c r="T9" s="541"/>
      <c r="U9" s="541"/>
    </row>
    <row r="10" ht="15.75" customHeight="1">
      <c r="A10" s="676" t="s">
        <v>4133</v>
      </c>
      <c r="B10" s="455" t="s">
        <v>4121</v>
      </c>
      <c r="C10" s="455" t="s">
        <v>4134</v>
      </c>
      <c r="D10" s="678" t="s">
        <v>4135</v>
      </c>
      <c r="E10" s="676">
        <v>442800.0</v>
      </c>
      <c r="F10" s="678"/>
      <c r="G10" s="678"/>
      <c r="H10" s="678"/>
      <c r="I10" s="679"/>
      <c r="J10" s="680"/>
      <c r="K10" s="541"/>
      <c r="L10" s="541"/>
      <c r="M10" s="541"/>
      <c r="N10" s="541"/>
      <c r="O10" s="541"/>
      <c r="P10" s="541"/>
      <c r="Q10" s="541"/>
      <c r="R10" s="541"/>
      <c r="S10" s="541"/>
      <c r="T10" s="541"/>
      <c r="U10" s="541"/>
    </row>
    <row r="11" ht="15.75" customHeight="1">
      <c r="A11" s="676" t="s">
        <v>4136</v>
      </c>
      <c r="B11" s="455" t="s">
        <v>4137</v>
      </c>
      <c r="C11" s="455" t="s">
        <v>4138</v>
      </c>
      <c r="D11" s="678" t="s">
        <v>4139</v>
      </c>
      <c r="E11" s="678">
        <v>277200.0</v>
      </c>
      <c r="F11" s="678"/>
      <c r="G11" s="678"/>
      <c r="H11" s="678"/>
      <c r="I11" s="679"/>
      <c r="J11" s="680"/>
      <c r="K11" s="541"/>
      <c r="L11" s="541"/>
      <c r="M11" s="541"/>
      <c r="N11" s="541"/>
      <c r="O11" s="541"/>
      <c r="P11" s="541"/>
      <c r="Q11" s="541"/>
      <c r="R11" s="541"/>
      <c r="S11" s="541"/>
      <c r="T11" s="541"/>
      <c r="U11" s="541"/>
    </row>
    <row r="12" ht="15.75" customHeight="1">
      <c r="A12" s="678"/>
      <c r="B12" s="455"/>
      <c r="C12" s="455"/>
      <c r="D12" s="678"/>
      <c r="E12" s="678"/>
      <c r="F12" s="678"/>
      <c r="G12" s="678"/>
      <c r="H12" s="678"/>
      <c r="I12" s="679"/>
      <c r="J12" s="680"/>
      <c r="K12" s="541"/>
      <c r="L12" s="541"/>
      <c r="M12" s="541"/>
      <c r="N12" s="541"/>
      <c r="O12" s="541"/>
      <c r="P12" s="541"/>
      <c r="Q12" s="541"/>
      <c r="R12" s="541"/>
      <c r="S12" s="541"/>
      <c r="T12" s="541"/>
      <c r="U12" s="541"/>
    </row>
    <row r="13" ht="15.75" customHeight="1">
      <c r="A13" s="678"/>
      <c r="B13" s="455"/>
      <c r="C13" s="455"/>
      <c r="D13" s="678"/>
      <c r="E13" s="678"/>
      <c r="F13" s="678"/>
      <c r="G13" s="678"/>
      <c r="H13" s="678"/>
      <c r="I13" s="679"/>
      <c r="J13" s="680"/>
      <c r="K13" s="541"/>
      <c r="L13" s="541"/>
      <c r="M13" s="541"/>
      <c r="N13" s="541"/>
      <c r="O13" s="541"/>
      <c r="P13" s="541"/>
      <c r="Q13" s="541"/>
      <c r="R13" s="541"/>
      <c r="S13" s="541"/>
      <c r="T13" s="541"/>
      <c r="U13" s="541"/>
    </row>
    <row r="14" ht="15.75" customHeight="1">
      <c r="A14" s="682" t="s">
        <v>4140</v>
      </c>
      <c r="B14" s="683" t="s">
        <v>3661</v>
      </c>
      <c r="C14" s="683">
        <v>60.0</v>
      </c>
      <c r="D14" s="682">
        <v>3700.0</v>
      </c>
      <c r="E14" s="682">
        <v>222000.0</v>
      </c>
      <c r="F14" s="682" t="s">
        <v>4141</v>
      </c>
      <c r="G14" s="682" t="s">
        <v>4142</v>
      </c>
      <c r="H14" s="682" t="s">
        <v>4143</v>
      </c>
      <c r="I14" s="684" t="s">
        <v>4144</v>
      </c>
      <c r="J14" s="685" t="s">
        <v>4145</v>
      </c>
      <c r="K14" s="541"/>
      <c r="L14" s="541"/>
      <c r="M14" s="541"/>
      <c r="N14" s="541"/>
      <c r="O14" s="541"/>
      <c r="P14" s="541"/>
      <c r="Q14" s="541"/>
      <c r="R14" s="541"/>
      <c r="S14" s="541"/>
      <c r="T14" s="541"/>
      <c r="U14" s="541"/>
    </row>
    <row r="15" ht="15.75" customHeight="1">
      <c r="A15" s="682" t="s">
        <v>4146</v>
      </c>
      <c r="B15" s="683" t="s">
        <v>3661</v>
      </c>
      <c r="C15" s="683">
        <v>34.0</v>
      </c>
      <c r="D15" s="682" t="s">
        <v>4147</v>
      </c>
      <c r="E15" s="682">
        <v>99600.0</v>
      </c>
      <c r="F15" s="682" t="s">
        <v>4067</v>
      </c>
      <c r="G15" s="678"/>
      <c r="H15" s="678"/>
      <c r="I15" s="686" t="s">
        <v>572</v>
      </c>
      <c r="J15" s="680"/>
      <c r="K15" s="541"/>
      <c r="L15" s="541"/>
      <c r="M15" s="541"/>
      <c r="N15" s="541"/>
      <c r="O15" s="541"/>
      <c r="P15" s="541"/>
      <c r="Q15" s="541"/>
      <c r="R15" s="541"/>
      <c r="S15" s="541"/>
      <c r="T15" s="541"/>
      <c r="U15" s="541"/>
    </row>
    <row r="16" ht="15.75" customHeight="1">
      <c r="A16" s="678"/>
      <c r="B16" s="455"/>
      <c r="C16" s="455"/>
      <c r="D16" s="678"/>
      <c r="E16" s="678"/>
      <c r="F16" s="678"/>
      <c r="G16" s="678"/>
      <c r="H16" s="678"/>
      <c r="I16" s="679"/>
      <c r="J16" s="680"/>
      <c r="K16" s="541"/>
      <c r="L16" s="541"/>
      <c r="M16" s="541"/>
      <c r="N16" s="541"/>
      <c r="O16" s="541"/>
      <c r="P16" s="541"/>
      <c r="Q16" s="541"/>
      <c r="R16" s="541"/>
      <c r="S16" s="541"/>
      <c r="T16" s="541"/>
      <c r="U16" s="541"/>
    </row>
    <row r="17" ht="15.75" customHeight="1">
      <c r="A17" s="678"/>
      <c r="B17" s="455"/>
      <c r="C17" s="455"/>
      <c r="D17" s="678"/>
      <c r="E17" s="678"/>
      <c r="F17" s="678"/>
      <c r="G17" s="678"/>
      <c r="H17" s="678"/>
      <c r="I17" s="679"/>
      <c r="J17" s="680"/>
      <c r="K17" s="541"/>
      <c r="L17" s="541"/>
      <c r="M17" s="541"/>
      <c r="N17" s="541"/>
      <c r="O17" s="541"/>
      <c r="P17" s="541"/>
      <c r="Q17" s="541"/>
      <c r="R17" s="541"/>
      <c r="S17" s="541"/>
      <c r="T17" s="541"/>
      <c r="U17" s="541"/>
    </row>
    <row r="18" ht="15.75" customHeight="1">
      <c r="A18" s="678"/>
      <c r="B18" s="455"/>
      <c r="C18" s="455"/>
      <c r="D18" s="678"/>
      <c r="E18" s="678"/>
      <c r="F18" s="678"/>
      <c r="G18" s="678"/>
      <c r="H18" s="678"/>
      <c r="I18" s="679"/>
      <c r="J18" s="680"/>
      <c r="K18" s="541"/>
      <c r="L18" s="541"/>
      <c r="M18" s="541"/>
      <c r="N18" s="541"/>
      <c r="O18" s="541"/>
      <c r="P18" s="541"/>
      <c r="Q18" s="541"/>
      <c r="R18" s="541"/>
      <c r="S18" s="541"/>
      <c r="T18" s="541"/>
      <c r="U18" s="541"/>
    </row>
    <row r="19" ht="15.75" customHeight="1">
      <c r="A19" s="678"/>
      <c r="B19" s="455"/>
      <c r="C19" s="455"/>
      <c r="D19" s="678"/>
      <c r="E19" s="678"/>
      <c r="F19" s="678"/>
      <c r="G19" s="678"/>
      <c r="H19" s="678"/>
      <c r="I19" s="679"/>
      <c r="J19" s="680"/>
      <c r="K19" s="541"/>
      <c r="L19" s="541"/>
      <c r="M19" s="541"/>
      <c r="N19" s="541"/>
      <c r="O19" s="541"/>
      <c r="P19" s="541"/>
      <c r="Q19" s="541"/>
      <c r="R19" s="541"/>
      <c r="S19" s="541"/>
      <c r="T19" s="541"/>
      <c r="U19" s="541"/>
    </row>
    <row r="20" ht="15.75" customHeight="1">
      <c r="A20" s="678"/>
      <c r="B20" s="455"/>
      <c r="C20" s="455"/>
      <c r="D20" s="678"/>
      <c r="E20" s="678"/>
      <c r="F20" s="678"/>
      <c r="G20" s="678"/>
      <c r="H20" s="678"/>
      <c r="I20" s="679"/>
      <c r="J20" s="680"/>
      <c r="K20" s="541"/>
      <c r="L20" s="541"/>
      <c r="M20" s="541"/>
      <c r="N20" s="541"/>
      <c r="O20" s="541"/>
      <c r="P20" s="541"/>
      <c r="Q20" s="541"/>
      <c r="R20" s="541"/>
      <c r="S20" s="541"/>
      <c r="T20" s="541"/>
      <c r="U20" s="541"/>
    </row>
    <row r="21" ht="15.75" customHeight="1">
      <c r="A21" s="678"/>
      <c r="B21" s="455"/>
      <c r="C21" s="455"/>
      <c r="D21" s="678"/>
      <c r="E21" s="678"/>
      <c r="F21" s="678"/>
      <c r="G21" s="678"/>
      <c r="H21" s="678"/>
      <c r="I21" s="679"/>
      <c r="J21" s="680"/>
      <c r="K21" s="541"/>
      <c r="L21" s="541"/>
      <c r="M21" s="541"/>
      <c r="N21" s="541"/>
      <c r="O21" s="541"/>
      <c r="P21" s="541"/>
      <c r="Q21" s="541"/>
      <c r="R21" s="541"/>
      <c r="S21" s="541"/>
      <c r="T21" s="541"/>
      <c r="U21" s="541"/>
    </row>
    <row r="22" ht="15.75" customHeight="1">
      <c r="A22" s="678"/>
      <c r="B22" s="455"/>
      <c r="C22" s="455"/>
      <c r="D22" s="678"/>
      <c r="E22" s="678"/>
      <c r="F22" s="678"/>
      <c r="G22" s="678"/>
      <c r="H22" s="678"/>
      <c r="I22" s="679"/>
      <c r="J22" s="680"/>
      <c r="K22" s="541"/>
      <c r="L22" s="541"/>
      <c r="M22" s="541"/>
      <c r="N22" s="541"/>
      <c r="O22" s="541"/>
      <c r="P22" s="541"/>
      <c r="Q22" s="541"/>
      <c r="R22" s="541"/>
      <c r="S22" s="541"/>
      <c r="T22" s="541"/>
      <c r="U22" s="541"/>
    </row>
    <row r="23" ht="15.75" customHeight="1">
      <c r="A23" s="678"/>
      <c r="B23" s="455"/>
      <c r="C23" s="455"/>
      <c r="D23" s="678"/>
      <c r="E23" s="678"/>
      <c r="F23" s="678"/>
      <c r="G23" s="678"/>
      <c r="H23" s="678"/>
      <c r="I23" s="679"/>
      <c r="J23" s="680"/>
      <c r="K23" s="541"/>
      <c r="L23" s="541"/>
      <c r="M23" s="541"/>
      <c r="N23" s="541"/>
      <c r="O23" s="541"/>
      <c r="P23" s="541"/>
      <c r="Q23" s="541"/>
      <c r="R23" s="541"/>
      <c r="S23" s="541"/>
      <c r="T23" s="541"/>
      <c r="U23" s="541"/>
    </row>
    <row r="24" ht="15.75" customHeight="1">
      <c r="A24" s="678"/>
      <c r="B24" s="455"/>
      <c r="C24" s="455"/>
      <c r="D24" s="678"/>
      <c r="E24" s="678"/>
      <c r="F24" s="678"/>
      <c r="G24" s="678"/>
      <c r="H24" s="678"/>
      <c r="I24" s="679"/>
      <c r="J24" s="680"/>
      <c r="K24" s="541"/>
      <c r="L24" s="541"/>
      <c r="M24" s="541"/>
      <c r="N24" s="541"/>
      <c r="O24" s="541"/>
      <c r="P24" s="541"/>
      <c r="Q24" s="541"/>
      <c r="R24" s="541"/>
      <c r="S24" s="541"/>
      <c r="T24" s="541"/>
      <c r="U24" s="541"/>
    </row>
    <row r="25" ht="15.75" customHeight="1">
      <c r="A25" s="678"/>
      <c r="B25" s="455"/>
      <c r="C25" s="455"/>
      <c r="D25" s="678"/>
      <c r="E25" s="678"/>
      <c r="F25" s="678"/>
      <c r="G25" s="678"/>
      <c r="H25" s="678"/>
      <c r="I25" s="679"/>
      <c r="J25" s="680"/>
      <c r="K25" s="541"/>
      <c r="L25" s="541"/>
      <c r="M25" s="541"/>
      <c r="N25" s="541"/>
      <c r="O25" s="541"/>
      <c r="P25" s="541"/>
      <c r="Q25" s="541"/>
      <c r="R25" s="541"/>
      <c r="S25" s="541"/>
      <c r="T25" s="541"/>
      <c r="U25" s="541"/>
    </row>
    <row r="26" ht="15.75" customHeight="1">
      <c r="A26" s="678"/>
      <c r="B26" s="455"/>
      <c r="C26" s="455"/>
      <c r="D26" s="678"/>
      <c r="E26" s="678"/>
      <c r="F26" s="678"/>
      <c r="G26" s="678"/>
      <c r="H26" s="678"/>
      <c r="I26" s="679"/>
      <c r="J26" s="680"/>
      <c r="K26" s="541"/>
      <c r="L26" s="541"/>
      <c r="M26" s="541"/>
      <c r="N26" s="541"/>
      <c r="O26" s="541"/>
      <c r="P26" s="541"/>
      <c r="Q26" s="541"/>
      <c r="R26" s="541"/>
      <c r="S26" s="541"/>
      <c r="T26" s="541"/>
      <c r="U26" s="541"/>
    </row>
    <row r="27" ht="15.75" customHeight="1">
      <c r="A27" s="678"/>
      <c r="B27" s="455"/>
      <c r="C27" s="455"/>
      <c r="D27" s="678"/>
      <c r="E27" s="678"/>
      <c r="F27" s="678"/>
      <c r="G27" s="678"/>
      <c r="H27" s="678"/>
      <c r="I27" s="679"/>
      <c r="J27" s="680"/>
      <c r="K27" s="541"/>
      <c r="L27" s="541"/>
      <c r="M27" s="541"/>
      <c r="N27" s="541"/>
      <c r="O27" s="541"/>
      <c r="P27" s="541"/>
      <c r="Q27" s="541"/>
      <c r="R27" s="541"/>
      <c r="S27" s="541"/>
      <c r="T27" s="541"/>
      <c r="U27" s="541"/>
    </row>
    <row r="28" ht="15.75" customHeight="1">
      <c r="A28" s="678"/>
      <c r="B28" s="455"/>
      <c r="C28" s="455"/>
      <c r="D28" s="678"/>
      <c r="E28" s="678"/>
      <c r="F28" s="678"/>
      <c r="G28" s="678"/>
      <c r="H28" s="678"/>
      <c r="I28" s="679"/>
      <c r="J28" s="680"/>
      <c r="K28" s="541"/>
      <c r="L28" s="541"/>
      <c r="M28" s="541"/>
      <c r="N28" s="541"/>
      <c r="O28" s="541"/>
      <c r="P28" s="541"/>
      <c r="Q28" s="541"/>
      <c r="R28" s="541"/>
      <c r="S28" s="541"/>
      <c r="T28" s="541"/>
      <c r="U28" s="541"/>
    </row>
    <row r="29" ht="15.75" customHeight="1">
      <c r="A29" s="678"/>
      <c r="B29" s="455"/>
      <c r="C29" s="455"/>
      <c r="D29" s="678"/>
      <c r="E29" s="678"/>
      <c r="F29" s="678"/>
      <c r="G29" s="678"/>
      <c r="H29" s="678"/>
      <c r="I29" s="679"/>
      <c r="J29" s="680"/>
      <c r="K29" s="541"/>
      <c r="L29" s="541"/>
      <c r="M29" s="541"/>
      <c r="N29" s="541"/>
      <c r="O29" s="541"/>
      <c r="P29" s="541"/>
      <c r="Q29" s="541"/>
      <c r="R29" s="541"/>
      <c r="S29" s="541"/>
      <c r="T29" s="541"/>
      <c r="U29" s="541"/>
    </row>
    <row r="30" ht="15.75" customHeight="1">
      <c r="A30" s="678"/>
      <c r="B30" s="455"/>
      <c r="C30" s="455"/>
      <c r="D30" s="678"/>
      <c r="E30" s="678"/>
      <c r="F30" s="678"/>
      <c r="G30" s="678"/>
      <c r="H30" s="678"/>
      <c r="I30" s="679"/>
      <c r="J30" s="680"/>
      <c r="K30" s="541"/>
      <c r="L30" s="541"/>
      <c r="M30" s="541"/>
      <c r="N30" s="541"/>
      <c r="O30" s="541"/>
      <c r="P30" s="541"/>
      <c r="Q30" s="541"/>
      <c r="R30" s="541"/>
      <c r="S30" s="541"/>
      <c r="T30" s="541"/>
      <c r="U30" s="541"/>
    </row>
    <row r="31" ht="15.75" customHeight="1">
      <c r="A31" s="678"/>
      <c r="B31" s="455"/>
      <c r="C31" s="455"/>
      <c r="D31" s="678"/>
      <c r="E31" s="678"/>
      <c r="F31" s="678"/>
      <c r="G31" s="678"/>
      <c r="H31" s="678"/>
      <c r="I31" s="679"/>
      <c r="J31" s="680"/>
      <c r="K31" s="541"/>
      <c r="L31" s="541"/>
      <c r="M31" s="541"/>
      <c r="N31" s="541"/>
      <c r="O31" s="541"/>
      <c r="P31" s="541"/>
      <c r="Q31" s="541"/>
      <c r="R31" s="541"/>
      <c r="S31" s="541"/>
      <c r="T31" s="541"/>
      <c r="U31" s="541"/>
    </row>
    <row r="32" ht="15.75" customHeight="1">
      <c r="A32" s="678"/>
      <c r="B32" s="455"/>
      <c r="C32" s="455"/>
      <c r="D32" s="678"/>
      <c r="E32" s="678"/>
      <c r="F32" s="678"/>
      <c r="G32" s="678"/>
      <c r="H32" s="678"/>
      <c r="I32" s="679"/>
      <c r="J32" s="680"/>
      <c r="K32" s="541"/>
      <c r="L32" s="541"/>
      <c r="M32" s="541"/>
      <c r="N32" s="541"/>
      <c r="O32" s="541"/>
      <c r="P32" s="541"/>
      <c r="Q32" s="541"/>
      <c r="R32" s="541"/>
      <c r="S32" s="541"/>
      <c r="T32" s="541"/>
      <c r="U32" s="541"/>
    </row>
    <row r="33" ht="15.75" customHeight="1">
      <c r="A33" s="678"/>
      <c r="B33" s="455"/>
      <c r="C33" s="455"/>
      <c r="D33" s="678"/>
      <c r="E33" s="678"/>
      <c r="F33" s="678"/>
      <c r="G33" s="678"/>
      <c r="H33" s="678"/>
      <c r="I33" s="679"/>
      <c r="J33" s="680"/>
      <c r="K33" s="541"/>
      <c r="L33" s="541"/>
      <c r="M33" s="541"/>
      <c r="N33" s="541"/>
      <c r="O33" s="541"/>
      <c r="P33" s="541"/>
      <c r="Q33" s="541"/>
      <c r="R33" s="541"/>
      <c r="S33" s="541"/>
      <c r="T33" s="541"/>
      <c r="U33" s="541"/>
    </row>
    <row r="34" ht="15.75" customHeight="1">
      <c r="A34" s="678"/>
      <c r="B34" s="455"/>
      <c r="C34" s="455"/>
      <c r="D34" s="678"/>
      <c r="E34" s="678"/>
      <c r="F34" s="678"/>
      <c r="G34" s="678"/>
      <c r="H34" s="678"/>
      <c r="I34" s="679"/>
      <c r="J34" s="680"/>
      <c r="K34" s="541"/>
      <c r="L34" s="541"/>
      <c r="M34" s="541"/>
      <c r="N34" s="541"/>
      <c r="O34" s="541"/>
      <c r="P34" s="541"/>
      <c r="Q34" s="541"/>
      <c r="R34" s="541"/>
      <c r="S34" s="541"/>
      <c r="T34" s="541"/>
      <c r="U34" s="541"/>
    </row>
    <row r="35" ht="15.75" customHeight="1">
      <c r="A35" s="678"/>
      <c r="B35" s="455"/>
      <c r="C35" s="455"/>
      <c r="D35" s="678"/>
      <c r="E35" s="678"/>
      <c r="F35" s="678"/>
      <c r="G35" s="678"/>
      <c r="H35" s="678"/>
      <c r="I35" s="679"/>
      <c r="J35" s="680"/>
      <c r="K35" s="541"/>
      <c r="L35" s="541"/>
      <c r="M35" s="541"/>
      <c r="N35" s="541"/>
      <c r="O35" s="541"/>
      <c r="P35" s="541"/>
      <c r="Q35" s="541"/>
      <c r="R35" s="541"/>
      <c r="S35" s="541"/>
      <c r="T35" s="541"/>
      <c r="U35" s="541"/>
    </row>
    <row r="36" ht="15.75" customHeight="1">
      <c r="A36" s="678"/>
      <c r="B36" s="455"/>
      <c r="C36" s="455"/>
      <c r="D36" s="678"/>
      <c r="E36" s="678"/>
      <c r="F36" s="678"/>
      <c r="G36" s="678"/>
      <c r="H36" s="678"/>
      <c r="I36" s="679"/>
      <c r="J36" s="680"/>
      <c r="K36" s="541"/>
      <c r="L36" s="541"/>
      <c r="M36" s="541"/>
      <c r="N36" s="541"/>
      <c r="O36" s="541"/>
      <c r="P36" s="541"/>
      <c r="Q36" s="541"/>
      <c r="R36" s="541"/>
      <c r="S36" s="541"/>
      <c r="T36" s="541"/>
      <c r="U36" s="541"/>
    </row>
    <row r="37" ht="15.75" customHeight="1">
      <c r="A37" s="678"/>
      <c r="B37" s="455"/>
      <c r="C37" s="455"/>
      <c r="D37" s="678"/>
      <c r="E37" s="678"/>
      <c r="F37" s="678"/>
      <c r="G37" s="678"/>
      <c r="H37" s="678"/>
      <c r="I37" s="679"/>
      <c r="J37" s="680"/>
      <c r="K37" s="541"/>
      <c r="L37" s="541"/>
      <c r="M37" s="541"/>
      <c r="N37" s="541"/>
      <c r="O37" s="541"/>
      <c r="P37" s="541"/>
      <c r="Q37" s="541"/>
      <c r="R37" s="541"/>
      <c r="S37" s="541"/>
      <c r="T37" s="541"/>
      <c r="U37" s="541"/>
    </row>
    <row r="38" ht="15.75" customHeight="1">
      <c r="A38" s="678"/>
      <c r="B38" s="455"/>
      <c r="C38" s="455"/>
      <c r="D38" s="678"/>
      <c r="E38" s="678"/>
      <c r="F38" s="678"/>
      <c r="G38" s="678"/>
      <c r="H38" s="678"/>
      <c r="I38" s="679"/>
      <c r="J38" s="680"/>
      <c r="K38" s="541"/>
      <c r="L38" s="541"/>
      <c r="M38" s="541"/>
      <c r="N38" s="541"/>
      <c r="O38" s="541"/>
      <c r="P38" s="541"/>
      <c r="Q38" s="541"/>
      <c r="R38" s="541"/>
      <c r="S38" s="541"/>
      <c r="T38" s="541"/>
      <c r="U38" s="541"/>
    </row>
    <row r="39" ht="15.75" customHeight="1">
      <c r="A39" s="678"/>
      <c r="B39" s="455"/>
      <c r="C39" s="455"/>
      <c r="D39" s="678"/>
      <c r="E39" s="678"/>
      <c r="F39" s="678"/>
      <c r="G39" s="678"/>
      <c r="H39" s="678"/>
      <c r="I39" s="679"/>
      <c r="J39" s="680"/>
      <c r="K39" s="541"/>
      <c r="L39" s="541"/>
      <c r="M39" s="541"/>
      <c r="N39" s="541"/>
      <c r="O39" s="541"/>
      <c r="P39" s="541"/>
      <c r="Q39" s="541"/>
      <c r="R39" s="541"/>
      <c r="S39" s="541"/>
      <c r="T39" s="541"/>
      <c r="U39" s="541"/>
    </row>
    <row r="40" ht="15.75" customHeight="1">
      <c r="A40" s="678"/>
      <c r="B40" s="455"/>
      <c r="C40" s="455"/>
      <c r="D40" s="678"/>
      <c r="E40" s="678"/>
      <c r="F40" s="678"/>
      <c r="G40" s="678"/>
      <c r="H40" s="678"/>
      <c r="I40" s="679"/>
      <c r="J40" s="680"/>
      <c r="K40" s="541"/>
      <c r="L40" s="541"/>
      <c r="M40" s="541"/>
      <c r="N40" s="541"/>
      <c r="O40" s="541"/>
      <c r="P40" s="541"/>
      <c r="Q40" s="541"/>
      <c r="R40" s="541"/>
      <c r="S40" s="541"/>
      <c r="T40" s="541"/>
      <c r="U40" s="541"/>
    </row>
    <row r="41" ht="15.75" customHeight="1">
      <c r="A41" s="678"/>
      <c r="B41" s="455"/>
      <c r="C41" s="455"/>
      <c r="D41" s="678"/>
      <c r="E41" s="678"/>
      <c r="F41" s="678"/>
      <c r="G41" s="678"/>
      <c r="H41" s="678"/>
      <c r="I41" s="679"/>
      <c r="J41" s="680"/>
      <c r="K41" s="541"/>
      <c r="L41" s="541"/>
      <c r="M41" s="541"/>
      <c r="N41" s="541"/>
      <c r="O41" s="541"/>
      <c r="P41" s="541"/>
      <c r="Q41" s="541"/>
      <c r="R41" s="541"/>
      <c r="S41" s="541"/>
      <c r="T41" s="541"/>
      <c r="U41" s="541"/>
    </row>
    <row r="42" ht="15.75" customHeight="1">
      <c r="A42" s="678"/>
      <c r="B42" s="455"/>
      <c r="C42" s="455"/>
      <c r="D42" s="678"/>
      <c r="E42" s="678"/>
      <c r="F42" s="678"/>
      <c r="G42" s="678"/>
      <c r="H42" s="678"/>
      <c r="I42" s="679"/>
      <c r="J42" s="680"/>
      <c r="K42" s="541"/>
      <c r="L42" s="541"/>
      <c r="M42" s="541"/>
      <c r="N42" s="541"/>
      <c r="O42" s="541"/>
      <c r="P42" s="541"/>
      <c r="Q42" s="541"/>
      <c r="R42" s="541"/>
      <c r="S42" s="541"/>
      <c r="T42" s="541"/>
      <c r="U42" s="541"/>
    </row>
    <row r="43" ht="15.75" customHeight="1">
      <c r="A43" s="678"/>
      <c r="B43" s="455"/>
      <c r="C43" s="455"/>
      <c r="D43" s="678"/>
      <c r="E43" s="678"/>
      <c r="F43" s="678"/>
      <c r="G43" s="678"/>
      <c r="H43" s="678"/>
      <c r="I43" s="679"/>
      <c r="J43" s="680"/>
      <c r="K43" s="541"/>
      <c r="L43" s="541"/>
      <c r="M43" s="541"/>
      <c r="N43" s="541"/>
      <c r="O43" s="541"/>
      <c r="P43" s="541"/>
      <c r="Q43" s="541"/>
      <c r="R43" s="541"/>
      <c r="S43" s="541"/>
      <c r="T43" s="541"/>
      <c r="U43" s="541"/>
    </row>
    <row r="44" ht="15.75" customHeight="1">
      <c r="A44" s="678"/>
      <c r="B44" s="455"/>
      <c r="C44" s="455"/>
      <c r="D44" s="678"/>
      <c r="E44" s="678"/>
      <c r="F44" s="678"/>
      <c r="G44" s="678"/>
      <c r="H44" s="678"/>
      <c r="I44" s="679"/>
      <c r="J44" s="680"/>
      <c r="K44" s="541"/>
      <c r="L44" s="541"/>
      <c r="M44" s="541"/>
      <c r="N44" s="541"/>
      <c r="O44" s="541"/>
      <c r="P44" s="541"/>
      <c r="Q44" s="541"/>
      <c r="R44" s="541"/>
      <c r="S44" s="541"/>
      <c r="T44" s="541"/>
      <c r="U44" s="541"/>
    </row>
    <row r="45" ht="15.75" customHeight="1">
      <c r="A45" s="678"/>
      <c r="B45" s="455"/>
      <c r="C45" s="455"/>
      <c r="D45" s="678"/>
      <c r="E45" s="678"/>
      <c r="F45" s="678"/>
      <c r="G45" s="678"/>
      <c r="H45" s="678"/>
      <c r="I45" s="679"/>
      <c r="J45" s="680"/>
      <c r="K45" s="541"/>
      <c r="L45" s="541"/>
      <c r="M45" s="541"/>
      <c r="N45" s="541"/>
      <c r="O45" s="541"/>
      <c r="P45" s="541"/>
      <c r="Q45" s="541"/>
      <c r="R45" s="541"/>
      <c r="S45" s="541"/>
      <c r="T45" s="541"/>
      <c r="U45" s="541"/>
    </row>
    <row r="46" ht="15.75" customHeight="1">
      <c r="A46" s="678"/>
      <c r="B46" s="455"/>
      <c r="C46" s="455"/>
      <c r="D46" s="678"/>
      <c r="E46" s="678"/>
      <c r="F46" s="678"/>
      <c r="G46" s="678"/>
      <c r="H46" s="678"/>
      <c r="I46" s="679"/>
      <c r="J46" s="680"/>
      <c r="K46" s="541"/>
      <c r="L46" s="541"/>
      <c r="M46" s="541"/>
      <c r="N46" s="541"/>
      <c r="O46" s="541"/>
      <c r="P46" s="541"/>
      <c r="Q46" s="541"/>
      <c r="R46" s="541"/>
      <c r="S46" s="541"/>
      <c r="T46" s="541"/>
      <c r="U46" s="541"/>
    </row>
    <row r="47" ht="15.75" customHeight="1">
      <c r="A47" s="678"/>
      <c r="B47" s="455"/>
      <c r="C47" s="455"/>
      <c r="D47" s="678"/>
      <c r="E47" s="678"/>
      <c r="F47" s="678"/>
      <c r="G47" s="678"/>
      <c r="H47" s="678"/>
      <c r="I47" s="679"/>
      <c r="J47" s="680"/>
      <c r="K47" s="541"/>
      <c r="L47" s="541"/>
      <c r="M47" s="541"/>
      <c r="N47" s="541"/>
      <c r="O47" s="541"/>
      <c r="P47" s="541"/>
      <c r="Q47" s="541"/>
      <c r="R47" s="541"/>
      <c r="S47" s="541"/>
      <c r="T47" s="541"/>
      <c r="U47" s="541"/>
    </row>
    <row r="48" ht="15.75" customHeight="1">
      <c r="A48" s="678"/>
      <c r="B48" s="455"/>
      <c r="C48" s="455"/>
      <c r="D48" s="678"/>
      <c r="E48" s="678"/>
      <c r="F48" s="678"/>
      <c r="G48" s="678"/>
      <c r="H48" s="678"/>
      <c r="I48" s="679"/>
      <c r="J48" s="680"/>
      <c r="K48" s="541"/>
      <c r="L48" s="541"/>
      <c r="M48" s="541"/>
      <c r="N48" s="541"/>
      <c r="O48" s="541"/>
      <c r="P48" s="541"/>
      <c r="Q48" s="541"/>
      <c r="R48" s="541"/>
      <c r="S48" s="541"/>
      <c r="T48" s="541"/>
      <c r="U48" s="541"/>
    </row>
    <row r="49" ht="15.75" customHeight="1">
      <c r="A49" s="678"/>
      <c r="B49" s="455"/>
      <c r="C49" s="455"/>
      <c r="D49" s="678"/>
      <c r="E49" s="678"/>
      <c r="F49" s="678"/>
      <c r="G49" s="678"/>
      <c r="H49" s="678"/>
      <c r="I49" s="679"/>
      <c r="J49" s="680"/>
      <c r="K49" s="541"/>
      <c r="L49" s="541"/>
      <c r="M49" s="541"/>
      <c r="N49" s="541"/>
      <c r="O49" s="541"/>
      <c r="P49" s="541"/>
      <c r="Q49" s="541"/>
      <c r="R49" s="541"/>
      <c r="S49" s="541"/>
      <c r="T49" s="541"/>
      <c r="U49" s="541"/>
    </row>
    <row r="50" ht="15.75" customHeight="1">
      <c r="A50" s="678"/>
      <c r="B50" s="455"/>
      <c r="C50" s="455"/>
      <c r="D50" s="678"/>
      <c r="E50" s="678"/>
      <c r="F50" s="678"/>
      <c r="G50" s="678"/>
      <c r="H50" s="678"/>
      <c r="I50" s="679"/>
      <c r="J50" s="680"/>
      <c r="K50" s="541"/>
      <c r="L50" s="541"/>
      <c r="M50" s="541"/>
      <c r="N50" s="541"/>
      <c r="O50" s="541"/>
      <c r="P50" s="541"/>
      <c r="Q50" s="541"/>
      <c r="R50" s="541"/>
      <c r="S50" s="541"/>
      <c r="T50" s="541"/>
      <c r="U50" s="541"/>
    </row>
    <row r="51" ht="15.75" customHeight="1">
      <c r="A51" s="678"/>
      <c r="B51" s="455"/>
      <c r="C51" s="455"/>
      <c r="D51" s="678"/>
      <c r="E51" s="678"/>
      <c r="F51" s="678"/>
      <c r="G51" s="678"/>
      <c r="H51" s="678"/>
      <c r="I51" s="679"/>
      <c r="J51" s="680"/>
      <c r="K51" s="541"/>
      <c r="L51" s="541"/>
      <c r="M51" s="541"/>
      <c r="N51" s="541"/>
      <c r="O51" s="541"/>
      <c r="P51" s="541"/>
      <c r="Q51" s="541"/>
      <c r="R51" s="541"/>
      <c r="S51" s="541"/>
      <c r="T51" s="541"/>
      <c r="U51" s="541"/>
    </row>
    <row r="52" ht="15.75" customHeight="1">
      <c r="A52" s="678"/>
      <c r="B52" s="455"/>
      <c r="C52" s="455"/>
      <c r="D52" s="678"/>
      <c r="E52" s="678"/>
      <c r="F52" s="678"/>
      <c r="G52" s="678"/>
      <c r="H52" s="678"/>
      <c r="I52" s="679"/>
      <c r="J52" s="680"/>
      <c r="K52" s="541"/>
      <c r="L52" s="541"/>
      <c r="M52" s="541"/>
      <c r="N52" s="541"/>
      <c r="O52" s="541"/>
      <c r="P52" s="541"/>
      <c r="Q52" s="541"/>
      <c r="R52" s="541"/>
      <c r="S52" s="541"/>
      <c r="T52" s="541"/>
      <c r="U52" s="541"/>
    </row>
    <row r="53" ht="15.75" customHeight="1">
      <c r="A53" s="678"/>
      <c r="B53" s="455"/>
      <c r="C53" s="455"/>
      <c r="D53" s="678"/>
      <c r="E53" s="678"/>
      <c r="F53" s="678"/>
      <c r="G53" s="678"/>
      <c r="H53" s="678"/>
      <c r="I53" s="679"/>
      <c r="J53" s="680"/>
      <c r="K53" s="541"/>
      <c r="L53" s="541"/>
      <c r="M53" s="541"/>
      <c r="N53" s="541"/>
      <c r="O53" s="541"/>
      <c r="P53" s="541"/>
      <c r="Q53" s="541"/>
      <c r="R53" s="541"/>
      <c r="S53" s="541"/>
      <c r="T53" s="541"/>
      <c r="U53" s="541"/>
    </row>
    <row r="54" ht="15.75" customHeight="1">
      <c r="A54" s="678"/>
      <c r="B54" s="455"/>
      <c r="C54" s="455"/>
      <c r="D54" s="678"/>
      <c r="E54" s="678"/>
      <c r="F54" s="678"/>
      <c r="G54" s="678"/>
      <c r="H54" s="678"/>
      <c r="I54" s="679"/>
      <c r="J54" s="680"/>
      <c r="K54" s="541"/>
      <c r="L54" s="541"/>
      <c r="M54" s="541"/>
      <c r="N54" s="541"/>
      <c r="O54" s="541"/>
      <c r="P54" s="541"/>
      <c r="Q54" s="541"/>
      <c r="R54" s="541"/>
      <c r="S54" s="541"/>
      <c r="T54" s="541"/>
      <c r="U54" s="541"/>
    </row>
    <row r="55" ht="15.75" customHeight="1">
      <c r="A55" s="678"/>
      <c r="B55" s="455"/>
      <c r="C55" s="455"/>
      <c r="D55" s="678"/>
      <c r="E55" s="678"/>
      <c r="F55" s="678"/>
      <c r="G55" s="678"/>
      <c r="H55" s="678"/>
      <c r="I55" s="679"/>
      <c r="J55" s="680"/>
      <c r="K55" s="541"/>
      <c r="L55" s="541"/>
      <c r="M55" s="541"/>
      <c r="N55" s="541"/>
      <c r="O55" s="541"/>
      <c r="P55" s="541"/>
      <c r="Q55" s="541"/>
      <c r="R55" s="541"/>
      <c r="S55" s="541"/>
      <c r="T55" s="541"/>
      <c r="U55" s="541"/>
    </row>
    <row r="56" ht="15.75" customHeight="1">
      <c r="A56" s="678"/>
      <c r="B56" s="455"/>
      <c r="C56" s="455"/>
      <c r="D56" s="678"/>
      <c r="E56" s="678"/>
      <c r="F56" s="678"/>
      <c r="G56" s="678"/>
      <c r="H56" s="678"/>
      <c r="I56" s="679"/>
      <c r="J56" s="680"/>
      <c r="K56" s="541"/>
      <c r="L56" s="541"/>
      <c r="M56" s="541"/>
      <c r="N56" s="541"/>
      <c r="O56" s="541"/>
      <c r="P56" s="541"/>
      <c r="Q56" s="541"/>
      <c r="R56" s="541"/>
      <c r="S56" s="541"/>
      <c r="T56" s="541"/>
      <c r="U56" s="541"/>
    </row>
    <row r="57" ht="15.75" customHeight="1">
      <c r="A57" s="678"/>
      <c r="B57" s="455"/>
      <c r="C57" s="455"/>
      <c r="D57" s="678"/>
      <c r="E57" s="678"/>
      <c r="F57" s="678"/>
      <c r="G57" s="678"/>
      <c r="H57" s="678"/>
      <c r="I57" s="679"/>
      <c r="J57" s="680"/>
      <c r="K57" s="541"/>
      <c r="L57" s="541"/>
      <c r="M57" s="541"/>
      <c r="N57" s="541"/>
      <c r="O57" s="541"/>
      <c r="P57" s="541"/>
      <c r="Q57" s="541"/>
      <c r="R57" s="541"/>
      <c r="S57" s="541"/>
      <c r="T57" s="541"/>
      <c r="U57" s="541"/>
    </row>
    <row r="58" ht="15.75" customHeight="1">
      <c r="A58" s="678"/>
      <c r="B58" s="455"/>
      <c r="C58" s="455"/>
      <c r="D58" s="678"/>
      <c r="E58" s="678"/>
      <c r="F58" s="678"/>
      <c r="G58" s="678"/>
      <c r="H58" s="678"/>
      <c r="I58" s="679"/>
      <c r="J58" s="680"/>
      <c r="K58" s="541"/>
      <c r="L58" s="541"/>
      <c r="M58" s="541"/>
      <c r="N58" s="541"/>
      <c r="O58" s="541"/>
      <c r="P58" s="541"/>
      <c r="Q58" s="541"/>
      <c r="R58" s="541"/>
      <c r="S58" s="541"/>
      <c r="T58" s="541"/>
      <c r="U58" s="541"/>
    </row>
    <row r="59" ht="15.75" customHeight="1">
      <c r="A59" s="678"/>
      <c r="B59" s="455"/>
      <c r="C59" s="455"/>
      <c r="D59" s="678"/>
      <c r="E59" s="678"/>
      <c r="F59" s="678"/>
      <c r="G59" s="678"/>
      <c r="H59" s="678"/>
      <c r="I59" s="679"/>
      <c r="J59" s="680"/>
      <c r="K59" s="541"/>
      <c r="L59" s="541"/>
      <c r="M59" s="541"/>
      <c r="N59" s="541"/>
      <c r="O59" s="541"/>
      <c r="P59" s="541"/>
      <c r="Q59" s="541"/>
      <c r="R59" s="541"/>
      <c r="S59" s="541"/>
      <c r="T59" s="541"/>
      <c r="U59" s="541"/>
    </row>
    <row r="60" ht="15.75" customHeight="1">
      <c r="A60" s="678"/>
      <c r="B60" s="455"/>
      <c r="C60" s="455"/>
      <c r="D60" s="678"/>
      <c r="E60" s="678"/>
      <c r="F60" s="678"/>
      <c r="G60" s="678"/>
      <c r="H60" s="678"/>
      <c r="I60" s="679"/>
      <c r="J60" s="680"/>
      <c r="K60" s="541"/>
      <c r="L60" s="541"/>
      <c r="M60" s="541"/>
      <c r="N60" s="541"/>
      <c r="O60" s="541"/>
      <c r="P60" s="541"/>
      <c r="Q60" s="541"/>
      <c r="R60" s="541"/>
      <c r="S60" s="541"/>
      <c r="T60" s="541"/>
      <c r="U60" s="541"/>
    </row>
    <row r="61" ht="15.75" customHeight="1">
      <c r="A61" s="678"/>
      <c r="B61" s="455"/>
      <c r="C61" s="455"/>
      <c r="D61" s="678"/>
      <c r="E61" s="678"/>
      <c r="F61" s="678"/>
      <c r="G61" s="678"/>
      <c r="H61" s="678"/>
      <c r="I61" s="679"/>
      <c r="J61" s="680"/>
      <c r="K61" s="541"/>
      <c r="L61" s="541"/>
      <c r="M61" s="541"/>
      <c r="N61" s="541"/>
      <c r="O61" s="541"/>
      <c r="P61" s="541"/>
      <c r="Q61" s="541"/>
      <c r="R61" s="541"/>
      <c r="S61" s="541"/>
      <c r="T61" s="541"/>
      <c r="U61" s="541"/>
    </row>
    <row r="62" ht="15.75" customHeight="1">
      <c r="A62" s="678"/>
      <c r="B62" s="455"/>
      <c r="C62" s="455"/>
      <c r="D62" s="678"/>
      <c r="E62" s="678"/>
      <c r="F62" s="678"/>
      <c r="G62" s="678"/>
      <c r="H62" s="678"/>
      <c r="I62" s="679"/>
      <c r="J62" s="680"/>
      <c r="K62" s="541"/>
      <c r="L62" s="541"/>
      <c r="M62" s="541"/>
      <c r="N62" s="541"/>
      <c r="O62" s="541"/>
      <c r="P62" s="541"/>
      <c r="Q62" s="541"/>
      <c r="R62" s="541"/>
      <c r="S62" s="541"/>
      <c r="T62" s="541"/>
      <c r="U62" s="541"/>
    </row>
    <row r="63" ht="15.75" customHeight="1">
      <c r="A63" s="678"/>
      <c r="B63" s="455"/>
      <c r="C63" s="455"/>
      <c r="D63" s="678"/>
      <c r="E63" s="678"/>
      <c r="F63" s="678"/>
      <c r="G63" s="678"/>
      <c r="H63" s="678"/>
      <c r="I63" s="679"/>
      <c r="J63" s="680"/>
      <c r="K63" s="541"/>
      <c r="L63" s="541"/>
      <c r="M63" s="541"/>
      <c r="N63" s="541"/>
      <c r="O63" s="541"/>
      <c r="P63" s="541"/>
      <c r="Q63" s="541"/>
      <c r="R63" s="541"/>
      <c r="S63" s="541"/>
      <c r="T63" s="541"/>
      <c r="U63" s="541"/>
    </row>
    <row r="64" ht="15.75" customHeight="1">
      <c r="A64" s="678"/>
      <c r="B64" s="455"/>
      <c r="C64" s="455"/>
      <c r="D64" s="678"/>
      <c r="E64" s="678"/>
      <c r="F64" s="678"/>
      <c r="G64" s="678"/>
      <c r="H64" s="678"/>
      <c r="I64" s="679"/>
      <c r="J64" s="680"/>
      <c r="K64" s="541"/>
      <c r="L64" s="541"/>
      <c r="M64" s="541"/>
      <c r="N64" s="541"/>
      <c r="O64" s="541"/>
      <c r="P64" s="541"/>
      <c r="Q64" s="541"/>
      <c r="R64" s="541"/>
      <c r="S64" s="541"/>
      <c r="T64" s="541"/>
      <c r="U64" s="541"/>
    </row>
    <row r="65" ht="15.75" customHeight="1">
      <c r="A65" s="678"/>
      <c r="B65" s="455"/>
      <c r="C65" s="455"/>
      <c r="D65" s="678"/>
      <c r="E65" s="678"/>
      <c r="F65" s="678"/>
      <c r="G65" s="678"/>
      <c r="H65" s="678"/>
      <c r="I65" s="679"/>
      <c r="J65" s="680"/>
      <c r="K65" s="541"/>
      <c r="L65" s="541"/>
      <c r="M65" s="541"/>
      <c r="N65" s="541"/>
      <c r="O65" s="541"/>
      <c r="P65" s="541"/>
      <c r="Q65" s="541"/>
      <c r="R65" s="541"/>
      <c r="S65" s="541"/>
      <c r="T65" s="541"/>
      <c r="U65" s="541"/>
    </row>
    <row r="66" ht="15.75" customHeight="1">
      <c r="A66" s="678"/>
      <c r="B66" s="455"/>
      <c r="C66" s="455"/>
      <c r="D66" s="678"/>
      <c r="E66" s="678"/>
      <c r="F66" s="678"/>
      <c r="G66" s="678"/>
      <c r="H66" s="678"/>
      <c r="I66" s="679"/>
      <c r="J66" s="680"/>
      <c r="K66" s="541"/>
      <c r="L66" s="541"/>
      <c r="M66" s="541"/>
      <c r="N66" s="541"/>
      <c r="O66" s="541"/>
      <c r="P66" s="541"/>
      <c r="Q66" s="541"/>
      <c r="R66" s="541"/>
      <c r="S66" s="541"/>
      <c r="T66" s="541"/>
      <c r="U66" s="541"/>
    </row>
    <row r="67" ht="15.75" customHeight="1">
      <c r="A67" s="678"/>
      <c r="B67" s="455"/>
      <c r="C67" s="455"/>
      <c r="D67" s="678"/>
      <c r="E67" s="678"/>
      <c r="F67" s="678"/>
      <c r="G67" s="678"/>
      <c r="H67" s="678"/>
      <c r="I67" s="679"/>
      <c r="J67" s="680"/>
      <c r="K67" s="541"/>
      <c r="L67" s="541"/>
      <c r="M67" s="541"/>
      <c r="N67" s="541"/>
      <c r="O67" s="541"/>
      <c r="P67" s="541"/>
      <c r="Q67" s="541"/>
      <c r="R67" s="541"/>
      <c r="S67" s="541"/>
      <c r="T67" s="541"/>
      <c r="U67" s="541"/>
    </row>
    <row r="68" ht="15.75" customHeight="1">
      <c r="A68" s="678"/>
      <c r="B68" s="455"/>
      <c r="C68" s="455"/>
      <c r="D68" s="678"/>
      <c r="E68" s="678"/>
      <c r="F68" s="678"/>
      <c r="G68" s="678"/>
      <c r="H68" s="678"/>
      <c r="I68" s="679"/>
      <c r="J68" s="680"/>
      <c r="K68" s="541"/>
      <c r="L68" s="541"/>
      <c r="M68" s="541"/>
      <c r="N68" s="541"/>
      <c r="O68" s="541"/>
      <c r="P68" s="541"/>
      <c r="Q68" s="541"/>
      <c r="R68" s="541"/>
      <c r="S68" s="541"/>
      <c r="T68" s="541"/>
      <c r="U68" s="541"/>
    </row>
    <row r="69" ht="15.75" customHeight="1">
      <c r="A69" s="678"/>
      <c r="B69" s="455"/>
      <c r="C69" s="455"/>
      <c r="D69" s="678"/>
      <c r="E69" s="678"/>
      <c r="F69" s="678"/>
      <c r="G69" s="678"/>
      <c r="H69" s="678"/>
      <c r="I69" s="679"/>
      <c r="J69" s="680"/>
      <c r="K69" s="541"/>
      <c r="L69" s="541"/>
      <c r="M69" s="541"/>
      <c r="N69" s="541"/>
      <c r="O69" s="541"/>
      <c r="P69" s="541"/>
      <c r="Q69" s="541"/>
      <c r="R69" s="541"/>
      <c r="S69" s="541"/>
      <c r="T69" s="541"/>
      <c r="U69" s="541"/>
    </row>
    <row r="70" ht="15.75" customHeight="1">
      <c r="A70" s="678"/>
      <c r="B70" s="455"/>
      <c r="C70" s="455"/>
      <c r="D70" s="678"/>
      <c r="E70" s="678"/>
      <c r="F70" s="678"/>
      <c r="G70" s="678"/>
      <c r="H70" s="678"/>
      <c r="I70" s="679"/>
      <c r="J70" s="680"/>
      <c r="K70" s="541"/>
      <c r="L70" s="541"/>
      <c r="M70" s="541"/>
      <c r="N70" s="541"/>
      <c r="O70" s="541"/>
      <c r="P70" s="541"/>
      <c r="Q70" s="541"/>
      <c r="R70" s="541"/>
      <c r="S70" s="541"/>
      <c r="T70" s="541"/>
      <c r="U70" s="541"/>
    </row>
    <row r="71" ht="15.75" customHeight="1">
      <c r="A71" s="678"/>
      <c r="B71" s="455"/>
      <c r="C71" s="455"/>
      <c r="D71" s="678"/>
      <c r="E71" s="678"/>
      <c r="F71" s="678"/>
      <c r="G71" s="678"/>
      <c r="H71" s="678"/>
      <c r="I71" s="679"/>
      <c r="J71" s="680"/>
      <c r="K71" s="541"/>
      <c r="L71" s="541"/>
      <c r="M71" s="541"/>
      <c r="N71" s="541"/>
      <c r="O71" s="541"/>
      <c r="P71" s="541"/>
      <c r="Q71" s="541"/>
      <c r="R71" s="541"/>
      <c r="S71" s="541"/>
      <c r="T71" s="541"/>
      <c r="U71" s="541"/>
    </row>
    <row r="72" ht="15.75" customHeight="1">
      <c r="A72" s="678"/>
      <c r="B72" s="455"/>
      <c r="C72" s="455"/>
      <c r="D72" s="678"/>
      <c r="E72" s="678"/>
      <c r="F72" s="678"/>
      <c r="G72" s="678"/>
      <c r="H72" s="678"/>
      <c r="I72" s="679"/>
      <c r="J72" s="680"/>
      <c r="K72" s="541"/>
      <c r="L72" s="541"/>
      <c r="M72" s="541"/>
      <c r="N72" s="541"/>
      <c r="O72" s="541"/>
      <c r="P72" s="541"/>
      <c r="Q72" s="541"/>
      <c r="R72" s="541"/>
      <c r="S72" s="541"/>
      <c r="T72" s="541"/>
      <c r="U72" s="541"/>
    </row>
    <row r="73" ht="15.75" customHeight="1">
      <c r="A73" s="678"/>
      <c r="B73" s="455"/>
      <c r="C73" s="455"/>
      <c r="D73" s="678"/>
      <c r="E73" s="678"/>
      <c r="F73" s="678"/>
      <c r="G73" s="678"/>
      <c r="H73" s="678"/>
      <c r="I73" s="679"/>
      <c r="J73" s="680"/>
      <c r="K73" s="541"/>
      <c r="L73" s="541"/>
      <c r="M73" s="541"/>
      <c r="N73" s="541"/>
      <c r="O73" s="541"/>
      <c r="P73" s="541"/>
      <c r="Q73" s="541"/>
      <c r="R73" s="541"/>
      <c r="S73" s="541"/>
      <c r="T73" s="541"/>
      <c r="U73" s="541"/>
    </row>
    <row r="74" ht="15.75" customHeight="1">
      <c r="A74" s="678"/>
      <c r="B74" s="455"/>
      <c r="C74" s="455"/>
      <c r="D74" s="678"/>
      <c r="E74" s="678"/>
      <c r="F74" s="678"/>
      <c r="G74" s="678"/>
      <c r="H74" s="678"/>
      <c r="I74" s="679"/>
      <c r="J74" s="680"/>
      <c r="K74" s="541"/>
      <c r="L74" s="541"/>
      <c r="M74" s="541"/>
      <c r="N74" s="541"/>
      <c r="O74" s="541"/>
      <c r="P74" s="541"/>
      <c r="Q74" s="541"/>
      <c r="R74" s="541"/>
      <c r="S74" s="541"/>
      <c r="T74" s="541"/>
      <c r="U74" s="541"/>
    </row>
    <row r="75" ht="15.75" customHeight="1">
      <c r="A75" s="678"/>
      <c r="B75" s="455"/>
      <c r="C75" s="455"/>
      <c r="D75" s="678"/>
      <c r="E75" s="678"/>
      <c r="F75" s="678"/>
      <c r="G75" s="678"/>
      <c r="H75" s="678"/>
      <c r="I75" s="679"/>
      <c r="J75" s="680"/>
      <c r="K75" s="541"/>
      <c r="L75" s="541"/>
      <c r="M75" s="541"/>
      <c r="N75" s="541"/>
      <c r="O75" s="541"/>
      <c r="P75" s="541"/>
      <c r="Q75" s="541"/>
      <c r="R75" s="541"/>
      <c r="S75" s="541"/>
      <c r="T75" s="541"/>
      <c r="U75" s="541"/>
    </row>
    <row r="76" ht="15.75" customHeight="1">
      <c r="A76" s="678"/>
      <c r="B76" s="455"/>
      <c r="C76" s="455"/>
      <c r="D76" s="678"/>
      <c r="E76" s="678"/>
      <c r="F76" s="678"/>
      <c r="G76" s="678"/>
      <c r="H76" s="678"/>
      <c r="I76" s="679"/>
      <c r="J76" s="680"/>
      <c r="K76" s="541"/>
      <c r="L76" s="541"/>
      <c r="M76" s="541"/>
      <c r="N76" s="541"/>
      <c r="O76" s="541"/>
      <c r="P76" s="541"/>
      <c r="Q76" s="541"/>
      <c r="R76" s="541"/>
      <c r="S76" s="541"/>
      <c r="T76" s="541"/>
      <c r="U76" s="541"/>
    </row>
    <row r="77" ht="15.75" customHeight="1">
      <c r="A77" s="678"/>
      <c r="B77" s="455"/>
      <c r="C77" s="455"/>
      <c r="D77" s="678"/>
      <c r="E77" s="678"/>
      <c r="F77" s="678"/>
      <c r="G77" s="678"/>
      <c r="H77" s="678"/>
      <c r="I77" s="679"/>
      <c r="J77" s="680"/>
      <c r="K77" s="541"/>
      <c r="L77" s="541"/>
      <c r="M77" s="541"/>
      <c r="N77" s="541"/>
      <c r="O77" s="541"/>
      <c r="P77" s="541"/>
      <c r="Q77" s="541"/>
      <c r="R77" s="541"/>
      <c r="S77" s="541"/>
      <c r="T77" s="541"/>
      <c r="U77" s="541"/>
    </row>
    <row r="78" ht="15.75" customHeight="1">
      <c r="A78" s="678"/>
      <c r="B78" s="455"/>
      <c r="C78" s="455"/>
      <c r="D78" s="678"/>
      <c r="E78" s="678"/>
      <c r="F78" s="678"/>
      <c r="G78" s="678"/>
      <c r="H78" s="678"/>
      <c r="I78" s="679"/>
      <c r="J78" s="680"/>
      <c r="K78" s="541"/>
      <c r="L78" s="541"/>
      <c r="M78" s="541"/>
      <c r="N78" s="541"/>
      <c r="O78" s="541"/>
      <c r="P78" s="541"/>
      <c r="Q78" s="541"/>
      <c r="R78" s="541"/>
      <c r="S78" s="541"/>
      <c r="T78" s="541"/>
      <c r="U78" s="541"/>
    </row>
    <row r="79" ht="15.75" customHeight="1">
      <c r="A79" s="678"/>
      <c r="B79" s="455"/>
      <c r="C79" s="455"/>
      <c r="D79" s="678"/>
      <c r="E79" s="678"/>
      <c r="F79" s="678"/>
      <c r="G79" s="678"/>
      <c r="H79" s="678"/>
      <c r="I79" s="679"/>
      <c r="J79" s="680"/>
      <c r="K79" s="541"/>
      <c r="L79" s="541"/>
      <c r="M79" s="541"/>
      <c r="N79" s="541"/>
      <c r="O79" s="541"/>
      <c r="P79" s="541"/>
      <c r="Q79" s="541"/>
      <c r="R79" s="541"/>
      <c r="S79" s="541"/>
      <c r="T79" s="541"/>
      <c r="U79" s="541"/>
    </row>
    <row r="80" ht="15.75" customHeight="1">
      <c r="A80" s="678"/>
      <c r="B80" s="455"/>
      <c r="C80" s="455"/>
      <c r="D80" s="678"/>
      <c r="E80" s="678"/>
      <c r="F80" s="678"/>
      <c r="G80" s="678"/>
      <c r="H80" s="678"/>
      <c r="I80" s="679"/>
      <c r="J80" s="680"/>
      <c r="K80" s="541"/>
      <c r="L80" s="541"/>
      <c r="M80" s="541"/>
      <c r="N80" s="541"/>
      <c r="O80" s="541"/>
      <c r="P80" s="541"/>
      <c r="Q80" s="541"/>
      <c r="R80" s="541"/>
      <c r="S80" s="541"/>
      <c r="T80" s="541"/>
      <c r="U80" s="541"/>
    </row>
    <row r="81" ht="15.75" customHeight="1">
      <c r="A81" s="678"/>
      <c r="B81" s="455"/>
      <c r="C81" s="455"/>
      <c r="D81" s="678"/>
      <c r="E81" s="678"/>
      <c r="F81" s="678"/>
      <c r="G81" s="678"/>
      <c r="H81" s="678"/>
      <c r="I81" s="679"/>
      <c r="J81" s="680"/>
      <c r="K81" s="541"/>
      <c r="L81" s="541"/>
      <c r="M81" s="541"/>
      <c r="N81" s="541"/>
      <c r="O81" s="541"/>
      <c r="P81" s="541"/>
      <c r="Q81" s="541"/>
      <c r="R81" s="541"/>
      <c r="S81" s="541"/>
      <c r="T81" s="541"/>
      <c r="U81" s="541"/>
    </row>
    <row r="82" ht="15.75" customHeight="1">
      <c r="A82" s="678"/>
      <c r="B82" s="455"/>
      <c r="C82" s="455"/>
      <c r="D82" s="678"/>
      <c r="E82" s="678"/>
      <c r="F82" s="678"/>
      <c r="G82" s="678"/>
      <c r="H82" s="678"/>
      <c r="I82" s="679"/>
      <c r="J82" s="680"/>
      <c r="K82" s="541"/>
      <c r="L82" s="541"/>
      <c r="M82" s="541"/>
      <c r="N82" s="541"/>
      <c r="O82" s="541"/>
      <c r="P82" s="541"/>
      <c r="Q82" s="541"/>
      <c r="R82" s="541"/>
      <c r="S82" s="541"/>
      <c r="T82" s="541"/>
      <c r="U82" s="541"/>
    </row>
    <row r="83" ht="15.75" customHeight="1">
      <c r="A83" s="678"/>
      <c r="B83" s="455"/>
      <c r="C83" s="455"/>
      <c r="D83" s="678"/>
      <c r="E83" s="678"/>
      <c r="F83" s="678"/>
      <c r="G83" s="678"/>
      <c r="H83" s="678"/>
      <c r="I83" s="679"/>
      <c r="J83" s="680"/>
      <c r="K83" s="541"/>
      <c r="L83" s="541"/>
      <c r="M83" s="541"/>
      <c r="N83" s="541"/>
      <c r="O83" s="541"/>
      <c r="P83" s="541"/>
      <c r="Q83" s="541"/>
      <c r="R83" s="541"/>
      <c r="S83" s="541"/>
      <c r="T83" s="541"/>
      <c r="U83" s="541"/>
    </row>
    <row r="84" ht="15.75" customHeight="1">
      <c r="A84" s="678"/>
      <c r="B84" s="455"/>
      <c r="C84" s="455"/>
      <c r="D84" s="678"/>
      <c r="E84" s="678"/>
      <c r="F84" s="678"/>
      <c r="G84" s="678"/>
      <c r="H84" s="678"/>
      <c r="I84" s="679"/>
      <c r="J84" s="680"/>
      <c r="K84" s="541"/>
      <c r="L84" s="541"/>
      <c r="M84" s="541"/>
      <c r="N84" s="541"/>
      <c r="O84" s="541"/>
      <c r="P84" s="541"/>
      <c r="Q84" s="541"/>
      <c r="R84" s="541"/>
      <c r="S84" s="541"/>
      <c r="T84" s="541"/>
      <c r="U84" s="541"/>
    </row>
    <row r="85" ht="15.75" customHeight="1">
      <c r="A85" s="678"/>
      <c r="B85" s="455"/>
      <c r="C85" s="455"/>
      <c r="D85" s="678"/>
      <c r="E85" s="678"/>
      <c r="F85" s="678"/>
      <c r="G85" s="678"/>
      <c r="H85" s="678"/>
      <c r="I85" s="679"/>
      <c r="J85" s="680"/>
      <c r="K85" s="541"/>
      <c r="L85" s="541"/>
      <c r="M85" s="541"/>
      <c r="N85" s="541"/>
      <c r="O85" s="541"/>
      <c r="P85" s="541"/>
      <c r="Q85" s="541"/>
      <c r="R85" s="541"/>
      <c r="S85" s="541"/>
      <c r="T85" s="541"/>
      <c r="U85" s="541"/>
    </row>
    <row r="86" ht="15.75" customHeight="1">
      <c r="A86" s="678"/>
      <c r="B86" s="455"/>
      <c r="C86" s="455"/>
      <c r="D86" s="678"/>
      <c r="E86" s="678"/>
      <c r="F86" s="678"/>
      <c r="G86" s="678"/>
      <c r="H86" s="678"/>
      <c r="I86" s="679"/>
      <c r="J86" s="680"/>
      <c r="K86" s="541"/>
      <c r="L86" s="541"/>
      <c r="M86" s="541"/>
      <c r="N86" s="541"/>
      <c r="O86" s="541"/>
      <c r="P86" s="541"/>
      <c r="Q86" s="541"/>
      <c r="R86" s="541"/>
      <c r="S86" s="541"/>
      <c r="T86" s="541"/>
      <c r="U86" s="541"/>
    </row>
    <row r="87" ht="15.75" customHeight="1">
      <c r="A87" s="678"/>
      <c r="B87" s="455"/>
      <c r="C87" s="455"/>
      <c r="D87" s="678"/>
      <c r="E87" s="678"/>
      <c r="F87" s="678"/>
      <c r="G87" s="678"/>
      <c r="H87" s="678"/>
      <c r="I87" s="679"/>
      <c r="J87" s="680"/>
      <c r="K87" s="541"/>
      <c r="L87" s="541"/>
      <c r="M87" s="541"/>
      <c r="N87" s="541"/>
      <c r="O87" s="541"/>
      <c r="P87" s="541"/>
      <c r="Q87" s="541"/>
      <c r="R87" s="541"/>
      <c r="S87" s="541"/>
      <c r="T87" s="541"/>
      <c r="U87" s="541"/>
    </row>
    <row r="88" ht="15.75" customHeight="1">
      <c r="A88" s="678"/>
      <c r="B88" s="455"/>
      <c r="C88" s="455"/>
      <c r="D88" s="678"/>
      <c r="E88" s="678"/>
      <c r="F88" s="678"/>
      <c r="G88" s="678"/>
      <c r="H88" s="678"/>
      <c r="I88" s="679"/>
      <c r="J88" s="680"/>
      <c r="K88" s="541"/>
      <c r="L88" s="541"/>
      <c r="M88" s="541"/>
      <c r="N88" s="541"/>
      <c r="O88" s="541"/>
      <c r="P88" s="541"/>
      <c r="Q88" s="541"/>
      <c r="R88" s="541"/>
      <c r="S88" s="541"/>
      <c r="T88" s="541"/>
      <c r="U88" s="541"/>
    </row>
    <row r="89" ht="15.75" customHeight="1">
      <c r="A89" s="678"/>
      <c r="B89" s="455"/>
      <c r="C89" s="455"/>
      <c r="D89" s="678"/>
      <c r="E89" s="678"/>
      <c r="F89" s="678"/>
      <c r="G89" s="678"/>
      <c r="H89" s="678"/>
      <c r="I89" s="679"/>
      <c r="J89" s="680"/>
      <c r="K89" s="541"/>
      <c r="L89" s="541"/>
      <c r="M89" s="541"/>
      <c r="N89" s="541"/>
      <c r="O89" s="541"/>
      <c r="P89" s="541"/>
      <c r="Q89" s="541"/>
      <c r="R89" s="541"/>
      <c r="S89" s="541"/>
      <c r="T89" s="541"/>
      <c r="U89" s="541"/>
    </row>
    <row r="90" ht="15.75" customHeight="1">
      <c r="A90" s="678"/>
      <c r="B90" s="455"/>
      <c r="C90" s="455"/>
      <c r="D90" s="678"/>
      <c r="E90" s="678"/>
      <c r="F90" s="678"/>
      <c r="G90" s="678"/>
      <c r="H90" s="678"/>
      <c r="I90" s="679"/>
      <c r="J90" s="680"/>
      <c r="K90" s="541"/>
      <c r="L90" s="541"/>
      <c r="M90" s="541"/>
      <c r="N90" s="541"/>
      <c r="O90" s="541"/>
      <c r="P90" s="541"/>
      <c r="Q90" s="541"/>
      <c r="R90" s="541"/>
      <c r="S90" s="541"/>
      <c r="T90" s="541"/>
      <c r="U90" s="541"/>
    </row>
    <row r="91" ht="15.75" customHeight="1">
      <c r="A91" s="678"/>
      <c r="B91" s="455"/>
      <c r="C91" s="455"/>
      <c r="D91" s="678"/>
      <c r="E91" s="678"/>
      <c r="F91" s="678"/>
      <c r="G91" s="678"/>
      <c r="H91" s="678"/>
      <c r="I91" s="679"/>
      <c r="J91" s="680"/>
      <c r="K91" s="541"/>
      <c r="L91" s="541"/>
      <c r="M91" s="541"/>
      <c r="N91" s="541"/>
      <c r="O91" s="541"/>
      <c r="P91" s="541"/>
      <c r="Q91" s="541"/>
      <c r="R91" s="541"/>
      <c r="S91" s="541"/>
      <c r="T91" s="541"/>
      <c r="U91" s="541"/>
    </row>
    <row r="92" ht="15.75" customHeight="1">
      <c r="A92" s="678"/>
      <c r="B92" s="455"/>
      <c r="C92" s="455"/>
      <c r="D92" s="678"/>
      <c r="E92" s="678"/>
      <c r="F92" s="678"/>
      <c r="G92" s="678"/>
      <c r="H92" s="678"/>
      <c r="I92" s="679"/>
      <c r="J92" s="680"/>
      <c r="K92" s="541"/>
      <c r="L92" s="541"/>
      <c r="M92" s="541"/>
      <c r="N92" s="541"/>
      <c r="O92" s="541"/>
      <c r="P92" s="541"/>
      <c r="Q92" s="541"/>
      <c r="R92" s="541"/>
      <c r="S92" s="541"/>
      <c r="T92" s="541"/>
      <c r="U92" s="541"/>
    </row>
    <row r="93" ht="15.75" customHeight="1">
      <c r="A93" s="678"/>
      <c r="B93" s="455"/>
      <c r="C93" s="455"/>
      <c r="D93" s="678"/>
      <c r="E93" s="678"/>
      <c r="F93" s="678"/>
      <c r="G93" s="678"/>
      <c r="H93" s="678"/>
      <c r="I93" s="679"/>
      <c r="J93" s="680"/>
      <c r="K93" s="541"/>
      <c r="L93" s="541"/>
      <c r="M93" s="541"/>
      <c r="N93" s="541"/>
      <c r="O93" s="541"/>
      <c r="P93" s="541"/>
      <c r="Q93" s="541"/>
      <c r="R93" s="541"/>
      <c r="S93" s="541"/>
      <c r="T93" s="541"/>
      <c r="U93" s="541"/>
    </row>
    <row r="94" ht="15.75" customHeight="1">
      <c r="A94" s="678"/>
      <c r="B94" s="455"/>
      <c r="C94" s="455"/>
      <c r="D94" s="678"/>
      <c r="E94" s="678"/>
      <c r="F94" s="678"/>
      <c r="G94" s="678"/>
      <c r="H94" s="678"/>
      <c r="I94" s="679"/>
      <c r="J94" s="680"/>
      <c r="K94" s="541"/>
      <c r="L94" s="541"/>
      <c r="M94" s="541"/>
      <c r="N94" s="541"/>
      <c r="O94" s="541"/>
      <c r="P94" s="541"/>
      <c r="Q94" s="541"/>
      <c r="R94" s="541"/>
      <c r="S94" s="541"/>
      <c r="T94" s="541"/>
      <c r="U94" s="541"/>
    </row>
    <row r="95" ht="15.75" customHeight="1">
      <c r="A95" s="678"/>
      <c r="B95" s="455"/>
      <c r="C95" s="455"/>
      <c r="D95" s="678"/>
      <c r="E95" s="678"/>
      <c r="F95" s="678"/>
      <c r="G95" s="678"/>
      <c r="H95" s="678"/>
      <c r="I95" s="679"/>
      <c r="J95" s="680"/>
      <c r="K95" s="541"/>
      <c r="L95" s="541"/>
      <c r="M95" s="541"/>
      <c r="N95" s="541"/>
      <c r="O95" s="541"/>
      <c r="P95" s="541"/>
      <c r="Q95" s="541"/>
      <c r="R95" s="541"/>
      <c r="S95" s="541"/>
      <c r="T95" s="541"/>
      <c r="U95" s="541"/>
    </row>
    <row r="96" ht="15.75" customHeight="1">
      <c r="A96" s="678"/>
      <c r="B96" s="455"/>
      <c r="C96" s="455"/>
      <c r="D96" s="678"/>
      <c r="E96" s="678"/>
      <c r="F96" s="678"/>
      <c r="G96" s="678"/>
      <c r="H96" s="678"/>
      <c r="I96" s="679"/>
      <c r="J96" s="680"/>
      <c r="K96" s="541"/>
      <c r="L96" s="541"/>
      <c r="M96" s="541"/>
      <c r="N96" s="541"/>
      <c r="O96" s="541"/>
      <c r="P96" s="541"/>
      <c r="Q96" s="541"/>
      <c r="R96" s="541"/>
      <c r="S96" s="541"/>
      <c r="T96" s="541"/>
      <c r="U96" s="541"/>
    </row>
    <row r="97" ht="15.75" customHeight="1">
      <c r="A97" s="678"/>
      <c r="B97" s="455"/>
      <c r="C97" s="455"/>
      <c r="D97" s="678"/>
      <c r="E97" s="678"/>
      <c r="F97" s="678"/>
      <c r="G97" s="678"/>
      <c r="H97" s="678"/>
      <c r="I97" s="679"/>
      <c r="J97" s="680"/>
      <c r="K97" s="541"/>
      <c r="L97" s="541"/>
      <c r="M97" s="541"/>
      <c r="N97" s="541"/>
      <c r="O97" s="541"/>
      <c r="P97" s="541"/>
      <c r="Q97" s="541"/>
      <c r="R97" s="541"/>
      <c r="S97" s="541"/>
      <c r="T97" s="541"/>
      <c r="U97" s="541"/>
    </row>
    <row r="98" ht="15.75" customHeight="1">
      <c r="A98" s="678"/>
      <c r="B98" s="455"/>
      <c r="C98" s="455"/>
      <c r="D98" s="678"/>
      <c r="E98" s="678"/>
      <c r="F98" s="678"/>
      <c r="G98" s="678"/>
      <c r="H98" s="678"/>
      <c r="I98" s="679"/>
      <c r="J98" s="680"/>
      <c r="K98" s="541"/>
      <c r="L98" s="541"/>
      <c r="M98" s="541"/>
      <c r="N98" s="541"/>
      <c r="O98" s="541"/>
      <c r="P98" s="541"/>
      <c r="Q98" s="541"/>
      <c r="R98" s="541"/>
      <c r="S98" s="541"/>
      <c r="T98" s="541"/>
      <c r="U98" s="541"/>
    </row>
    <row r="99" ht="15.75" customHeight="1">
      <c r="A99" s="678"/>
      <c r="B99" s="455"/>
      <c r="C99" s="455"/>
      <c r="D99" s="678"/>
      <c r="E99" s="678"/>
      <c r="F99" s="678"/>
      <c r="G99" s="678"/>
      <c r="H99" s="678"/>
      <c r="I99" s="679"/>
      <c r="J99" s="680"/>
      <c r="K99" s="541"/>
      <c r="L99" s="541"/>
      <c r="M99" s="541"/>
      <c r="N99" s="541"/>
      <c r="O99" s="541"/>
      <c r="P99" s="541"/>
      <c r="Q99" s="541"/>
      <c r="R99" s="541"/>
      <c r="S99" s="541"/>
      <c r="T99" s="541"/>
      <c r="U99" s="541"/>
    </row>
    <row r="100" ht="15.75" customHeight="1">
      <c r="A100" s="678"/>
      <c r="B100" s="455"/>
      <c r="C100" s="455"/>
      <c r="D100" s="678"/>
      <c r="E100" s="678"/>
      <c r="F100" s="678"/>
      <c r="G100" s="678"/>
      <c r="H100" s="678"/>
      <c r="I100" s="679"/>
      <c r="J100" s="680"/>
      <c r="K100" s="541"/>
      <c r="L100" s="541"/>
      <c r="M100" s="541"/>
      <c r="N100" s="541"/>
      <c r="O100" s="541"/>
      <c r="P100" s="541"/>
      <c r="Q100" s="541"/>
      <c r="R100" s="541"/>
      <c r="S100" s="541"/>
      <c r="T100" s="541"/>
      <c r="U100" s="541"/>
    </row>
    <row r="101" ht="15.75" customHeight="1">
      <c r="A101" s="678"/>
      <c r="B101" s="455"/>
      <c r="C101" s="455"/>
      <c r="D101" s="678"/>
      <c r="E101" s="678"/>
      <c r="F101" s="678"/>
      <c r="G101" s="678"/>
      <c r="H101" s="678"/>
      <c r="I101" s="679"/>
      <c r="J101" s="680"/>
      <c r="K101" s="541"/>
      <c r="L101" s="541"/>
      <c r="M101" s="541"/>
      <c r="N101" s="541"/>
      <c r="O101" s="541"/>
      <c r="P101" s="541"/>
      <c r="Q101" s="541"/>
      <c r="R101" s="541"/>
      <c r="S101" s="541"/>
      <c r="T101" s="541"/>
      <c r="U101" s="541"/>
    </row>
    <row r="102" ht="15.75" customHeight="1">
      <c r="A102" s="678"/>
      <c r="B102" s="455"/>
      <c r="C102" s="455"/>
      <c r="D102" s="678"/>
      <c r="E102" s="678"/>
      <c r="F102" s="678"/>
      <c r="G102" s="678"/>
      <c r="H102" s="678"/>
      <c r="I102" s="679"/>
      <c r="J102" s="680"/>
      <c r="K102" s="541"/>
      <c r="L102" s="541"/>
      <c r="M102" s="541"/>
      <c r="N102" s="541"/>
      <c r="O102" s="541"/>
      <c r="P102" s="541"/>
      <c r="Q102" s="541"/>
      <c r="R102" s="541"/>
      <c r="S102" s="541"/>
      <c r="T102" s="541"/>
      <c r="U102" s="541"/>
    </row>
    <row r="103" ht="15.75" customHeight="1">
      <c r="A103" s="678"/>
      <c r="B103" s="455"/>
      <c r="C103" s="455"/>
      <c r="D103" s="678"/>
      <c r="E103" s="678"/>
      <c r="F103" s="678"/>
      <c r="G103" s="678"/>
      <c r="H103" s="678"/>
      <c r="I103" s="679"/>
      <c r="J103" s="680"/>
      <c r="K103" s="541"/>
      <c r="L103" s="541"/>
      <c r="M103" s="541"/>
      <c r="N103" s="541"/>
      <c r="O103" s="541"/>
      <c r="P103" s="541"/>
      <c r="Q103" s="541"/>
      <c r="R103" s="541"/>
      <c r="S103" s="541"/>
      <c r="T103" s="541"/>
      <c r="U103" s="541"/>
    </row>
    <row r="104" ht="15.75" customHeight="1">
      <c r="A104" s="678"/>
      <c r="B104" s="455"/>
      <c r="C104" s="455"/>
      <c r="D104" s="678"/>
      <c r="E104" s="678"/>
      <c r="F104" s="678"/>
      <c r="G104" s="678"/>
      <c r="H104" s="678"/>
      <c r="I104" s="679"/>
      <c r="J104" s="680"/>
      <c r="K104" s="541"/>
      <c r="L104" s="541"/>
      <c r="M104" s="541"/>
      <c r="N104" s="541"/>
      <c r="O104" s="541"/>
      <c r="P104" s="541"/>
      <c r="Q104" s="541"/>
      <c r="R104" s="541"/>
      <c r="S104" s="541"/>
      <c r="T104" s="541"/>
      <c r="U104" s="541"/>
    </row>
    <row r="105" ht="15.75" customHeight="1">
      <c r="A105" s="678"/>
      <c r="B105" s="455"/>
      <c r="C105" s="455"/>
      <c r="D105" s="678"/>
      <c r="E105" s="678"/>
      <c r="F105" s="678"/>
      <c r="G105" s="678"/>
      <c r="H105" s="678"/>
      <c r="I105" s="679"/>
      <c r="J105" s="680"/>
      <c r="K105" s="541"/>
      <c r="L105" s="541"/>
      <c r="M105" s="541"/>
      <c r="N105" s="541"/>
      <c r="O105" s="541"/>
      <c r="P105" s="541"/>
      <c r="Q105" s="541"/>
      <c r="R105" s="541"/>
      <c r="S105" s="541"/>
      <c r="T105" s="541"/>
      <c r="U105" s="541"/>
    </row>
    <row r="106" ht="15.75" customHeight="1">
      <c r="A106" s="678"/>
      <c r="B106" s="455"/>
      <c r="C106" s="455"/>
      <c r="D106" s="678"/>
      <c r="E106" s="678"/>
      <c r="F106" s="678"/>
      <c r="G106" s="678"/>
      <c r="H106" s="678"/>
      <c r="I106" s="679"/>
      <c r="J106" s="680"/>
      <c r="K106" s="541"/>
      <c r="L106" s="541"/>
      <c r="M106" s="541"/>
      <c r="N106" s="541"/>
      <c r="O106" s="541"/>
      <c r="P106" s="541"/>
      <c r="Q106" s="541"/>
      <c r="R106" s="541"/>
      <c r="S106" s="541"/>
      <c r="T106" s="541"/>
      <c r="U106" s="541"/>
    </row>
    <row r="107" ht="15.75" customHeight="1">
      <c r="A107" s="678"/>
      <c r="B107" s="455"/>
      <c r="C107" s="455"/>
      <c r="D107" s="678"/>
      <c r="E107" s="678"/>
      <c r="F107" s="678"/>
      <c r="G107" s="678"/>
      <c r="H107" s="678"/>
      <c r="I107" s="679"/>
      <c r="J107" s="680"/>
      <c r="K107" s="541"/>
      <c r="L107" s="541"/>
      <c r="M107" s="541"/>
      <c r="N107" s="541"/>
      <c r="O107" s="541"/>
      <c r="P107" s="541"/>
      <c r="Q107" s="541"/>
      <c r="R107" s="541"/>
      <c r="S107" s="541"/>
      <c r="T107" s="541"/>
      <c r="U107" s="541"/>
    </row>
    <row r="108" ht="15.75" customHeight="1">
      <c r="A108" s="678"/>
      <c r="B108" s="455"/>
      <c r="C108" s="455"/>
      <c r="D108" s="678"/>
      <c r="E108" s="678"/>
      <c r="F108" s="678"/>
      <c r="G108" s="678"/>
      <c r="H108" s="678"/>
      <c r="I108" s="679"/>
      <c r="J108" s="680"/>
      <c r="K108" s="541"/>
      <c r="L108" s="541"/>
      <c r="M108" s="541"/>
      <c r="N108" s="541"/>
      <c r="O108" s="541"/>
      <c r="P108" s="541"/>
      <c r="Q108" s="541"/>
      <c r="R108" s="541"/>
      <c r="S108" s="541"/>
      <c r="T108" s="541"/>
      <c r="U108" s="541"/>
    </row>
    <row r="109" ht="15.75" customHeight="1">
      <c r="A109" s="678"/>
      <c r="B109" s="455"/>
      <c r="C109" s="455"/>
      <c r="D109" s="678"/>
      <c r="E109" s="678"/>
      <c r="F109" s="678"/>
      <c r="G109" s="678"/>
      <c r="H109" s="678"/>
      <c r="I109" s="679"/>
      <c r="J109" s="680"/>
      <c r="K109" s="541"/>
      <c r="L109" s="541"/>
      <c r="M109" s="541"/>
      <c r="N109" s="541"/>
      <c r="O109" s="541"/>
      <c r="P109" s="541"/>
      <c r="Q109" s="541"/>
      <c r="R109" s="541"/>
      <c r="S109" s="541"/>
      <c r="T109" s="541"/>
      <c r="U109" s="541"/>
    </row>
    <row r="110" ht="15.75" customHeight="1">
      <c r="A110" s="678"/>
      <c r="B110" s="455"/>
      <c r="C110" s="455"/>
      <c r="D110" s="678"/>
      <c r="E110" s="678"/>
      <c r="F110" s="678"/>
      <c r="G110" s="678"/>
      <c r="H110" s="678"/>
      <c r="I110" s="679"/>
      <c r="J110" s="680"/>
      <c r="K110" s="541"/>
      <c r="L110" s="541"/>
      <c r="M110" s="541"/>
      <c r="N110" s="541"/>
      <c r="O110" s="541"/>
      <c r="P110" s="541"/>
      <c r="Q110" s="541"/>
      <c r="R110" s="541"/>
      <c r="S110" s="541"/>
      <c r="T110" s="541"/>
      <c r="U110" s="541"/>
    </row>
    <row r="111" ht="15.75" customHeight="1">
      <c r="A111" s="678"/>
      <c r="B111" s="455"/>
      <c r="C111" s="455"/>
      <c r="D111" s="678"/>
      <c r="E111" s="678"/>
      <c r="F111" s="678"/>
      <c r="G111" s="678"/>
      <c r="H111" s="678"/>
      <c r="I111" s="679"/>
      <c r="J111" s="680"/>
      <c r="K111" s="541"/>
      <c r="L111" s="541"/>
      <c r="M111" s="541"/>
      <c r="N111" s="541"/>
      <c r="O111" s="541"/>
      <c r="P111" s="541"/>
      <c r="Q111" s="541"/>
      <c r="R111" s="541"/>
      <c r="S111" s="541"/>
      <c r="T111" s="541"/>
      <c r="U111" s="541"/>
    </row>
    <row r="112" ht="15.75" customHeight="1">
      <c r="A112" s="678"/>
      <c r="B112" s="455"/>
      <c r="C112" s="455"/>
      <c r="D112" s="678"/>
      <c r="E112" s="678"/>
      <c r="F112" s="678"/>
      <c r="G112" s="678"/>
      <c r="H112" s="678"/>
      <c r="I112" s="679"/>
      <c r="J112" s="680"/>
      <c r="K112" s="541"/>
      <c r="L112" s="541"/>
      <c r="M112" s="541"/>
      <c r="N112" s="541"/>
      <c r="O112" s="541"/>
      <c r="P112" s="541"/>
      <c r="Q112" s="541"/>
      <c r="R112" s="541"/>
      <c r="S112" s="541"/>
      <c r="T112" s="541"/>
      <c r="U112" s="541"/>
    </row>
    <row r="113" ht="15.75" customHeight="1">
      <c r="A113" s="678"/>
      <c r="B113" s="455"/>
      <c r="C113" s="455"/>
      <c r="D113" s="678"/>
      <c r="E113" s="678"/>
      <c r="F113" s="678"/>
      <c r="G113" s="678"/>
      <c r="H113" s="678"/>
      <c r="I113" s="679"/>
      <c r="J113" s="680"/>
      <c r="K113" s="541"/>
      <c r="L113" s="541"/>
      <c r="M113" s="541"/>
      <c r="N113" s="541"/>
      <c r="O113" s="541"/>
      <c r="P113" s="541"/>
      <c r="Q113" s="541"/>
      <c r="R113" s="541"/>
      <c r="S113" s="541"/>
      <c r="T113" s="541"/>
      <c r="U113" s="541"/>
    </row>
    <row r="114" ht="15.75" customHeight="1">
      <c r="A114" s="678"/>
      <c r="B114" s="455"/>
      <c r="C114" s="455"/>
      <c r="D114" s="678"/>
      <c r="E114" s="678"/>
      <c r="F114" s="678"/>
      <c r="G114" s="678"/>
      <c r="H114" s="678"/>
      <c r="I114" s="679"/>
      <c r="J114" s="680"/>
      <c r="K114" s="541"/>
      <c r="L114" s="541"/>
      <c r="M114" s="541"/>
      <c r="N114" s="541"/>
      <c r="O114" s="541"/>
      <c r="P114" s="541"/>
      <c r="Q114" s="541"/>
      <c r="R114" s="541"/>
      <c r="S114" s="541"/>
      <c r="T114" s="541"/>
      <c r="U114" s="541"/>
    </row>
    <row r="115" ht="15.75" customHeight="1">
      <c r="A115" s="678"/>
      <c r="B115" s="455"/>
      <c r="C115" s="455"/>
      <c r="D115" s="678"/>
      <c r="E115" s="678"/>
      <c r="F115" s="678"/>
      <c r="G115" s="678"/>
      <c r="H115" s="678"/>
      <c r="I115" s="679"/>
      <c r="J115" s="680"/>
      <c r="K115" s="541"/>
      <c r="L115" s="541"/>
      <c r="M115" s="541"/>
      <c r="N115" s="541"/>
      <c r="O115" s="541"/>
      <c r="P115" s="541"/>
      <c r="Q115" s="541"/>
      <c r="R115" s="541"/>
      <c r="S115" s="541"/>
      <c r="T115" s="541"/>
      <c r="U115" s="541"/>
    </row>
    <row r="116" ht="15.75" customHeight="1">
      <c r="A116" s="678"/>
      <c r="B116" s="455"/>
      <c r="C116" s="455"/>
      <c r="D116" s="678"/>
      <c r="E116" s="678"/>
      <c r="F116" s="678"/>
      <c r="G116" s="678"/>
      <c r="H116" s="678"/>
      <c r="I116" s="679"/>
      <c r="J116" s="680"/>
      <c r="K116" s="541"/>
      <c r="L116" s="541"/>
      <c r="M116" s="541"/>
      <c r="N116" s="541"/>
      <c r="O116" s="541"/>
      <c r="P116" s="541"/>
      <c r="Q116" s="541"/>
      <c r="R116" s="541"/>
      <c r="S116" s="541"/>
      <c r="T116" s="541"/>
      <c r="U116" s="541"/>
    </row>
    <row r="117" ht="15.75" customHeight="1">
      <c r="A117" s="678"/>
      <c r="B117" s="455"/>
      <c r="C117" s="455"/>
      <c r="D117" s="678"/>
      <c r="E117" s="678"/>
      <c r="F117" s="678"/>
      <c r="G117" s="678"/>
      <c r="H117" s="678"/>
      <c r="I117" s="679"/>
      <c r="J117" s="680"/>
      <c r="K117" s="541"/>
      <c r="L117" s="541"/>
      <c r="M117" s="541"/>
      <c r="N117" s="541"/>
      <c r="O117" s="541"/>
      <c r="P117" s="541"/>
      <c r="Q117" s="541"/>
      <c r="R117" s="541"/>
      <c r="S117" s="541"/>
      <c r="T117" s="541"/>
      <c r="U117" s="541"/>
    </row>
    <row r="118" ht="15.75" customHeight="1">
      <c r="A118" s="678"/>
      <c r="B118" s="455"/>
      <c r="C118" s="455"/>
      <c r="D118" s="678"/>
      <c r="E118" s="678"/>
      <c r="F118" s="678"/>
      <c r="G118" s="678"/>
      <c r="H118" s="678"/>
      <c r="I118" s="679"/>
      <c r="J118" s="680"/>
      <c r="K118" s="541"/>
      <c r="L118" s="541"/>
      <c r="M118" s="541"/>
      <c r="N118" s="541"/>
      <c r="O118" s="541"/>
      <c r="P118" s="541"/>
      <c r="Q118" s="541"/>
      <c r="R118" s="541"/>
      <c r="S118" s="541"/>
      <c r="T118" s="541"/>
      <c r="U118" s="541"/>
    </row>
    <row r="119" ht="15.75" customHeight="1">
      <c r="A119" s="678"/>
      <c r="B119" s="455"/>
      <c r="C119" s="455"/>
      <c r="D119" s="678"/>
      <c r="E119" s="678"/>
      <c r="F119" s="678"/>
      <c r="G119" s="678"/>
      <c r="H119" s="678"/>
      <c r="I119" s="679"/>
      <c r="J119" s="680"/>
      <c r="K119" s="541"/>
      <c r="L119" s="541"/>
      <c r="M119" s="541"/>
      <c r="N119" s="541"/>
      <c r="O119" s="541"/>
      <c r="P119" s="541"/>
      <c r="Q119" s="541"/>
      <c r="R119" s="541"/>
      <c r="S119" s="541"/>
      <c r="T119" s="541"/>
      <c r="U119" s="541"/>
    </row>
    <row r="120" ht="15.75" customHeight="1">
      <c r="A120" s="678"/>
      <c r="B120" s="455"/>
      <c r="C120" s="455"/>
      <c r="D120" s="678"/>
      <c r="E120" s="678"/>
      <c r="F120" s="678"/>
      <c r="G120" s="678"/>
      <c r="H120" s="678"/>
      <c r="I120" s="679"/>
      <c r="J120" s="680"/>
      <c r="K120" s="541"/>
      <c r="L120" s="541"/>
      <c r="M120" s="541"/>
      <c r="N120" s="541"/>
      <c r="O120" s="541"/>
      <c r="P120" s="541"/>
      <c r="Q120" s="541"/>
      <c r="R120" s="541"/>
      <c r="S120" s="541"/>
      <c r="T120" s="541"/>
      <c r="U120" s="541"/>
    </row>
    <row r="121" ht="15.75" customHeight="1">
      <c r="A121" s="678"/>
      <c r="B121" s="455"/>
      <c r="C121" s="455"/>
      <c r="D121" s="678"/>
      <c r="E121" s="678"/>
      <c r="F121" s="678"/>
      <c r="G121" s="678"/>
      <c r="H121" s="678"/>
      <c r="I121" s="679"/>
      <c r="J121" s="680"/>
      <c r="K121" s="541"/>
      <c r="L121" s="541"/>
      <c r="M121" s="541"/>
      <c r="N121" s="541"/>
      <c r="O121" s="541"/>
      <c r="P121" s="541"/>
      <c r="Q121" s="541"/>
      <c r="R121" s="541"/>
      <c r="S121" s="541"/>
      <c r="T121" s="541"/>
      <c r="U121" s="541"/>
    </row>
    <row r="122" ht="15.75" customHeight="1">
      <c r="A122" s="678"/>
      <c r="B122" s="455"/>
      <c r="C122" s="455"/>
      <c r="D122" s="678"/>
      <c r="E122" s="678"/>
      <c r="F122" s="678"/>
      <c r="G122" s="678"/>
      <c r="H122" s="678"/>
      <c r="I122" s="679"/>
      <c r="J122" s="680"/>
      <c r="K122" s="541"/>
      <c r="L122" s="541"/>
      <c r="M122" s="541"/>
      <c r="N122" s="541"/>
      <c r="O122" s="541"/>
      <c r="P122" s="541"/>
      <c r="Q122" s="541"/>
      <c r="R122" s="541"/>
      <c r="S122" s="541"/>
      <c r="T122" s="541"/>
      <c r="U122" s="541"/>
    </row>
    <row r="123" ht="15.75" customHeight="1">
      <c r="A123" s="678"/>
      <c r="B123" s="455"/>
      <c r="C123" s="455"/>
      <c r="D123" s="678"/>
      <c r="E123" s="678"/>
      <c r="F123" s="678"/>
      <c r="G123" s="678"/>
      <c r="H123" s="678"/>
      <c r="I123" s="679"/>
      <c r="J123" s="680"/>
      <c r="K123" s="541"/>
      <c r="L123" s="541"/>
      <c r="M123" s="541"/>
      <c r="N123" s="541"/>
      <c r="O123" s="541"/>
      <c r="P123" s="541"/>
      <c r="Q123" s="541"/>
      <c r="R123" s="541"/>
      <c r="S123" s="541"/>
      <c r="T123" s="541"/>
      <c r="U123" s="541"/>
    </row>
    <row r="124" ht="15.75" customHeight="1">
      <c r="A124" s="678"/>
      <c r="B124" s="455"/>
      <c r="C124" s="455"/>
      <c r="D124" s="678"/>
      <c r="E124" s="678"/>
      <c r="F124" s="678"/>
      <c r="G124" s="678"/>
      <c r="H124" s="678"/>
      <c r="I124" s="679"/>
      <c r="J124" s="680"/>
      <c r="K124" s="541"/>
      <c r="L124" s="541"/>
      <c r="M124" s="541"/>
      <c r="N124" s="541"/>
      <c r="O124" s="541"/>
      <c r="P124" s="541"/>
      <c r="Q124" s="541"/>
      <c r="R124" s="541"/>
      <c r="S124" s="541"/>
      <c r="T124" s="541"/>
      <c r="U124" s="541"/>
    </row>
    <row r="125" ht="15.75" customHeight="1">
      <c r="A125" s="678"/>
      <c r="B125" s="455"/>
      <c r="C125" s="455"/>
      <c r="D125" s="678"/>
      <c r="E125" s="678"/>
      <c r="F125" s="678"/>
      <c r="G125" s="678"/>
      <c r="H125" s="678"/>
      <c r="I125" s="679"/>
      <c r="J125" s="680"/>
      <c r="K125" s="541"/>
      <c r="L125" s="541"/>
      <c r="M125" s="541"/>
      <c r="N125" s="541"/>
      <c r="O125" s="541"/>
      <c r="P125" s="541"/>
      <c r="Q125" s="541"/>
      <c r="R125" s="541"/>
      <c r="S125" s="541"/>
      <c r="T125" s="541"/>
      <c r="U125" s="541"/>
    </row>
    <row r="126" ht="15.75" customHeight="1">
      <c r="A126" s="678"/>
      <c r="B126" s="455"/>
      <c r="C126" s="455"/>
      <c r="D126" s="678"/>
      <c r="E126" s="678"/>
      <c r="F126" s="678"/>
      <c r="G126" s="678"/>
      <c r="H126" s="678"/>
      <c r="I126" s="679"/>
      <c r="J126" s="680"/>
      <c r="K126" s="541"/>
      <c r="L126" s="541"/>
      <c r="M126" s="541"/>
      <c r="N126" s="541"/>
      <c r="O126" s="541"/>
      <c r="P126" s="541"/>
      <c r="Q126" s="541"/>
      <c r="R126" s="541"/>
      <c r="S126" s="541"/>
      <c r="T126" s="541"/>
      <c r="U126" s="541"/>
    </row>
    <row r="127" ht="15.75" customHeight="1">
      <c r="A127" s="678"/>
      <c r="B127" s="455"/>
      <c r="C127" s="455"/>
      <c r="D127" s="678"/>
      <c r="E127" s="678"/>
      <c r="F127" s="678"/>
      <c r="G127" s="678"/>
      <c r="H127" s="678"/>
      <c r="I127" s="679"/>
      <c r="J127" s="680"/>
      <c r="K127" s="541"/>
      <c r="L127" s="541"/>
      <c r="M127" s="541"/>
      <c r="N127" s="541"/>
      <c r="O127" s="541"/>
      <c r="P127" s="541"/>
      <c r="Q127" s="541"/>
      <c r="R127" s="541"/>
      <c r="S127" s="541"/>
      <c r="T127" s="541"/>
      <c r="U127" s="541"/>
    </row>
    <row r="128" ht="15.75" customHeight="1">
      <c r="A128" s="678"/>
      <c r="B128" s="455"/>
      <c r="C128" s="455"/>
      <c r="D128" s="678"/>
      <c r="E128" s="678"/>
      <c r="F128" s="678"/>
      <c r="G128" s="678"/>
      <c r="H128" s="678"/>
      <c r="I128" s="679"/>
      <c r="J128" s="680"/>
      <c r="K128" s="541"/>
      <c r="L128" s="541"/>
      <c r="M128" s="541"/>
      <c r="N128" s="541"/>
      <c r="O128" s="541"/>
      <c r="P128" s="541"/>
      <c r="Q128" s="541"/>
      <c r="R128" s="541"/>
      <c r="S128" s="541"/>
      <c r="T128" s="541"/>
      <c r="U128" s="541"/>
    </row>
    <row r="129" ht="15.75" customHeight="1">
      <c r="A129" s="678"/>
      <c r="B129" s="455"/>
      <c r="C129" s="455"/>
      <c r="D129" s="678"/>
      <c r="E129" s="678"/>
      <c r="F129" s="678"/>
      <c r="G129" s="678"/>
      <c r="H129" s="678"/>
      <c r="I129" s="679"/>
      <c r="J129" s="680"/>
      <c r="K129" s="541"/>
      <c r="L129" s="541"/>
      <c r="M129" s="541"/>
      <c r="N129" s="541"/>
      <c r="O129" s="541"/>
      <c r="P129" s="541"/>
      <c r="Q129" s="541"/>
      <c r="R129" s="541"/>
      <c r="S129" s="541"/>
      <c r="T129" s="541"/>
      <c r="U129" s="541"/>
    </row>
    <row r="130" ht="15.75" customHeight="1">
      <c r="A130" s="678"/>
      <c r="B130" s="455"/>
      <c r="C130" s="455"/>
      <c r="D130" s="678"/>
      <c r="E130" s="678"/>
      <c r="F130" s="678"/>
      <c r="G130" s="678"/>
      <c r="H130" s="678"/>
      <c r="I130" s="679"/>
      <c r="J130" s="680"/>
      <c r="K130" s="541"/>
      <c r="L130" s="541"/>
      <c r="M130" s="541"/>
      <c r="N130" s="541"/>
      <c r="O130" s="541"/>
      <c r="P130" s="541"/>
      <c r="Q130" s="541"/>
      <c r="R130" s="541"/>
      <c r="S130" s="541"/>
      <c r="T130" s="541"/>
      <c r="U130" s="541"/>
    </row>
    <row r="131" ht="15.75" customHeight="1">
      <c r="A131" s="678"/>
      <c r="B131" s="455"/>
      <c r="C131" s="455"/>
      <c r="D131" s="678"/>
      <c r="E131" s="678"/>
      <c r="F131" s="678"/>
      <c r="G131" s="678"/>
      <c r="H131" s="678"/>
      <c r="I131" s="679"/>
      <c r="J131" s="680"/>
      <c r="K131" s="541"/>
      <c r="L131" s="541"/>
      <c r="M131" s="541"/>
      <c r="N131" s="541"/>
      <c r="O131" s="541"/>
      <c r="P131" s="541"/>
      <c r="Q131" s="541"/>
      <c r="R131" s="541"/>
      <c r="S131" s="541"/>
      <c r="T131" s="541"/>
      <c r="U131" s="541"/>
    </row>
    <row r="132" ht="15.75" customHeight="1">
      <c r="A132" s="678"/>
      <c r="B132" s="455"/>
      <c r="C132" s="455"/>
      <c r="D132" s="678"/>
      <c r="E132" s="678"/>
      <c r="F132" s="678"/>
      <c r="G132" s="678"/>
      <c r="H132" s="678"/>
      <c r="I132" s="679"/>
      <c r="J132" s="680"/>
      <c r="K132" s="541"/>
      <c r="L132" s="541"/>
      <c r="M132" s="541"/>
      <c r="N132" s="541"/>
      <c r="O132" s="541"/>
      <c r="P132" s="541"/>
      <c r="Q132" s="541"/>
      <c r="R132" s="541"/>
      <c r="S132" s="541"/>
      <c r="T132" s="541"/>
      <c r="U132" s="541"/>
    </row>
    <row r="133" ht="15.75" customHeight="1">
      <c r="A133" s="678"/>
      <c r="B133" s="455"/>
      <c r="C133" s="455"/>
      <c r="D133" s="678"/>
      <c r="E133" s="678"/>
      <c r="F133" s="678"/>
      <c r="G133" s="678"/>
      <c r="H133" s="678"/>
      <c r="I133" s="679"/>
      <c r="J133" s="680"/>
      <c r="K133" s="541"/>
      <c r="L133" s="541"/>
      <c r="M133" s="541"/>
      <c r="N133" s="541"/>
      <c r="O133" s="541"/>
      <c r="P133" s="541"/>
      <c r="Q133" s="541"/>
      <c r="R133" s="541"/>
      <c r="S133" s="541"/>
      <c r="T133" s="541"/>
      <c r="U133" s="541"/>
    </row>
    <row r="134" ht="15.75" customHeight="1">
      <c r="A134" s="678"/>
      <c r="B134" s="455"/>
      <c r="C134" s="455"/>
      <c r="D134" s="678"/>
      <c r="E134" s="678"/>
      <c r="F134" s="678"/>
      <c r="G134" s="678"/>
      <c r="H134" s="678"/>
      <c r="I134" s="679"/>
      <c r="J134" s="680"/>
      <c r="K134" s="541"/>
      <c r="L134" s="541"/>
      <c r="M134" s="541"/>
      <c r="N134" s="541"/>
      <c r="O134" s="541"/>
      <c r="P134" s="541"/>
      <c r="Q134" s="541"/>
      <c r="R134" s="541"/>
      <c r="S134" s="541"/>
      <c r="T134" s="541"/>
      <c r="U134" s="541"/>
    </row>
    <row r="135" ht="15.75" customHeight="1">
      <c r="A135" s="678"/>
      <c r="B135" s="455"/>
      <c r="C135" s="455"/>
      <c r="D135" s="678"/>
      <c r="E135" s="678"/>
      <c r="F135" s="678"/>
      <c r="G135" s="678"/>
      <c r="H135" s="678"/>
      <c r="I135" s="679"/>
      <c r="J135" s="680"/>
      <c r="K135" s="541"/>
      <c r="L135" s="541"/>
      <c r="M135" s="541"/>
      <c r="N135" s="541"/>
      <c r="O135" s="541"/>
      <c r="P135" s="541"/>
      <c r="Q135" s="541"/>
      <c r="R135" s="541"/>
      <c r="S135" s="541"/>
      <c r="T135" s="541"/>
      <c r="U135" s="541"/>
    </row>
    <row r="136" ht="15.75" customHeight="1">
      <c r="A136" s="678"/>
      <c r="B136" s="455"/>
      <c r="C136" s="455"/>
      <c r="D136" s="678"/>
      <c r="E136" s="678"/>
      <c r="F136" s="678"/>
      <c r="G136" s="678"/>
      <c r="H136" s="678"/>
      <c r="I136" s="679"/>
      <c r="J136" s="680"/>
      <c r="K136" s="541"/>
      <c r="L136" s="541"/>
      <c r="M136" s="541"/>
      <c r="N136" s="541"/>
      <c r="O136" s="541"/>
      <c r="P136" s="541"/>
      <c r="Q136" s="541"/>
      <c r="R136" s="541"/>
      <c r="S136" s="541"/>
      <c r="T136" s="541"/>
      <c r="U136" s="541"/>
    </row>
    <row r="137" ht="15.75" customHeight="1">
      <c r="A137" s="678"/>
      <c r="B137" s="455"/>
      <c r="C137" s="455"/>
      <c r="D137" s="678"/>
      <c r="E137" s="678"/>
      <c r="F137" s="678"/>
      <c r="G137" s="678"/>
      <c r="H137" s="678"/>
      <c r="I137" s="679"/>
      <c r="J137" s="680"/>
      <c r="K137" s="541"/>
      <c r="L137" s="541"/>
      <c r="M137" s="541"/>
      <c r="N137" s="541"/>
      <c r="O137" s="541"/>
      <c r="P137" s="541"/>
      <c r="Q137" s="541"/>
      <c r="R137" s="541"/>
      <c r="S137" s="541"/>
      <c r="T137" s="541"/>
      <c r="U137" s="541"/>
    </row>
    <row r="138" ht="15.75" customHeight="1">
      <c r="A138" s="678"/>
      <c r="B138" s="455"/>
      <c r="C138" s="455"/>
      <c r="D138" s="678"/>
      <c r="E138" s="678"/>
      <c r="F138" s="678"/>
      <c r="G138" s="678"/>
      <c r="H138" s="678"/>
      <c r="I138" s="679"/>
      <c r="J138" s="680"/>
      <c r="K138" s="541"/>
      <c r="L138" s="541"/>
      <c r="M138" s="541"/>
      <c r="N138" s="541"/>
      <c r="O138" s="541"/>
      <c r="P138" s="541"/>
      <c r="Q138" s="541"/>
      <c r="R138" s="541"/>
      <c r="S138" s="541"/>
      <c r="T138" s="541"/>
      <c r="U138" s="541"/>
    </row>
    <row r="139" ht="15.75" customHeight="1">
      <c r="A139" s="678"/>
      <c r="B139" s="455"/>
      <c r="C139" s="455"/>
      <c r="D139" s="678"/>
      <c r="E139" s="678"/>
      <c r="F139" s="678"/>
      <c r="G139" s="678"/>
      <c r="H139" s="678"/>
      <c r="I139" s="679"/>
      <c r="J139" s="680"/>
      <c r="K139" s="541"/>
      <c r="L139" s="541"/>
      <c r="M139" s="541"/>
      <c r="N139" s="541"/>
      <c r="O139" s="541"/>
      <c r="P139" s="541"/>
      <c r="Q139" s="541"/>
      <c r="R139" s="541"/>
      <c r="S139" s="541"/>
      <c r="T139" s="541"/>
      <c r="U139" s="541"/>
    </row>
    <row r="140" ht="15.75" customHeight="1">
      <c r="A140" s="678"/>
      <c r="B140" s="455"/>
      <c r="C140" s="455"/>
      <c r="D140" s="678"/>
      <c r="E140" s="678"/>
      <c r="F140" s="678"/>
      <c r="G140" s="678"/>
      <c r="H140" s="678"/>
      <c r="I140" s="679"/>
      <c r="J140" s="680"/>
      <c r="K140" s="541"/>
      <c r="L140" s="541"/>
      <c r="M140" s="541"/>
      <c r="N140" s="541"/>
      <c r="O140" s="541"/>
      <c r="P140" s="541"/>
      <c r="Q140" s="541"/>
      <c r="R140" s="541"/>
      <c r="S140" s="541"/>
      <c r="T140" s="541"/>
      <c r="U140" s="541"/>
    </row>
    <row r="141" ht="15.75" customHeight="1">
      <c r="A141" s="678"/>
      <c r="B141" s="455"/>
      <c r="C141" s="455"/>
      <c r="D141" s="678"/>
      <c r="E141" s="678"/>
      <c r="F141" s="678"/>
      <c r="G141" s="678"/>
      <c r="H141" s="678"/>
      <c r="I141" s="679"/>
      <c r="J141" s="680"/>
      <c r="K141" s="541"/>
      <c r="L141" s="541"/>
      <c r="M141" s="541"/>
      <c r="N141" s="541"/>
      <c r="O141" s="541"/>
      <c r="P141" s="541"/>
      <c r="Q141" s="541"/>
      <c r="R141" s="541"/>
      <c r="S141" s="541"/>
      <c r="T141" s="541"/>
      <c r="U141" s="541"/>
    </row>
    <row r="142" ht="15.75" customHeight="1">
      <c r="A142" s="678"/>
      <c r="B142" s="455"/>
      <c r="C142" s="455"/>
      <c r="D142" s="678"/>
      <c r="E142" s="678"/>
      <c r="F142" s="678"/>
      <c r="G142" s="678"/>
      <c r="H142" s="678"/>
      <c r="I142" s="679"/>
      <c r="J142" s="680"/>
      <c r="K142" s="541"/>
      <c r="L142" s="541"/>
      <c r="M142" s="541"/>
      <c r="N142" s="541"/>
      <c r="O142" s="541"/>
      <c r="P142" s="541"/>
      <c r="Q142" s="541"/>
      <c r="R142" s="541"/>
      <c r="S142" s="541"/>
      <c r="T142" s="541"/>
      <c r="U142" s="541"/>
    </row>
    <row r="143" ht="15.75" customHeight="1">
      <c r="A143" s="678"/>
      <c r="B143" s="455"/>
      <c r="C143" s="455"/>
      <c r="D143" s="678"/>
      <c r="E143" s="678"/>
      <c r="F143" s="678"/>
      <c r="G143" s="678"/>
      <c r="H143" s="678"/>
      <c r="I143" s="679"/>
      <c r="J143" s="680"/>
      <c r="K143" s="541"/>
      <c r="L143" s="541"/>
      <c r="M143" s="541"/>
      <c r="N143" s="541"/>
      <c r="O143" s="541"/>
      <c r="P143" s="541"/>
      <c r="Q143" s="541"/>
      <c r="R143" s="541"/>
      <c r="S143" s="541"/>
      <c r="T143" s="541"/>
      <c r="U143" s="541"/>
    </row>
    <row r="144" ht="15.75" customHeight="1">
      <c r="A144" s="678"/>
      <c r="B144" s="455"/>
      <c r="C144" s="455"/>
      <c r="D144" s="678"/>
      <c r="E144" s="678"/>
      <c r="F144" s="678"/>
      <c r="G144" s="678"/>
      <c r="H144" s="678"/>
      <c r="I144" s="679"/>
      <c r="J144" s="680"/>
      <c r="K144" s="541"/>
      <c r="L144" s="541"/>
      <c r="M144" s="541"/>
      <c r="N144" s="541"/>
      <c r="O144" s="541"/>
      <c r="P144" s="541"/>
      <c r="Q144" s="541"/>
      <c r="R144" s="541"/>
      <c r="S144" s="541"/>
      <c r="T144" s="541"/>
      <c r="U144" s="541"/>
    </row>
    <row r="145" ht="15.75" customHeight="1">
      <c r="A145" s="678"/>
      <c r="B145" s="455"/>
      <c r="C145" s="455"/>
      <c r="D145" s="678"/>
      <c r="E145" s="678"/>
      <c r="F145" s="678"/>
      <c r="G145" s="678"/>
      <c r="H145" s="678"/>
      <c r="I145" s="679"/>
      <c r="J145" s="680"/>
      <c r="K145" s="541"/>
      <c r="L145" s="541"/>
      <c r="M145" s="541"/>
      <c r="N145" s="541"/>
      <c r="O145" s="541"/>
      <c r="P145" s="541"/>
      <c r="Q145" s="541"/>
      <c r="R145" s="541"/>
      <c r="S145" s="541"/>
      <c r="T145" s="541"/>
      <c r="U145" s="541"/>
    </row>
    <row r="146" ht="15.75" customHeight="1">
      <c r="A146" s="678"/>
      <c r="B146" s="455"/>
      <c r="C146" s="455"/>
      <c r="D146" s="678"/>
      <c r="E146" s="678"/>
      <c r="F146" s="678"/>
      <c r="G146" s="678"/>
      <c r="H146" s="678"/>
      <c r="I146" s="679"/>
      <c r="J146" s="680"/>
      <c r="K146" s="541"/>
      <c r="L146" s="541"/>
      <c r="M146" s="541"/>
      <c r="N146" s="541"/>
      <c r="O146" s="541"/>
      <c r="P146" s="541"/>
      <c r="Q146" s="541"/>
      <c r="R146" s="541"/>
      <c r="S146" s="541"/>
      <c r="T146" s="541"/>
      <c r="U146" s="541"/>
    </row>
    <row r="147" ht="15.75" customHeight="1">
      <c r="A147" s="678"/>
      <c r="B147" s="455"/>
      <c r="C147" s="455"/>
      <c r="D147" s="678"/>
      <c r="E147" s="678"/>
      <c r="F147" s="678"/>
      <c r="G147" s="678"/>
      <c r="H147" s="678"/>
      <c r="I147" s="679"/>
      <c r="J147" s="680"/>
      <c r="K147" s="541"/>
      <c r="L147" s="541"/>
      <c r="M147" s="541"/>
      <c r="N147" s="541"/>
      <c r="O147" s="541"/>
      <c r="P147" s="541"/>
      <c r="Q147" s="541"/>
      <c r="R147" s="541"/>
      <c r="S147" s="541"/>
      <c r="T147" s="541"/>
      <c r="U147" s="541"/>
    </row>
    <row r="148" ht="15.75" customHeight="1">
      <c r="A148" s="678"/>
      <c r="B148" s="455"/>
      <c r="C148" s="455"/>
      <c r="D148" s="678"/>
      <c r="E148" s="678"/>
      <c r="F148" s="678"/>
      <c r="G148" s="678"/>
      <c r="H148" s="678"/>
      <c r="I148" s="679"/>
      <c r="J148" s="680"/>
      <c r="K148" s="541"/>
      <c r="L148" s="541"/>
      <c r="M148" s="541"/>
      <c r="N148" s="541"/>
      <c r="O148" s="541"/>
      <c r="P148" s="541"/>
      <c r="Q148" s="541"/>
      <c r="R148" s="541"/>
      <c r="S148" s="541"/>
      <c r="T148" s="541"/>
      <c r="U148" s="541"/>
    </row>
    <row r="149" ht="15.75" customHeight="1">
      <c r="A149" s="678"/>
      <c r="B149" s="455"/>
      <c r="C149" s="455"/>
      <c r="D149" s="678"/>
      <c r="E149" s="678"/>
      <c r="F149" s="678"/>
      <c r="G149" s="678"/>
      <c r="H149" s="678"/>
      <c r="I149" s="679"/>
      <c r="J149" s="680"/>
      <c r="K149" s="541"/>
      <c r="L149" s="541"/>
      <c r="M149" s="541"/>
      <c r="N149" s="541"/>
      <c r="O149" s="541"/>
      <c r="P149" s="541"/>
      <c r="Q149" s="541"/>
      <c r="R149" s="541"/>
      <c r="S149" s="541"/>
      <c r="T149" s="541"/>
      <c r="U149" s="541"/>
    </row>
    <row r="150" ht="15.75" customHeight="1">
      <c r="A150" s="678"/>
      <c r="B150" s="455"/>
      <c r="C150" s="455"/>
      <c r="D150" s="678"/>
      <c r="E150" s="678"/>
      <c r="F150" s="678"/>
      <c r="G150" s="678"/>
      <c r="H150" s="678"/>
      <c r="I150" s="679"/>
      <c r="J150" s="680"/>
      <c r="K150" s="541"/>
      <c r="L150" s="541"/>
      <c r="M150" s="541"/>
      <c r="N150" s="541"/>
      <c r="O150" s="541"/>
      <c r="P150" s="541"/>
      <c r="Q150" s="541"/>
      <c r="R150" s="541"/>
      <c r="S150" s="541"/>
      <c r="T150" s="541"/>
      <c r="U150" s="541"/>
    </row>
    <row r="151" ht="15.75" customHeight="1">
      <c r="A151" s="678"/>
      <c r="B151" s="455"/>
      <c r="C151" s="455"/>
      <c r="D151" s="678"/>
      <c r="E151" s="678"/>
      <c r="F151" s="678"/>
      <c r="G151" s="678"/>
      <c r="H151" s="678"/>
      <c r="I151" s="679"/>
      <c r="J151" s="680"/>
      <c r="K151" s="541"/>
      <c r="L151" s="541"/>
      <c r="M151" s="541"/>
      <c r="N151" s="541"/>
      <c r="O151" s="541"/>
      <c r="P151" s="541"/>
      <c r="Q151" s="541"/>
      <c r="R151" s="541"/>
      <c r="S151" s="541"/>
      <c r="T151" s="541"/>
      <c r="U151" s="541"/>
    </row>
    <row r="152" ht="15.75" customHeight="1">
      <c r="A152" s="678"/>
      <c r="B152" s="455"/>
      <c r="C152" s="455"/>
      <c r="D152" s="678"/>
      <c r="E152" s="678"/>
      <c r="F152" s="678"/>
      <c r="G152" s="678"/>
      <c r="H152" s="678"/>
      <c r="I152" s="679"/>
      <c r="J152" s="680"/>
      <c r="K152" s="541"/>
      <c r="L152" s="541"/>
      <c r="M152" s="541"/>
      <c r="N152" s="541"/>
      <c r="O152" s="541"/>
      <c r="P152" s="541"/>
      <c r="Q152" s="541"/>
      <c r="R152" s="541"/>
      <c r="S152" s="541"/>
      <c r="T152" s="541"/>
      <c r="U152" s="541"/>
    </row>
    <row r="153" ht="15.75" customHeight="1">
      <c r="A153" s="678"/>
      <c r="B153" s="455"/>
      <c r="C153" s="455"/>
      <c r="D153" s="678"/>
      <c r="E153" s="678"/>
      <c r="F153" s="678"/>
      <c r="G153" s="678"/>
      <c r="H153" s="678"/>
      <c r="I153" s="679"/>
      <c r="J153" s="680"/>
      <c r="K153" s="541"/>
      <c r="L153" s="541"/>
      <c r="M153" s="541"/>
      <c r="N153" s="541"/>
      <c r="O153" s="541"/>
      <c r="P153" s="541"/>
      <c r="Q153" s="541"/>
      <c r="R153" s="541"/>
      <c r="S153" s="541"/>
      <c r="T153" s="541"/>
      <c r="U153" s="541"/>
    </row>
    <row r="154" ht="15.75" customHeight="1">
      <c r="A154" s="678"/>
      <c r="B154" s="455"/>
      <c r="C154" s="455"/>
      <c r="D154" s="678"/>
      <c r="E154" s="678"/>
      <c r="F154" s="678"/>
      <c r="G154" s="678"/>
      <c r="H154" s="678"/>
      <c r="I154" s="679"/>
      <c r="J154" s="680"/>
      <c r="K154" s="541"/>
      <c r="L154" s="541"/>
      <c r="M154" s="541"/>
      <c r="N154" s="541"/>
      <c r="O154" s="541"/>
      <c r="P154" s="541"/>
      <c r="Q154" s="541"/>
      <c r="R154" s="541"/>
      <c r="S154" s="541"/>
      <c r="T154" s="541"/>
      <c r="U154" s="541"/>
    </row>
    <row r="155" ht="15.75" customHeight="1">
      <c r="A155" s="678"/>
      <c r="B155" s="455"/>
      <c r="C155" s="455"/>
      <c r="D155" s="678"/>
      <c r="E155" s="678"/>
      <c r="F155" s="678"/>
      <c r="G155" s="678"/>
      <c r="H155" s="678"/>
      <c r="I155" s="679"/>
      <c r="J155" s="680"/>
      <c r="K155" s="541"/>
      <c r="L155" s="541"/>
      <c r="M155" s="541"/>
      <c r="N155" s="541"/>
      <c r="O155" s="541"/>
      <c r="P155" s="541"/>
      <c r="Q155" s="541"/>
      <c r="R155" s="541"/>
      <c r="S155" s="541"/>
      <c r="T155" s="541"/>
      <c r="U155" s="541"/>
    </row>
    <row r="156" ht="15.75" customHeight="1">
      <c r="A156" s="678"/>
      <c r="B156" s="455"/>
      <c r="C156" s="455"/>
      <c r="D156" s="678"/>
      <c r="E156" s="678"/>
      <c r="F156" s="678"/>
      <c r="G156" s="678"/>
      <c r="H156" s="678"/>
      <c r="I156" s="679"/>
      <c r="J156" s="680"/>
      <c r="K156" s="541"/>
      <c r="L156" s="541"/>
      <c r="M156" s="541"/>
      <c r="N156" s="541"/>
      <c r="O156" s="541"/>
      <c r="P156" s="541"/>
      <c r="Q156" s="541"/>
      <c r="R156" s="541"/>
      <c r="S156" s="541"/>
      <c r="T156" s="541"/>
      <c r="U156" s="541"/>
    </row>
    <row r="157" ht="15.75" customHeight="1">
      <c r="A157" s="678"/>
      <c r="B157" s="455"/>
      <c r="C157" s="455"/>
      <c r="D157" s="678"/>
      <c r="E157" s="678"/>
      <c r="F157" s="678"/>
      <c r="G157" s="678"/>
      <c r="H157" s="678"/>
      <c r="I157" s="679"/>
      <c r="J157" s="680"/>
      <c r="K157" s="541"/>
      <c r="L157" s="541"/>
      <c r="M157" s="541"/>
      <c r="N157" s="541"/>
      <c r="O157" s="541"/>
      <c r="P157" s="541"/>
      <c r="Q157" s="541"/>
      <c r="R157" s="541"/>
      <c r="S157" s="541"/>
      <c r="T157" s="541"/>
      <c r="U157" s="541"/>
    </row>
    <row r="158" ht="15.75" customHeight="1">
      <c r="A158" s="678"/>
      <c r="B158" s="455"/>
      <c r="C158" s="455"/>
      <c r="D158" s="678"/>
      <c r="E158" s="678"/>
      <c r="F158" s="678"/>
      <c r="G158" s="678"/>
      <c r="H158" s="678"/>
      <c r="I158" s="679"/>
      <c r="J158" s="680"/>
      <c r="K158" s="541"/>
      <c r="L158" s="541"/>
      <c r="M158" s="541"/>
      <c r="N158" s="541"/>
      <c r="O158" s="541"/>
      <c r="P158" s="541"/>
      <c r="Q158" s="541"/>
      <c r="R158" s="541"/>
      <c r="S158" s="541"/>
      <c r="T158" s="541"/>
      <c r="U158" s="541"/>
    </row>
    <row r="159" ht="15.75" customHeight="1">
      <c r="A159" s="678"/>
      <c r="B159" s="455"/>
      <c r="C159" s="455"/>
      <c r="D159" s="678"/>
      <c r="E159" s="678"/>
      <c r="F159" s="678"/>
      <c r="G159" s="678"/>
      <c r="H159" s="678"/>
      <c r="I159" s="679"/>
      <c r="J159" s="680"/>
      <c r="K159" s="541"/>
      <c r="L159" s="541"/>
      <c r="M159" s="541"/>
      <c r="N159" s="541"/>
      <c r="O159" s="541"/>
      <c r="P159" s="541"/>
      <c r="Q159" s="541"/>
      <c r="R159" s="541"/>
      <c r="S159" s="541"/>
      <c r="T159" s="541"/>
      <c r="U159" s="541"/>
    </row>
    <row r="160" ht="15.75" customHeight="1">
      <c r="A160" s="678"/>
      <c r="B160" s="455"/>
      <c r="C160" s="455"/>
      <c r="D160" s="678"/>
      <c r="E160" s="678"/>
      <c r="F160" s="678"/>
      <c r="G160" s="678"/>
      <c r="H160" s="678"/>
      <c r="I160" s="679"/>
      <c r="J160" s="680"/>
      <c r="K160" s="541"/>
      <c r="L160" s="541"/>
      <c r="M160" s="541"/>
      <c r="N160" s="541"/>
      <c r="O160" s="541"/>
      <c r="P160" s="541"/>
      <c r="Q160" s="541"/>
      <c r="R160" s="541"/>
      <c r="S160" s="541"/>
      <c r="T160" s="541"/>
      <c r="U160" s="541"/>
    </row>
    <row r="161" ht="15.75" customHeight="1">
      <c r="A161" s="678"/>
      <c r="B161" s="455"/>
      <c r="C161" s="455"/>
      <c r="D161" s="678"/>
      <c r="E161" s="678"/>
      <c r="F161" s="678"/>
      <c r="G161" s="678"/>
      <c r="H161" s="678"/>
      <c r="I161" s="679"/>
      <c r="J161" s="680"/>
      <c r="K161" s="541"/>
      <c r="L161" s="541"/>
      <c r="M161" s="541"/>
      <c r="N161" s="541"/>
      <c r="O161" s="541"/>
      <c r="P161" s="541"/>
      <c r="Q161" s="541"/>
      <c r="R161" s="541"/>
      <c r="S161" s="541"/>
      <c r="T161" s="541"/>
      <c r="U161" s="541"/>
    </row>
    <row r="162" ht="15.75" customHeight="1">
      <c r="A162" s="678"/>
      <c r="B162" s="455"/>
      <c r="C162" s="455"/>
      <c r="D162" s="678"/>
      <c r="E162" s="678"/>
      <c r="F162" s="678"/>
      <c r="G162" s="678"/>
      <c r="H162" s="678"/>
      <c r="I162" s="679"/>
      <c r="J162" s="680"/>
      <c r="K162" s="541"/>
      <c r="L162" s="541"/>
      <c r="M162" s="541"/>
      <c r="N162" s="541"/>
      <c r="O162" s="541"/>
      <c r="P162" s="541"/>
      <c r="Q162" s="541"/>
      <c r="R162" s="541"/>
      <c r="S162" s="541"/>
      <c r="T162" s="541"/>
      <c r="U162" s="541"/>
    </row>
    <row r="163" ht="15.75" customHeight="1">
      <c r="A163" s="678"/>
      <c r="B163" s="455"/>
      <c r="C163" s="455"/>
      <c r="D163" s="678"/>
      <c r="E163" s="678"/>
      <c r="F163" s="678"/>
      <c r="G163" s="678"/>
      <c r="H163" s="678"/>
      <c r="I163" s="679"/>
      <c r="J163" s="680"/>
      <c r="K163" s="541"/>
      <c r="L163" s="541"/>
      <c r="M163" s="541"/>
      <c r="N163" s="541"/>
      <c r="O163" s="541"/>
      <c r="P163" s="541"/>
      <c r="Q163" s="541"/>
      <c r="R163" s="541"/>
      <c r="S163" s="541"/>
      <c r="T163" s="541"/>
      <c r="U163" s="541"/>
    </row>
    <row r="164" ht="15.75" customHeight="1">
      <c r="A164" s="678"/>
      <c r="B164" s="455"/>
      <c r="C164" s="455"/>
      <c r="D164" s="678"/>
      <c r="E164" s="678"/>
      <c r="F164" s="678"/>
      <c r="G164" s="678"/>
      <c r="H164" s="678"/>
      <c r="I164" s="679"/>
      <c r="J164" s="680"/>
      <c r="K164" s="541"/>
      <c r="L164" s="541"/>
      <c r="M164" s="541"/>
      <c r="N164" s="541"/>
      <c r="O164" s="541"/>
      <c r="P164" s="541"/>
      <c r="Q164" s="541"/>
      <c r="R164" s="541"/>
      <c r="S164" s="541"/>
      <c r="T164" s="541"/>
      <c r="U164" s="541"/>
    </row>
    <row r="165" ht="15.75" customHeight="1">
      <c r="A165" s="678"/>
      <c r="B165" s="455"/>
      <c r="C165" s="455"/>
      <c r="D165" s="678"/>
      <c r="E165" s="678"/>
      <c r="F165" s="678"/>
      <c r="G165" s="678"/>
      <c r="H165" s="678"/>
      <c r="I165" s="679"/>
      <c r="J165" s="680"/>
      <c r="K165" s="541"/>
      <c r="L165" s="541"/>
      <c r="M165" s="541"/>
      <c r="N165" s="541"/>
      <c r="O165" s="541"/>
      <c r="P165" s="541"/>
      <c r="Q165" s="541"/>
      <c r="R165" s="541"/>
      <c r="S165" s="541"/>
      <c r="T165" s="541"/>
      <c r="U165" s="541"/>
    </row>
    <row r="166" ht="15.75" customHeight="1">
      <c r="A166" s="678"/>
      <c r="B166" s="455"/>
      <c r="C166" s="455"/>
      <c r="D166" s="678"/>
      <c r="E166" s="678"/>
      <c r="F166" s="678"/>
      <c r="G166" s="678"/>
      <c r="H166" s="678"/>
      <c r="I166" s="679"/>
      <c r="J166" s="680"/>
      <c r="K166" s="541"/>
      <c r="L166" s="541"/>
      <c r="M166" s="541"/>
      <c r="N166" s="541"/>
      <c r="O166" s="541"/>
      <c r="P166" s="541"/>
      <c r="Q166" s="541"/>
      <c r="R166" s="541"/>
      <c r="S166" s="541"/>
      <c r="T166" s="541"/>
      <c r="U166" s="541"/>
    </row>
    <row r="167" ht="15.75" customHeight="1">
      <c r="A167" s="678"/>
      <c r="B167" s="455"/>
      <c r="C167" s="455"/>
      <c r="D167" s="678"/>
      <c r="E167" s="678"/>
      <c r="F167" s="678"/>
      <c r="G167" s="678"/>
      <c r="H167" s="678"/>
      <c r="I167" s="679"/>
      <c r="J167" s="680"/>
      <c r="K167" s="541"/>
      <c r="L167" s="541"/>
      <c r="M167" s="541"/>
      <c r="N167" s="541"/>
      <c r="O167" s="541"/>
      <c r="P167" s="541"/>
      <c r="Q167" s="541"/>
      <c r="R167" s="541"/>
      <c r="S167" s="541"/>
      <c r="T167" s="541"/>
      <c r="U167" s="541"/>
    </row>
    <row r="168" ht="15.75" customHeight="1">
      <c r="A168" s="678"/>
      <c r="B168" s="455"/>
      <c r="C168" s="455"/>
      <c r="D168" s="678"/>
      <c r="E168" s="678"/>
      <c r="F168" s="678"/>
      <c r="G168" s="678"/>
      <c r="H168" s="678"/>
      <c r="I168" s="679"/>
      <c r="J168" s="680"/>
      <c r="K168" s="541"/>
      <c r="L168" s="541"/>
      <c r="M168" s="541"/>
      <c r="N168" s="541"/>
      <c r="O168" s="541"/>
      <c r="P168" s="541"/>
      <c r="Q168" s="541"/>
      <c r="R168" s="541"/>
      <c r="S168" s="541"/>
      <c r="T168" s="541"/>
      <c r="U168" s="541"/>
    </row>
    <row r="169" ht="15.75" customHeight="1">
      <c r="A169" s="678"/>
      <c r="B169" s="455"/>
      <c r="C169" s="455"/>
      <c r="D169" s="678"/>
      <c r="E169" s="678"/>
      <c r="F169" s="678"/>
      <c r="G169" s="678"/>
      <c r="H169" s="678"/>
      <c r="I169" s="679"/>
      <c r="J169" s="680"/>
      <c r="K169" s="541"/>
      <c r="L169" s="541"/>
      <c r="M169" s="541"/>
      <c r="N169" s="541"/>
      <c r="O169" s="541"/>
      <c r="P169" s="541"/>
      <c r="Q169" s="541"/>
      <c r="R169" s="541"/>
      <c r="S169" s="541"/>
      <c r="T169" s="541"/>
      <c r="U169" s="541"/>
    </row>
    <row r="170" ht="15.75" customHeight="1">
      <c r="A170" s="678"/>
      <c r="B170" s="455"/>
      <c r="C170" s="455"/>
      <c r="D170" s="678"/>
      <c r="E170" s="678"/>
      <c r="F170" s="678"/>
      <c r="G170" s="678"/>
      <c r="H170" s="678"/>
      <c r="I170" s="679"/>
      <c r="J170" s="680"/>
      <c r="K170" s="541"/>
      <c r="L170" s="541"/>
      <c r="M170" s="541"/>
      <c r="N170" s="541"/>
      <c r="O170" s="541"/>
      <c r="P170" s="541"/>
      <c r="Q170" s="541"/>
      <c r="R170" s="541"/>
      <c r="S170" s="541"/>
      <c r="T170" s="541"/>
      <c r="U170" s="541"/>
    </row>
    <row r="171" ht="15.75" customHeight="1">
      <c r="A171" s="678"/>
      <c r="B171" s="455"/>
      <c r="C171" s="455"/>
      <c r="D171" s="678"/>
      <c r="E171" s="678"/>
      <c r="F171" s="678"/>
      <c r="G171" s="678"/>
      <c r="H171" s="678"/>
      <c r="I171" s="679"/>
      <c r="J171" s="680"/>
      <c r="K171" s="541"/>
      <c r="L171" s="541"/>
      <c r="M171" s="541"/>
      <c r="N171" s="541"/>
      <c r="O171" s="541"/>
      <c r="P171" s="541"/>
      <c r="Q171" s="541"/>
      <c r="R171" s="541"/>
      <c r="S171" s="541"/>
      <c r="T171" s="541"/>
      <c r="U171" s="541"/>
    </row>
    <row r="172" ht="15.75" customHeight="1">
      <c r="A172" s="678"/>
      <c r="B172" s="455"/>
      <c r="C172" s="455"/>
      <c r="D172" s="678"/>
      <c r="E172" s="678"/>
      <c r="F172" s="678"/>
      <c r="G172" s="678"/>
      <c r="H172" s="678"/>
      <c r="I172" s="679"/>
      <c r="J172" s="680"/>
      <c r="K172" s="541"/>
      <c r="L172" s="541"/>
      <c r="M172" s="541"/>
      <c r="N172" s="541"/>
      <c r="O172" s="541"/>
      <c r="P172" s="541"/>
      <c r="Q172" s="541"/>
      <c r="R172" s="541"/>
      <c r="S172" s="541"/>
      <c r="T172" s="541"/>
      <c r="U172" s="541"/>
    </row>
    <row r="173" ht="15.75" customHeight="1">
      <c r="A173" s="678"/>
      <c r="B173" s="455"/>
      <c r="C173" s="455"/>
      <c r="D173" s="678"/>
      <c r="E173" s="678"/>
      <c r="F173" s="678"/>
      <c r="G173" s="678"/>
      <c r="H173" s="678"/>
      <c r="I173" s="679"/>
      <c r="J173" s="680"/>
      <c r="K173" s="541"/>
      <c r="L173" s="541"/>
      <c r="M173" s="541"/>
      <c r="N173" s="541"/>
      <c r="O173" s="541"/>
      <c r="P173" s="541"/>
      <c r="Q173" s="541"/>
      <c r="R173" s="541"/>
      <c r="S173" s="541"/>
      <c r="T173" s="541"/>
      <c r="U173" s="541"/>
    </row>
    <row r="174" ht="15.75" customHeight="1">
      <c r="A174" s="678"/>
      <c r="B174" s="455"/>
      <c r="C174" s="455"/>
      <c r="D174" s="678"/>
      <c r="E174" s="678"/>
      <c r="F174" s="678"/>
      <c r="G174" s="678"/>
      <c r="H174" s="678"/>
      <c r="I174" s="679"/>
      <c r="J174" s="680"/>
      <c r="K174" s="541"/>
      <c r="L174" s="541"/>
      <c r="M174" s="541"/>
      <c r="N174" s="541"/>
      <c r="O174" s="541"/>
      <c r="P174" s="541"/>
      <c r="Q174" s="541"/>
      <c r="R174" s="541"/>
      <c r="S174" s="541"/>
      <c r="T174" s="541"/>
      <c r="U174" s="541"/>
    </row>
    <row r="175" ht="15.75" customHeight="1">
      <c r="A175" s="678"/>
      <c r="B175" s="455"/>
      <c r="C175" s="455"/>
      <c r="D175" s="678"/>
      <c r="E175" s="678"/>
      <c r="F175" s="678"/>
      <c r="G175" s="678"/>
      <c r="H175" s="678"/>
      <c r="I175" s="679"/>
      <c r="J175" s="680"/>
      <c r="K175" s="541"/>
      <c r="L175" s="541"/>
      <c r="M175" s="541"/>
      <c r="N175" s="541"/>
      <c r="O175" s="541"/>
      <c r="P175" s="541"/>
      <c r="Q175" s="541"/>
      <c r="R175" s="541"/>
      <c r="S175" s="541"/>
      <c r="T175" s="541"/>
      <c r="U175" s="541"/>
    </row>
    <row r="176" ht="15.75" customHeight="1">
      <c r="A176" s="678"/>
      <c r="B176" s="455"/>
      <c r="C176" s="455"/>
      <c r="D176" s="678"/>
      <c r="E176" s="678"/>
      <c r="F176" s="678"/>
      <c r="G176" s="678"/>
      <c r="H176" s="678"/>
      <c r="I176" s="679"/>
      <c r="J176" s="680"/>
      <c r="K176" s="541"/>
      <c r="L176" s="541"/>
      <c r="M176" s="541"/>
      <c r="N176" s="541"/>
      <c r="O176" s="541"/>
      <c r="P176" s="541"/>
      <c r="Q176" s="541"/>
      <c r="R176" s="541"/>
      <c r="S176" s="541"/>
      <c r="T176" s="541"/>
      <c r="U176" s="541"/>
    </row>
    <row r="177" ht="15.75" customHeight="1">
      <c r="A177" s="678"/>
      <c r="B177" s="455"/>
      <c r="C177" s="455"/>
      <c r="D177" s="678"/>
      <c r="E177" s="678"/>
      <c r="F177" s="678"/>
      <c r="G177" s="678"/>
      <c r="H177" s="678"/>
      <c r="I177" s="679"/>
      <c r="J177" s="680"/>
      <c r="K177" s="541"/>
      <c r="L177" s="541"/>
      <c r="M177" s="541"/>
      <c r="N177" s="541"/>
      <c r="O177" s="541"/>
      <c r="P177" s="541"/>
      <c r="Q177" s="541"/>
      <c r="R177" s="541"/>
      <c r="S177" s="541"/>
      <c r="T177" s="541"/>
      <c r="U177" s="541"/>
    </row>
    <row r="178" ht="15.75" customHeight="1">
      <c r="A178" s="678"/>
      <c r="B178" s="455"/>
      <c r="C178" s="455"/>
      <c r="D178" s="678"/>
      <c r="E178" s="678"/>
      <c r="F178" s="678"/>
      <c r="G178" s="678"/>
      <c r="H178" s="678"/>
      <c r="I178" s="679"/>
      <c r="J178" s="680"/>
      <c r="K178" s="541"/>
      <c r="L178" s="541"/>
      <c r="M178" s="541"/>
      <c r="N178" s="541"/>
      <c r="O178" s="541"/>
      <c r="P178" s="541"/>
      <c r="Q178" s="541"/>
      <c r="R178" s="541"/>
      <c r="S178" s="541"/>
      <c r="T178" s="541"/>
      <c r="U178" s="541"/>
    </row>
    <row r="179" ht="15.75" customHeight="1">
      <c r="A179" s="678"/>
      <c r="B179" s="455"/>
      <c r="C179" s="455"/>
      <c r="D179" s="678"/>
      <c r="E179" s="678"/>
      <c r="F179" s="678"/>
      <c r="G179" s="678"/>
      <c r="H179" s="678"/>
      <c r="I179" s="679"/>
      <c r="J179" s="680"/>
      <c r="K179" s="541"/>
      <c r="L179" s="541"/>
      <c r="M179" s="541"/>
      <c r="N179" s="541"/>
      <c r="O179" s="541"/>
      <c r="P179" s="541"/>
      <c r="Q179" s="541"/>
      <c r="R179" s="541"/>
      <c r="S179" s="541"/>
      <c r="T179" s="541"/>
      <c r="U179" s="541"/>
    </row>
    <row r="180" ht="15.75" customHeight="1">
      <c r="A180" s="678"/>
      <c r="B180" s="455"/>
      <c r="C180" s="455"/>
      <c r="D180" s="678"/>
      <c r="E180" s="678"/>
      <c r="F180" s="678"/>
      <c r="G180" s="678"/>
      <c r="H180" s="678"/>
      <c r="I180" s="679"/>
      <c r="J180" s="680"/>
      <c r="K180" s="541"/>
      <c r="L180" s="541"/>
      <c r="M180" s="541"/>
      <c r="N180" s="541"/>
      <c r="O180" s="541"/>
      <c r="P180" s="541"/>
      <c r="Q180" s="541"/>
      <c r="R180" s="541"/>
      <c r="S180" s="541"/>
      <c r="T180" s="541"/>
      <c r="U180" s="541"/>
    </row>
    <row r="181" ht="15.75" customHeight="1">
      <c r="A181" s="678"/>
      <c r="B181" s="455"/>
      <c r="C181" s="455"/>
      <c r="D181" s="678"/>
      <c r="E181" s="678"/>
      <c r="F181" s="678"/>
      <c r="G181" s="678"/>
      <c r="H181" s="678"/>
      <c r="I181" s="679"/>
      <c r="J181" s="680"/>
      <c r="K181" s="541"/>
      <c r="L181" s="541"/>
      <c r="M181" s="541"/>
      <c r="N181" s="541"/>
      <c r="O181" s="541"/>
      <c r="P181" s="541"/>
      <c r="Q181" s="541"/>
      <c r="R181" s="541"/>
      <c r="S181" s="541"/>
      <c r="T181" s="541"/>
      <c r="U181" s="541"/>
    </row>
    <row r="182" ht="15.75" customHeight="1">
      <c r="A182" s="678"/>
      <c r="B182" s="455"/>
      <c r="C182" s="455"/>
      <c r="D182" s="678"/>
      <c r="E182" s="678"/>
      <c r="F182" s="678"/>
      <c r="G182" s="678"/>
      <c r="H182" s="678"/>
      <c r="I182" s="679"/>
      <c r="J182" s="680"/>
      <c r="K182" s="541"/>
      <c r="L182" s="541"/>
      <c r="M182" s="541"/>
      <c r="N182" s="541"/>
      <c r="O182" s="541"/>
      <c r="P182" s="541"/>
      <c r="Q182" s="541"/>
      <c r="R182" s="541"/>
      <c r="S182" s="541"/>
      <c r="T182" s="541"/>
      <c r="U182" s="541"/>
    </row>
    <row r="183" ht="15.75" customHeight="1">
      <c r="A183" s="678"/>
      <c r="B183" s="455"/>
      <c r="C183" s="455"/>
      <c r="D183" s="678"/>
      <c r="E183" s="678"/>
      <c r="F183" s="678"/>
      <c r="G183" s="678"/>
      <c r="H183" s="678"/>
      <c r="I183" s="679"/>
      <c r="J183" s="680"/>
      <c r="K183" s="541"/>
      <c r="L183" s="541"/>
      <c r="M183" s="541"/>
      <c r="N183" s="541"/>
      <c r="O183" s="541"/>
      <c r="P183" s="541"/>
      <c r="Q183" s="541"/>
      <c r="R183" s="541"/>
      <c r="S183" s="541"/>
      <c r="T183" s="541"/>
      <c r="U183" s="541"/>
    </row>
    <row r="184" ht="15.75" customHeight="1">
      <c r="A184" s="678"/>
      <c r="B184" s="455"/>
      <c r="C184" s="455"/>
      <c r="D184" s="678"/>
      <c r="E184" s="678"/>
      <c r="F184" s="678"/>
      <c r="G184" s="678"/>
      <c r="H184" s="678"/>
      <c r="I184" s="679"/>
      <c r="J184" s="680"/>
      <c r="K184" s="541"/>
      <c r="L184" s="541"/>
      <c r="M184" s="541"/>
      <c r="N184" s="541"/>
      <c r="O184" s="541"/>
      <c r="P184" s="541"/>
      <c r="Q184" s="541"/>
      <c r="R184" s="541"/>
      <c r="S184" s="541"/>
      <c r="T184" s="541"/>
      <c r="U184" s="541"/>
    </row>
    <row r="185" ht="15.75" customHeight="1">
      <c r="A185" s="678"/>
      <c r="B185" s="455"/>
      <c r="C185" s="455"/>
      <c r="D185" s="678"/>
      <c r="E185" s="678"/>
      <c r="F185" s="678"/>
      <c r="G185" s="678"/>
      <c r="H185" s="678"/>
      <c r="I185" s="679"/>
      <c r="J185" s="680"/>
      <c r="K185" s="541"/>
      <c r="L185" s="541"/>
      <c r="M185" s="541"/>
      <c r="N185" s="541"/>
      <c r="O185" s="541"/>
      <c r="P185" s="541"/>
      <c r="Q185" s="541"/>
      <c r="R185" s="541"/>
      <c r="S185" s="541"/>
      <c r="T185" s="541"/>
      <c r="U185" s="541"/>
    </row>
    <row r="186" ht="15.75" customHeight="1">
      <c r="A186" s="678"/>
      <c r="B186" s="455"/>
      <c r="C186" s="455"/>
      <c r="D186" s="678"/>
      <c r="E186" s="678"/>
      <c r="F186" s="678"/>
      <c r="G186" s="678"/>
      <c r="H186" s="678"/>
      <c r="I186" s="679"/>
      <c r="J186" s="680"/>
      <c r="K186" s="541"/>
      <c r="L186" s="541"/>
      <c r="M186" s="541"/>
      <c r="N186" s="541"/>
      <c r="O186" s="541"/>
      <c r="P186" s="541"/>
      <c r="Q186" s="541"/>
      <c r="R186" s="541"/>
      <c r="S186" s="541"/>
      <c r="T186" s="541"/>
      <c r="U186" s="541"/>
    </row>
    <row r="187" ht="15.75" customHeight="1">
      <c r="A187" s="678"/>
      <c r="B187" s="455"/>
      <c r="C187" s="455"/>
      <c r="D187" s="678"/>
      <c r="E187" s="678"/>
      <c r="F187" s="678"/>
      <c r="G187" s="678"/>
      <c r="H187" s="678"/>
      <c r="I187" s="679"/>
      <c r="J187" s="680"/>
      <c r="K187" s="541"/>
      <c r="L187" s="541"/>
      <c r="M187" s="541"/>
      <c r="N187" s="541"/>
      <c r="O187" s="541"/>
      <c r="P187" s="541"/>
      <c r="Q187" s="541"/>
      <c r="R187" s="541"/>
      <c r="S187" s="541"/>
      <c r="T187" s="541"/>
      <c r="U187" s="541"/>
    </row>
    <row r="188" ht="15.75" customHeight="1">
      <c r="A188" s="678"/>
      <c r="B188" s="455"/>
      <c r="C188" s="455"/>
      <c r="D188" s="678"/>
      <c r="E188" s="678"/>
      <c r="F188" s="678"/>
      <c r="G188" s="678"/>
      <c r="H188" s="678"/>
      <c r="I188" s="679"/>
      <c r="J188" s="680"/>
      <c r="K188" s="541"/>
      <c r="L188" s="541"/>
      <c r="M188" s="541"/>
      <c r="N188" s="541"/>
      <c r="O188" s="541"/>
      <c r="P188" s="541"/>
      <c r="Q188" s="541"/>
      <c r="R188" s="541"/>
      <c r="S188" s="541"/>
      <c r="T188" s="541"/>
      <c r="U188" s="541"/>
    </row>
    <row r="189" ht="15.75" customHeight="1">
      <c r="A189" s="678"/>
      <c r="B189" s="455"/>
      <c r="C189" s="455"/>
      <c r="D189" s="678"/>
      <c r="E189" s="678"/>
      <c r="F189" s="678"/>
      <c r="G189" s="678"/>
      <c r="H189" s="678"/>
      <c r="I189" s="679"/>
      <c r="J189" s="680"/>
      <c r="K189" s="541"/>
      <c r="L189" s="541"/>
      <c r="M189" s="541"/>
      <c r="N189" s="541"/>
      <c r="O189" s="541"/>
      <c r="P189" s="541"/>
      <c r="Q189" s="541"/>
      <c r="R189" s="541"/>
      <c r="S189" s="541"/>
      <c r="T189" s="541"/>
      <c r="U189" s="541"/>
    </row>
    <row r="190" ht="15.75" customHeight="1">
      <c r="A190" s="678"/>
      <c r="B190" s="455"/>
      <c r="C190" s="455"/>
      <c r="D190" s="678"/>
      <c r="E190" s="678"/>
      <c r="F190" s="678"/>
      <c r="G190" s="678"/>
      <c r="H190" s="678"/>
      <c r="I190" s="679"/>
      <c r="J190" s="680"/>
      <c r="K190" s="541"/>
      <c r="L190" s="541"/>
      <c r="M190" s="541"/>
      <c r="N190" s="541"/>
      <c r="O190" s="541"/>
      <c r="P190" s="541"/>
      <c r="Q190" s="541"/>
      <c r="R190" s="541"/>
      <c r="S190" s="541"/>
      <c r="T190" s="541"/>
      <c r="U190" s="541"/>
    </row>
    <row r="191" ht="15.75" customHeight="1">
      <c r="A191" s="678"/>
      <c r="B191" s="455"/>
      <c r="C191" s="455"/>
      <c r="D191" s="678"/>
      <c r="E191" s="678"/>
      <c r="F191" s="678"/>
      <c r="G191" s="678"/>
      <c r="H191" s="678"/>
      <c r="I191" s="679"/>
      <c r="J191" s="680"/>
      <c r="K191" s="541"/>
      <c r="L191" s="541"/>
      <c r="M191" s="541"/>
      <c r="N191" s="541"/>
      <c r="O191" s="541"/>
      <c r="P191" s="541"/>
      <c r="Q191" s="541"/>
      <c r="R191" s="541"/>
      <c r="S191" s="541"/>
      <c r="T191" s="541"/>
      <c r="U191" s="541"/>
    </row>
    <row r="192" ht="15.75" customHeight="1">
      <c r="A192" s="678"/>
      <c r="B192" s="455"/>
      <c r="C192" s="455"/>
      <c r="D192" s="678"/>
      <c r="E192" s="678"/>
      <c r="F192" s="678"/>
      <c r="G192" s="678"/>
      <c r="H192" s="678"/>
      <c r="I192" s="679"/>
      <c r="J192" s="680"/>
      <c r="K192" s="541"/>
      <c r="L192" s="541"/>
      <c r="M192" s="541"/>
      <c r="N192" s="541"/>
      <c r="O192" s="541"/>
      <c r="P192" s="541"/>
      <c r="Q192" s="541"/>
      <c r="R192" s="541"/>
      <c r="S192" s="541"/>
      <c r="T192" s="541"/>
      <c r="U192" s="541"/>
    </row>
    <row r="193" ht="15.75" customHeight="1">
      <c r="A193" s="678"/>
      <c r="B193" s="455"/>
      <c r="C193" s="455"/>
      <c r="D193" s="678"/>
      <c r="E193" s="678"/>
      <c r="F193" s="678"/>
      <c r="G193" s="678"/>
      <c r="H193" s="678"/>
      <c r="I193" s="679"/>
      <c r="J193" s="680"/>
      <c r="K193" s="541"/>
      <c r="L193" s="541"/>
      <c r="M193" s="541"/>
      <c r="N193" s="541"/>
      <c r="O193" s="541"/>
      <c r="P193" s="541"/>
      <c r="Q193" s="541"/>
      <c r="R193" s="541"/>
      <c r="S193" s="541"/>
      <c r="T193" s="541"/>
      <c r="U193" s="541"/>
    </row>
    <row r="194" ht="15.75" customHeight="1">
      <c r="A194" s="678"/>
      <c r="B194" s="455"/>
      <c r="C194" s="455"/>
      <c r="D194" s="678"/>
      <c r="E194" s="678"/>
      <c r="F194" s="678"/>
      <c r="G194" s="678"/>
      <c r="H194" s="678"/>
      <c r="I194" s="679"/>
      <c r="J194" s="680"/>
      <c r="K194" s="541"/>
      <c r="L194" s="541"/>
      <c r="M194" s="541"/>
      <c r="N194" s="541"/>
      <c r="O194" s="541"/>
      <c r="P194" s="541"/>
      <c r="Q194" s="541"/>
      <c r="R194" s="541"/>
      <c r="S194" s="541"/>
      <c r="T194" s="541"/>
      <c r="U194" s="541"/>
    </row>
    <row r="195" ht="15.75" customHeight="1">
      <c r="A195" s="678"/>
      <c r="B195" s="455"/>
      <c r="C195" s="455"/>
      <c r="D195" s="678"/>
      <c r="E195" s="678"/>
      <c r="F195" s="678"/>
      <c r="G195" s="678"/>
      <c r="H195" s="678"/>
      <c r="I195" s="679"/>
      <c r="J195" s="680"/>
      <c r="K195" s="541"/>
      <c r="L195" s="541"/>
      <c r="M195" s="541"/>
      <c r="N195" s="541"/>
      <c r="O195" s="541"/>
      <c r="P195" s="541"/>
      <c r="Q195" s="541"/>
      <c r="R195" s="541"/>
      <c r="S195" s="541"/>
      <c r="T195" s="541"/>
      <c r="U195" s="541"/>
    </row>
    <row r="196" ht="15.75" customHeight="1">
      <c r="A196" s="678"/>
      <c r="B196" s="455"/>
      <c r="C196" s="455"/>
      <c r="D196" s="678"/>
      <c r="E196" s="678"/>
      <c r="F196" s="678"/>
      <c r="G196" s="678"/>
      <c r="H196" s="678"/>
      <c r="I196" s="679"/>
      <c r="J196" s="680"/>
      <c r="K196" s="541"/>
      <c r="L196" s="541"/>
      <c r="M196" s="541"/>
      <c r="N196" s="541"/>
      <c r="O196" s="541"/>
      <c r="P196" s="541"/>
      <c r="Q196" s="541"/>
      <c r="R196" s="541"/>
      <c r="S196" s="541"/>
      <c r="T196" s="541"/>
      <c r="U196" s="541"/>
    </row>
    <row r="197" ht="15.75" customHeight="1">
      <c r="A197" s="678"/>
      <c r="B197" s="455"/>
      <c r="C197" s="455"/>
      <c r="D197" s="678"/>
      <c r="E197" s="678"/>
      <c r="F197" s="678"/>
      <c r="G197" s="678"/>
      <c r="H197" s="678"/>
      <c r="I197" s="679"/>
      <c r="J197" s="680"/>
      <c r="K197" s="541"/>
      <c r="L197" s="541"/>
      <c r="M197" s="541"/>
      <c r="N197" s="541"/>
      <c r="O197" s="541"/>
      <c r="P197" s="541"/>
      <c r="Q197" s="541"/>
      <c r="R197" s="541"/>
      <c r="S197" s="541"/>
      <c r="T197" s="541"/>
      <c r="U197" s="541"/>
    </row>
    <row r="198" ht="15.75" customHeight="1">
      <c r="A198" s="678"/>
      <c r="B198" s="455"/>
      <c r="C198" s="455"/>
      <c r="D198" s="678"/>
      <c r="E198" s="678"/>
      <c r="F198" s="678"/>
      <c r="G198" s="678"/>
      <c r="H198" s="678"/>
      <c r="I198" s="679"/>
      <c r="J198" s="680"/>
      <c r="K198" s="541"/>
      <c r="L198" s="541"/>
      <c r="M198" s="541"/>
      <c r="N198" s="541"/>
      <c r="O198" s="541"/>
      <c r="P198" s="541"/>
      <c r="Q198" s="541"/>
      <c r="R198" s="541"/>
      <c r="S198" s="541"/>
      <c r="T198" s="541"/>
      <c r="U198" s="541"/>
    </row>
    <row r="199" ht="15.75" customHeight="1">
      <c r="A199" s="678"/>
      <c r="B199" s="455"/>
      <c r="C199" s="455"/>
      <c r="D199" s="678"/>
      <c r="E199" s="678"/>
      <c r="F199" s="678"/>
      <c r="G199" s="678"/>
      <c r="H199" s="678"/>
      <c r="I199" s="679"/>
      <c r="J199" s="680"/>
      <c r="K199" s="541"/>
      <c r="L199" s="541"/>
      <c r="M199" s="541"/>
      <c r="N199" s="541"/>
      <c r="O199" s="541"/>
      <c r="P199" s="541"/>
      <c r="Q199" s="541"/>
      <c r="R199" s="541"/>
      <c r="S199" s="541"/>
      <c r="T199" s="541"/>
      <c r="U199" s="541"/>
    </row>
    <row r="200" ht="15.75" customHeight="1">
      <c r="A200" s="678"/>
      <c r="B200" s="455"/>
      <c r="C200" s="455"/>
      <c r="D200" s="678"/>
      <c r="E200" s="678"/>
      <c r="F200" s="678"/>
      <c r="G200" s="678"/>
      <c r="H200" s="678"/>
      <c r="I200" s="679"/>
      <c r="J200" s="680"/>
      <c r="K200" s="541"/>
      <c r="L200" s="541"/>
      <c r="M200" s="541"/>
      <c r="N200" s="541"/>
      <c r="O200" s="541"/>
      <c r="P200" s="541"/>
      <c r="Q200" s="541"/>
      <c r="R200" s="541"/>
      <c r="S200" s="541"/>
      <c r="T200" s="541"/>
      <c r="U200" s="541"/>
    </row>
    <row r="201" ht="15.75" customHeight="1">
      <c r="A201" s="678"/>
      <c r="B201" s="455"/>
      <c r="C201" s="455"/>
      <c r="D201" s="678"/>
      <c r="E201" s="678"/>
      <c r="F201" s="678"/>
      <c r="G201" s="678"/>
      <c r="H201" s="678"/>
      <c r="I201" s="679"/>
      <c r="J201" s="680"/>
      <c r="K201" s="541"/>
      <c r="L201" s="541"/>
      <c r="M201" s="541"/>
      <c r="N201" s="541"/>
      <c r="O201" s="541"/>
      <c r="P201" s="541"/>
      <c r="Q201" s="541"/>
      <c r="R201" s="541"/>
      <c r="S201" s="541"/>
      <c r="T201" s="541"/>
      <c r="U201" s="541"/>
    </row>
    <row r="202" ht="15.75" customHeight="1">
      <c r="A202" s="678"/>
      <c r="B202" s="455"/>
      <c r="C202" s="455"/>
      <c r="D202" s="678"/>
      <c r="E202" s="678"/>
      <c r="F202" s="678"/>
      <c r="G202" s="678"/>
      <c r="H202" s="678"/>
      <c r="I202" s="679"/>
      <c r="J202" s="680"/>
      <c r="K202" s="541"/>
      <c r="L202" s="541"/>
      <c r="M202" s="541"/>
      <c r="N202" s="541"/>
      <c r="O202" s="541"/>
      <c r="P202" s="541"/>
      <c r="Q202" s="541"/>
      <c r="R202" s="541"/>
      <c r="S202" s="541"/>
      <c r="T202" s="541"/>
      <c r="U202" s="541"/>
    </row>
    <row r="203" ht="15.75" customHeight="1">
      <c r="A203" s="678"/>
      <c r="B203" s="455"/>
      <c r="C203" s="455"/>
      <c r="D203" s="678"/>
      <c r="E203" s="678"/>
      <c r="F203" s="678"/>
      <c r="G203" s="678"/>
      <c r="H203" s="678"/>
      <c r="I203" s="679"/>
      <c r="J203" s="680"/>
      <c r="K203" s="541"/>
      <c r="L203" s="541"/>
      <c r="M203" s="541"/>
      <c r="N203" s="541"/>
      <c r="O203" s="541"/>
      <c r="P203" s="541"/>
      <c r="Q203" s="541"/>
      <c r="R203" s="541"/>
      <c r="S203" s="541"/>
      <c r="T203" s="541"/>
      <c r="U203" s="541"/>
    </row>
    <row r="204" ht="15.75" customHeight="1">
      <c r="A204" s="678"/>
      <c r="B204" s="455"/>
      <c r="C204" s="455"/>
      <c r="D204" s="678"/>
      <c r="E204" s="678"/>
      <c r="F204" s="678"/>
      <c r="G204" s="678"/>
      <c r="H204" s="678"/>
      <c r="I204" s="679"/>
      <c r="J204" s="680"/>
      <c r="K204" s="541"/>
      <c r="L204" s="541"/>
      <c r="M204" s="541"/>
      <c r="N204" s="541"/>
      <c r="O204" s="541"/>
      <c r="P204" s="541"/>
      <c r="Q204" s="541"/>
      <c r="R204" s="541"/>
      <c r="S204" s="541"/>
      <c r="T204" s="541"/>
      <c r="U204" s="541"/>
    </row>
    <row r="205" ht="15.75" customHeight="1">
      <c r="A205" s="678"/>
      <c r="B205" s="455"/>
      <c r="C205" s="455"/>
      <c r="D205" s="678"/>
      <c r="E205" s="678"/>
      <c r="F205" s="678"/>
      <c r="G205" s="678"/>
      <c r="H205" s="678"/>
      <c r="I205" s="679"/>
      <c r="J205" s="680"/>
      <c r="K205" s="541"/>
      <c r="L205" s="541"/>
      <c r="M205" s="541"/>
      <c r="N205" s="541"/>
      <c r="O205" s="541"/>
      <c r="P205" s="541"/>
      <c r="Q205" s="541"/>
      <c r="R205" s="541"/>
      <c r="S205" s="541"/>
      <c r="T205" s="541"/>
      <c r="U205" s="541"/>
    </row>
    <row r="206" ht="15.75" customHeight="1">
      <c r="A206" s="678"/>
      <c r="B206" s="455"/>
      <c r="C206" s="455"/>
      <c r="D206" s="678"/>
      <c r="E206" s="678"/>
      <c r="F206" s="678"/>
      <c r="G206" s="678"/>
      <c r="H206" s="678"/>
      <c r="I206" s="679"/>
      <c r="J206" s="680"/>
      <c r="K206" s="541"/>
      <c r="L206" s="541"/>
      <c r="M206" s="541"/>
      <c r="N206" s="541"/>
      <c r="O206" s="541"/>
      <c r="P206" s="541"/>
      <c r="Q206" s="541"/>
      <c r="R206" s="541"/>
      <c r="S206" s="541"/>
      <c r="T206" s="541"/>
      <c r="U206" s="541"/>
    </row>
    <row r="207" ht="15.75" customHeight="1">
      <c r="A207" s="678"/>
      <c r="B207" s="455"/>
      <c r="C207" s="455"/>
      <c r="D207" s="678"/>
      <c r="E207" s="678"/>
      <c r="F207" s="678"/>
      <c r="G207" s="678"/>
      <c r="H207" s="678"/>
      <c r="I207" s="679"/>
      <c r="J207" s="680"/>
      <c r="K207" s="541"/>
      <c r="L207" s="541"/>
      <c r="M207" s="541"/>
      <c r="N207" s="541"/>
      <c r="O207" s="541"/>
      <c r="P207" s="541"/>
      <c r="Q207" s="541"/>
      <c r="R207" s="541"/>
      <c r="S207" s="541"/>
      <c r="T207" s="541"/>
      <c r="U207" s="541"/>
    </row>
    <row r="208" ht="15.75" customHeight="1">
      <c r="A208" s="678"/>
      <c r="B208" s="455"/>
      <c r="C208" s="455"/>
      <c r="D208" s="678"/>
      <c r="E208" s="678"/>
      <c r="F208" s="678"/>
      <c r="G208" s="678"/>
      <c r="H208" s="678"/>
      <c r="I208" s="679"/>
      <c r="J208" s="680"/>
      <c r="K208" s="541"/>
      <c r="L208" s="541"/>
      <c r="M208" s="541"/>
      <c r="N208" s="541"/>
      <c r="O208" s="541"/>
      <c r="P208" s="541"/>
      <c r="Q208" s="541"/>
      <c r="R208" s="541"/>
      <c r="S208" s="541"/>
      <c r="T208" s="541"/>
      <c r="U208" s="541"/>
    </row>
    <row r="209" ht="15.75" customHeight="1">
      <c r="A209" s="678"/>
      <c r="B209" s="455"/>
      <c r="C209" s="455"/>
      <c r="D209" s="678"/>
      <c r="E209" s="678"/>
      <c r="F209" s="678"/>
      <c r="G209" s="678"/>
      <c r="H209" s="678"/>
      <c r="I209" s="679"/>
      <c r="J209" s="680"/>
      <c r="K209" s="541"/>
      <c r="L209" s="541"/>
      <c r="M209" s="541"/>
      <c r="N209" s="541"/>
      <c r="O209" s="541"/>
      <c r="P209" s="541"/>
      <c r="Q209" s="541"/>
      <c r="R209" s="541"/>
      <c r="S209" s="541"/>
      <c r="T209" s="541"/>
      <c r="U209" s="541"/>
    </row>
    <row r="210" ht="15.75" customHeight="1">
      <c r="A210" s="678"/>
      <c r="B210" s="455"/>
      <c r="C210" s="455"/>
      <c r="D210" s="678"/>
      <c r="E210" s="678"/>
      <c r="F210" s="678"/>
      <c r="G210" s="678"/>
      <c r="H210" s="678"/>
      <c r="I210" s="679"/>
      <c r="J210" s="680"/>
      <c r="K210" s="541"/>
      <c r="L210" s="541"/>
      <c r="M210" s="541"/>
      <c r="N210" s="541"/>
      <c r="O210" s="541"/>
      <c r="P210" s="541"/>
      <c r="Q210" s="541"/>
      <c r="R210" s="541"/>
      <c r="S210" s="541"/>
      <c r="T210" s="541"/>
      <c r="U210" s="541"/>
    </row>
    <row r="211" ht="15.75" customHeight="1">
      <c r="A211" s="678"/>
      <c r="B211" s="455"/>
      <c r="C211" s="455"/>
      <c r="D211" s="678"/>
      <c r="E211" s="678"/>
      <c r="F211" s="678"/>
      <c r="G211" s="678"/>
      <c r="H211" s="678"/>
      <c r="I211" s="679"/>
      <c r="J211" s="680"/>
      <c r="K211" s="541"/>
      <c r="L211" s="541"/>
      <c r="M211" s="541"/>
      <c r="N211" s="541"/>
      <c r="O211" s="541"/>
      <c r="P211" s="541"/>
      <c r="Q211" s="541"/>
      <c r="R211" s="541"/>
      <c r="S211" s="541"/>
      <c r="T211" s="541"/>
      <c r="U211" s="541"/>
    </row>
    <row r="212" ht="15.75" customHeight="1">
      <c r="A212" s="678"/>
      <c r="B212" s="455"/>
      <c r="C212" s="455"/>
      <c r="D212" s="678"/>
      <c r="E212" s="678"/>
      <c r="F212" s="678"/>
      <c r="G212" s="678"/>
      <c r="H212" s="678"/>
      <c r="I212" s="679"/>
      <c r="J212" s="680"/>
      <c r="K212" s="541"/>
      <c r="L212" s="541"/>
      <c r="M212" s="541"/>
      <c r="N212" s="541"/>
      <c r="O212" s="541"/>
      <c r="P212" s="541"/>
      <c r="Q212" s="541"/>
      <c r="R212" s="541"/>
      <c r="S212" s="541"/>
      <c r="T212" s="541"/>
      <c r="U212" s="541"/>
    </row>
    <row r="213" ht="15.75" customHeight="1">
      <c r="A213" s="678"/>
      <c r="B213" s="455"/>
      <c r="C213" s="455"/>
      <c r="D213" s="678"/>
      <c r="E213" s="678"/>
      <c r="F213" s="678"/>
      <c r="G213" s="678"/>
      <c r="H213" s="678"/>
      <c r="I213" s="679"/>
      <c r="J213" s="680"/>
      <c r="K213" s="541"/>
      <c r="L213" s="541"/>
      <c r="M213" s="541"/>
      <c r="N213" s="541"/>
      <c r="O213" s="541"/>
      <c r="P213" s="541"/>
      <c r="Q213" s="541"/>
      <c r="R213" s="541"/>
      <c r="S213" s="541"/>
      <c r="T213" s="541"/>
      <c r="U213" s="541"/>
    </row>
    <row r="214" ht="15.75" customHeight="1">
      <c r="A214" s="678"/>
      <c r="B214" s="455"/>
      <c r="C214" s="455"/>
      <c r="D214" s="678"/>
      <c r="E214" s="678"/>
      <c r="F214" s="678"/>
      <c r="G214" s="678"/>
      <c r="H214" s="678"/>
      <c r="I214" s="679"/>
      <c r="J214" s="680"/>
      <c r="K214" s="541"/>
      <c r="L214" s="541"/>
      <c r="M214" s="541"/>
      <c r="N214" s="541"/>
      <c r="O214" s="541"/>
      <c r="P214" s="541"/>
      <c r="Q214" s="541"/>
      <c r="R214" s="541"/>
      <c r="S214" s="541"/>
      <c r="T214" s="541"/>
      <c r="U214" s="541"/>
    </row>
    <row r="215" ht="15.75" customHeight="1">
      <c r="A215" s="678"/>
      <c r="B215" s="455"/>
      <c r="C215" s="455"/>
      <c r="D215" s="678"/>
      <c r="E215" s="678"/>
      <c r="F215" s="678"/>
      <c r="G215" s="678"/>
      <c r="H215" s="678"/>
      <c r="I215" s="679"/>
      <c r="J215" s="680"/>
      <c r="K215" s="541"/>
      <c r="L215" s="541"/>
      <c r="M215" s="541"/>
      <c r="N215" s="541"/>
      <c r="O215" s="541"/>
      <c r="P215" s="541"/>
      <c r="Q215" s="541"/>
      <c r="R215" s="541"/>
      <c r="S215" s="541"/>
      <c r="T215" s="541"/>
      <c r="U215" s="541"/>
    </row>
    <row r="216" ht="15.75" customHeight="1">
      <c r="A216" s="678"/>
      <c r="B216" s="455"/>
      <c r="C216" s="455"/>
      <c r="D216" s="678"/>
      <c r="E216" s="678"/>
      <c r="F216" s="678"/>
      <c r="G216" s="678"/>
      <c r="H216" s="678"/>
      <c r="I216" s="679"/>
      <c r="J216" s="680"/>
      <c r="K216" s="541"/>
      <c r="L216" s="541"/>
      <c r="M216" s="541"/>
      <c r="N216" s="541"/>
      <c r="O216" s="541"/>
      <c r="P216" s="541"/>
      <c r="Q216" s="541"/>
      <c r="R216" s="541"/>
      <c r="S216" s="541"/>
      <c r="T216" s="541"/>
      <c r="U216" s="541"/>
    </row>
    <row r="217" ht="15.75" customHeight="1">
      <c r="A217" s="678"/>
      <c r="B217" s="455"/>
      <c r="C217" s="455"/>
      <c r="D217" s="678"/>
      <c r="E217" s="678"/>
      <c r="F217" s="678"/>
      <c r="G217" s="678"/>
      <c r="H217" s="678"/>
      <c r="I217" s="679"/>
      <c r="J217" s="680"/>
      <c r="K217" s="541"/>
      <c r="L217" s="541"/>
      <c r="M217" s="541"/>
      <c r="N217" s="541"/>
      <c r="O217" s="541"/>
      <c r="P217" s="541"/>
      <c r="Q217" s="541"/>
      <c r="R217" s="541"/>
      <c r="S217" s="541"/>
      <c r="T217" s="541"/>
      <c r="U217" s="541"/>
    </row>
    <row r="218" ht="15.75" customHeight="1">
      <c r="A218" s="678"/>
      <c r="B218" s="455"/>
      <c r="C218" s="455"/>
      <c r="D218" s="678"/>
      <c r="E218" s="678"/>
      <c r="F218" s="678"/>
      <c r="G218" s="678"/>
      <c r="H218" s="678"/>
      <c r="I218" s="679"/>
      <c r="J218" s="680"/>
      <c r="K218" s="541"/>
      <c r="L218" s="541"/>
      <c r="M218" s="541"/>
      <c r="N218" s="541"/>
      <c r="O218" s="541"/>
      <c r="P218" s="541"/>
      <c r="Q218" s="541"/>
      <c r="R218" s="541"/>
      <c r="S218" s="541"/>
      <c r="T218" s="541"/>
      <c r="U218" s="541"/>
    </row>
    <row r="219" ht="15.75" customHeight="1">
      <c r="A219" s="678"/>
      <c r="B219" s="455"/>
      <c r="C219" s="455"/>
      <c r="D219" s="678"/>
      <c r="E219" s="678"/>
      <c r="F219" s="678"/>
      <c r="G219" s="678"/>
      <c r="H219" s="678"/>
      <c r="I219" s="679"/>
      <c r="J219" s="680"/>
      <c r="K219" s="541"/>
      <c r="L219" s="541"/>
      <c r="M219" s="541"/>
      <c r="N219" s="541"/>
      <c r="O219" s="541"/>
      <c r="P219" s="541"/>
      <c r="Q219" s="541"/>
      <c r="R219" s="541"/>
      <c r="S219" s="541"/>
      <c r="T219" s="541"/>
      <c r="U219" s="541"/>
    </row>
    <row r="220" ht="15.75" customHeight="1">
      <c r="A220" s="678"/>
      <c r="B220" s="455"/>
      <c r="C220" s="455"/>
      <c r="D220" s="678"/>
      <c r="E220" s="678"/>
      <c r="F220" s="678"/>
      <c r="G220" s="678"/>
      <c r="H220" s="678"/>
      <c r="I220" s="679"/>
      <c r="J220" s="680"/>
      <c r="K220" s="541"/>
      <c r="L220" s="541"/>
      <c r="M220" s="541"/>
      <c r="N220" s="541"/>
      <c r="O220" s="541"/>
      <c r="P220" s="541"/>
      <c r="Q220" s="541"/>
      <c r="R220" s="541"/>
      <c r="S220" s="541"/>
      <c r="T220" s="541"/>
      <c r="U220" s="54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2"/>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7.29"/>
    <col customWidth="1" min="2" max="2" width="25.0"/>
    <col customWidth="1" min="3" max="3" width="27.14"/>
    <col customWidth="1" min="4" max="4" width="20.43"/>
    <col customWidth="1" min="5" max="5" width="34.57"/>
    <col customWidth="1" min="6" max="6" width="28.57"/>
    <col customWidth="1" min="7" max="7" width="33.29"/>
    <col customWidth="1" min="8" max="8" width="17.71"/>
    <col customWidth="1" min="9" max="9" width="74.57"/>
    <col customWidth="1" min="10" max="10" width="20.0"/>
    <col customWidth="1" min="11" max="11" width="62.86"/>
    <col customWidth="1" min="12" max="12" width="16.43"/>
    <col customWidth="1" min="13" max="13" width="51.57"/>
    <col customWidth="1" min="14" max="14" width="18.71"/>
    <col customWidth="1" min="15" max="15" width="41.14"/>
    <col customWidth="1" min="16" max="16" width="29.57"/>
    <col customWidth="1" min="17" max="17" width="29.43"/>
    <col customWidth="1" min="18" max="18" width="17.29"/>
    <col customWidth="1" min="19" max="19" width="32.86"/>
    <col customWidth="1" min="20" max="20" width="19.71"/>
    <col customWidth="1" min="21" max="21" width="23.86"/>
    <col customWidth="1" min="22" max="29" width="8.71"/>
  </cols>
  <sheetData>
    <row r="1">
      <c r="A1" s="111" t="s">
        <v>977</v>
      </c>
      <c r="B1" s="111" t="s">
        <v>978</v>
      </c>
      <c r="C1" s="111" t="s">
        <v>979</v>
      </c>
      <c r="D1" s="111" t="s">
        <v>980</v>
      </c>
      <c r="E1" s="111" t="s">
        <v>981</v>
      </c>
      <c r="F1" s="111" t="s">
        <v>982</v>
      </c>
      <c r="G1" s="111" t="s">
        <v>983</v>
      </c>
      <c r="H1" s="111" t="s">
        <v>984</v>
      </c>
      <c r="I1" s="111" t="s">
        <v>985</v>
      </c>
      <c r="J1" s="111" t="s">
        <v>986</v>
      </c>
      <c r="K1" s="111" t="s">
        <v>987</v>
      </c>
      <c r="L1" s="111" t="s">
        <v>986</v>
      </c>
      <c r="M1" s="111" t="s">
        <v>987</v>
      </c>
      <c r="N1" s="111" t="s">
        <v>986</v>
      </c>
      <c r="O1" s="112" t="s">
        <v>988</v>
      </c>
      <c r="P1" s="111" t="s">
        <v>986</v>
      </c>
      <c r="Q1" s="112" t="s">
        <v>4148</v>
      </c>
      <c r="R1" s="687" t="s">
        <v>986</v>
      </c>
      <c r="S1" s="688" t="s">
        <v>4149</v>
      </c>
      <c r="T1" s="687" t="s">
        <v>986</v>
      </c>
      <c r="U1" s="688" t="s">
        <v>4150</v>
      </c>
      <c r="V1" s="689"/>
      <c r="W1" s="689"/>
      <c r="X1" s="689"/>
      <c r="Y1" s="689"/>
      <c r="Z1" s="689"/>
      <c r="AA1" s="689"/>
      <c r="AB1" s="689"/>
      <c r="AC1" s="689"/>
    </row>
    <row r="2" ht="15.75" customHeight="1">
      <c r="A2" s="690" t="s">
        <v>4151</v>
      </c>
      <c r="B2" s="691" t="s">
        <v>918</v>
      </c>
      <c r="C2" s="691" t="s">
        <v>4152</v>
      </c>
      <c r="D2" s="691" t="s">
        <v>4153</v>
      </c>
      <c r="E2" s="692" t="s">
        <v>4154</v>
      </c>
      <c r="F2" s="691">
        <v>3.741059202E10</v>
      </c>
      <c r="G2" s="691" t="s">
        <v>4155</v>
      </c>
      <c r="H2" s="693"/>
      <c r="I2" s="693"/>
      <c r="J2" s="13"/>
      <c r="K2" s="13"/>
      <c r="L2" s="13"/>
      <c r="M2" s="13"/>
      <c r="N2" s="13"/>
      <c r="O2" s="13"/>
      <c r="P2" s="13"/>
      <c r="Q2" s="13"/>
      <c r="R2" s="13"/>
      <c r="S2" s="13"/>
      <c r="T2" s="13"/>
      <c r="U2" s="13"/>
      <c r="V2" s="512"/>
      <c r="W2" s="512"/>
      <c r="X2" s="512"/>
      <c r="Y2" s="512"/>
      <c r="Z2" s="512"/>
      <c r="AA2" s="512"/>
      <c r="AB2" s="512"/>
      <c r="AC2" s="512"/>
    </row>
    <row r="3" ht="15.75" customHeight="1">
      <c r="A3" s="690" t="s">
        <v>4156</v>
      </c>
      <c r="B3" s="694" t="s">
        <v>1168</v>
      </c>
      <c r="C3" s="691" t="s">
        <v>4157</v>
      </c>
      <c r="D3" s="691" t="s">
        <v>4158</v>
      </c>
      <c r="E3" s="692" t="s">
        <v>4159</v>
      </c>
      <c r="F3" s="691">
        <v>3.74932987E10</v>
      </c>
      <c r="G3" s="695" t="s">
        <v>4160</v>
      </c>
      <c r="H3" s="696"/>
      <c r="I3" s="696"/>
      <c r="J3" s="13"/>
      <c r="K3" s="13"/>
      <c r="L3" s="13"/>
      <c r="M3" s="13"/>
      <c r="N3" s="13"/>
      <c r="O3" s="13"/>
      <c r="P3" s="13"/>
      <c r="Q3" s="13"/>
      <c r="R3" s="13"/>
      <c r="S3" s="13"/>
      <c r="T3" s="13"/>
      <c r="U3" s="13"/>
      <c r="V3" s="512"/>
      <c r="W3" s="512"/>
      <c r="X3" s="512"/>
      <c r="Y3" s="512"/>
      <c r="Z3" s="512"/>
      <c r="AA3" s="512"/>
      <c r="AB3" s="512"/>
      <c r="AC3" s="512"/>
    </row>
    <row r="4" ht="15.75" customHeight="1">
      <c r="A4" s="690" t="s">
        <v>1143</v>
      </c>
      <c r="B4" s="691" t="s">
        <v>17</v>
      </c>
      <c r="C4" s="691" t="s">
        <v>4161</v>
      </c>
      <c r="D4" s="691" t="s">
        <v>4162</v>
      </c>
      <c r="E4" s="692" t="s">
        <v>4163</v>
      </c>
      <c r="F4" s="691">
        <v>3.74607004E10</v>
      </c>
      <c r="G4" s="695" t="s">
        <v>4164</v>
      </c>
      <c r="H4" s="696"/>
      <c r="I4" s="696"/>
      <c r="J4" s="13"/>
      <c r="K4" s="13"/>
      <c r="L4" s="13"/>
      <c r="M4" s="13"/>
      <c r="N4" s="13"/>
      <c r="O4" s="13"/>
      <c r="P4" s="13"/>
      <c r="Q4" s="13"/>
      <c r="R4" s="13"/>
      <c r="S4" s="13"/>
      <c r="T4" s="13"/>
      <c r="U4" s="13"/>
      <c r="V4" s="512"/>
      <c r="W4" s="512"/>
      <c r="X4" s="512"/>
      <c r="Y4" s="512"/>
      <c r="Z4" s="512"/>
      <c r="AA4" s="512"/>
      <c r="AB4" s="512"/>
      <c r="AC4" s="512"/>
    </row>
    <row r="5" ht="15.75" customHeight="1">
      <c r="A5" s="690" t="s">
        <v>1197</v>
      </c>
      <c r="B5" s="691" t="s">
        <v>4165</v>
      </c>
      <c r="C5" s="696"/>
      <c r="D5" s="691" t="s">
        <v>4166</v>
      </c>
      <c r="E5" s="692" t="s">
        <v>4167</v>
      </c>
      <c r="F5" s="696"/>
      <c r="G5" s="695" t="s">
        <v>4168</v>
      </c>
      <c r="H5" s="696"/>
      <c r="I5" s="697"/>
      <c r="J5" s="13"/>
      <c r="K5" s="13"/>
      <c r="L5" s="13"/>
      <c r="M5" s="13"/>
      <c r="N5" s="13"/>
      <c r="O5" s="13"/>
      <c r="P5" s="13"/>
      <c r="Q5" s="13"/>
      <c r="R5" s="13"/>
      <c r="S5" s="13"/>
      <c r="T5" s="13"/>
      <c r="U5" s="13"/>
      <c r="V5" s="512"/>
      <c r="W5" s="512"/>
      <c r="X5" s="512"/>
      <c r="Y5" s="512"/>
      <c r="Z5" s="512"/>
      <c r="AA5" s="512"/>
      <c r="AB5" s="512"/>
      <c r="AC5" s="512"/>
    </row>
    <row r="6" ht="15.75" customHeight="1">
      <c r="A6" s="690" t="s">
        <v>4169</v>
      </c>
      <c r="B6" s="691" t="s">
        <v>4170</v>
      </c>
      <c r="C6" s="691" t="s">
        <v>4171</v>
      </c>
      <c r="D6" s="691">
        <v>50.0</v>
      </c>
      <c r="E6" s="692" t="s">
        <v>4172</v>
      </c>
      <c r="F6" s="691">
        <v>4.4414068E7</v>
      </c>
      <c r="G6" s="696"/>
      <c r="H6" s="698" t="s">
        <v>4173</v>
      </c>
      <c r="I6" s="698" t="s">
        <v>4174</v>
      </c>
      <c r="J6" s="13"/>
      <c r="K6" s="13"/>
      <c r="L6" s="13"/>
      <c r="M6" s="13"/>
      <c r="N6" s="13"/>
      <c r="O6" s="13"/>
      <c r="P6" s="13"/>
      <c r="Q6" s="13"/>
      <c r="R6" s="13"/>
      <c r="S6" s="13"/>
      <c r="T6" s="13"/>
      <c r="U6" s="13"/>
      <c r="V6" s="512"/>
      <c r="W6" s="512"/>
      <c r="X6" s="512"/>
      <c r="Y6" s="512"/>
      <c r="Z6" s="512"/>
      <c r="AA6" s="512"/>
      <c r="AB6" s="512"/>
      <c r="AC6" s="512"/>
    </row>
    <row r="7" ht="15.75" customHeight="1">
      <c r="A7" s="690" t="s">
        <v>4175</v>
      </c>
      <c r="B7" s="691" t="s">
        <v>4170</v>
      </c>
      <c r="C7" s="691" t="s">
        <v>4176</v>
      </c>
      <c r="D7" s="691" t="s">
        <v>4177</v>
      </c>
      <c r="E7" s="692" t="s">
        <v>4178</v>
      </c>
      <c r="F7" s="691" t="s">
        <v>4179</v>
      </c>
      <c r="G7" s="696"/>
      <c r="H7" s="698" t="s">
        <v>4173</v>
      </c>
      <c r="I7" s="698" t="s">
        <v>4174</v>
      </c>
      <c r="J7" s="13"/>
      <c r="K7" s="13"/>
      <c r="L7" s="13"/>
      <c r="M7" s="13"/>
      <c r="N7" s="13"/>
      <c r="O7" s="13"/>
      <c r="P7" s="13"/>
      <c r="Q7" s="13"/>
      <c r="R7" s="13"/>
      <c r="S7" s="13"/>
      <c r="T7" s="13"/>
      <c r="U7" s="13"/>
      <c r="V7" s="512"/>
      <c r="W7" s="512"/>
      <c r="X7" s="512"/>
      <c r="Y7" s="512"/>
      <c r="Z7" s="512"/>
      <c r="AA7" s="512"/>
      <c r="AB7" s="512"/>
      <c r="AC7" s="512"/>
    </row>
    <row r="8" ht="15.75" customHeight="1">
      <c r="A8" s="690" t="s">
        <v>4180</v>
      </c>
      <c r="B8" s="691" t="s">
        <v>4170</v>
      </c>
      <c r="C8" s="691" t="s">
        <v>4181</v>
      </c>
      <c r="D8" s="691" t="s">
        <v>4177</v>
      </c>
      <c r="E8" s="692" t="s">
        <v>4182</v>
      </c>
      <c r="F8" s="691">
        <v>3.7491046685E10</v>
      </c>
      <c r="G8" s="691" t="s">
        <v>4183</v>
      </c>
      <c r="H8" s="698" t="s">
        <v>4173</v>
      </c>
      <c r="I8" s="698" t="s">
        <v>4174</v>
      </c>
      <c r="J8" s="13"/>
      <c r="K8" s="13"/>
      <c r="L8" s="13"/>
      <c r="M8" s="13"/>
      <c r="N8" s="13"/>
      <c r="O8" s="13"/>
      <c r="P8" s="13"/>
      <c r="Q8" s="13"/>
      <c r="R8" s="13"/>
      <c r="S8" s="13"/>
      <c r="T8" s="13"/>
      <c r="U8" s="13"/>
      <c r="V8" s="512"/>
      <c r="W8" s="512"/>
      <c r="X8" s="512"/>
      <c r="Y8" s="512"/>
      <c r="Z8" s="512"/>
      <c r="AA8" s="512"/>
      <c r="AB8" s="512"/>
      <c r="AC8" s="512"/>
    </row>
    <row r="9" ht="15.75" customHeight="1">
      <c r="A9" s="690" t="s">
        <v>4184</v>
      </c>
      <c r="B9" s="691" t="s">
        <v>4170</v>
      </c>
      <c r="C9" s="691" t="s">
        <v>4185</v>
      </c>
      <c r="D9" s="691" t="s">
        <v>4177</v>
      </c>
      <c r="E9" s="692" t="s">
        <v>4186</v>
      </c>
      <c r="F9" s="691">
        <v>3.749995044E10</v>
      </c>
      <c r="G9" s="697"/>
      <c r="H9" s="698" t="s">
        <v>4173</v>
      </c>
      <c r="I9" s="698" t="s">
        <v>4187</v>
      </c>
      <c r="J9" s="13"/>
      <c r="K9" s="13"/>
      <c r="L9" s="13"/>
      <c r="M9" s="13"/>
      <c r="N9" s="13"/>
      <c r="O9" s="13"/>
      <c r="P9" s="13"/>
      <c r="Q9" s="13"/>
      <c r="R9" s="13"/>
      <c r="S9" s="13"/>
      <c r="T9" s="13"/>
      <c r="U9" s="13"/>
      <c r="V9" s="512"/>
      <c r="W9" s="512"/>
      <c r="X9" s="512"/>
      <c r="Y9" s="512"/>
      <c r="Z9" s="512"/>
      <c r="AA9" s="512"/>
      <c r="AB9" s="512"/>
      <c r="AC9" s="512"/>
    </row>
    <row r="10" ht="15.75" customHeight="1">
      <c r="A10" s="692" t="s">
        <v>4188</v>
      </c>
      <c r="B10" s="691" t="s">
        <v>4170</v>
      </c>
      <c r="C10" s="691" t="s">
        <v>4189</v>
      </c>
      <c r="D10" s="691" t="s">
        <v>4177</v>
      </c>
      <c r="E10" s="692" t="s">
        <v>4190</v>
      </c>
      <c r="F10" s="691" t="s">
        <v>4191</v>
      </c>
      <c r="G10" s="698" t="s">
        <v>4192</v>
      </c>
      <c r="H10" s="698" t="s">
        <v>4173</v>
      </c>
      <c r="I10" s="698" t="s">
        <v>4193</v>
      </c>
      <c r="J10" s="13"/>
      <c r="K10" s="13"/>
      <c r="L10" s="13"/>
      <c r="M10" s="13"/>
      <c r="N10" s="13"/>
      <c r="O10" s="13"/>
      <c r="P10" s="13"/>
      <c r="Q10" s="13"/>
      <c r="R10" s="13"/>
      <c r="S10" s="13"/>
      <c r="T10" s="13"/>
      <c r="U10" s="13"/>
      <c r="V10" s="512"/>
      <c r="W10" s="512"/>
      <c r="X10" s="512"/>
      <c r="Y10" s="512"/>
      <c r="Z10" s="512"/>
      <c r="AA10" s="512"/>
      <c r="AB10" s="512"/>
      <c r="AC10" s="512"/>
    </row>
    <row r="11" ht="15.75" customHeight="1">
      <c r="A11" s="692" t="s">
        <v>4194</v>
      </c>
      <c r="B11" s="691" t="s">
        <v>918</v>
      </c>
      <c r="C11" s="699"/>
      <c r="D11" s="691" t="s">
        <v>4195</v>
      </c>
      <c r="E11" s="700" t="s">
        <v>4196</v>
      </c>
      <c r="F11" s="699"/>
      <c r="G11" s="701" t="s">
        <v>4197</v>
      </c>
      <c r="H11" s="698"/>
      <c r="I11" s="697"/>
      <c r="J11" s="13"/>
      <c r="K11" s="13"/>
      <c r="L11" s="13"/>
      <c r="M11" s="13"/>
      <c r="N11" s="13"/>
      <c r="O11" s="13"/>
      <c r="P11" s="13"/>
      <c r="Q11" s="13"/>
      <c r="R11" s="13"/>
      <c r="S11" s="13"/>
      <c r="T11" s="13"/>
      <c r="U11" s="13"/>
      <c r="V11" s="512"/>
      <c r="W11" s="512"/>
      <c r="X11" s="512"/>
      <c r="Y11" s="512"/>
      <c r="Z11" s="512"/>
      <c r="AA11" s="512"/>
      <c r="AB11" s="512"/>
      <c r="AC11" s="512"/>
    </row>
    <row r="12" ht="15.75" customHeight="1">
      <c r="A12" s="692" t="s">
        <v>4198</v>
      </c>
      <c r="B12" s="691" t="s">
        <v>918</v>
      </c>
      <c r="C12" s="699"/>
      <c r="D12" s="691" t="s">
        <v>4195</v>
      </c>
      <c r="E12" s="700" t="s">
        <v>4199</v>
      </c>
      <c r="F12" s="699"/>
      <c r="G12" s="701" t="s">
        <v>4200</v>
      </c>
      <c r="H12" s="698"/>
      <c r="I12" s="697"/>
      <c r="J12" s="13"/>
      <c r="K12" s="13"/>
      <c r="L12" s="13"/>
      <c r="M12" s="13"/>
      <c r="N12" s="13"/>
      <c r="O12" s="13"/>
      <c r="P12" s="13"/>
      <c r="Q12" s="13"/>
      <c r="R12" s="13"/>
      <c r="S12" s="13"/>
      <c r="T12" s="13"/>
      <c r="U12" s="13"/>
      <c r="V12" s="512"/>
      <c r="W12" s="512"/>
      <c r="X12" s="512"/>
      <c r="Y12" s="512"/>
      <c r="Z12" s="512"/>
      <c r="AA12" s="512"/>
      <c r="AB12" s="512"/>
      <c r="AC12" s="512"/>
    </row>
    <row r="13" ht="15.75" customHeight="1">
      <c r="A13" s="692" t="s">
        <v>4201</v>
      </c>
      <c r="B13" s="691" t="s">
        <v>918</v>
      </c>
      <c r="C13" s="699"/>
      <c r="D13" s="691" t="s">
        <v>4195</v>
      </c>
      <c r="E13" s="692" t="s">
        <v>4202</v>
      </c>
      <c r="F13" s="699"/>
      <c r="G13" s="701" t="s">
        <v>4203</v>
      </c>
      <c r="H13" s="698"/>
      <c r="I13" s="697"/>
      <c r="J13" s="13"/>
      <c r="K13" s="13"/>
      <c r="L13" s="13"/>
      <c r="M13" s="13"/>
      <c r="N13" s="13"/>
      <c r="O13" s="13"/>
      <c r="P13" s="13"/>
      <c r="Q13" s="13"/>
      <c r="R13" s="13"/>
      <c r="S13" s="13"/>
      <c r="T13" s="13"/>
      <c r="U13" s="13"/>
      <c r="V13" s="512"/>
      <c r="W13" s="512"/>
      <c r="X13" s="512"/>
      <c r="Y13" s="512"/>
      <c r="Z13" s="512"/>
      <c r="AA13" s="512"/>
      <c r="AB13" s="512"/>
      <c r="AC13" s="512"/>
    </row>
    <row r="14" ht="15.75" customHeight="1">
      <c r="A14" s="692" t="s">
        <v>4204</v>
      </c>
      <c r="B14" s="691" t="s">
        <v>918</v>
      </c>
      <c r="C14" s="699"/>
      <c r="D14" s="691" t="s">
        <v>4195</v>
      </c>
      <c r="E14" s="692" t="s">
        <v>4205</v>
      </c>
      <c r="F14" s="699"/>
      <c r="G14" s="701" t="s">
        <v>4206</v>
      </c>
      <c r="H14" s="698"/>
      <c r="I14" s="697"/>
      <c r="J14" s="13"/>
      <c r="K14" s="13"/>
      <c r="L14" s="13"/>
      <c r="M14" s="13"/>
      <c r="N14" s="13"/>
      <c r="O14" s="13"/>
      <c r="P14" s="13"/>
      <c r="Q14" s="13"/>
      <c r="R14" s="13"/>
      <c r="S14" s="13"/>
      <c r="T14" s="13"/>
      <c r="U14" s="13"/>
      <c r="V14" s="512"/>
      <c r="W14" s="512"/>
      <c r="X14" s="512"/>
      <c r="Y14" s="512"/>
      <c r="Z14" s="512"/>
      <c r="AA14" s="512"/>
      <c r="AB14" s="512"/>
      <c r="AC14" s="512"/>
    </row>
    <row r="15" ht="15.75" customHeight="1">
      <c r="A15" s="692" t="s">
        <v>4207</v>
      </c>
      <c r="B15" s="691" t="s">
        <v>918</v>
      </c>
      <c r="C15" s="699"/>
      <c r="D15" s="691" t="s">
        <v>4195</v>
      </c>
      <c r="E15" s="692" t="s">
        <v>4208</v>
      </c>
      <c r="F15" s="691">
        <v>3.7455777975E10</v>
      </c>
      <c r="G15" s="701" t="s">
        <v>4209</v>
      </c>
      <c r="H15" s="698"/>
      <c r="I15" s="697"/>
      <c r="J15" s="13"/>
      <c r="K15" s="13"/>
      <c r="L15" s="13"/>
      <c r="M15" s="13"/>
      <c r="N15" s="13"/>
      <c r="O15" s="13"/>
      <c r="P15" s="13"/>
      <c r="Q15" s="13"/>
      <c r="R15" s="13"/>
      <c r="S15" s="13"/>
      <c r="T15" s="13"/>
      <c r="U15" s="13"/>
      <c r="V15" s="512"/>
      <c r="W15" s="512"/>
      <c r="X15" s="512"/>
      <c r="Y15" s="512"/>
      <c r="Z15" s="512"/>
      <c r="AA15" s="512"/>
      <c r="AB15" s="512"/>
      <c r="AC15" s="512"/>
    </row>
    <row r="16" ht="15.75" customHeight="1">
      <c r="A16" s="692" t="s">
        <v>4210</v>
      </c>
      <c r="B16" s="691" t="s">
        <v>918</v>
      </c>
      <c r="C16" s="699"/>
      <c r="D16" s="691" t="s">
        <v>4195</v>
      </c>
      <c r="E16" s="692" t="s">
        <v>4211</v>
      </c>
      <c r="F16" s="699"/>
      <c r="G16" s="701" t="s">
        <v>4212</v>
      </c>
      <c r="H16" s="698"/>
      <c r="I16" s="697"/>
      <c r="J16" s="13"/>
      <c r="K16" s="13"/>
      <c r="L16" s="13"/>
      <c r="M16" s="13"/>
      <c r="N16" s="13"/>
      <c r="O16" s="13"/>
      <c r="P16" s="13"/>
      <c r="Q16" s="13"/>
      <c r="R16" s="13"/>
      <c r="S16" s="13"/>
      <c r="T16" s="13"/>
      <c r="U16" s="13"/>
      <c r="V16" s="512"/>
      <c r="W16" s="512"/>
      <c r="X16" s="512"/>
      <c r="Y16" s="512"/>
      <c r="Z16" s="512"/>
      <c r="AA16" s="512"/>
      <c r="AB16" s="512"/>
      <c r="AC16" s="512"/>
    </row>
    <row r="17" ht="15.75" customHeight="1">
      <c r="A17" s="692" t="s">
        <v>4213</v>
      </c>
      <c r="B17" s="691" t="s">
        <v>918</v>
      </c>
      <c r="C17" s="699"/>
      <c r="D17" s="691" t="s">
        <v>4195</v>
      </c>
      <c r="E17" s="692" t="s">
        <v>4214</v>
      </c>
      <c r="F17" s="699"/>
      <c r="G17" s="701" t="s">
        <v>4215</v>
      </c>
      <c r="H17" s="698"/>
      <c r="I17" s="697"/>
      <c r="J17" s="13"/>
      <c r="K17" s="13"/>
      <c r="L17" s="13"/>
      <c r="M17" s="13"/>
      <c r="N17" s="13"/>
      <c r="O17" s="13"/>
      <c r="P17" s="13"/>
      <c r="Q17" s="13"/>
      <c r="R17" s="13"/>
      <c r="S17" s="13"/>
      <c r="T17" s="13"/>
      <c r="U17" s="13"/>
      <c r="V17" s="512"/>
      <c r="W17" s="512"/>
      <c r="X17" s="512"/>
      <c r="Y17" s="512"/>
      <c r="Z17" s="512"/>
      <c r="AA17" s="512"/>
      <c r="AB17" s="512"/>
      <c r="AC17" s="512"/>
    </row>
    <row r="18" ht="15.75" customHeight="1">
      <c r="A18" s="702" t="s">
        <v>4216</v>
      </c>
      <c r="B18" s="703" t="s">
        <v>4170</v>
      </c>
      <c r="C18" s="704" t="s">
        <v>4217</v>
      </c>
      <c r="D18" s="705"/>
      <c r="E18" s="701" t="s">
        <v>4218</v>
      </c>
      <c r="F18" s="701" t="s">
        <v>4219</v>
      </c>
      <c r="G18" s="698" t="s">
        <v>4220</v>
      </c>
      <c r="H18" s="698" t="s">
        <v>4173</v>
      </c>
      <c r="I18" s="698" t="s">
        <v>965</v>
      </c>
      <c r="J18" s="13"/>
      <c r="K18" s="13"/>
      <c r="L18" s="13"/>
      <c r="M18" s="13"/>
      <c r="N18" s="13"/>
      <c r="O18" s="13"/>
      <c r="P18" s="13"/>
      <c r="Q18" s="13"/>
      <c r="R18" s="13"/>
      <c r="S18" s="13"/>
      <c r="T18" s="13"/>
      <c r="U18" s="13"/>
      <c r="V18" s="512"/>
      <c r="W18" s="512"/>
      <c r="X18" s="512"/>
      <c r="Y18" s="512"/>
      <c r="Z18" s="512"/>
      <c r="AA18" s="512"/>
      <c r="AB18" s="512"/>
      <c r="AC18" s="512"/>
    </row>
    <row r="19" ht="18.0" customHeight="1">
      <c r="A19" s="701" t="s">
        <v>4221</v>
      </c>
      <c r="B19" s="703" t="s">
        <v>4170</v>
      </c>
      <c r="C19" s="706" t="s">
        <v>4222</v>
      </c>
      <c r="D19" s="705"/>
      <c r="E19" s="707" t="s">
        <v>4223</v>
      </c>
      <c r="F19" s="699" t="s">
        <v>4224</v>
      </c>
      <c r="G19" s="698" t="s">
        <v>4225</v>
      </c>
      <c r="H19" s="698" t="s">
        <v>4173</v>
      </c>
      <c r="I19" s="698" t="s">
        <v>965</v>
      </c>
      <c r="J19" s="13"/>
      <c r="K19" s="13"/>
      <c r="L19" s="13"/>
      <c r="M19" s="13"/>
      <c r="N19" s="13"/>
      <c r="O19" s="13"/>
      <c r="P19" s="13"/>
      <c r="Q19" s="13"/>
      <c r="R19" s="13"/>
      <c r="S19" s="13"/>
      <c r="T19" s="13"/>
      <c r="U19" s="13"/>
      <c r="V19" s="512"/>
      <c r="W19" s="512"/>
      <c r="X19" s="512"/>
      <c r="Y19" s="512"/>
      <c r="Z19" s="512"/>
      <c r="AA19" s="512"/>
      <c r="AB19" s="512"/>
      <c r="AC19" s="512"/>
    </row>
    <row r="20" ht="15.75" customHeight="1">
      <c r="A20" s="708" t="s">
        <v>3883</v>
      </c>
      <c r="B20" s="703" t="s">
        <v>4170</v>
      </c>
      <c r="C20" s="706" t="s">
        <v>4226</v>
      </c>
      <c r="D20" s="705"/>
      <c r="E20" s="707" t="s">
        <v>4227</v>
      </c>
      <c r="F20" s="701" t="s">
        <v>4228</v>
      </c>
      <c r="G20" s="697"/>
      <c r="H20" s="698" t="s">
        <v>4173</v>
      </c>
      <c r="I20" s="698" t="s">
        <v>4174</v>
      </c>
      <c r="J20" s="13"/>
      <c r="K20" s="13"/>
      <c r="L20" s="13"/>
      <c r="M20" s="13"/>
      <c r="N20" s="13"/>
      <c r="O20" s="13"/>
      <c r="P20" s="13"/>
      <c r="Q20" s="13"/>
      <c r="R20" s="13"/>
      <c r="S20" s="13"/>
      <c r="T20" s="13"/>
      <c r="U20" s="13"/>
      <c r="V20" s="13"/>
      <c r="W20" s="13"/>
      <c r="X20" s="13"/>
      <c r="Y20" s="13"/>
      <c r="Z20" s="13"/>
      <c r="AA20" s="13"/>
      <c r="AB20" s="13"/>
      <c r="AC20" s="13"/>
    </row>
    <row r="21" ht="15.75" customHeight="1">
      <c r="A21" s="709" t="s">
        <v>4229</v>
      </c>
      <c r="B21" s="703" t="s">
        <v>4170</v>
      </c>
      <c r="C21" s="706" t="s">
        <v>4230</v>
      </c>
      <c r="D21" s="705"/>
      <c r="E21" s="707" t="s">
        <v>4231</v>
      </c>
      <c r="F21" s="701" t="s">
        <v>4232</v>
      </c>
      <c r="G21" s="697"/>
      <c r="H21" s="698" t="s">
        <v>4173</v>
      </c>
      <c r="I21" s="698" t="s">
        <v>4174</v>
      </c>
      <c r="J21" s="13"/>
      <c r="K21" s="13"/>
      <c r="L21" s="13"/>
      <c r="M21" s="13"/>
      <c r="N21" s="13"/>
      <c r="O21" s="13"/>
      <c r="P21" s="13"/>
      <c r="Q21" s="13"/>
      <c r="R21" s="13"/>
      <c r="S21" s="13"/>
      <c r="T21" s="13"/>
      <c r="U21" s="13"/>
      <c r="V21" s="13"/>
      <c r="W21" s="13"/>
      <c r="X21" s="13"/>
      <c r="Y21" s="13"/>
      <c r="Z21" s="13"/>
      <c r="AA21" s="13"/>
      <c r="AB21" s="13"/>
      <c r="AC21" s="13"/>
    </row>
    <row r="22" ht="15.75" customHeight="1">
      <c r="A22" s="709" t="s">
        <v>4233</v>
      </c>
      <c r="B22" s="703" t="s">
        <v>4234</v>
      </c>
      <c r="C22" s="706" t="s">
        <v>4235</v>
      </c>
      <c r="D22" s="705"/>
      <c r="E22" s="706" t="s">
        <v>4236</v>
      </c>
      <c r="F22" s="701" t="s">
        <v>4237</v>
      </c>
      <c r="G22" s="13"/>
      <c r="H22" s="698" t="s">
        <v>4173</v>
      </c>
      <c r="I22" s="698" t="s">
        <v>4187</v>
      </c>
      <c r="J22" s="13"/>
      <c r="K22" s="13"/>
      <c r="L22" s="13"/>
      <c r="M22" s="13"/>
      <c r="N22" s="13"/>
      <c r="O22" s="13"/>
      <c r="P22" s="13"/>
      <c r="Q22" s="13"/>
      <c r="R22" s="13"/>
      <c r="S22" s="13"/>
      <c r="T22" s="13"/>
      <c r="U22" s="13"/>
      <c r="V22" s="13"/>
      <c r="W22" s="13"/>
      <c r="X22" s="13"/>
      <c r="Y22" s="13"/>
      <c r="Z22" s="13"/>
      <c r="AA22" s="13"/>
      <c r="AB22" s="13"/>
      <c r="AC22" s="13"/>
    </row>
    <row r="23" ht="15.75" customHeight="1">
      <c r="A23" s="709" t="s">
        <v>4238</v>
      </c>
      <c r="B23" s="703" t="s">
        <v>4234</v>
      </c>
      <c r="C23" s="706" t="s">
        <v>4239</v>
      </c>
      <c r="D23" s="705"/>
      <c r="E23" s="707" t="s">
        <v>4240</v>
      </c>
      <c r="F23" s="701" t="s">
        <v>4241</v>
      </c>
      <c r="G23" s="13"/>
      <c r="H23" s="698" t="s">
        <v>4173</v>
      </c>
      <c r="I23" s="698" t="s">
        <v>4174</v>
      </c>
      <c r="J23" s="13"/>
      <c r="K23" s="13"/>
      <c r="L23" s="13"/>
      <c r="M23" s="13"/>
      <c r="N23" s="13"/>
      <c r="O23" s="13"/>
      <c r="P23" s="13"/>
      <c r="Q23" s="13"/>
      <c r="R23" s="13"/>
      <c r="S23" s="13"/>
      <c r="T23" s="13"/>
      <c r="U23" s="13"/>
      <c r="V23" s="13"/>
      <c r="W23" s="13"/>
      <c r="X23" s="13"/>
      <c r="Y23" s="13"/>
      <c r="Z23" s="13"/>
      <c r="AA23" s="13"/>
      <c r="AB23" s="13"/>
      <c r="AC23" s="13"/>
    </row>
    <row r="24" ht="15.75" customHeight="1">
      <c r="A24" s="707" t="s">
        <v>4242</v>
      </c>
      <c r="B24" s="710" t="s">
        <v>4243</v>
      </c>
      <c r="C24" s="706" t="s">
        <v>4244</v>
      </c>
      <c r="D24" s="705"/>
      <c r="E24" s="707" t="s">
        <v>4245</v>
      </c>
      <c r="F24" s="701" t="s">
        <v>4246</v>
      </c>
      <c r="G24" s="698" t="s">
        <v>4247</v>
      </c>
      <c r="H24" s="698" t="s">
        <v>4173</v>
      </c>
      <c r="I24" s="698" t="s">
        <v>4187</v>
      </c>
      <c r="J24" s="13"/>
      <c r="K24" s="13"/>
      <c r="L24" s="13"/>
      <c r="M24" s="13"/>
      <c r="N24" s="13"/>
      <c r="O24" s="13"/>
      <c r="P24" s="13"/>
      <c r="Q24" s="13"/>
      <c r="R24" s="13"/>
      <c r="S24" s="13"/>
      <c r="T24" s="13"/>
      <c r="U24" s="13"/>
      <c r="V24" s="13"/>
      <c r="W24" s="13"/>
      <c r="X24" s="13"/>
      <c r="Y24" s="13"/>
      <c r="Z24" s="13"/>
      <c r="AA24" s="13"/>
      <c r="AB24" s="13"/>
      <c r="AC24" s="13"/>
    </row>
    <row r="25" ht="15.75" customHeight="1">
      <c r="A25" s="707" t="s">
        <v>4248</v>
      </c>
      <c r="B25" s="703" t="s">
        <v>4170</v>
      </c>
      <c r="C25" s="706" t="s">
        <v>4249</v>
      </c>
      <c r="D25" s="13"/>
      <c r="E25" s="706" t="s">
        <v>4250</v>
      </c>
      <c r="F25" s="701" t="s">
        <v>4251</v>
      </c>
      <c r="G25" s="13"/>
      <c r="H25" s="698" t="s">
        <v>4173</v>
      </c>
      <c r="I25" s="698" t="s">
        <v>4174</v>
      </c>
      <c r="J25" s="13"/>
      <c r="K25" s="13"/>
      <c r="L25" s="13"/>
      <c r="M25" s="13"/>
      <c r="N25" s="13"/>
      <c r="O25" s="13"/>
      <c r="P25" s="13"/>
      <c r="Q25" s="13"/>
      <c r="R25" s="13"/>
      <c r="S25" s="13"/>
      <c r="T25" s="13"/>
      <c r="U25" s="13"/>
      <c r="V25" s="13"/>
      <c r="W25" s="13"/>
      <c r="X25" s="13"/>
      <c r="Y25" s="13"/>
      <c r="Z25" s="13"/>
      <c r="AA25" s="13"/>
      <c r="AB25" s="13"/>
      <c r="AC25" s="13"/>
    </row>
    <row r="26" ht="15.75" customHeight="1">
      <c r="A26" s="701" t="s">
        <v>2967</v>
      </c>
      <c r="B26" s="703" t="s">
        <v>4170</v>
      </c>
      <c r="C26" s="706" t="s">
        <v>4252</v>
      </c>
      <c r="D26" s="13"/>
      <c r="E26" s="711" t="s">
        <v>4253</v>
      </c>
      <c r="F26" s="701" t="s">
        <v>4254</v>
      </c>
      <c r="G26" s="13"/>
      <c r="H26" s="698" t="s">
        <v>4173</v>
      </c>
      <c r="I26" s="698" t="s">
        <v>4174</v>
      </c>
      <c r="J26" s="13"/>
      <c r="K26" s="13"/>
      <c r="L26" s="13"/>
      <c r="M26" s="13"/>
      <c r="N26" s="13"/>
      <c r="O26" s="13"/>
      <c r="P26" s="13"/>
      <c r="Q26" s="13"/>
      <c r="R26" s="13"/>
      <c r="S26" s="13"/>
      <c r="T26" s="13"/>
      <c r="U26" s="13"/>
      <c r="V26" s="13"/>
      <c r="W26" s="13"/>
      <c r="X26" s="13"/>
      <c r="Y26" s="13"/>
      <c r="Z26" s="13"/>
      <c r="AA26" s="13"/>
      <c r="AB26" s="13"/>
      <c r="AC26" s="13"/>
    </row>
    <row r="27" ht="15.75" customHeight="1">
      <c r="A27" s="709" t="s">
        <v>4255</v>
      </c>
      <c r="B27" s="703" t="s">
        <v>4234</v>
      </c>
      <c r="C27" s="697"/>
      <c r="D27" s="697"/>
      <c r="E27" s="698" t="s">
        <v>4256</v>
      </c>
      <c r="F27" s="712">
        <v>3.7444709979E10</v>
      </c>
      <c r="G27" s="697"/>
      <c r="H27" s="698" t="s">
        <v>4173</v>
      </c>
      <c r="I27" s="698" t="s">
        <v>4257</v>
      </c>
      <c r="J27" s="697"/>
      <c r="K27" s="697"/>
      <c r="L27" s="697"/>
      <c r="M27" s="697"/>
      <c r="N27" s="697"/>
      <c r="O27" s="697"/>
      <c r="P27" s="697"/>
      <c r="Q27" s="697"/>
      <c r="R27" s="697"/>
      <c r="S27" s="697"/>
      <c r="T27" s="697"/>
      <c r="U27" s="697"/>
      <c r="V27" s="697"/>
      <c r="W27" s="697"/>
      <c r="X27" s="697"/>
      <c r="Y27" s="697"/>
      <c r="Z27" s="697"/>
      <c r="AA27" s="697"/>
      <c r="AB27" s="697"/>
      <c r="AC27" s="697"/>
    </row>
    <row r="28" ht="15.75" customHeight="1">
      <c r="A28" s="690" t="s">
        <v>4258</v>
      </c>
      <c r="B28" s="703" t="s">
        <v>4170</v>
      </c>
      <c r="C28" s="698" t="s">
        <v>4259</v>
      </c>
      <c r="D28" s="697"/>
      <c r="E28" s="697"/>
      <c r="F28" s="712">
        <v>3.7491655553E10</v>
      </c>
      <c r="G28" s="698" t="s">
        <v>4260</v>
      </c>
      <c r="H28" s="712" t="s">
        <v>4173</v>
      </c>
      <c r="I28" s="698" t="s">
        <v>965</v>
      </c>
      <c r="J28" s="697"/>
      <c r="K28" s="697"/>
      <c r="L28" s="697"/>
      <c r="M28" s="697"/>
      <c r="N28" s="697"/>
      <c r="O28" s="697"/>
      <c r="P28" s="697"/>
      <c r="Q28" s="697"/>
      <c r="R28" s="697"/>
      <c r="S28" s="697"/>
      <c r="T28" s="697"/>
      <c r="U28" s="697"/>
      <c r="V28" s="697"/>
      <c r="W28" s="697"/>
      <c r="X28" s="697"/>
      <c r="Y28" s="697"/>
      <c r="Z28" s="697"/>
      <c r="AA28" s="697"/>
      <c r="AB28" s="697"/>
      <c r="AC28" s="697"/>
    </row>
    <row r="29" ht="15.75" customHeight="1">
      <c r="A29" s="690" t="s">
        <v>4261</v>
      </c>
      <c r="B29" s="703" t="s">
        <v>4170</v>
      </c>
      <c r="C29" s="698" t="s">
        <v>4262</v>
      </c>
      <c r="D29" s="697"/>
      <c r="E29" s="698" t="s">
        <v>4263</v>
      </c>
      <c r="F29" s="712">
        <v>3.7455587578E10</v>
      </c>
      <c r="G29" s="698" t="s">
        <v>4264</v>
      </c>
      <c r="H29" s="698" t="s">
        <v>4173</v>
      </c>
      <c r="I29" s="698" t="s">
        <v>965</v>
      </c>
      <c r="J29" s="13"/>
      <c r="K29" s="13"/>
      <c r="L29" s="13"/>
      <c r="M29" s="13"/>
      <c r="N29" s="13"/>
      <c r="O29" s="13"/>
      <c r="P29" s="13"/>
      <c r="Q29" s="13"/>
      <c r="R29" s="13"/>
      <c r="S29" s="13"/>
      <c r="T29" s="13"/>
      <c r="U29" s="13"/>
      <c r="V29" s="13"/>
      <c r="W29" s="13"/>
      <c r="X29" s="13"/>
      <c r="Y29" s="13"/>
      <c r="Z29" s="13"/>
      <c r="AA29" s="13"/>
      <c r="AB29" s="13"/>
      <c r="AC29" s="13"/>
    </row>
    <row r="30" ht="15.75" customHeight="1">
      <c r="A30" s="698" t="s">
        <v>4265</v>
      </c>
      <c r="B30" s="703" t="s">
        <v>4234</v>
      </c>
      <c r="C30" s="698" t="s">
        <v>4266</v>
      </c>
      <c r="D30" s="697"/>
      <c r="E30" s="697"/>
      <c r="F30" s="698" t="s">
        <v>4267</v>
      </c>
      <c r="G30" s="697"/>
      <c r="H30" s="698" t="s">
        <v>4268</v>
      </c>
      <c r="I30" s="698" t="s">
        <v>4269</v>
      </c>
      <c r="J30" s="13"/>
      <c r="K30" s="13"/>
      <c r="L30" s="13"/>
      <c r="M30" s="13"/>
      <c r="N30" s="13"/>
      <c r="O30" s="13"/>
      <c r="P30" s="13"/>
      <c r="Q30" s="13"/>
      <c r="R30" s="13"/>
      <c r="S30" s="13"/>
      <c r="T30" s="13"/>
      <c r="U30" s="13"/>
      <c r="V30" s="13"/>
      <c r="W30" s="13"/>
      <c r="X30" s="13"/>
      <c r="Y30" s="13"/>
      <c r="Z30" s="13"/>
      <c r="AA30" s="13"/>
      <c r="AB30" s="13"/>
      <c r="AC30" s="13"/>
    </row>
    <row r="31" ht="15.75" customHeight="1">
      <c r="A31" s="698" t="s">
        <v>4270</v>
      </c>
      <c r="B31" s="703" t="s">
        <v>4234</v>
      </c>
      <c r="C31" s="698" t="s">
        <v>4271</v>
      </c>
      <c r="D31" s="697"/>
      <c r="E31" s="697"/>
      <c r="F31" s="698" t="s">
        <v>4272</v>
      </c>
      <c r="G31" s="697"/>
      <c r="H31" s="698" t="s">
        <v>4268</v>
      </c>
      <c r="I31" s="698" t="s">
        <v>4174</v>
      </c>
      <c r="J31" s="13"/>
      <c r="K31" s="13"/>
      <c r="L31" s="13"/>
      <c r="M31" s="13"/>
      <c r="N31" s="13"/>
      <c r="O31" s="13"/>
      <c r="P31" s="13"/>
      <c r="Q31" s="13"/>
      <c r="R31" s="13"/>
      <c r="S31" s="13"/>
      <c r="T31" s="13"/>
      <c r="U31" s="13"/>
      <c r="V31" s="13"/>
      <c r="W31" s="13"/>
      <c r="X31" s="13"/>
      <c r="Y31" s="13"/>
      <c r="Z31" s="13"/>
      <c r="AA31" s="13"/>
      <c r="AB31" s="13"/>
      <c r="AC31" s="13"/>
    </row>
    <row r="32" ht="15.75" customHeight="1">
      <c r="A32" s="713" t="s">
        <v>4273</v>
      </c>
      <c r="B32" s="703" t="s">
        <v>4234</v>
      </c>
      <c r="C32" s="698" t="s">
        <v>4274</v>
      </c>
      <c r="D32" s="697"/>
      <c r="E32" s="697"/>
      <c r="F32" s="698" t="s">
        <v>4275</v>
      </c>
      <c r="G32" s="697"/>
      <c r="H32" s="698" t="s">
        <v>4268</v>
      </c>
      <c r="I32" s="12" t="s">
        <v>4276</v>
      </c>
      <c r="J32" s="13"/>
      <c r="K32" s="13"/>
      <c r="L32" s="13"/>
      <c r="M32" s="13"/>
      <c r="N32" s="13"/>
      <c r="O32" s="13"/>
      <c r="P32" s="13"/>
      <c r="Q32" s="13"/>
      <c r="R32" s="13"/>
      <c r="S32" s="13"/>
      <c r="T32" s="13"/>
      <c r="U32" s="13"/>
      <c r="V32" s="13"/>
      <c r="W32" s="13"/>
      <c r="X32" s="13"/>
      <c r="Y32" s="13"/>
      <c r="Z32" s="13"/>
      <c r="AA32" s="13"/>
      <c r="AB32" s="13"/>
      <c r="AC32" s="13"/>
    </row>
    <row r="33" ht="15.75" customHeight="1">
      <c r="A33" s="713" t="s">
        <v>4277</v>
      </c>
      <c r="B33" s="703" t="s">
        <v>4234</v>
      </c>
      <c r="C33" s="701" t="s">
        <v>4278</v>
      </c>
      <c r="D33" s="13"/>
      <c r="E33" s="13"/>
      <c r="F33" s="698" t="s">
        <v>4279</v>
      </c>
      <c r="G33" s="13"/>
      <c r="H33" s="698" t="s">
        <v>4268</v>
      </c>
      <c r="I33" s="698" t="s">
        <v>4174</v>
      </c>
      <c r="J33" s="13"/>
      <c r="K33" s="13"/>
      <c r="L33" s="13"/>
      <c r="M33" s="13"/>
      <c r="N33" s="13"/>
      <c r="O33" s="13"/>
      <c r="P33" s="13"/>
      <c r="Q33" s="13"/>
      <c r="R33" s="13"/>
      <c r="S33" s="13"/>
      <c r="T33" s="13"/>
      <c r="U33" s="13"/>
      <c r="V33" s="13"/>
      <c r="W33" s="13"/>
      <c r="X33" s="13"/>
      <c r="Y33" s="13"/>
      <c r="Z33" s="13"/>
      <c r="AA33" s="13"/>
      <c r="AB33" s="13"/>
      <c r="AC33" s="13"/>
    </row>
    <row r="34" ht="15.75" customHeight="1">
      <c r="A34" s="713" t="s">
        <v>4280</v>
      </c>
      <c r="B34" s="703" t="s">
        <v>4234</v>
      </c>
      <c r="C34" s="701" t="s">
        <v>4281</v>
      </c>
      <c r="D34" s="13"/>
      <c r="E34" s="13"/>
      <c r="F34" s="698" t="s">
        <v>4282</v>
      </c>
      <c r="G34" s="13"/>
      <c r="H34" s="698" t="s">
        <v>4268</v>
      </c>
      <c r="I34" s="12" t="s">
        <v>4283</v>
      </c>
      <c r="J34" s="13"/>
      <c r="K34" s="13"/>
      <c r="L34" s="13"/>
      <c r="M34" s="13"/>
      <c r="N34" s="13"/>
      <c r="O34" s="13"/>
      <c r="P34" s="13"/>
      <c r="Q34" s="13"/>
      <c r="R34" s="13"/>
      <c r="S34" s="13"/>
      <c r="T34" s="13"/>
      <c r="U34" s="13"/>
      <c r="V34" s="13"/>
      <c r="W34" s="13"/>
      <c r="X34" s="13"/>
      <c r="Y34" s="13"/>
      <c r="Z34" s="13"/>
      <c r="AA34" s="13"/>
      <c r="AB34" s="13"/>
      <c r="AC34" s="13"/>
    </row>
    <row r="35" ht="15.75" customHeight="1">
      <c r="A35" s="713" t="s">
        <v>4284</v>
      </c>
      <c r="B35" s="703" t="s">
        <v>4234</v>
      </c>
      <c r="C35" s="701" t="s">
        <v>4285</v>
      </c>
      <c r="D35" s="13"/>
      <c r="E35" s="13"/>
      <c r="F35" s="698" t="s">
        <v>4286</v>
      </c>
      <c r="G35" s="13"/>
      <c r="H35" s="698" t="s">
        <v>4268</v>
      </c>
      <c r="I35" s="698" t="s">
        <v>4283</v>
      </c>
      <c r="J35" s="13"/>
      <c r="K35" s="13"/>
      <c r="L35" s="13"/>
      <c r="M35" s="13"/>
      <c r="N35" s="13"/>
      <c r="O35" s="13"/>
      <c r="P35" s="13"/>
      <c r="Q35" s="13"/>
      <c r="R35" s="13"/>
      <c r="S35" s="13"/>
      <c r="T35" s="13"/>
      <c r="U35" s="13"/>
      <c r="V35" s="13"/>
      <c r="W35" s="13"/>
      <c r="X35" s="13"/>
      <c r="Y35" s="13"/>
      <c r="Z35" s="13"/>
      <c r="AA35" s="13"/>
      <c r="AB35" s="13"/>
      <c r="AC35" s="13"/>
    </row>
    <row r="36" ht="15.75" customHeight="1">
      <c r="A36" s="713" t="s">
        <v>4287</v>
      </c>
      <c r="B36" s="703" t="s">
        <v>4234</v>
      </c>
      <c r="C36" s="698" t="s">
        <v>4288</v>
      </c>
      <c r="D36" s="697"/>
      <c r="E36" s="697"/>
      <c r="F36" s="698" t="s">
        <v>4289</v>
      </c>
      <c r="G36" s="697"/>
      <c r="H36" s="698" t="s">
        <v>4268</v>
      </c>
      <c r="I36" s="698" t="s">
        <v>4283</v>
      </c>
      <c r="J36" s="13"/>
      <c r="K36" s="13"/>
      <c r="L36" s="13"/>
      <c r="M36" s="13"/>
      <c r="N36" s="13"/>
      <c r="O36" s="13"/>
      <c r="P36" s="13"/>
      <c r="Q36" s="13"/>
      <c r="R36" s="13"/>
      <c r="S36" s="13"/>
      <c r="T36" s="13"/>
      <c r="U36" s="13"/>
      <c r="V36" s="13"/>
      <c r="W36" s="13"/>
      <c r="X36" s="13"/>
      <c r="Y36" s="13"/>
      <c r="Z36" s="13"/>
      <c r="AA36" s="13"/>
      <c r="AB36" s="13"/>
      <c r="AC36" s="13"/>
    </row>
    <row r="37" ht="15.75" customHeight="1">
      <c r="A37" s="714" t="s">
        <v>4290</v>
      </c>
      <c r="B37" s="691" t="s">
        <v>4170</v>
      </c>
      <c r="C37" s="714" t="s">
        <v>4291</v>
      </c>
      <c r="D37" s="697"/>
      <c r="E37" s="714" t="s">
        <v>4292</v>
      </c>
      <c r="F37" s="697"/>
      <c r="G37" s="697"/>
      <c r="H37" s="698" t="s">
        <v>4293</v>
      </c>
      <c r="I37" s="12" t="s">
        <v>4294</v>
      </c>
      <c r="J37" s="13"/>
      <c r="K37" s="13"/>
      <c r="L37" s="13"/>
      <c r="M37" s="13"/>
      <c r="N37" s="13"/>
      <c r="O37" s="13"/>
      <c r="P37" s="13"/>
      <c r="Q37" s="13"/>
      <c r="R37" s="13"/>
      <c r="S37" s="13"/>
      <c r="T37" s="13"/>
      <c r="U37" s="13"/>
      <c r="V37" s="13"/>
      <c r="W37" s="13"/>
      <c r="X37" s="13"/>
      <c r="Y37" s="13"/>
      <c r="Z37" s="13"/>
      <c r="AA37" s="13"/>
      <c r="AB37" s="13"/>
      <c r="AC37" s="13"/>
    </row>
    <row r="38" ht="15.75" customHeight="1">
      <c r="A38" s="714" t="s">
        <v>4295</v>
      </c>
      <c r="B38" s="691" t="s">
        <v>4170</v>
      </c>
      <c r="C38" s="714" t="s">
        <v>4296</v>
      </c>
      <c r="D38" s="697"/>
      <c r="E38" s="714" t="s">
        <v>4297</v>
      </c>
      <c r="F38" s="697"/>
      <c r="G38" s="697"/>
      <c r="H38" s="698" t="s">
        <v>4293</v>
      </c>
      <c r="I38" s="698" t="s">
        <v>4283</v>
      </c>
      <c r="J38" s="13"/>
      <c r="K38" s="13"/>
      <c r="L38" s="13"/>
      <c r="M38" s="13"/>
      <c r="N38" s="13"/>
      <c r="O38" s="13"/>
      <c r="P38" s="13"/>
      <c r="Q38" s="13"/>
      <c r="R38" s="13"/>
      <c r="S38" s="13"/>
      <c r="T38" s="13"/>
      <c r="U38" s="13"/>
      <c r="V38" s="13"/>
      <c r="W38" s="13"/>
      <c r="X38" s="13"/>
      <c r="Y38" s="13"/>
      <c r="Z38" s="13"/>
      <c r="AA38" s="13"/>
      <c r="AB38" s="13"/>
      <c r="AC38" s="13"/>
    </row>
    <row r="39" ht="15.75" customHeight="1">
      <c r="A39" s="714" t="s">
        <v>4298</v>
      </c>
      <c r="B39" s="691" t="s">
        <v>4170</v>
      </c>
      <c r="C39" s="714" t="s">
        <v>4299</v>
      </c>
      <c r="D39" s="697"/>
      <c r="E39" s="714" t="s">
        <v>4300</v>
      </c>
      <c r="F39" s="697"/>
      <c r="G39" s="697"/>
      <c r="H39" s="698" t="s">
        <v>4293</v>
      </c>
      <c r="I39" s="12" t="s">
        <v>4301</v>
      </c>
      <c r="J39" s="13"/>
      <c r="K39" s="13"/>
      <c r="L39" s="13"/>
      <c r="M39" s="13"/>
      <c r="N39" s="13"/>
      <c r="O39" s="13"/>
      <c r="P39" s="13"/>
      <c r="Q39" s="13"/>
      <c r="R39" s="13"/>
      <c r="S39" s="13"/>
      <c r="T39" s="13"/>
      <c r="U39" s="13"/>
      <c r="V39" s="13"/>
      <c r="W39" s="13"/>
      <c r="X39" s="13"/>
      <c r="Y39" s="13"/>
      <c r="Z39" s="13"/>
      <c r="AA39" s="13"/>
      <c r="AB39" s="13"/>
      <c r="AC39" s="13"/>
    </row>
    <row r="40" ht="15.75" customHeight="1">
      <c r="A40" s="714" t="s">
        <v>4302</v>
      </c>
      <c r="B40" s="691" t="s">
        <v>4170</v>
      </c>
      <c r="C40" s="714" t="s">
        <v>4303</v>
      </c>
      <c r="D40" s="697"/>
      <c r="E40" s="714" t="s">
        <v>4304</v>
      </c>
      <c r="F40" s="697"/>
      <c r="G40" s="697"/>
      <c r="H40" s="698" t="s">
        <v>4293</v>
      </c>
      <c r="I40" s="698" t="s">
        <v>4283</v>
      </c>
      <c r="J40" s="13"/>
      <c r="K40" s="13"/>
      <c r="L40" s="13"/>
      <c r="M40" s="13"/>
      <c r="N40" s="13"/>
      <c r="O40" s="13"/>
      <c r="P40" s="13"/>
      <c r="Q40" s="13"/>
      <c r="R40" s="13"/>
      <c r="S40" s="13"/>
      <c r="T40" s="13"/>
      <c r="U40" s="13"/>
      <c r="V40" s="13"/>
      <c r="W40" s="13"/>
      <c r="X40" s="13"/>
      <c r="Y40" s="13"/>
      <c r="Z40" s="13"/>
      <c r="AA40" s="13"/>
      <c r="AB40" s="13"/>
      <c r="AC40" s="13"/>
    </row>
    <row r="41" ht="15.75" customHeight="1">
      <c r="A41" s="714" t="s">
        <v>4305</v>
      </c>
      <c r="B41" s="691" t="s">
        <v>4170</v>
      </c>
      <c r="C41" s="714" t="s">
        <v>4306</v>
      </c>
      <c r="D41" s="697"/>
      <c r="E41" s="714" t="s">
        <v>4307</v>
      </c>
      <c r="F41" s="697"/>
      <c r="G41" s="697"/>
      <c r="H41" s="698" t="s">
        <v>4293</v>
      </c>
      <c r="I41" s="698" t="s">
        <v>4283</v>
      </c>
      <c r="J41" s="13"/>
      <c r="K41" s="13"/>
      <c r="L41" s="13"/>
      <c r="M41" s="13"/>
      <c r="N41" s="13"/>
      <c r="O41" s="13"/>
      <c r="P41" s="13"/>
      <c r="Q41" s="13"/>
      <c r="R41" s="13"/>
      <c r="S41" s="13"/>
      <c r="T41" s="13"/>
      <c r="U41" s="13"/>
      <c r="V41" s="13"/>
      <c r="W41" s="13"/>
      <c r="X41" s="13"/>
      <c r="Y41" s="13"/>
      <c r="Z41" s="13"/>
      <c r="AA41" s="13"/>
      <c r="AB41" s="13"/>
      <c r="AC41" s="13"/>
    </row>
    <row r="42" ht="15.75" customHeight="1">
      <c r="A42" s="714" t="s">
        <v>4308</v>
      </c>
      <c r="B42" s="691" t="s">
        <v>4170</v>
      </c>
      <c r="C42" s="714" t="s">
        <v>4309</v>
      </c>
      <c r="D42" s="697"/>
      <c r="E42" s="714" t="s">
        <v>4310</v>
      </c>
      <c r="F42" s="697"/>
      <c r="G42" s="697"/>
      <c r="H42" s="698" t="s">
        <v>4293</v>
      </c>
      <c r="I42" s="698" t="s">
        <v>4283</v>
      </c>
      <c r="J42" s="13"/>
      <c r="K42" s="13"/>
      <c r="L42" s="13"/>
      <c r="M42" s="13"/>
      <c r="N42" s="13"/>
      <c r="O42" s="13"/>
      <c r="P42" s="13"/>
      <c r="Q42" s="13"/>
      <c r="R42" s="13"/>
      <c r="S42" s="13"/>
      <c r="T42" s="13"/>
      <c r="U42" s="13"/>
      <c r="V42" s="13"/>
      <c r="W42" s="13"/>
      <c r="X42" s="13"/>
      <c r="Y42" s="13"/>
      <c r="Z42" s="13"/>
      <c r="AA42" s="13"/>
      <c r="AB42" s="13"/>
      <c r="AC42" s="13"/>
    </row>
    <row r="43" ht="15.75" customHeight="1">
      <c r="A43" s="714" t="s">
        <v>4311</v>
      </c>
      <c r="B43" s="691" t="s">
        <v>4170</v>
      </c>
      <c r="C43" s="714" t="s">
        <v>4312</v>
      </c>
      <c r="D43" s="697"/>
      <c r="E43" s="714" t="s">
        <v>4313</v>
      </c>
      <c r="F43" s="697"/>
      <c r="G43" s="697"/>
      <c r="H43" s="698" t="s">
        <v>4293</v>
      </c>
      <c r="I43" s="698" t="s">
        <v>4283</v>
      </c>
      <c r="J43" s="13"/>
      <c r="K43" s="13"/>
      <c r="L43" s="13"/>
      <c r="M43" s="13"/>
      <c r="N43" s="13"/>
      <c r="O43" s="13"/>
      <c r="P43" s="13"/>
      <c r="Q43" s="13"/>
      <c r="R43" s="13"/>
      <c r="S43" s="13"/>
      <c r="T43" s="13"/>
      <c r="U43" s="13"/>
      <c r="V43" s="13"/>
      <c r="W43" s="13"/>
      <c r="X43" s="13"/>
      <c r="Y43" s="13"/>
      <c r="Z43" s="13"/>
      <c r="AA43" s="13"/>
      <c r="AB43" s="13"/>
      <c r="AC43" s="13"/>
    </row>
    <row r="44" ht="15.75" customHeight="1">
      <c r="A44" s="714" t="s">
        <v>4314</v>
      </c>
      <c r="B44" s="691" t="s">
        <v>4170</v>
      </c>
      <c r="C44" s="714" t="s">
        <v>4315</v>
      </c>
      <c r="D44" s="697"/>
      <c r="E44" s="714" t="s">
        <v>4316</v>
      </c>
      <c r="F44" s="697"/>
      <c r="G44" s="697"/>
      <c r="H44" s="698" t="s">
        <v>4293</v>
      </c>
      <c r="I44" s="698" t="s">
        <v>4283</v>
      </c>
      <c r="J44" s="13"/>
      <c r="K44" s="13"/>
      <c r="L44" s="13"/>
      <c r="M44" s="13"/>
      <c r="N44" s="13"/>
      <c r="O44" s="13"/>
      <c r="P44" s="13"/>
      <c r="Q44" s="13"/>
      <c r="R44" s="13"/>
      <c r="S44" s="13"/>
      <c r="T44" s="13"/>
      <c r="U44" s="13"/>
      <c r="V44" s="13"/>
      <c r="W44" s="13"/>
      <c r="X44" s="13"/>
      <c r="Y44" s="13"/>
      <c r="Z44" s="13"/>
      <c r="AA44" s="13"/>
      <c r="AB44" s="13"/>
      <c r="AC44" s="13"/>
    </row>
    <row r="45" ht="15.75" customHeight="1">
      <c r="A45" s="714" t="s">
        <v>4317</v>
      </c>
      <c r="B45" s="715" t="s">
        <v>4318</v>
      </c>
      <c r="C45" s="714" t="s">
        <v>4319</v>
      </c>
      <c r="D45" s="697"/>
      <c r="E45" s="714" t="s">
        <v>4320</v>
      </c>
      <c r="F45" s="712">
        <v>3.7410550505E10</v>
      </c>
      <c r="G45" s="697"/>
      <c r="H45" s="698"/>
      <c r="I45" s="13"/>
      <c r="J45" s="13"/>
      <c r="K45" s="13"/>
      <c r="L45" s="13"/>
      <c r="M45" s="13"/>
      <c r="N45" s="13"/>
      <c r="O45" s="13"/>
      <c r="P45" s="13"/>
      <c r="Q45" s="13"/>
      <c r="R45" s="13"/>
      <c r="S45" s="13"/>
      <c r="T45" s="13"/>
      <c r="U45" s="13"/>
      <c r="V45" s="13"/>
      <c r="W45" s="13"/>
      <c r="X45" s="13"/>
      <c r="Y45" s="13"/>
      <c r="Z45" s="13"/>
      <c r="AA45" s="13"/>
      <c r="AB45" s="13"/>
      <c r="AC45" s="13"/>
    </row>
    <row r="46" ht="15.75" customHeight="1">
      <c r="A46" s="714" t="s">
        <v>4321</v>
      </c>
      <c r="B46" s="715" t="s">
        <v>4318</v>
      </c>
      <c r="C46" s="714"/>
      <c r="D46" s="697"/>
      <c r="E46" s="714"/>
      <c r="F46" s="716"/>
      <c r="G46" s="13"/>
      <c r="H46" s="698"/>
      <c r="I46" s="13"/>
      <c r="J46" s="13"/>
      <c r="K46" s="13"/>
      <c r="L46" s="13"/>
      <c r="M46" s="13"/>
      <c r="N46" s="13"/>
      <c r="O46" s="13"/>
      <c r="P46" s="13"/>
      <c r="Q46" s="13"/>
      <c r="R46" s="13"/>
      <c r="S46" s="13"/>
      <c r="T46" s="13"/>
      <c r="U46" s="13"/>
      <c r="V46" s="13"/>
      <c r="W46" s="13"/>
      <c r="X46" s="13"/>
      <c r="Y46" s="13"/>
      <c r="Z46" s="13"/>
      <c r="AA46" s="13"/>
      <c r="AB46" s="13"/>
      <c r="AC46" s="13"/>
    </row>
    <row r="47" ht="15.75" customHeight="1">
      <c r="A47" s="714" t="s">
        <v>4322</v>
      </c>
      <c r="B47" s="715" t="s">
        <v>4318</v>
      </c>
      <c r="C47" s="714" t="s">
        <v>4323</v>
      </c>
      <c r="D47" s="697"/>
      <c r="E47" s="714" t="s">
        <v>4324</v>
      </c>
      <c r="F47" s="712">
        <v>3.7496560141E10</v>
      </c>
      <c r="G47" s="13"/>
      <c r="H47" s="13"/>
      <c r="I47" s="13"/>
      <c r="J47" s="13"/>
      <c r="K47" s="13"/>
      <c r="L47" s="13"/>
      <c r="M47" s="13"/>
      <c r="N47" s="13"/>
      <c r="O47" s="13"/>
      <c r="P47" s="13"/>
      <c r="Q47" s="13"/>
      <c r="R47" s="13"/>
      <c r="S47" s="13"/>
      <c r="T47" s="13"/>
      <c r="U47" s="13"/>
      <c r="V47" s="13"/>
      <c r="W47" s="13"/>
      <c r="X47" s="13"/>
      <c r="Y47" s="13"/>
      <c r="Z47" s="13"/>
      <c r="AA47" s="13"/>
      <c r="AB47" s="13"/>
      <c r="AC47" s="13"/>
    </row>
    <row r="48" ht="15.75" customHeight="1">
      <c r="A48" s="714" t="s">
        <v>4325</v>
      </c>
      <c r="B48" s="715" t="s">
        <v>4318</v>
      </c>
      <c r="C48" s="714"/>
      <c r="D48" s="697"/>
      <c r="E48" s="714"/>
      <c r="F48" s="716"/>
      <c r="G48" s="13"/>
      <c r="H48" s="13"/>
      <c r="I48" s="13"/>
      <c r="J48" s="13"/>
      <c r="K48" s="13"/>
      <c r="L48" s="13"/>
      <c r="M48" s="13"/>
      <c r="N48" s="13"/>
      <c r="O48" s="13"/>
      <c r="P48" s="13"/>
      <c r="Q48" s="13"/>
      <c r="R48" s="13"/>
      <c r="S48" s="13"/>
      <c r="T48" s="13"/>
      <c r="U48" s="13"/>
      <c r="V48" s="13"/>
      <c r="W48" s="13"/>
      <c r="X48" s="13"/>
      <c r="Y48" s="13"/>
      <c r="Z48" s="13"/>
      <c r="AA48" s="13"/>
      <c r="AB48" s="13"/>
      <c r="AC48" s="13"/>
    </row>
    <row r="49" ht="15.75" customHeight="1">
      <c r="A49" s="714" t="s">
        <v>4326</v>
      </c>
      <c r="B49" s="715" t="s">
        <v>4318</v>
      </c>
      <c r="C49" s="714"/>
      <c r="D49" s="697"/>
      <c r="E49" s="714"/>
      <c r="F49" s="716"/>
      <c r="G49" s="13"/>
      <c r="H49" s="13"/>
      <c r="I49" s="13"/>
      <c r="J49" s="13"/>
      <c r="K49" s="13"/>
      <c r="L49" s="13"/>
      <c r="M49" s="13"/>
      <c r="N49" s="13"/>
      <c r="O49" s="13"/>
      <c r="P49" s="13"/>
      <c r="Q49" s="13"/>
      <c r="R49" s="13"/>
      <c r="S49" s="13"/>
      <c r="T49" s="13"/>
      <c r="U49" s="13"/>
      <c r="V49" s="13"/>
      <c r="W49" s="13"/>
      <c r="X49" s="13"/>
      <c r="Y49" s="13"/>
      <c r="Z49" s="13"/>
      <c r="AA49" s="13"/>
      <c r="AB49" s="13"/>
      <c r="AC49" s="13"/>
    </row>
    <row r="50" ht="15.75" customHeight="1">
      <c r="A50" s="714" t="s">
        <v>4327</v>
      </c>
      <c r="B50" s="715" t="s">
        <v>4318</v>
      </c>
      <c r="C50" s="714"/>
      <c r="D50" s="714"/>
      <c r="E50" s="714"/>
      <c r="F50" s="716"/>
      <c r="G50" s="13"/>
      <c r="H50" s="13"/>
      <c r="I50" s="13"/>
      <c r="J50" s="13"/>
      <c r="K50" s="13"/>
      <c r="L50" s="13"/>
      <c r="M50" s="13"/>
      <c r="N50" s="13"/>
      <c r="O50" s="13"/>
      <c r="P50" s="13"/>
      <c r="Q50" s="13"/>
      <c r="R50" s="13"/>
      <c r="S50" s="13"/>
      <c r="T50" s="13"/>
      <c r="U50" s="13"/>
      <c r="V50" s="13"/>
      <c r="W50" s="13"/>
      <c r="X50" s="13"/>
      <c r="Y50" s="13"/>
      <c r="Z50" s="13"/>
      <c r="AA50" s="13"/>
      <c r="AB50" s="13"/>
      <c r="AC50" s="13"/>
    </row>
    <row r="51" ht="15.75" customHeight="1">
      <c r="A51" s="714" t="s">
        <v>4328</v>
      </c>
      <c r="B51" s="715" t="s">
        <v>4318</v>
      </c>
      <c r="C51" s="714"/>
      <c r="D51" s="714"/>
      <c r="E51" s="714"/>
      <c r="F51" s="716"/>
      <c r="G51" s="13"/>
      <c r="H51" s="13"/>
      <c r="I51" s="13"/>
      <c r="J51" s="13"/>
      <c r="K51" s="13"/>
      <c r="L51" s="13"/>
      <c r="M51" s="13"/>
      <c r="N51" s="13"/>
      <c r="O51" s="13"/>
      <c r="P51" s="13"/>
      <c r="Q51" s="13"/>
      <c r="R51" s="13"/>
      <c r="S51" s="13"/>
      <c r="T51" s="13"/>
      <c r="U51" s="13"/>
      <c r="V51" s="13"/>
      <c r="W51" s="13"/>
      <c r="X51" s="13"/>
      <c r="Y51" s="13"/>
      <c r="Z51" s="13"/>
      <c r="AA51" s="13"/>
      <c r="AB51" s="13"/>
      <c r="AC51" s="13"/>
    </row>
    <row r="52" ht="15.75" customHeight="1">
      <c r="A52" s="714" t="s">
        <v>4329</v>
      </c>
      <c r="B52" s="715" t="s">
        <v>4318</v>
      </c>
      <c r="C52" s="714"/>
      <c r="D52" s="714"/>
      <c r="E52" s="714"/>
      <c r="F52" s="716"/>
      <c r="G52" s="13"/>
      <c r="H52" s="13"/>
      <c r="I52" s="13"/>
      <c r="J52" s="13"/>
      <c r="K52" s="13"/>
      <c r="L52" s="13"/>
      <c r="M52" s="13"/>
      <c r="N52" s="13"/>
      <c r="O52" s="13"/>
      <c r="P52" s="13"/>
      <c r="Q52" s="13"/>
      <c r="R52" s="13"/>
      <c r="S52" s="13"/>
      <c r="T52" s="13"/>
      <c r="U52" s="13"/>
      <c r="V52" s="13"/>
      <c r="W52" s="13"/>
      <c r="X52" s="13"/>
      <c r="Y52" s="13"/>
      <c r="Z52" s="13"/>
      <c r="AA52" s="13"/>
      <c r="AB52" s="13"/>
      <c r="AC52" s="13"/>
    </row>
    <row r="53" ht="15.75" customHeight="1">
      <c r="A53" s="714" t="s">
        <v>4330</v>
      </c>
      <c r="B53" s="715" t="s">
        <v>4318</v>
      </c>
      <c r="C53" s="714"/>
      <c r="D53" s="697"/>
      <c r="E53" s="714"/>
      <c r="F53" s="716"/>
      <c r="G53" s="13"/>
      <c r="H53" s="13"/>
      <c r="I53" s="13"/>
      <c r="J53" s="13"/>
      <c r="K53" s="13"/>
      <c r="L53" s="13"/>
      <c r="M53" s="13"/>
      <c r="N53" s="13"/>
      <c r="O53" s="13"/>
      <c r="P53" s="13"/>
      <c r="Q53" s="13"/>
      <c r="R53" s="13"/>
      <c r="S53" s="13"/>
      <c r="T53" s="13"/>
      <c r="U53" s="13"/>
      <c r="V53" s="13"/>
      <c r="W53" s="13"/>
      <c r="X53" s="13"/>
      <c r="Y53" s="13"/>
      <c r="Z53" s="13"/>
      <c r="AA53" s="13"/>
      <c r="AB53" s="13"/>
      <c r="AC53" s="13"/>
    </row>
    <row r="54" ht="15.75" customHeight="1">
      <c r="A54" s="714" t="s">
        <v>4331</v>
      </c>
      <c r="B54" s="703" t="s">
        <v>4332</v>
      </c>
      <c r="C54" s="714" t="s">
        <v>4333</v>
      </c>
      <c r="D54" s="717"/>
      <c r="E54" s="718"/>
      <c r="F54" s="719">
        <v>3.7411366366E10</v>
      </c>
      <c r="G54" s="13"/>
      <c r="H54" s="13"/>
      <c r="I54" s="13"/>
      <c r="J54" s="13"/>
      <c r="K54" s="13"/>
      <c r="L54" s="13"/>
      <c r="M54" s="13"/>
      <c r="N54" s="13"/>
      <c r="O54" s="13"/>
      <c r="P54" s="13"/>
      <c r="Q54" s="13"/>
      <c r="R54" s="13"/>
      <c r="S54" s="13"/>
      <c r="T54" s="13"/>
      <c r="U54" s="13"/>
      <c r="V54" s="13"/>
      <c r="W54" s="13"/>
      <c r="X54" s="13"/>
      <c r="Y54" s="13"/>
      <c r="Z54" s="13"/>
      <c r="AA54" s="13"/>
      <c r="AB54" s="13"/>
      <c r="AC54" s="13"/>
    </row>
    <row r="55" ht="15.75" customHeight="1">
      <c r="A55" s="714" t="s">
        <v>4334</v>
      </c>
      <c r="B55" s="703" t="s">
        <v>4332</v>
      </c>
      <c r="C55" s="714"/>
      <c r="D55" s="717"/>
      <c r="E55" s="718"/>
      <c r="F55" s="720"/>
      <c r="G55" s="13"/>
      <c r="H55" s="13"/>
      <c r="I55" s="13"/>
      <c r="J55" s="13"/>
      <c r="K55" s="13"/>
      <c r="L55" s="13"/>
      <c r="M55" s="13"/>
      <c r="N55" s="13"/>
      <c r="O55" s="13"/>
      <c r="P55" s="13"/>
      <c r="Q55" s="13"/>
      <c r="R55" s="13"/>
      <c r="S55" s="13"/>
      <c r="T55" s="13"/>
      <c r="U55" s="13"/>
      <c r="V55" s="13"/>
      <c r="W55" s="13"/>
      <c r="X55" s="13"/>
      <c r="Y55" s="13"/>
      <c r="Z55" s="13"/>
      <c r="AA55" s="13"/>
      <c r="AB55" s="13"/>
      <c r="AC55" s="13"/>
    </row>
    <row r="56" ht="15.75" customHeight="1">
      <c r="A56" s="714" t="s">
        <v>4335</v>
      </c>
      <c r="B56" s="703" t="s">
        <v>4332</v>
      </c>
      <c r="C56" s="714" t="s">
        <v>4336</v>
      </c>
      <c r="D56" s="717"/>
      <c r="E56" s="718"/>
      <c r="F56" s="719">
        <v>3.74117005E10</v>
      </c>
      <c r="G56" s="13"/>
      <c r="H56" s="13"/>
      <c r="I56" s="13"/>
      <c r="J56" s="13"/>
      <c r="K56" s="13"/>
      <c r="L56" s="13"/>
      <c r="M56" s="13"/>
      <c r="N56" s="13"/>
      <c r="O56" s="13"/>
      <c r="P56" s="13"/>
      <c r="Q56" s="13"/>
      <c r="R56" s="13"/>
      <c r="S56" s="13"/>
      <c r="T56" s="13"/>
      <c r="U56" s="13"/>
      <c r="V56" s="13"/>
      <c r="W56" s="13"/>
      <c r="X56" s="13"/>
      <c r="Y56" s="13"/>
      <c r="Z56" s="13"/>
      <c r="AA56" s="13"/>
      <c r="AB56" s="13"/>
      <c r="AC56" s="13"/>
    </row>
    <row r="57" ht="15.75" customHeight="1">
      <c r="A57" s="714" t="s">
        <v>4337</v>
      </c>
      <c r="B57" s="703" t="s">
        <v>4332</v>
      </c>
      <c r="C57" s="714" t="s">
        <v>4338</v>
      </c>
      <c r="D57" s="717"/>
      <c r="E57" s="718"/>
      <c r="F57" s="719">
        <v>3.74431414E10</v>
      </c>
      <c r="G57" s="13"/>
      <c r="H57" s="13"/>
      <c r="I57" s="13"/>
      <c r="J57" s="13"/>
      <c r="K57" s="13"/>
      <c r="L57" s="13"/>
      <c r="M57" s="13"/>
      <c r="N57" s="13"/>
      <c r="O57" s="13"/>
      <c r="P57" s="13"/>
      <c r="Q57" s="13"/>
      <c r="R57" s="13"/>
      <c r="S57" s="13"/>
      <c r="T57" s="13"/>
      <c r="U57" s="13"/>
      <c r="V57" s="13"/>
      <c r="W57" s="13"/>
      <c r="X57" s="13"/>
      <c r="Y57" s="13"/>
      <c r="Z57" s="13"/>
      <c r="AA57" s="13"/>
      <c r="AB57" s="13"/>
      <c r="AC57" s="13"/>
    </row>
    <row r="58" ht="15.75" customHeight="1">
      <c r="A58" s="714" t="s">
        <v>4339</v>
      </c>
      <c r="B58" s="703" t="s">
        <v>4332</v>
      </c>
      <c r="C58" s="714" t="s">
        <v>4340</v>
      </c>
      <c r="D58" s="717"/>
      <c r="E58" s="718"/>
      <c r="F58" s="719">
        <v>3.7410542608E10</v>
      </c>
      <c r="G58" s="13"/>
      <c r="H58" s="13"/>
      <c r="I58" s="13"/>
      <c r="J58" s="13"/>
      <c r="K58" s="13"/>
      <c r="L58" s="13"/>
      <c r="M58" s="13"/>
      <c r="N58" s="13"/>
      <c r="O58" s="13"/>
      <c r="P58" s="13"/>
      <c r="Q58" s="13"/>
      <c r="R58" s="13"/>
      <c r="S58" s="13"/>
      <c r="T58" s="13"/>
      <c r="U58" s="13"/>
      <c r="V58" s="13"/>
      <c r="W58" s="13"/>
      <c r="X58" s="13"/>
      <c r="Y58" s="13"/>
      <c r="Z58" s="13"/>
      <c r="AA58" s="13"/>
      <c r="AB58" s="13"/>
      <c r="AC58" s="13"/>
    </row>
    <row r="59" ht="15.75" customHeight="1">
      <c r="A59" s="719" t="s">
        <v>4341</v>
      </c>
      <c r="B59" s="703" t="s">
        <v>4342</v>
      </c>
      <c r="C59" s="719" t="s">
        <v>4343</v>
      </c>
      <c r="D59" s="720"/>
      <c r="E59" s="719"/>
      <c r="F59" s="721"/>
      <c r="G59" s="13"/>
      <c r="H59" s="13"/>
      <c r="I59" s="13"/>
      <c r="J59" s="13"/>
      <c r="K59" s="13"/>
      <c r="L59" s="13"/>
      <c r="M59" s="13"/>
      <c r="N59" s="13"/>
      <c r="O59" s="13"/>
      <c r="P59" s="13"/>
      <c r="Q59" s="13"/>
      <c r="R59" s="13"/>
      <c r="S59" s="13"/>
      <c r="T59" s="13"/>
      <c r="U59" s="13"/>
      <c r="V59" s="13"/>
      <c r="W59" s="13"/>
      <c r="X59" s="13"/>
      <c r="Y59" s="13"/>
      <c r="Z59" s="13"/>
      <c r="AA59" s="13"/>
      <c r="AB59" s="13"/>
      <c r="AC59" s="13"/>
    </row>
    <row r="60" ht="15.75" customHeight="1">
      <c r="A60" s="719" t="s">
        <v>4344</v>
      </c>
      <c r="B60" s="703" t="s">
        <v>4342</v>
      </c>
      <c r="C60" s="719" t="s">
        <v>4336</v>
      </c>
      <c r="D60" s="720"/>
      <c r="E60" s="719" t="s">
        <v>4345</v>
      </c>
      <c r="F60" s="721"/>
      <c r="G60" s="13"/>
      <c r="H60" s="13"/>
      <c r="I60" s="13"/>
      <c r="J60" s="13"/>
      <c r="K60" s="13"/>
      <c r="L60" s="13"/>
      <c r="M60" s="13"/>
      <c r="N60" s="13"/>
      <c r="O60" s="13"/>
      <c r="P60" s="13"/>
      <c r="Q60" s="13"/>
      <c r="R60" s="13"/>
      <c r="S60" s="13"/>
      <c r="T60" s="13"/>
      <c r="U60" s="13"/>
      <c r="V60" s="13"/>
      <c r="W60" s="13"/>
      <c r="X60" s="13"/>
      <c r="Y60" s="13"/>
      <c r="Z60" s="13"/>
      <c r="AA60" s="13"/>
      <c r="AB60" s="13"/>
      <c r="AC60" s="13"/>
    </row>
    <row r="61" ht="15.75" customHeight="1">
      <c r="A61" s="719" t="s">
        <v>4346</v>
      </c>
      <c r="B61" s="703" t="s">
        <v>4342</v>
      </c>
      <c r="C61" s="719" t="s">
        <v>4347</v>
      </c>
      <c r="D61" s="720"/>
      <c r="E61" s="719" t="s">
        <v>4348</v>
      </c>
      <c r="F61" s="721"/>
      <c r="G61" s="13"/>
      <c r="H61" s="13"/>
      <c r="I61" s="13"/>
      <c r="J61" s="13"/>
      <c r="K61" s="13"/>
      <c r="L61" s="13"/>
      <c r="M61" s="13"/>
      <c r="N61" s="13"/>
      <c r="O61" s="13"/>
      <c r="P61" s="13"/>
      <c r="Q61" s="13"/>
      <c r="R61" s="13"/>
      <c r="S61" s="13"/>
      <c r="T61" s="13"/>
      <c r="U61" s="13"/>
      <c r="V61" s="13"/>
      <c r="W61" s="13"/>
      <c r="X61" s="13"/>
      <c r="Y61" s="13"/>
      <c r="Z61" s="13"/>
      <c r="AA61" s="13"/>
      <c r="AB61" s="13"/>
      <c r="AC61" s="13"/>
    </row>
    <row r="62" ht="15.75" customHeight="1">
      <c r="A62" s="719" t="s">
        <v>4349</v>
      </c>
      <c r="B62" s="703" t="s">
        <v>4342</v>
      </c>
      <c r="C62" s="719" t="s">
        <v>4350</v>
      </c>
      <c r="D62" s="720"/>
      <c r="E62" s="719" t="s">
        <v>4351</v>
      </c>
      <c r="F62" s="721"/>
      <c r="G62" s="13"/>
      <c r="H62" s="13"/>
      <c r="I62" s="13"/>
      <c r="J62" s="13"/>
      <c r="K62" s="13"/>
      <c r="L62" s="13"/>
      <c r="M62" s="13"/>
      <c r="N62" s="13"/>
      <c r="O62" s="13"/>
      <c r="P62" s="13"/>
      <c r="Q62" s="13"/>
      <c r="R62" s="13"/>
      <c r="S62" s="13"/>
      <c r="T62" s="13"/>
      <c r="U62" s="13"/>
      <c r="V62" s="13"/>
      <c r="W62" s="13"/>
      <c r="X62" s="13"/>
      <c r="Y62" s="13"/>
      <c r="Z62" s="13"/>
      <c r="AA62" s="13"/>
      <c r="AB62" s="13"/>
      <c r="AC62" s="13"/>
    </row>
    <row r="63" ht="15.75" customHeight="1">
      <c r="A63" s="719" t="s">
        <v>4352</v>
      </c>
      <c r="B63" s="703" t="s">
        <v>4342</v>
      </c>
      <c r="C63" s="719" t="s">
        <v>3451</v>
      </c>
      <c r="D63" s="720"/>
      <c r="E63" s="719"/>
      <c r="F63" s="721"/>
      <c r="G63" s="13"/>
      <c r="H63" s="13"/>
      <c r="I63" s="13"/>
      <c r="J63" s="13"/>
      <c r="K63" s="13"/>
      <c r="L63" s="13"/>
      <c r="M63" s="13"/>
      <c r="N63" s="13"/>
      <c r="O63" s="13"/>
      <c r="P63" s="13"/>
      <c r="Q63" s="13"/>
      <c r="R63" s="13"/>
      <c r="S63" s="13"/>
      <c r="T63" s="13"/>
      <c r="U63" s="13"/>
      <c r="V63" s="13"/>
      <c r="W63" s="13"/>
      <c r="X63" s="13"/>
      <c r="Y63" s="13"/>
      <c r="Z63" s="13"/>
      <c r="AA63" s="13"/>
      <c r="AB63" s="13"/>
      <c r="AC63" s="13"/>
    </row>
    <row r="64" ht="15.75" customHeight="1">
      <c r="A64" s="719" t="s">
        <v>4353</v>
      </c>
      <c r="B64" s="703" t="s">
        <v>4342</v>
      </c>
      <c r="C64" s="719" t="s">
        <v>4354</v>
      </c>
      <c r="D64" s="720"/>
      <c r="E64" s="719"/>
      <c r="F64" s="721"/>
      <c r="G64" s="13"/>
      <c r="H64" s="13"/>
      <c r="I64" s="13"/>
      <c r="J64" s="13"/>
      <c r="K64" s="13"/>
      <c r="L64" s="13"/>
      <c r="M64" s="13"/>
      <c r="N64" s="13"/>
      <c r="O64" s="13"/>
      <c r="P64" s="13"/>
      <c r="Q64" s="13"/>
      <c r="R64" s="13"/>
      <c r="S64" s="13"/>
      <c r="T64" s="13"/>
      <c r="U64" s="13"/>
      <c r="V64" s="13"/>
      <c r="W64" s="13"/>
      <c r="X64" s="13"/>
      <c r="Y64" s="13"/>
      <c r="Z64" s="13"/>
      <c r="AA64" s="13"/>
      <c r="AB64" s="13"/>
      <c r="AC64" s="13"/>
    </row>
    <row r="65" ht="15.75" customHeight="1">
      <c r="A65" s="719" t="s">
        <v>4355</v>
      </c>
      <c r="B65" s="703" t="s">
        <v>4342</v>
      </c>
      <c r="C65" s="719" t="s">
        <v>4356</v>
      </c>
      <c r="D65" s="720"/>
      <c r="E65" s="719"/>
      <c r="F65" s="721"/>
      <c r="G65" s="13"/>
      <c r="H65" s="13"/>
      <c r="I65" s="13"/>
      <c r="J65" s="13"/>
      <c r="K65" s="13"/>
      <c r="L65" s="13"/>
      <c r="M65" s="13"/>
      <c r="N65" s="13"/>
      <c r="O65" s="13"/>
      <c r="P65" s="13"/>
      <c r="Q65" s="13"/>
      <c r="R65" s="13"/>
      <c r="S65" s="13"/>
      <c r="T65" s="13"/>
      <c r="U65" s="13"/>
      <c r="V65" s="13"/>
      <c r="W65" s="13"/>
      <c r="X65" s="13"/>
      <c r="Y65" s="13"/>
      <c r="Z65" s="13"/>
      <c r="AA65" s="13"/>
      <c r="AB65" s="13"/>
      <c r="AC65" s="13"/>
    </row>
    <row r="66" ht="15.75" customHeight="1">
      <c r="A66" s="719" t="s">
        <v>4357</v>
      </c>
      <c r="B66" s="703" t="s">
        <v>4342</v>
      </c>
      <c r="C66" s="719" t="s">
        <v>4356</v>
      </c>
      <c r="D66" s="720"/>
      <c r="E66" s="719"/>
      <c r="F66" s="721"/>
      <c r="G66" s="13"/>
      <c r="H66" s="13"/>
      <c r="I66" s="13"/>
      <c r="J66" s="13"/>
      <c r="K66" s="13"/>
      <c r="L66" s="13"/>
      <c r="M66" s="13"/>
      <c r="N66" s="13"/>
      <c r="O66" s="13"/>
      <c r="P66" s="13"/>
      <c r="Q66" s="13"/>
      <c r="R66" s="13"/>
      <c r="S66" s="13"/>
      <c r="T66" s="13"/>
      <c r="U66" s="13"/>
      <c r="V66" s="13"/>
      <c r="W66" s="13"/>
      <c r="X66" s="13"/>
      <c r="Y66" s="13"/>
      <c r="Z66" s="13"/>
      <c r="AA66" s="13"/>
      <c r="AB66" s="13"/>
      <c r="AC66" s="13"/>
    </row>
    <row r="67" ht="15.75" customHeight="1">
      <c r="A67" s="719" t="s">
        <v>4358</v>
      </c>
      <c r="B67" s="703" t="s">
        <v>4342</v>
      </c>
      <c r="C67" s="719" t="s">
        <v>4356</v>
      </c>
      <c r="D67" s="720"/>
      <c r="E67" s="719"/>
      <c r="F67" s="721"/>
      <c r="G67" s="13"/>
      <c r="H67" s="13"/>
      <c r="I67" s="13"/>
      <c r="J67" s="13"/>
      <c r="K67" s="13"/>
      <c r="L67" s="13"/>
      <c r="M67" s="13"/>
      <c r="N67" s="13"/>
      <c r="O67" s="13"/>
      <c r="P67" s="13"/>
      <c r="Q67" s="13"/>
      <c r="R67" s="13"/>
      <c r="S67" s="13"/>
      <c r="T67" s="13"/>
      <c r="U67" s="13"/>
      <c r="V67" s="13"/>
      <c r="W67" s="13"/>
      <c r="X67" s="13"/>
      <c r="Y67" s="13"/>
      <c r="Z67" s="13"/>
      <c r="AA67" s="13"/>
      <c r="AB67" s="13"/>
      <c r="AC67" s="13"/>
    </row>
    <row r="68" ht="15.75" customHeight="1">
      <c r="A68" s="719" t="s">
        <v>4359</v>
      </c>
      <c r="B68" s="703" t="s">
        <v>4342</v>
      </c>
      <c r="C68" s="719" t="s">
        <v>4356</v>
      </c>
      <c r="D68" s="720"/>
      <c r="E68" s="719"/>
      <c r="F68" s="721"/>
      <c r="G68" s="13"/>
      <c r="H68" s="13"/>
      <c r="I68" s="13"/>
      <c r="J68" s="13"/>
      <c r="K68" s="13"/>
      <c r="L68" s="13"/>
      <c r="M68" s="13"/>
      <c r="N68" s="13"/>
      <c r="O68" s="13"/>
      <c r="P68" s="13"/>
      <c r="Q68" s="13"/>
      <c r="R68" s="13"/>
      <c r="S68" s="13"/>
      <c r="T68" s="13"/>
      <c r="U68" s="13"/>
      <c r="V68" s="13"/>
      <c r="W68" s="13"/>
      <c r="X68" s="13"/>
      <c r="Y68" s="13"/>
      <c r="Z68" s="13"/>
      <c r="AA68" s="13"/>
      <c r="AB68" s="13"/>
      <c r="AC68" s="13"/>
    </row>
    <row r="69" ht="15.75" customHeight="1">
      <c r="A69" s="722" t="s">
        <v>4360</v>
      </c>
      <c r="B69" s="723" t="s">
        <v>4361</v>
      </c>
      <c r="C69" s="720"/>
      <c r="D69" s="720"/>
      <c r="E69" s="720"/>
      <c r="F69" s="721"/>
      <c r="G69" s="13"/>
      <c r="H69" s="13"/>
      <c r="I69" s="13"/>
      <c r="J69" s="13"/>
      <c r="K69" s="13"/>
      <c r="L69" s="13"/>
      <c r="M69" s="13"/>
      <c r="N69" s="13"/>
      <c r="O69" s="13"/>
      <c r="P69" s="13"/>
      <c r="Q69" s="13"/>
      <c r="R69" s="13"/>
      <c r="S69" s="13"/>
      <c r="T69" s="13"/>
      <c r="U69" s="13"/>
      <c r="V69" s="13"/>
      <c r="W69" s="13"/>
      <c r="X69" s="13"/>
      <c r="Y69" s="13"/>
      <c r="Z69" s="13"/>
      <c r="AA69" s="13"/>
      <c r="AB69" s="13"/>
      <c r="AC69" s="13"/>
    </row>
    <row r="70" ht="15.75" customHeight="1">
      <c r="A70" s="722" t="s">
        <v>4362</v>
      </c>
      <c r="B70" s="723" t="s">
        <v>2273</v>
      </c>
      <c r="C70" s="721"/>
      <c r="D70" s="721"/>
      <c r="E70" s="721"/>
      <c r="F70" s="721"/>
      <c r="G70" s="13"/>
      <c r="H70" s="13"/>
      <c r="I70" s="13"/>
      <c r="J70" s="13"/>
      <c r="K70" s="13"/>
      <c r="L70" s="13"/>
      <c r="M70" s="13"/>
      <c r="N70" s="13"/>
      <c r="O70" s="13"/>
      <c r="P70" s="13"/>
      <c r="Q70" s="13"/>
      <c r="R70" s="13"/>
      <c r="S70" s="13"/>
      <c r="T70" s="13"/>
      <c r="U70" s="13"/>
      <c r="V70" s="13"/>
      <c r="W70" s="13"/>
      <c r="X70" s="13"/>
      <c r="Y70" s="13"/>
      <c r="Z70" s="13"/>
      <c r="AA70" s="13"/>
      <c r="AB70" s="13"/>
      <c r="AC70" s="13"/>
    </row>
    <row r="71" ht="15.75" customHeight="1">
      <c r="A71" s="722" t="s">
        <v>4363</v>
      </c>
      <c r="B71" s="724" t="s">
        <v>4364</v>
      </c>
      <c r="C71" s="721"/>
      <c r="D71" s="721"/>
      <c r="E71" s="721"/>
      <c r="F71" s="721"/>
      <c r="G71" s="13"/>
      <c r="H71" s="13"/>
      <c r="I71" s="13"/>
      <c r="J71" s="13"/>
      <c r="K71" s="13"/>
      <c r="L71" s="13"/>
      <c r="M71" s="13"/>
      <c r="N71" s="13"/>
      <c r="O71" s="13"/>
      <c r="P71" s="13"/>
      <c r="Q71" s="13"/>
      <c r="R71" s="13"/>
      <c r="S71" s="13"/>
      <c r="T71" s="13"/>
      <c r="U71" s="13"/>
      <c r="V71" s="13"/>
      <c r="W71" s="13"/>
      <c r="X71" s="13"/>
      <c r="Y71" s="13"/>
      <c r="Z71" s="13"/>
      <c r="AA71" s="13"/>
      <c r="AB71" s="13"/>
      <c r="AC71" s="13"/>
    </row>
    <row r="72" ht="15.75" customHeight="1">
      <c r="A72" s="701" t="s">
        <v>4365</v>
      </c>
      <c r="B72" s="724" t="s">
        <v>4364</v>
      </c>
      <c r="C72" s="721"/>
      <c r="D72" s="721"/>
      <c r="E72" s="721"/>
      <c r="F72" s="721"/>
      <c r="G72" s="705"/>
      <c r="H72" s="705"/>
      <c r="I72" s="13"/>
      <c r="J72" s="13"/>
      <c r="K72" s="13"/>
      <c r="L72" s="13"/>
      <c r="M72" s="13"/>
      <c r="N72" s="13"/>
      <c r="O72" s="13"/>
      <c r="P72" s="13"/>
      <c r="Q72" s="13"/>
      <c r="R72" s="13"/>
      <c r="S72" s="13"/>
      <c r="T72" s="13"/>
      <c r="U72" s="13"/>
      <c r="V72" s="13"/>
      <c r="W72" s="13"/>
      <c r="X72" s="13"/>
      <c r="Y72" s="13"/>
      <c r="Z72" s="13"/>
      <c r="AA72" s="13"/>
      <c r="AB72" s="13"/>
      <c r="AC72" s="13"/>
    </row>
    <row r="73" ht="15.75" customHeight="1">
      <c r="A73" s="701" t="s">
        <v>4366</v>
      </c>
      <c r="B73" s="724" t="s">
        <v>4364</v>
      </c>
      <c r="C73" s="705"/>
      <c r="D73" s="705"/>
      <c r="E73" s="705"/>
      <c r="F73" s="705"/>
      <c r="G73" s="705"/>
      <c r="H73" s="705"/>
      <c r="I73" s="13"/>
      <c r="J73" s="13"/>
      <c r="K73" s="13"/>
      <c r="L73" s="13"/>
      <c r="M73" s="13"/>
      <c r="N73" s="13"/>
      <c r="O73" s="13"/>
      <c r="P73" s="13"/>
      <c r="Q73" s="13"/>
      <c r="R73" s="13"/>
      <c r="S73" s="13"/>
      <c r="T73" s="13"/>
      <c r="U73" s="13"/>
      <c r="V73" s="13"/>
      <c r="W73" s="13"/>
      <c r="X73" s="13"/>
      <c r="Y73" s="13"/>
      <c r="Z73" s="13"/>
      <c r="AA73" s="13"/>
      <c r="AB73" s="13"/>
      <c r="AC73" s="13"/>
    </row>
    <row r="74" ht="15.75" customHeight="1">
      <c r="A74" s="701" t="s">
        <v>4367</v>
      </c>
      <c r="B74" s="724" t="s">
        <v>4364</v>
      </c>
      <c r="C74" s="705"/>
      <c r="D74" s="705"/>
      <c r="E74" s="705"/>
      <c r="F74" s="705"/>
      <c r="G74" s="705"/>
      <c r="H74" s="705"/>
      <c r="I74" s="13"/>
      <c r="J74" s="13"/>
      <c r="K74" s="13"/>
      <c r="L74" s="13"/>
      <c r="M74" s="13"/>
      <c r="N74" s="13"/>
      <c r="O74" s="13"/>
      <c r="P74" s="13"/>
      <c r="Q74" s="13"/>
      <c r="R74" s="13"/>
      <c r="S74" s="13"/>
      <c r="T74" s="13"/>
      <c r="U74" s="13"/>
      <c r="V74" s="13"/>
      <c r="W74" s="13"/>
      <c r="X74" s="13"/>
      <c r="Y74" s="13"/>
      <c r="Z74" s="13"/>
      <c r="AA74" s="13"/>
      <c r="AB74" s="13"/>
      <c r="AC74" s="13"/>
    </row>
    <row r="75" ht="15.75" customHeight="1">
      <c r="A75" s="701" t="s">
        <v>4368</v>
      </c>
      <c r="B75" s="724" t="s">
        <v>4364</v>
      </c>
      <c r="C75" s="705"/>
      <c r="D75" s="705"/>
      <c r="E75" s="705"/>
      <c r="F75" s="705"/>
      <c r="G75" s="705"/>
      <c r="H75" s="705"/>
      <c r="I75" s="13"/>
      <c r="J75" s="13"/>
      <c r="K75" s="13"/>
      <c r="L75" s="13"/>
      <c r="M75" s="13"/>
      <c r="N75" s="13"/>
      <c r="O75" s="13"/>
      <c r="P75" s="13"/>
      <c r="Q75" s="13"/>
      <c r="R75" s="13"/>
      <c r="S75" s="13"/>
      <c r="T75" s="13"/>
      <c r="U75" s="13"/>
      <c r="V75" s="13"/>
      <c r="W75" s="13"/>
      <c r="X75" s="13"/>
      <c r="Y75" s="13"/>
      <c r="Z75" s="13"/>
      <c r="AA75" s="13"/>
      <c r="AB75" s="13"/>
      <c r="AC75" s="13"/>
    </row>
    <row r="76" ht="15.75" customHeight="1">
      <c r="A76" s="701" t="s">
        <v>4369</v>
      </c>
      <c r="B76" s="724" t="s">
        <v>4364</v>
      </c>
      <c r="C76" s="705"/>
      <c r="D76" s="705"/>
      <c r="E76" s="705"/>
      <c r="F76" s="705"/>
      <c r="G76" s="705"/>
      <c r="H76" s="705"/>
      <c r="I76" s="13"/>
      <c r="J76" s="13"/>
      <c r="K76" s="13"/>
      <c r="L76" s="13"/>
      <c r="M76" s="13"/>
      <c r="N76" s="13"/>
      <c r="O76" s="13"/>
      <c r="P76" s="13"/>
      <c r="Q76" s="13"/>
      <c r="R76" s="13"/>
      <c r="S76" s="13"/>
      <c r="T76" s="13"/>
      <c r="U76" s="13"/>
      <c r="V76" s="13"/>
      <c r="W76" s="13"/>
      <c r="X76" s="13"/>
      <c r="Y76" s="13"/>
      <c r="Z76" s="13"/>
      <c r="AA76" s="13"/>
      <c r="AB76" s="13"/>
      <c r="AC76" s="13"/>
    </row>
    <row r="77" ht="15.75" customHeight="1">
      <c r="A77" s="701" t="s">
        <v>4370</v>
      </c>
      <c r="B77" s="724" t="s">
        <v>4364</v>
      </c>
      <c r="C77" s="705"/>
      <c r="D77" s="705"/>
      <c r="E77" s="705"/>
      <c r="F77" s="705"/>
      <c r="G77" s="705"/>
      <c r="H77" s="705"/>
      <c r="I77" s="13"/>
      <c r="J77" s="13"/>
      <c r="K77" s="13"/>
      <c r="L77" s="13"/>
      <c r="M77" s="13"/>
      <c r="N77" s="13"/>
      <c r="O77" s="13"/>
      <c r="P77" s="13"/>
      <c r="Q77" s="13"/>
      <c r="R77" s="13"/>
      <c r="S77" s="13"/>
      <c r="T77" s="13"/>
      <c r="U77" s="13"/>
      <c r="V77" s="13"/>
      <c r="W77" s="13"/>
      <c r="X77" s="13"/>
      <c r="Y77" s="13"/>
      <c r="Z77" s="13"/>
      <c r="AA77" s="13"/>
      <c r="AB77" s="13"/>
      <c r="AC77" s="13"/>
    </row>
    <row r="78" ht="16.5" customHeight="1">
      <c r="A78" s="701" t="s">
        <v>4371</v>
      </c>
      <c r="B78" s="724" t="s">
        <v>4364</v>
      </c>
      <c r="C78" s="705"/>
      <c r="D78" s="705"/>
      <c r="E78" s="725" t="s">
        <v>4372</v>
      </c>
      <c r="F78" s="705"/>
      <c r="G78" s="705"/>
      <c r="H78" s="705"/>
      <c r="I78" s="13"/>
      <c r="J78" s="13"/>
      <c r="K78" s="13"/>
      <c r="L78" s="13"/>
      <c r="M78" s="13"/>
      <c r="N78" s="13"/>
      <c r="O78" s="13"/>
      <c r="P78" s="13"/>
      <c r="Q78" s="13"/>
      <c r="R78" s="13"/>
      <c r="S78" s="13"/>
      <c r="T78" s="13"/>
      <c r="U78" s="13"/>
      <c r="V78" s="13"/>
      <c r="W78" s="13"/>
      <c r="X78" s="13"/>
      <c r="Y78" s="13"/>
      <c r="Z78" s="13"/>
      <c r="AA78" s="13"/>
      <c r="AB78" s="13"/>
      <c r="AC78" s="13"/>
    </row>
    <row r="79" ht="15.75" customHeight="1">
      <c r="A79" s="714" t="s">
        <v>4373</v>
      </c>
      <c r="B79" s="705"/>
      <c r="C79" s="714" t="s">
        <v>4374</v>
      </c>
      <c r="D79" s="705"/>
      <c r="E79" s="714" t="s">
        <v>4375</v>
      </c>
      <c r="F79" s="705"/>
      <c r="G79" s="705"/>
      <c r="H79" s="705"/>
      <c r="I79" s="13"/>
      <c r="J79" s="13"/>
      <c r="K79" s="13"/>
      <c r="L79" s="13"/>
      <c r="M79" s="13"/>
      <c r="N79" s="13"/>
      <c r="O79" s="13"/>
      <c r="P79" s="13"/>
      <c r="Q79" s="13"/>
      <c r="R79" s="13"/>
      <c r="S79" s="13"/>
      <c r="T79" s="13"/>
      <c r="U79" s="13"/>
      <c r="V79" s="13"/>
      <c r="W79" s="13"/>
      <c r="X79" s="13"/>
      <c r="Y79" s="13"/>
      <c r="Z79" s="13"/>
      <c r="AA79" s="13"/>
      <c r="AB79" s="13"/>
      <c r="AC79" s="13"/>
    </row>
    <row r="80" ht="40.5" customHeight="1">
      <c r="A80" s="726" t="s">
        <v>4376</v>
      </c>
      <c r="B80" s="727"/>
      <c r="C80" s="728" t="s">
        <v>4377</v>
      </c>
      <c r="D80" s="727"/>
      <c r="E80" s="728" t="s">
        <v>4378</v>
      </c>
      <c r="F80" s="705"/>
      <c r="G80" s="705"/>
      <c r="H80" s="705"/>
      <c r="I80" s="13"/>
      <c r="J80" s="13"/>
      <c r="K80" s="13"/>
      <c r="L80" s="13"/>
      <c r="M80" s="13"/>
      <c r="N80" s="13"/>
      <c r="O80" s="13"/>
      <c r="P80" s="13"/>
      <c r="Q80" s="13"/>
      <c r="R80" s="13"/>
      <c r="S80" s="13"/>
      <c r="T80" s="13"/>
      <c r="U80" s="13"/>
      <c r="V80" s="13"/>
      <c r="W80" s="13"/>
      <c r="X80" s="13"/>
      <c r="Y80" s="13"/>
      <c r="Z80" s="13"/>
      <c r="AA80" s="13"/>
      <c r="AB80" s="13"/>
      <c r="AC80" s="13"/>
    </row>
    <row r="81" ht="15.75" customHeight="1">
      <c r="A81" s="714" t="s">
        <v>4379</v>
      </c>
      <c r="B81" s="705"/>
      <c r="C81" s="714" t="s">
        <v>4380</v>
      </c>
      <c r="D81" s="705"/>
      <c r="E81" s="714" t="s">
        <v>4381</v>
      </c>
      <c r="F81" s="705"/>
      <c r="G81" s="705"/>
      <c r="H81" s="705"/>
      <c r="I81" s="13"/>
      <c r="J81" s="13"/>
      <c r="K81" s="13"/>
      <c r="L81" s="13"/>
      <c r="M81" s="13"/>
      <c r="N81" s="13"/>
      <c r="O81" s="13"/>
      <c r="P81" s="13"/>
      <c r="Q81" s="13"/>
      <c r="R81" s="13"/>
      <c r="S81" s="13"/>
      <c r="T81" s="13"/>
      <c r="U81" s="13"/>
      <c r="V81" s="13"/>
      <c r="W81" s="13"/>
      <c r="X81" s="13"/>
      <c r="Y81" s="13"/>
      <c r="Z81" s="13"/>
      <c r="AA81" s="13"/>
      <c r="AB81" s="13"/>
      <c r="AC81" s="13"/>
    </row>
    <row r="82" ht="15.75" customHeight="1">
      <c r="A82" s="714" t="s">
        <v>4382</v>
      </c>
      <c r="B82" s="705"/>
      <c r="C82" s="714" t="s">
        <v>4383</v>
      </c>
      <c r="D82" s="705"/>
      <c r="E82" s="714" t="s">
        <v>4384</v>
      </c>
      <c r="F82" s="705"/>
      <c r="G82" s="705"/>
      <c r="H82" s="705"/>
      <c r="I82" s="13"/>
      <c r="J82" s="13"/>
      <c r="K82" s="13"/>
      <c r="L82" s="13"/>
      <c r="M82" s="13"/>
      <c r="N82" s="13"/>
      <c r="O82" s="13"/>
      <c r="P82" s="13"/>
      <c r="Q82" s="13"/>
      <c r="R82" s="13"/>
      <c r="S82" s="13"/>
      <c r="T82" s="13"/>
      <c r="U82" s="13"/>
      <c r="V82" s="13"/>
      <c r="W82" s="13"/>
      <c r="X82" s="13"/>
      <c r="Y82" s="13"/>
      <c r="Z82" s="13"/>
      <c r="AA82" s="13"/>
      <c r="AB82" s="13"/>
      <c r="AC82" s="13"/>
    </row>
    <row r="83" ht="15.75" customHeight="1">
      <c r="A83" s="714" t="s">
        <v>4385</v>
      </c>
      <c r="B83" s="705"/>
      <c r="C83" s="714" t="s">
        <v>4386</v>
      </c>
      <c r="D83" s="705"/>
      <c r="E83" s="714" t="s">
        <v>4387</v>
      </c>
      <c r="F83" s="705"/>
      <c r="G83" s="705"/>
      <c r="H83" s="705"/>
      <c r="I83" s="13"/>
      <c r="J83" s="13"/>
      <c r="K83" s="13"/>
      <c r="L83" s="13"/>
      <c r="M83" s="13"/>
      <c r="N83" s="13"/>
      <c r="O83" s="13"/>
      <c r="P83" s="13"/>
      <c r="Q83" s="13"/>
      <c r="R83" s="13"/>
      <c r="S83" s="13"/>
      <c r="T83" s="13"/>
      <c r="U83" s="13"/>
      <c r="V83" s="13"/>
      <c r="W83" s="13"/>
      <c r="X83" s="13"/>
      <c r="Y83" s="13"/>
      <c r="Z83" s="13"/>
      <c r="AA83" s="13"/>
      <c r="AB83" s="13"/>
      <c r="AC83" s="13"/>
    </row>
    <row r="84" ht="15.75" customHeight="1">
      <c r="A84" s="714" t="s">
        <v>4388</v>
      </c>
      <c r="B84" s="705"/>
      <c r="C84" s="714" t="s">
        <v>4389</v>
      </c>
      <c r="D84" s="705"/>
      <c r="E84" s="714" t="s">
        <v>4390</v>
      </c>
      <c r="F84" s="705"/>
      <c r="G84" s="705"/>
      <c r="H84" s="705"/>
      <c r="I84" s="13"/>
      <c r="J84" s="13"/>
      <c r="K84" s="13"/>
      <c r="L84" s="13"/>
      <c r="M84" s="13"/>
      <c r="N84" s="13"/>
      <c r="O84" s="13"/>
      <c r="P84" s="13"/>
      <c r="Q84" s="13"/>
      <c r="R84" s="13"/>
      <c r="S84" s="13"/>
      <c r="T84" s="13"/>
      <c r="U84" s="13"/>
      <c r="V84" s="13"/>
      <c r="W84" s="13"/>
      <c r="X84" s="13"/>
      <c r="Y84" s="13"/>
      <c r="Z84" s="13"/>
      <c r="AA84" s="13"/>
      <c r="AB84" s="13"/>
      <c r="AC84" s="13"/>
    </row>
    <row r="85" ht="15.75" customHeight="1">
      <c r="A85" s="714" t="s">
        <v>4391</v>
      </c>
      <c r="B85" s="705"/>
      <c r="C85" s="714" t="s">
        <v>4392</v>
      </c>
      <c r="D85" s="705"/>
      <c r="E85" s="714"/>
      <c r="F85" s="705"/>
      <c r="G85" s="705"/>
      <c r="H85" s="705"/>
      <c r="I85" s="13"/>
      <c r="J85" s="13"/>
      <c r="K85" s="13"/>
      <c r="L85" s="13"/>
      <c r="M85" s="13"/>
      <c r="N85" s="13"/>
      <c r="O85" s="13"/>
      <c r="P85" s="13"/>
      <c r="Q85" s="13"/>
      <c r="R85" s="13"/>
      <c r="S85" s="13"/>
      <c r="T85" s="13"/>
      <c r="U85" s="13"/>
      <c r="V85" s="13"/>
      <c r="W85" s="13"/>
      <c r="X85" s="13"/>
      <c r="Y85" s="13"/>
      <c r="Z85" s="13"/>
      <c r="AA85" s="13"/>
      <c r="AB85" s="13"/>
      <c r="AC85" s="13"/>
    </row>
    <row r="86" ht="15.75" customHeight="1">
      <c r="A86" s="714" t="s">
        <v>4393</v>
      </c>
      <c r="B86" s="705"/>
      <c r="C86" s="714" t="s">
        <v>4394</v>
      </c>
      <c r="D86" s="705"/>
      <c r="E86" s="714"/>
      <c r="F86" s="705"/>
      <c r="G86" s="705"/>
      <c r="H86" s="705"/>
      <c r="I86" s="13"/>
      <c r="J86" s="13"/>
      <c r="K86" s="13"/>
      <c r="L86" s="13"/>
      <c r="M86" s="13"/>
      <c r="N86" s="13"/>
      <c r="O86" s="13"/>
      <c r="P86" s="13"/>
      <c r="Q86" s="13"/>
      <c r="R86" s="13"/>
      <c r="S86" s="13"/>
      <c r="T86" s="13"/>
      <c r="U86" s="13"/>
      <c r="V86" s="13"/>
      <c r="W86" s="13"/>
      <c r="X86" s="13"/>
      <c r="Y86" s="13"/>
      <c r="Z86" s="13"/>
      <c r="AA86" s="13"/>
      <c r="AB86" s="13"/>
      <c r="AC86" s="13"/>
    </row>
    <row r="87" ht="15.75" customHeight="1">
      <c r="A87" s="714" t="s">
        <v>4395</v>
      </c>
      <c r="B87" s="705"/>
      <c r="C87" s="714" t="s">
        <v>4396</v>
      </c>
      <c r="D87" s="705"/>
      <c r="E87" s="714"/>
      <c r="F87" s="705"/>
      <c r="G87" s="705"/>
      <c r="H87" s="705"/>
      <c r="I87" s="13"/>
      <c r="J87" s="13"/>
      <c r="K87" s="13"/>
      <c r="L87" s="13"/>
      <c r="M87" s="13"/>
      <c r="N87" s="13"/>
      <c r="O87" s="13"/>
      <c r="P87" s="13"/>
      <c r="Q87" s="13"/>
      <c r="R87" s="13"/>
      <c r="S87" s="13"/>
      <c r="T87" s="13"/>
      <c r="U87" s="13"/>
      <c r="V87" s="13"/>
      <c r="W87" s="13"/>
      <c r="X87" s="13"/>
      <c r="Y87" s="13"/>
      <c r="Z87" s="13"/>
      <c r="AA87" s="13"/>
      <c r="AB87" s="13"/>
      <c r="AC87" s="13"/>
    </row>
    <row r="88" ht="15.75" customHeight="1">
      <c r="A88" s="714" t="s">
        <v>4397</v>
      </c>
      <c r="B88" s="705"/>
      <c r="C88" s="714" t="s">
        <v>4398</v>
      </c>
      <c r="D88" s="705"/>
      <c r="E88" s="714"/>
      <c r="F88" s="705"/>
      <c r="G88" s="705"/>
      <c r="H88" s="705"/>
      <c r="I88" s="13"/>
      <c r="J88" s="13"/>
      <c r="K88" s="13"/>
      <c r="L88" s="13"/>
      <c r="M88" s="13"/>
      <c r="N88" s="13"/>
      <c r="O88" s="13"/>
      <c r="P88" s="13"/>
      <c r="Q88" s="13"/>
      <c r="R88" s="13"/>
      <c r="S88" s="13"/>
      <c r="T88" s="13"/>
      <c r="U88" s="13"/>
      <c r="V88" s="13"/>
      <c r="W88" s="13"/>
      <c r="X88" s="13"/>
      <c r="Y88" s="13"/>
      <c r="Z88" s="13"/>
      <c r="AA88" s="13"/>
      <c r="AB88" s="13"/>
      <c r="AC88" s="13"/>
    </row>
    <row r="89" ht="15.75" customHeight="1">
      <c r="A89" s="714" t="s">
        <v>4399</v>
      </c>
      <c r="B89" s="705"/>
      <c r="C89" s="714" t="s">
        <v>4400</v>
      </c>
      <c r="D89" s="705"/>
      <c r="E89" s="714"/>
      <c r="F89" s="705"/>
      <c r="G89" s="705"/>
      <c r="H89" s="705"/>
      <c r="I89" s="13"/>
      <c r="J89" s="13"/>
      <c r="K89" s="13"/>
      <c r="L89" s="13"/>
      <c r="M89" s="13"/>
      <c r="N89" s="13"/>
      <c r="O89" s="13"/>
      <c r="P89" s="13"/>
      <c r="Q89" s="13"/>
      <c r="R89" s="13"/>
      <c r="S89" s="13"/>
      <c r="T89" s="13"/>
      <c r="U89" s="13"/>
      <c r="V89" s="13"/>
      <c r="W89" s="13"/>
      <c r="X89" s="13"/>
      <c r="Y89" s="13"/>
      <c r="Z89" s="13"/>
      <c r="AA89" s="13"/>
      <c r="AB89" s="13"/>
      <c r="AC89" s="13"/>
    </row>
    <row r="90" ht="15.75" customHeight="1">
      <c r="A90" s="714" t="s">
        <v>4401</v>
      </c>
      <c r="B90" s="705"/>
      <c r="C90" s="714" t="s">
        <v>4402</v>
      </c>
      <c r="D90" s="705"/>
      <c r="E90" s="714"/>
      <c r="F90" s="705"/>
      <c r="G90" s="705"/>
      <c r="H90" s="705"/>
      <c r="I90" s="13"/>
      <c r="J90" s="13"/>
      <c r="K90" s="13"/>
      <c r="L90" s="13"/>
      <c r="M90" s="13"/>
      <c r="N90" s="13"/>
      <c r="O90" s="13"/>
      <c r="P90" s="13"/>
      <c r="Q90" s="13"/>
      <c r="R90" s="13"/>
      <c r="S90" s="13"/>
      <c r="T90" s="13"/>
      <c r="U90" s="13"/>
      <c r="V90" s="13"/>
      <c r="W90" s="13"/>
      <c r="X90" s="13"/>
      <c r="Y90" s="13"/>
      <c r="Z90" s="13"/>
      <c r="AA90" s="13"/>
      <c r="AB90" s="13"/>
      <c r="AC90" s="13"/>
    </row>
    <row r="91" ht="15.75" customHeight="1">
      <c r="A91" s="714" t="s">
        <v>4403</v>
      </c>
      <c r="B91" s="705"/>
      <c r="C91" s="714" t="s">
        <v>4404</v>
      </c>
      <c r="D91" s="705"/>
      <c r="E91" s="714"/>
      <c r="F91" s="705"/>
      <c r="G91" s="705"/>
      <c r="H91" s="705"/>
      <c r="I91" s="13"/>
      <c r="J91" s="13"/>
      <c r="K91" s="13"/>
      <c r="L91" s="13"/>
      <c r="M91" s="13"/>
      <c r="N91" s="13"/>
      <c r="O91" s="13"/>
      <c r="P91" s="13"/>
      <c r="Q91" s="13"/>
      <c r="R91" s="13"/>
      <c r="S91" s="13"/>
      <c r="T91" s="13"/>
      <c r="U91" s="13"/>
      <c r="V91" s="13"/>
      <c r="W91" s="13"/>
      <c r="X91" s="13"/>
      <c r="Y91" s="13"/>
      <c r="Z91" s="13"/>
      <c r="AA91" s="13"/>
      <c r="AB91" s="13"/>
      <c r="AC91" s="13"/>
    </row>
    <row r="92" ht="15.75" customHeight="1">
      <c r="A92" s="714" t="s">
        <v>4405</v>
      </c>
      <c r="B92" s="705"/>
      <c r="C92" s="714" t="s">
        <v>4406</v>
      </c>
      <c r="D92" s="705"/>
      <c r="E92" s="714"/>
      <c r="F92" s="705"/>
      <c r="G92" s="705"/>
      <c r="H92" s="705"/>
      <c r="I92" s="13"/>
      <c r="J92" s="13"/>
      <c r="K92" s="13"/>
      <c r="L92" s="13"/>
      <c r="M92" s="13"/>
      <c r="N92" s="13"/>
      <c r="O92" s="13"/>
      <c r="P92" s="13"/>
      <c r="Q92" s="13"/>
      <c r="R92" s="13"/>
      <c r="S92" s="13"/>
      <c r="T92" s="13"/>
      <c r="U92" s="13"/>
      <c r="V92" s="13"/>
      <c r="W92" s="13"/>
      <c r="X92" s="13"/>
      <c r="Y92" s="13"/>
      <c r="Z92" s="13"/>
      <c r="AA92" s="13"/>
      <c r="AB92" s="13"/>
      <c r="AC92" s="13"/>
    </row>
    <row r="93" ht="15.75" customHeight="1">
      <c r="A93" s="729" t="s">
        <v>4407</v>
      </c>
      <c r="B93" s="705"/>
      <c r="C93" s="714" t="s">
        <v>4408</v>
      </c>
      <c r="D93" s="705"/>
      <c r="E93" s="714"/>
      <c r="F93" s="705"/>
      <c r="G93" s="705"/>
      <c r="H93" s="705"/>
      <c r="I93" s="13"/>
      <c r="J93" s="13"/>
      <c r="K93" s="13"/>
      <c r="L93" s="13"/>
      <c r="M93" s="13"/>
      <c r="N93" s="13"/>
      <c r="O93" s="13"/>
      <c r="P93" s="13"/>
      <c r="Q93" s="13"/>
      <c r="R93" s="13"/>
      <c r="S93" s="13"/>
      <c r="T93" s="13"/>
      <c r="U93" s="13"/>
      <c r="V93" s="13"/>
      <c r="W93" s="13"/>
      <c r="X93" s="13"/>
      <c r="Y93" s="13"/>
      <c r="Z93" s="13"/>
      <c r="AA93" s="13"/>
      <c r="AB93" s="13"/>
      <c r="AC93" s="13"/>
    </row>
    <row r="94" ht="15.75" customHeight="1">
      <c r="A94" s="729" t="s">
        <v>4409</v>
      </c>
      <c r="B94" s="705"/>
      <c r="C94" s="714" t="s">
        <v>4410</v>
      </c>
      <c r="D94" s="705"/>
      <c r="E94" s="714"/>
      <c r="F94" s="705"/>
      <c r="G94" s="705"/>
      <c r="H94" s="705"/>
      <c r="I94" s="13"/>
      <c r="J94" s="13"/>
      <c r="K94" s="13"/>
      <c r="L94" s="13"/>
      <c r="M94" s="13"/>
      <c r="N94" s="13"/>
      <c r="O94" s="13"/>
      <c r="P94" s="13"/>
      <c r="Q94" s="13"/>
      <c r="R94" s="13"/>
      <c r="S94" s="13"/>
      <c r="T94" s="13"/>
      <c r="U94" s="13"/>
      <c r="V94" s="13"/>
      <c r="W94" s="13"/>
      <c r="X94" s="13"/>
      <c r="Y94" s="13"/>
      <c r="Z94" s="13"/>
      <c r="AA94" s="13"/>
      <c r="AB94" s="13"/>
      <c r="AC94" s="13"/>
    </row>
    <row r="95" ht="15.75" customHeight="1">
      <c r="A95" s="714" t="s">
        <v>4411</v>
      </c>
      <c r="B95" s="705"/>
      <c r="C95" s="714" t="s">
        <v>4412</v>
      </c>
      <c r="D95" s="705"/>
      <c r="E95" s="714"/>
      <c r="F95" s="705"/>
      <c r="G95" s="705"/>
      <c r="H95" s="705"/>
      <c r="I95" s="13"/>
      <c r="J95" s="13"/>
      <c r="K95" s="13"/>
      <c r="L95" s="13"/>
      <c r="M95" s="13"/>
      <c r="N95" s="13"/>
      <c r="O95" s="13"/>
      <c r="P95" s="13"/>
      <c r="Q95" s="13"/>
      <c r="R95" s="13"/>
      <c r="S95" s="13"/>
      <c r="T95" s="13"/>
      <c r="U95" s="13"/>
      <c r="V95" s="13"/>
      <c r="W95" s="13"/>
      <c r="X95" s="13"/>
      <c r="Y95" s="13"/>
      <c r="Z95" s="13"/>
      <c r="AA95" s="13"/>
      <c r="AB95" s="13"/>
      <c r="AC95" s="13"/>
    </row>
    <row r="96" ht="15.75" customHeight="1">
      <c r="A96" s="714" t="s">
        <v>4413</v>
      </c>
      <c r="B96" s="705"/>
      <c r="C96" s="714" t="s">
        <v>4414</v>
      </c>
      <c r="D96" s="705"/>
      <c r="E96" s="714"/>
      <c r="F96" s="705"/>
      <c r="G96" s="705"/>
      <c r="H96" s="705"/>
      <c r="I96" s="13"/>
      <c r="J96" s="13"/>
      <c r="K96" s="13"/>
      <c r="L96" s="13"/>
      <c r="M96" s="13"/>
      <c r="N96" s="13"/>
      <c r="O96" s="13"/>
      <c r="P96" s="13"/>
      <c r="Q96" s="13"/>
      <c r="R96" s="13"/>
      <c r="S96" s="13"/>
      <c r="T96" s="13"/>
      <c r="U96" s="13"/>
      <c r="V96" s="13"/>
      <c r="W96" s="13"/>
      <c r="X96" s="13"/>
      <c r="Y96" s="13"/>
      <c r="Z96" s="13"/>
      <c r="AA96" s="13"/>
      <c r="AB96" s="13"/>
      <c r="AC96" s="13"/>
    </row>
    <row r="97" ht="15.75" customHeight="1">
      <c r="A97" s="714" t="s">
        <v>4415</v>
      </c>
      <c r="B97" s="705"/>
      <c r="C97" s="714" t="s">
        <v>4416</v>
      </c>
      <c r="D97" s="705"/>
      <c r="E97" s="714" t="s">
        <v>4417</v>
      </c>
      <c r="F97" s="705"/>
      <c r="G97" s="705"/>
      <c r="H97" s="705"/>
      <c r="I97" s="13"/>
      <c r="J97" s="13"/>
      <c r="K97" s="13"/>
      <c r="L97" s="13"/>
      <c r="M97" s="13"/>
      <c r="N97" s="13"/>
      <c r="O97" s="13"/>
      <c r="P97" s="13"/>
      <c r="Q97" s="13"/>
      <c r="R97" s="13"/>
      <c r="S97" s="13"/>
      <c r="T97" s="13"/>
      <c r="U97" s="13"/>
      <c r="V97" s="13"/>
      <c r="W97" s="13"/>
      <c r="X97" s="13"/>
      <c r="Y97" s="13"/>
      <c r="Z97" s="13"/>
      <c r="AA97" s="13"/>
      <c r="AB97" s="13"/>
      <c r="AC97" s="13"/>
    </row>
    <row r="98" ht="15.75" customHeight="1">
      <c r="A98" s="714" t="s">
        <v>4418</v>
      </c>
      <c r="B98" s="705"/>
      <c r="C98" s="714" t="s">
        <v>4419</v>
      </c>
      <c r="D98" s="705"/>
      <c r="E98" s="714" t="s">
        <v>4420</v>
      </c>
      <c r="F98" s="705"/>
      <c r="G98" s="705"/>
      <c r="H98" s="705"/>
      <c r="I98" s="13"/>
      <c r="J98" s="13"/>
      <c r="K98" s="13"/>
      <c r="L98" s="13"/>
      <c r="M98" s="13"/>
      <c r="N98" s="13"/>
      <c r="O98" s="13"/>
      <c r="P98" s="13"/>
      <c r="Q98" s="13"/>
      <c r="R98" s="13"/>
      <c r="S98" s="13"/>
      <c r="T98" s="13"/>
      <c r="U98" s="13"/>
      <c r="V98" s="13"/>
      <c r="W98" s="13"/>
      <c r="X98" s="13"/>
      <c r="Y98" s="13"/>
      <c r="Z98" s="13"/>
      <c r="AA98" s="13"/>
      <c r="AB98" s="13"/>
      <c r="AC98" s="13"/>
    </row>
    <row r="99" ht="15.75" customHeight="1">
      <c r="A99" s="730"/>
      <c r="B99" s="705"/>
      <c r="C99" s="705"/>
      <c r="D99" s="705"/>
      <c r="E99" s="705"/>
      <c r="F99" s="705"/>
      <c r="G99" s="705"/>
      <c r="H99" s="705"/>
      <c r="I99" s="13"/>
      <c r="J99" s="13"/>
      <c r="K99" s="13"/>
      <c r="L99" s="13"/>
      <c r="M99" s="13"/>
      <c r="N99" s="13"/>
      <c r="O99" s="13"/>
      <c r="P99" s="13"/>
      <c r="Q99" s="13"/>
      <c r="R99" s="13"/>
      <c r="S99" s="13"/>
      <c r="T99" s="13"/>
      <c r="U99" s="13"/>
      <c r="V99" s="13"/>
      <c r="W99" s="13"/>
      <c r="X99" s="13"/>
      <c r="Y99" s="13"/>
      <c r="Z99" s="13"/>
      <c r="AA99" s="13"/>
      <c r="AB99" s="13"/>
      <c r="AC99" s="13"/>
    </row>
    <row r="100">
      <c r="A100" s="731" t="s">
        <v>4421</v>
      </c>
      <c r="B100" s="732" t="s">
        <v>4422</v>
      </c>
      <c r="C100" s="733" t="s">
        <v>4423</v>
      </c>
      <c r="D100" s="734" t="s">
        <v>4424</v>
      </c>
      <c r="E100" s="735" t="s">
        <v>1412</v>
      </c>
      <c r="F100" s="734" t="s">
        <v>4425</v>
      </c>
      <c r="G100" s="736"/>
      <c r="H100" s="737" t="s">
        <v>4426</v>
      </c>
      <c r="I100" s="738" t="s">
        <v>4427</v>
      </c>
      <c r="J100" s="739" t="s">
        <v>4428</v>
      </c>
      <c r="K100" s="436" t="s">
        <v>4429</v>
      </c>
      <c r="L100" s="740"/>
      <c r="M100" s="740"/>
      <c r="N100" s="740"/>
      <c r="O100" s="740"/>
      <c r="P100" s="740"/>
      <c r="Q100" s="740"/>
      <c r="R100" s="740"/>
      <c r="S100" s="740"/>
      <c r="T100" s="740"/>
      <c r="U100" s="740"/>
      <c r="V100" s="740"/>
      <c r="W100" s="740"/>
      <c r="X100" s="740"/>
      <c r="Y100" s="740"/>
      <c r="Z100" s="740"/>
      <c r="AA100" s="740"/>
      <c r="AB100" s="740"/>
      <c r="AC100" s="740"/>
    </row>
    <row r="101">
      <c r="A101" s="741" t="s">
        <v>3500</v>
      </c>
      <c r="B101" s="732" t="s">
        <v>4422</v>
      </c>
      <c r="C101" s="742" t="s">
        <v>1417</v>
      </c>
      <c r="D101" s="734" t="s">
        <v>4424</v>
      </c>
      <c r="E101" s="743" t="s">
        <v>4430</v>
      </c>
      <c r="F101" s="744">
        <v>9.1411354E7</v>
      </c>
      <c r="G101" s="736"/>
      <c r="H101" s="737" t="s">
        <v>4426</v>
      </c>
      <c r="I101" s="738" t="s">
        <v>4431</v>
      </c>
      <c r="J101" s="407" t="s">
        <v>4432</v>
      </c>
      <c r="K101" s="436" t="s">
        <v>4433</v>
      </c>
      <c r="L101" s="739" t="s">
        <v>4434</v>
      </c>
      <c r="M101" s="436" t="s">
        <v>4435</v>
      </c>
      <c r="N101" s="740"/>
      <c r="O101" s="740"/>
      <c r="P101" s="740"/>
      <c r="Q101" s="740"/>
      <c r="R101" s="740"/>
      <c r="S101" s="740"/>
      <c r="T101" s="740"/>
      <c r="U101" s="740"/>
      <c r="V101" s="740"/>
      <c r="W101" s="740"/>
      <c r="X101" s="740"/>
      <c r="Y101" s="740"/>
      <c r="Z101" s="740"/>
      <c r="AA101" s="740"/>
      <c r="AB101" s="740"/>
      <c r="AC101" s="740"/>
    </row>
    <row r="102">
      <c r="A102" s="741" t="s">
        <v>4436</v>
      </c>
      <c r="B102" s="732" t="s">
        <v>4422</v>
      </c>
      <c r="C102" s="733" t="s">
        <v>4437</v>
      </c>
      <c r="D102" s="734" t="s">
        <v>3470</v>
      </c>
      <c r="E102" s="735" t="s">
        <v>1423</v>
      </c>
      <c r="F102" s="484" t="s">
        <v>4438</v>
      </c>
      <c r="G102" s="736"/>
      <c r="H102" s="738" t="s">
        <v>4426</v>
      </c>
      <c r="I102" s="738" t="s">
        <v>4439</v>
      </c>
      <c r="J102" s="407" t="s">
        <v>4432</v>
      </c>
      <c r="K102" s="436" t="s">
        <v>4440</v>
      </c>
      <c r="L102" s="740"/>
      <c r="M102" s="740"/>
      <c r="N102" s="740"/>
      <c r="O102" s="740"/>
      <c r="P102" s="740"/>
      <c r="Q102" s="740"/>
      <c r="R102" s="740"/>
      <c r="S102" s="740"/>
      <c r="T102" s="740"/>
      <c r="U102" s="740"/>
      <c r="V102" s="740"/>
      <c r="W102" s="740"/>
      <c r="X102" s="740"/>
      <c r="Y102" s="740"/>
      <c r="Z102" s="740"/>
      <c r="AA102" s="740"/>
      <c r="AB102" s="740"/>
      <c r="AC102" s="740"/>
    </row>
    <row r="103">
      <c r="A103" s="741" t="s">
        <v>4441</v>
      </c>
      <c r="B103" s="732" t="s">
        <v>4422</v>
      </c>
      <c r="C103" s="742" t="s">
        <v>1428</v>
      </c>
      <c r="D103" s="745" t="s">
        <v>4442</v>
      </c>
      <c r="E103" s="735" t="s">
        <v>1429</v>
      </c>
      <c r="F103" s="484" t="s">
        <v>4443</v>
      </c>
      <c r="G103" s="723"/>
      <c r="H103" s="11" t="s">
        <v>4432</v>
      </c>
      <c r="I103" s="436" t="s">
        <v>4444</v>
      </c>
      <c r="J103" s="409" t="s">
        <v>4445</v>
      </c>
      <c r="K103" s="436" t="s">
        <v>4446</v>
      </c>
      <c r="L103" s="409" t="s">
        <v>4434</v>
      </c>
      <c r="M103" s="436" t="s">
        <v>4447</v>
      </c>
      <c r="N103" s="739" t="s">
        <v>4448</v>
      </c>
      <c r="O103" s="436" t="s">
        <v>4449</v>
      </c>
      <c r="P103" s="746" t="s">
        <v>4450</v>
      </c>
      <c r="Q103" s="740"/>
      <c r="R103" s="740"/>
      <c r="S103" s="740"/>
      <c r="T103" s="740"/>
      <c r="U103" s="740"/>
      <c r="V103" s="740"/>
      <c r="W103" s="740"/>
      <c r="X103" s="740"/>
      <c r="Y103" s="740"/>
      <c r="Z103" s="740"/>
      <c r="AA103" s="740"/>
      <c r="AB103" s="740"/>
      <c r="AC103" s="740"/>
    </row>
    <row r="104">
      <c r="A104" s="747" t="s">
        <v>4451</v>
      </c>
      <c r="B104" s="748" t="s">
        <v>4422</v>
      </c>
      <c r="C104" s="749" t="s">
        <v>4452</v>
      </c>
      <c r="D104" s="750" t="s">
        <v>1073</v>
      </c>
      <c r="E104" s="751" t="s">
        <v>1406</v>
      </c>
      <c r="F104" s="748" t="s">
        <v>4453</v>
      </c>
      <c r="G104" s="752"/>
      <c r="H104" s="184" t="s">
        <v>4432</v>
      </c>
      <c r="I104" s="746" t="s">
        <v>3739</v>
      </c>
      <c r="J104" s="753" t="s">
        <v>4434</v>
      </c>
      <c r="K104" s="746" t="s">
        <v>4454</v>
      </c>
      <c r="L104" s="746" t="s">
        <v>3585</v>
      </c>
      <c r="M104" s="746" t="s">
        <v>3739</v>
      </c>
      <c r="N104" s="754"/>
      <c r="O104" s="754"/>
      <c r="P104" s="754"/>
      <c r="Q104" s="754"/>
      <c r="R104" s="754"/>
      <c r="S104" s="754"/>
      <c r="T104" s="754"/>
      <c r="U104" s="754"/>
      <c r="V104" s="754"/>
      <c r="W104" s="754"/>
      <c r="X104" s="754"/>
      <c r="Y104" s="754"/>
      <c r="Z104" s="754"/>
      <c r="AA104" s="754"/>
      <c r="AB104" s="754"/>
      <c r="AC104" s="754"/>
    </row>
    <row r="105">
      <c r="A105" s="741" t="s">
        <v>4455</v>
      </c>
      <c r="B105" s="732" t="s">
        <v>4422</v>
      </c>
      <c r="C105" s="742" t="s">
        <v>1400</v>
      </c>
      <c r="D105" s="745" t="s">
        <v>3470</v>
      </c>
      <c r="E105" s="735" t="s">
        <v>4456</v>
      </c>
      <c r="F105" s="733" t="s">
        <v>4457</v>
      </c>
      <c r="G105" s="723"/>
      <c r="H105" s="436" t="s">
        <v>4458</v>
      </c>
      <c r="I105" s="436" t="s">
        <v>4459</v>
      </c>
      <c r="J105" s="740"/>
      <c r="K105" s="740"/>
      <c r="L105" s="740"/>
      <c r="M105" s="740"/>
      <c r="N105" s="740"/>
      <c r="O105" s="740"/>
      <c r="P105" s="740"/>
      <c r="Q105" s="740"/>
      <c r="R105" s="740"/>
      <c r="S105" s="740"/>
      <c r="T105" s="740"/>
      <c r="U105" s="740"/>
      <c r="V105" s="740"/>
      <c r="W105" s="740"/>
      <c r="X105" s="740"/>
      <c r="Y105" s="740"/>
      <c r="Z105" s="740"/>
      <c r="AA105" s="740"/>
      <c r="AB105" s="740"/>
      <c r="AC105" s="740"/>
    </row>
    <row r="106">
      <c r="A106" s="741" t="s">
        <v>4460</v>
      </c>
      <c r="B106" s="732" t="s">
        <v>4422</v>
      </c>
      <c r="C106" s="755" t="s">
        <v>4461</v>
      </c>
      <c r="D106" s="745" t="s">
        <v>4442</v>
      </c>
      <c r="E106" s="756" t="s">
        <v>4462</v>
      </c>
      <c r="F106" s="733" t="s">
        <v>3470</v>
      </c>
      <c r="G106" s="757" t="s">
        <v>4463</v>
      </c>
      <c r="H106" s="739" t="s">
        <v>4464</v>
      </c>
      <c r="I106" s="738" t="s">
        <v>4465</v>
      </c>
      <c r="J106" s="407" t="s">
        <v>4466</v>
      </c>
      <c r="K106" s="82" t="s">
        <v>4467</v>
      </c>
      <c r="L106" s="740"/>
      <c r="M106" s="740"/>
      <c r="N106" s="740"/>
      <c r="O106" s="740"/>
      <c r="P106" s="740"/>
      <c r="Q106" s="740"/>
      <c r="R106" s="740"/>
      <c r="S106" s="740"/>
      <c r="T106" s="740"/>
      <c r="U106" s="740"/>
      <c r="V106" s="740"/>
      <c r="W106" s="740"/>
      <c r="X106" s="740"/>
      <c r="Y106" s="740"/>
      <c r="Z106" s="740"/>
      <c r="AA106" s="740"/>
      <c r="AB106" s="740"/>
      <c r="AC106" s="740"/>
    </row>
    <row r="107">
      <c r="A107" s="758" t="s">
        <v>4468</v>
      </c>
      <c r="B107" s="465" t="s">
        <v>4422</v>
      </c>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row>
    <row r="108">
      <c r="A108" s="759" t="s">
        <v>4469</v>
      </c>
      <c r="B108" s="465" t="s">
        <v>4422</v>
      </c>
      <c r="C108" s="484" t="s">
        <v>4470</v>
      </c>
      <c r="D108" s="465">
        <v>1600.0</v>
      </c>
      <c r="E108" s="273" t="s">
        <v>1452</v>
      </c>
      <c r="F108" s="484" t="s">
        <v>4471</v>
      </c>
      <c r="G108" s="12"/>
      <c r="H108" s="436" t="s">
        <v>4458</v>
      </c>
      <c r="I108" s="8" t="s">
        <v>4472</v>
      </c>
      <c r="J108" s="82"/>
      <c r="K108" s="13"/>
      <c r="L108" s="13"/>
      <c r="M108" s="13"/>
      <c r="N108" s="13"/>
      <c r="O108" s="13"/>
      <c r="P108" s="13"/>
      <c r="Q108" s="13"/>
      <c r="R108" s="13"/>
      <c r="S108" s="13"/>
      <c r="T108" s="13"/>
      <c r="U108" s="13"/>
      <c r="V108" s="13"/>
      <c r="W108" s="13"/>
      <c r="X108" s="13"/>
      <c r="Y108" s="13"/>
      <c r="Z108" s="13"/>
      <c r="AA108" s="13"/>
      <c r="AB108" s="13"/>
      <c r="AC108" s="13"/>
    </row>
    <row r="109">
      <c r="A109" s="760" t="s">
        <v>4473</v>
      </c>
      <c r="B109" s="761" t="s">
        <v>4422</v>
      </c>
      <c r="C109" s="762" t="s">
        <v>4474</v>
      </c>
      <c r="D109" s="746" t="s">
        <v>4424</v>
      </c>
      <c r="E109" s="763" t="s">
        <v>1463</v>
      </c>
      <c r="F109" s="764" t="s">
        <v>4475</v>
      </c>
      <c r="G109" s="753"/>
      <c r="H109" s="761" t="s">
        <v>4426</v>
      </c>
      <c r="I109" s="761" t="s">
        <v>4476</v>
      </c>
      <c r="J109" s="753" t="s">
        <v>4434</v>
      </c>
      <c r="K109" s="753" t="s">
        <v>4477</v>
      </c>
      <c r="L109" s="753" t="s">
        <v>3585</v>
      </c>
      <c r="M109" s="753" t="s">
        <v>4478</v>
      </c>
      <c r="N109" s="439"/>
      <c r="O109" s="439"/>
      <c r="P109" s="439"/>
      <c r="Q109" s="439"/>
      <c r="R109" s="439"/>
      <c r="S109" s="439"/>
      <c r="T109" s="439"/>
      <c r="U109" s="439"/>
      <c r="V109" s="439"/>
      <c r="W109" s="439"/>
      <c r="X109" s="439"/>
      <c r="Y109" s="439"/>
      <c r="Z109" s="439"/>
      <c r="AA109" s="439"/>
      <c r="AB109" s="439"/>
      <c r="AC109" s="439"/>
    </row>
    <row r="110">
      <c r="A110" s="759" t="s">
        <v>4479</v>
      </c>
      <c r="B110" s="465" t="s">
        <v>4422</v>
      </c>
      <c r="C110" s="484" t="s">
        <v>4480</v>
      </c>
      <c r="D110" s="465"/>
      <c r="E110" s="765"/>
      <c r="F110" s="501" t="s">
        <v>4481</v>
      </c>
      <c r="G110" s="13"/>
      <c r="H110" s="738" t="s">
        <v>4426</v>
      </c>
      <c r="I110" s="82" t="s">
        <v>4482</v>
      </c>
      <c r="J110" s="48" t="s">
        <v>4483</v>
      </c>
      <c r="K110" s="12" t="s">
        <v>4484</v>
      </c>
      <c r="L110" s="409" t="s">
        <v>4458</v>
      </c>
      <c r="M110" s="12" t="s">
        <v>4485</v>
      </c>
      <c r="N110" s="409" t="s">
        <v>4486</v>
      </c>
      <c r="O110" s="12" t="s">
        <v>4487</v>
      </c>
      <c r="P110" s="13"/>
      <c r="Q110" s="13"/>
      <c r="R110" s="13"/>
      <c r="S110" s="13"/>
      <c r="T110" s="13"/>
      <c r="U110" s="13"/>
      <c r="V110" s="13"/>
      <c r="W110" s="13"/>
      <c r="X110" s="13"/>
      <c r="Y110" s="13"/>
      <c r="Z110" s="13"/>
      <c r="AA110" s="13"/>
      <c r="AB110" s="13"/>
      <c r="AC110" s="13"/>
    </row>
    <row r="111">
      <c r="A111" s="759" t="s">
        <v>4488</v>
      </c>
      <c r="B111" s="465" t="s">
        <v>4422</v>
      </c>
      <c r="C111" s="144" t="s">
        <v>4489</v>
      </c>
      <c r="D111" s="436" t="s">
        <v>4490</v>
      </c>
      <c r="E111" s="766" t="s">
        <v>4491</v>
      </c>
      <c r="F111" s="11" t="s">
        <v>4492</v>
      </c>
      <c r="G111" s="13"/>
      <c r="H111" s="11" t="s">
        <v>4432</v>
      </c>
      <c r="I111" s="8" t="s">
        <v>4493</v>
      </c>
      <c r="J111" s="48" t="s">
        <v>4494</v>
      </c>
      <c r="K111" s="8" t="s">
        <v>4495</v>
      </c>
      <c r="L111" s="13"/>
      <c r="M111" s="13"/>
      <c r="N111" s="13"/>
      <c r="O111" s="13"/>
      <c r="P111" s="13"/>
      <c r="Q111" s="13"/>
      <c r="R111" s="13"/>
      <c r="S111" s="13"/>
      <c r="T111" s="13"/>
      <c r="U111" s="13"/>
      <c r="V111" s="13"/>
      <c r="W111" s="13"/>
      <c r="X111" s="13"/>
      <c r="Y111" s="13"/>
      <c r="Z111" s="13"/>
      <c r="AA111" s="13"/>
      <c r="AB111" s="13"/>
      <c r="AC111" s="13"/>
    </row>
    <row r="112">
      <c r="A112" s="759" t="s">
        <v>4496</v>
      </c>
      <c r="B112" s="767" t="s">
        <v>4422</v>
      </c>
      <c r="C112" s="279" t="s">
        <v>1498</v>
      </c>
      <c r="D112" s="767" t="s">
        <v>1088</v>
      </c>
      <c r="E112" s="768" t="s">
        <v>1499</v>
      </c>
      <c r="F112" s="298" t="s">
        <v>4497</v>
      </c>
      <c r="G112" s="13"/>
      <c r="H112" s="11" t="s">
        <v>4458</v>
      </c>
      <c r="I112" s="12" t="s">
        <v>4498</v>
      </c>
      <c r="J112" s="409" t="s">
        <v>4499</v>
      </c>
      <c r="K112" s="12" t="s">
        <v>4500</v>
      </c>
      <c r="L112" s="409" t="s">
        <v>3516</v>
      </c>
      <c r="M112" s="8" t="s">
        <v>4501</v>
      </c>
      <c r="N112" s="753" t="s">
        <v>4502</v>
      </c>
      <c r="O112" s="13"/>
      <c r="P112" s="13"/>
      <c r="Q112" s="13"/>
      <c r="R112" s="13"/>
      <c r="S112" s="13"/>
      <c r="T112" s="13"/>
      <c r="U112" s="13"/>
      <c r="V112" s="13"/>
      <c r="W112" s="13"/>
      <c r="X112" s="13"/>
      <c r="Y112" s="13"/>
      <c r="Z112" s="13"/>
      <c r="AA112" s="13"/>
      <c r="AB112" s="13"/>
      <c r="AC112" s="13"/>
    </row>
    <row r="113">
      <c r="A113" s="759" t="s">
        <v>4503</v>
      </c>
      <c r="B113" s="465" t="s">
        <v>4422</v>
      </c>
      <c r="C113" s="742" t="s">
        <v>1503</v>
      </c>
      <c r="D113" s="465" t="s">
        <v>3470</v>
      </c>
      <c r="E113" s="769" t="s">
        <v>4504</v>
      </c>
      <c r="F113" s="11" t="s">
        <v>4505</v>
      </c>
      <c r="G113" s="13"/>
      <c r="H113" s="12" t="s">
        <v>4445</v>
      </c>
      <c r="I113" s="8" t="s">
        <v>4506</v>
      </c>
      <c r="J113" s="12" t="s">
        <v>4428</v>
      </c>
      <c r="K113" s="8" t="s">
        <v>4507</v>
      </c>
      <c r="L113" s="409" t="s">
        <v>4434</v>
      </c>
      <c r="M113" s="12" t="s">
        <v>4508</v>
      </c>
      <c r="N113" s="409" t="s">
        <v>4509</v>
      </c>
      <c r="O113" s="12" t="s">
        <v>4510</v>
      </c>
      <c r="P113" s="753" t="s">
        <v>3525</v>
      </c>
      <c r="Q113" s="13"/>
      <c r="R113" s="13"/>
      <c r="S113" s="13"/>
      <c r="T113" s="13"/>
      <c r="U113" s="13"/>
      <c r="V113" s="13"/>
      <c r="W113" s="13"/>
      <c r="X113" s="13"/>
      <c r="Y113" s="13"/>
      <c r="Z113" s="13"/>
      <c r="AA113" s="13"/>
      <c r="AB113" s="13"/>
      <c r="AC113" s="13"/>
    </row>
    <row r="114">
      <c r="A114" s="759" t="s">
        <v>4511</v>
      </c>
      <c r="B114" s="465" t="s">
        <v>4422</v>
      </c>
      <c r="C114" s="144" t="s">
        <v>4512</v>
      </c>
      <c r="D114" s="465" t="s">
        <v>3470</v>
      </c>
      <c r="E114" s="11" t="s">
        <v>4513</v>
      </c>
      <c r="F114" s="11" t="s">
        <v>4514</v>
      </c>
      <c r="G114" s="13"/>
      <c r="H114" s="12" t="s">
        <v>4445</v>
      </c>
      <c r="I114" s="12" t="s">
        <v>4515</v>
      </c>
      <c r="J114" s="770" t="s">
        <v>4516</v>
      </c>
      <c r="K114" s="12" t="s">
        <v>4517</v>
      </c>
      <c r="L114" s="409" t="s">
        <v>4499</v>
      </c>
      <c r="M114" s="12" t="s">
        <v>4518</v>
      </c>
      <c r="N114" s="409" t="s">
        <v>3516</v>
      </c>
      <c r="O114" s="12" t="s">
        <v>4519</v>
      </c>
      <c r="P114" s="13"/>
      <c r="Q114" s="13"/>
      <c r="R114" s="13"/>
      <c r="S114" s="13"/>
      <c r="T114" s="13"/>
      <c r="U114" s="13"/>
      <c r="V114" s="13"/>
      <c r="W114" s="13"/>
      <c r="X114" s="13"/>
      <c r="Y114" s="13"/>
      <c r="Z114" s="13"/>
      <c r="AA114" s="13"/>
      <c r="AB114" s="13"/>
      <c r="AC114" s="13"/>
    </row>
    <row r="115">
      <c r="A115" s="759" t="s">
        <v>4520</v>
      </c>
      <c r="B115" s="465" t="s">
        <v>4422</v>
      </c>
      <c r="C115" s="144" t="s">
        <v>4521</v>
      </c>
      <c r="D115" s="465" t="s">
        <v>3470</v>
      </c>
      <c r="E115" s="12" t="s">
        <v>4522</v>
      </c>
      <c r="F115" s="744">
        <v>5.5335226E7</v>
      </c>
      <c r="G115" s="13"/>
      <c r="H115" s="12" t="s">
        <v>4445</v>
      </c>
      <c r="I115" s="12" t="s">
        <v>4523</v>
      </c>
      <c r="J115" s="770" t="s">
        <v>4516</v>
      </c>
      <c r="K115" s="8" t="s">
        <v>4524</v>
      </c>
      <c r="L115" s="409" t="s">
        <v>4499</v>
      </c>
      <c r="M115" s="8" t="s">
        <v>4525</v>
      </c>
      <c r="N115" s="409" t="s">
        <v>4526</v>
      </c>
      <c r="O115" s="8" t="s">
        <v>4527</v>
      </c>
      <c r="P115" s="409" t="s">
        <v>4509</v>
      </c>
      <c r="Q115" s="8" t="s">
        <v>4528</v>
      </c>
      <c r="R115" s="409" t="s">
        <v>3520</v>
      </c>
      <c r="S115" s="8" t="s">
        <v>4529</v>
      </c>
      <c r="T115" s="298"/>
      <c r="U115" s="13"/>
      <c r="V115" s="13"/>
      <c r="W115" s="13"/>
      <c r="X115" s="13"/>
      <c r="Y115" s="13"/>
      <c r="Z115" s="13"/>
      <c r="AA115" s="13"/>
      <c r="AB115" s="13"/>
      <c r="AC115" s="13"/>
    </row>
    <row r="116">
      <c r="A116" s="759" t="s">
        <v>4530</v>
      </c>
      <c r="B116" s="767" t="s">
        <v>4422</v>
      </c>
      <c r="C116" s="771" t="s">
        <v>4531</v>
      </c>
      <c r="D116" s="767" t="s">
        <v>3470</v>
      </c>
      <c r="E116" s="772"/>
      <c r="F116" s="298" t="s">
        <v>4532</v>
      </c>
      <c r="G116" s="772"/>
      <c r="H116" s="11" t="s">
        <v>4458</v>
      </c>
      <c r="I116" s="82" t="s">
        <v>4533</v>
      </c>
      <c r="J116" s="772"/>
      <c r="K116" s="772"/>
      <c r="L116" s="772"/>
      <c r="M116" s="772"/>
      <c r="N116" s="772"/>
      <c r="O116" s="772"/>
      <c r="P116" s="772"/>
      <c r="Q116" s="772"/>
      <c r="R116" s="772"/>
      <c r="S116" s="772"/>
      <c r="T116" s="772"/>
      <c r="U116" s="772"/>
      <c r="V116" s="772"/>
      <c r="W116" s="772"/>
      <c r="X116" s="772"/>
      <c r="Y116" s="772"/>
      <c r="Z116" s="772"/>
      <c r="AA116" s="772"/>
      <c r="AB116" s="772"/>
      <c r="AC116" s="772"/>
    </row>
    <row r="117">
      <c r="A117" s="773"/>
      <c r="B117" s="540"/>
      <c r="C117" s="540"/>
      <c r="D117" s="540"/>
      <c r="E117" s="540"/>
      <c r="F117" s="540"/>
      <c r="G117" s="540"/>
      <c r="H117" s="540"/>
      <c r="I117" s="36"/>
      <c r="J117" s="13"/>
      <c r="K117" s="13"/>
      <c r="L117" s="13"/>
      <c r="M117" s="13"/>
      <c r="N117" s="13"/>
      <c r="O117" s="13"/>
      <c r="P117" s="13"/>
      <c r="Q117" s="13"/>
      <c r="R117" s="13"/>
      <c r="S117" s="13"/>
      <c r="T117" s="13"/>
      <c r="U117" s="13"/>
      <c r="V117" s="13"/>
      <c r="W117" s="13"/>
      <c r="X117" s="13"/>
      <c r="Y117" s="13"/>
      <c r="Z117" s="13"/>
      <c r="AA117" s="13"/>
      <c r="AB117" s="13"/>
      <c r="AC117" s="13"/>
    </row>
    <row r="118">
      <c r="A118" s="774" t="s">
        <v>4534</v>
      </c>
      <c r="B118" s="436" t="s">
        <v>17</v>
      </c>
      <c r="C118" s="775" t="s">
        <v>4535</v>
      </c>
      <c r="D118" s="465" t="s">
        <v>3470</v>
      </c>
      <c r="E118" s="502"/>
      <c r="F118" s="436" t="s">
        <v>4536</v>
      </c>
      <c r="G118" s="502"/>
      <c r="H118" s="11" t="s">
        <v>4458</v>
      </c>
      <c r="I118" s="8" t="s">
        <v>4537</v>
      </c>
      <c r="J118" s="294"/>
      <c r="K118" s="13"/>
      <c r="L118" s="13"/>
      <c r="M118" s="13"/>
      <c r="N118" s="13"/>
      <c r="O118" s="13"/>
      <c r="P118" s="13"/>
      <c r="Q118" s="13"/>
      <c r="R118" s="13"/>
      <c r="S118" s="13"/>
      <c r="T118" s="13"/>
      <c r="U118" s="13"/>
      <c r="V118" s="13"/>
      <c r="W118" s="13"/>
      <c r="X118" s="13"/>
      <c r="Y118" s="13"/>
      <c r="Z118" s="13"/>
      <c r="AA118" s="13"/>
      <c r="AB118" s="13"/>
      <c r="AC118" s="13"/>
    </row>
    <row r="119">
      <c r="A119" s="776" t="s">
        <v>4538</v>
      </c>
      <c r="B119" s="436" t="s">
        <v>17</v>
      </c>
      <c r="C119" s="436" t="s">
        <v>4539</v>
      </c>
      <c r="D119" s="465" t="s">
        <v>3470</v>
      </c>
      <c r="E119" s="777" t="s">
        <v>2190</v>
      </c>
      <c r="F119" s="436" t="s">
        <v>4540</v>
      </c>
      <c r="G119" s="502"/>
      <c r="H119" s="11" t="s">
        <v>4458</v>
      </c>
      <c r="I119" s="12" t="s">
        <v>4541</v>
      </c>
      <c r="J119" s="426" t="s">
        <v>4499</v>
      </c>
      <c r="K119" s="8" t="s">
        <v>4542</v>
      </c>
      <c r="L119" s="753" t="s">
        <v>4543</v>
      </c>
      <c r="M119" s="13"/>
      <c r="N119" s="13"/>
      <c r="O119" s="13"/>
      <c r="P119" s="13"/>
      <c r="Q119" s="13"/>
      <c r="R119" s="13"/>
      <c r="S119" s="13"/>
      <c r="T119" s="13"/>
      <c r="U119" s="13"/>
      <c r="V119" s="13"/>
      <c r="W119" s="13"/>
      <c r="X119" s="13"/>
      <c r="Y119" s="13"/>
      <c r="Z119" s="13"/>
      <c r="AA119" s="13"/>
      <c r="AB119" s="13"/>
      <c r="AC119" s="13"/>
    </row>
    <row r="120">
      <c r="A120" s="774" t="s">
        <v>4544</v>
      </c>
      <c r="B120" s="436" t="s">
        <v>17</v>
      </c>
      <c r="C120" s="436" t="s">
        <v>3470</v>
      </c>
      <c r="D120" s="436" t="s">
        <v>3470</v>
      </c>
      <c r="E120" s="778" t="s">
        <v>2194</v>
      </c>
      <c r="F120" s="779" t="s">
        <v>4545</v>
      </c>
      <c r="G120" s="502"/>
      <c r="H120" s="11" t="s">
        <v>4458</v>
      </c>
      <c r="I120" s="12" t="s">
        <v>4546</v>
      </c>
      <c r="J120" s="426" t="s">
        <v>4499</v>
      </c>
      <c r="K120" s="12" t="s">
        <v>4547</v>
      </c>
      <c r="L120" s="409" t="s">
        <v>3516</v>
      </c>
      <c r="M120" s="12" t="s">
        <v>4449</v>
      </c>
      <c r="N120" s="753" t="s">
        <v>4502</v>
      </c>
      <c r="O120" s="13"/>
      <c r="P120" s="13"/>
      <c r="Q120" s="13"/>
      <c r="R120" s="13"/>
      <c r="S120" s="13"/>
      <c r="T120" s="13"/>
      <c r="U120" s="13"/>
      <c r="V120" s="13"/>
      <c r="W120" s="13"/>
      <c r="X120" s="13"/>
      <c r="Y120" s="13"/>
      <c r="Z120" s="13"/>
      <c r="AA120" s="13"/>
      <c r="AB120" s="13"/>
      <c r="AC120" s="13"/>
    </row>
    <row r="121">
      <c r="A121" s="774" t="s">
        <v>4548</v>
      </c>
      <c r="B121" s="436" t="s">
        <v>17</v>
      </c>
      <c r="C121" s="780" t="s">
        <v>2198</v>
      </c>
      <c r="D121" s="465" t="s">
        <v>4424</v>
      </c>
      <c r="E121" s="778" t="s">
        <v>2199</v>
      </c>
      <c r="F121" s="436" t="s">
        <v>4549</v>
      </c>
      <c r="G121" s="502"/>
      <c r="H121" s="11" t="s">
        <v>4445</v>
      </c>
      <c r="I121" s="8" t="s">
        <v>4550</v>
      </c>
      <c r="J121" s="13"/>
      <c r="K121" s="13"/>
      <c r="L121" s="13"/>
      <c r="M121" s="13"/>
      <c r="N121" s="13"/>
      <c r="O121" s="13"/>
      <c r="P121" s="13"/>
      <c r="Q121" s="13"/>
      <c r="R121" s="13"/>
      <c r="S121" s="13"/>
      <c r="T121" s="13"/>
      <c r="U121" s="13"/>
      <c r="V121" s="13"/>
      <c r="W121" s="13"/>
      <c r="X121" s="13"/>
      <c r="Y121" s="13"/>
      <c r="Z121" s="13"/>
      <c r="AA121" s="13"/>
      <c r="AB121" s="13"/>
      <c r="AC121" s="13"/>
    </row>
    <row r="122">
      <c r="A122" s="774" t="s">
        <v>4551</v>
      </c>
      <c r="B122" s="436" t="s">
        <v>17</v>
      </c>
      <c r="C122" s="436" t="s">
        <v>4552</v>
      </c>
      <c r="D122" s="465" t="s">
        <v>4553</v>
      </c>
      <c r="E122" s="778" t="s">
        <v>1567</v>
      </c>
      <c r="F122" s="436" t="s">
        <v>4554</v>
      </c>
      <c r="G122" s="502"/>
      <c r="H122" s="770" t="s">
        <v>4466</v>
      </c>
      <c r="I122" s="82" t="s">
        <v>4555</v>
      </c>
      <c r="J122" s="781" t="s">
        <v>4426</v>
      </c>
      <c r="K122" s="13"/>
      <c r="L122" s="13"/>
      <c r="M122" s="13"/>
      <c r="N122" s="13"/>
      <c r="O122" s="13"/>
      <c r="P122" s="13"/>
      <c r="Q122" s="13"/>
      <c r="R122" s="13"/>
      <c r="S122" s="13"/>
      <c r="T122" s="13"/>
      <c r="U122" s="13"/>
      <c r="V122" s="13"/>
      <c r="W122" s="13"/>
      <c r="X122" s="13"/>
      <c r="Y122" s="13"/>
      <c r="Z122" s="13"/>
      <c r="AA122" s="13"/>
      <c r="AB122" s="13"/>
      <c r="AC122" s="13"/>
    </row>
    <row r="123">
      <c r="A123" s="774" t="s">
        <v>4556</v>
      </c>
      <c r="B123" s="502"/>
      <c r="C123" s="780" t="s">
        <v>2231</v>
      </c>
      <c r="D123" s="465" t="s">
        <v>4424</v>
      </c>
      <c r="E123" s="778" t="s">
        <v>2232</v>
      </c>
      <c r="F123" s="436" t="s">
        <v>4557</v>
      </c>
      <c r="G123" s="502"/>
      <c r="H123" s="11" t="s">
        <v>4445</v>
      </c>
      <c r="I123" s="8" t="s">
        <v>4558</v>
      </c>
      <c r="J123" s="13"/>
      <c r="K123" s="13"/>
      <c r="L123" s="13"/>
      <c r="M123" s="13"/>
      <c r="N123" s="13"/>
      <c r="O123" s="13"/>
      <c r="P123" s="13"/>
      <c r="Q123" s="13"/>
      <c r="R123" s="13"/>
      <c r="S123" s="13"/>
      <c r="T123" s="13"/>
      <c r="U123" s="13"/>
      <c r="V123" s="13"/>
    </row>
    <row r="124">
      <c r="A124" s="782" t="s">
        <v>4559</v>
      </c>
      <c r="B124" s="484" t="s">
        <v>4560</v>
      </c>
      <c r="C124" s="780" t="s">
        <v>2237</v>
      </c>
      <c r="D124" s="465" t="s">
        <v>4561</v>
      </c>
      <c r="E124" s="778" t="s">
        <v>2238</v>
      </c>
      <c r="F124" s="465" t="s">
        <v>4562</v>
      </c>
      <c r="G124" s="465" t="s">
        <v>4563</v>
      </c>
      <c r="H124" s="465" t="s">
        <v>4426</v>
      </c>
      <c r="I124" s="144" t="s">
        <v>4564</v>
      </c>
      <c r="J124" s="746" t="s">
        <v>4565</v>
      </c>
      <c r="K124" s="13"/>
      <c r="L124" s="13"/>
      <c r="M124" s="13"/>
      <c r="N124" s="13"/>
      <c r="O124" s="13"/>
      <c r="P124" s="13"/>
      <c r="Q124" s="13"/>
      <c r="R124" s="13"/>
      <c r="S124" s="13"/>
      <c r="T124" s="13"/>
      <c r="U124" s="13"/>
      <c r="V124" s="13"/>
    </row>
    <row r="125">
      <c r="A125" s="783" t="s">
        <v>4566</v>
      </c>
      <c r="B125" s="502"/>
      <c r="C125" s="779" t="s">
        <v>4567</v>
      </c>
      <c r="D125" s="465" t="s">
        <v>4442</v>
      </c>
      <c r="E125" s="778" t="s">
        <v>2288</v>
      </c>
      <c r="F125" s="436" t="s">
        <v>4568</v>
      </c>
      <c r="G125" s="502"/>
      <c r="H125" s="13"/>
      <c r="I125" s="13"/>
      <c r="J125" s="13"/>
      <c r="K125" s="13"/>
      <c r="L125" s="13"/>
      <c r="M125" s="13"/>
      <c r="N125" s="13"/>
      <c r="O125" s="13"/>
      <c r="P125" s="13"/>
      <c r="Q125" s="13"/>
      <c r="R125" s="13"/>
      <c r="S125" s="13"/>
      <c r="T125" s="13"/>
      <c r="U125" s="13"/>
      <c r="V125" s="13"/>
    </row>
    <row r="126">
      <c r="A126" s="774" t="s">
        <v>4569</v>
      </c>
      <c r="B126" s="502"/>
      <c r="C126" s="775" t="s">
        <v>2297</v>
      </c>
      <c r="D126" s="465" t="s">
        <v>4570</v>
      </c>
      <c r="E126" s="784" t="s">
        <v>2298</v>
      </c>
      <c r="F126" s="465" t="s">
        <v>4571</v>
      </c>
      <c r="G126" s="465" t="s">
        <v>4572</v>
      </c>
      <c r="H126" s="13"/>
      <c r="I126" s="13"/>
      <c r="J126" s="13"/>
      <c r="K126" s="13"/>
      <c r="L126" s="13"/>
      <c r="M126" s="13"/>
      <c r="N126" s="13"/>
      <c r="O126" s="13"/>
      <c r="P126" s="13"/>
      <c r="Q126" s="13"/>
      <c r="R126" s="13"/>
      <c r="S126" s="13"/>
      <c r="T126" s="13"/>
      <c r="U126" s="13"/>
      <c r="V126" s="13"/>
    </row>
    <row r="127">
      <c r="A127" s="785" t="s">
        <v>4573</v>
      </c>
      <c r="B127" s="502"/>
      <c r="C127" s="780" t="s">
        <v>2333</v>
      </c>
      <c r="D127" s="465" t="s">
        <v>4424</v>
      </c>
      <c r="E127" s="778" t="s">
        <v>2334</v>
      </c>
      <c r="F127" s="465">
        <v>8220.0</v>
      </c>
      <c r="G127" s="502"/>
      <c r="H127" s="13"/>
      <c r="I127" s="13"/>
      <c r="J127" s="13"/>
      <c r="K127" s="13"/>
      <c r="L127" s="13"/>
      <c r="M127" s="13"/>
      <c r="N127" s="13"/>
      <c r="O127" s="13"/>
      <c r="P127" s="13"/>
      <c r="Q127" s="13"/>
      <c r="R127" s="13"/>
      <c r="S127" s="13"/>
      <c r="T127" s="13"/>
      <c r="U127" s="13"/>
      <c r="V127" s="13"/>
    </row>
    <row r="128">
      <c r="A128" s="786" t="s">
        <v>1340</v>
      </c>
      <c r="B128" s="502"/>
      <c r="C128" s="775" t="s">
        <v>1745</v>
      </c>
      <c r="D128" s="465" t="s">
        <v>4574</v>
      </c>
      <c r="E128" s="778" t="s">
        <v>1747</v>
      </c>
      <c r="F128" s="465" t="s">
        <v>4575</v>
      </c>
      <c r="G128" s="502"/>
      <c r="H128" s="13"/>
      <c r="I128" s="13"/>
      <c r="J128" s="13"/>
      <c r="K128" s="13"/>
      <c r="L128" s="13"/>
      <c r="M128" s="13"/>
      <c r="N128" s="13"/>
      <c r="O128" s="13"/>
      <c r="P128" s="13"/>
      <c r="Q128" s="13"/>
      <c r="R128" s="13"/>
      <c r="S128" s="13"/>
      <c r="T128" s="13"/>
      <c r="U128" s="13"/>
      <c r="V128" s="13"/>
    </row>
    <row r="129" ht="15.75" customHeight="1">
      <c r="A129" s="787" t="s">
        <v>4576</v>
      </c>
      <c r="B129" s="502"/>
      <c r="C129" s="775" t="s">
        <v>2421</v>
      </c>
      <c r="D129" s="465" t="s">
        <v>4574</v>
      </c>
      <c r="E129" s="777" t="s">
        <v>2422</v>
      </c>
      <c r="F129" s="465" t="s">
        <v>4577</v>
      </c>
      <c r="G129" s="502"/>
      <c r="H129" s="13"/>
      <c r="I129" s="13"/>
      <c r="J129" s="13"/>
      <c r="K129" s="13"/>
      <c r="L129" s="13"/>
      <c r="M129" s="13"/>
      <c r="N129" s="13"/>
      <c r="O129" s="13"/>
      <c r="P129" s="13"/>
      <c r="Q129" s="13"/>
      <c r="R129" s="13"/>
      <c r="S129" s="13"/>
      <c r="T129" s="13"/>
      <c r="U129" s="13"/>
      <c r="V129" s="13"/>
    </row>
    <row r="130">
      <c r="A130" s="788" t="s">
        <v>4578</v>
      </c>
      <c r="B130" s="502"/>
      <c r="C130" s="775" t="s">
        <v>4579</v>
      </c>
      <c r="D130" s="465" t="s">
        <v>4424</v>
      </c>
      <c r="E130" s="777" t="s">
        <v>4580</v>
      </c>
      <c r="F130" s="779" t="s">
        <v>4581</v>
      </c>
      <c r="G130" s="502"/>
      <c r="H130" s="11" t="s">
        <v>4445</v>
      </c>
      <c r="I130" s="8" t="s">
        <v>4582</v>
      </c>
      <c r="J130" s="13"/>
      <c r="K130" s="13"/>
      <c r="L130" s="13"/>
      <c r="M130" s="13"/>
      <c r="N130" s="13"/>
      <c r="O130" s="13"/>
      <c r="P130" s="13"/>
      <c r="Q130" s="13"/>
      <c r="R130" s="13"/>
      <c r="S130" s="13"/>
      <c r="T130" s="13"/>
      <c r="U130" s="13"/>
      <c r="V130" s="13"/>
    </row>
    <row r="131">
      <c r="A131" s="785" t="s">
        <v>4583</v>
      </c>
      <c r="B131" s="502"/>
      <c r="C131" s="775" t="s">
        <v>2501</v>
      </c>
      <c r="D131" s="465" t="s">
        <v>4570</v>
      </c>
      <c r="E131" s="777" t="s">
        <v>2502</v>
      </c>
      <c r="F131" s="436" t="s">
        <v>4584</v>
      </c>
      <c r="G131" s="502"/>
      <c r="H131" s="13"/>
      <c r="J131" s="13"/>
      <c r="K131" s="13"/>
      <c r="L131" s="13"/>
      <c r="M131" s="13"/>
      <c r="N131" s="13"/>
      <c r="O131" s="13"/>
      <c r="P131" s="13"/>
      <c r="Q131" s="13"/>
      <c r="R131" s="13"/>
      <c r="S131" s="13"/>
      <c r="T131" s="13"/>
      <c r="U131" s="13"/>
      <c r="V131" s="13"/>
    </row>
    <row r="132">
      <c r="A132" s="774" t="s">
        <v>4585</v>
      </c>
      <c r="B132" s="502"/>
      <c r="C132" s="780" t="s">
        <v>2512</v>
      </c>
      <c r="D132" s="465" t="s">
        <v>4586</v>
      </c>
      <c r="E132" s="777" t="s">
        <v>2513</v>
      </c>
      <c r="F132" s="465" t="s">
        <v>4587</v>
      </c>
      <c r="G132" s="502"/>
      <c r="H132" s="13"/>
      <c r="I132" s="13"/>
      <c r="J132" s="13"/>
      <c r="K132" s="13"/>
      <c r="L132" s="13"/>
      <c r="M132" s="13"/>
      <c r="N132" s="13"/>
      <c r="O132" s="13"/>
      <c r="P132" s="13"/>
      <c r="Q132" s="13"/>
      <c r="R132" s="13"/>
      <c r="S132" s="13"/>
      <c r="T132" s="13"/>
      <c r="U132" s="13"/>
      <c r="V132" s="13"/>
    </row>
    <row r="133">
      <c r="A133" s="774" t="s">
        <v>4588</v>
      </c>
      <c r="B133" s="502"/>
      <c r="C133" s="780" t="s">
        <v>2561</v>
      </c>
      <c r="D133" s="465" t="s">
        <v>4424</v>
      </c>
      <c r="E133" s="778" t="s">
        <v>2562</v>
      </c>
      <c r="F133" s="465" t="s">
        <v>4589</v>
      </c>
      <c r="G133" s="502"/>
      <c r="H133" s="770" t="s">
        <v>4426</v>
      </c>
      <c r="I133" s="770" t="s">
        <v>4590</v>
      </c>
      <c r="J133" s="82"/>
      <c r="K133" s="13"/>
      <c r="L133" s="13"/>
      <c r="M133" s="13"/>
      <c r="N133" s="13"/>
      <c r="O133" s="13"/>
      <c r="P133" s="13"/>
      <c r="Q133" s="13"/>
      <c r="R133" s="13"/>
      <c r="S133" s="13"/>
      <c r="T133" s="13"/>
      <c r="U133" s="13"/>
      <c r="V133" s="13"/>
    </row>
    <row r="134">
      <c r="A134" s="774" t="s">
        <v>4591</v>
      </c>
      <c r="B134" s="502"/>
      <c r="C134" s="775" t="s">
        <v>4592</v>
      </c>
      <c r="D134" s="465" t="s">
        <v>1120</v>
      </c>
      <c r="E134" s="777" t="s">
        <v>4593</v>
      </c>
      <c r="F134" s="465" t="s">
        <v>4594</v>
      </c>
      <c r="G134" s="502"/>
      <c r="H134" s="770" t="s">
        <v>4466</v>
      </c>
      <c r="I134" s="82" t="s">
        <v>4595</v>
      </c>
      <c r="J134" s="753" t="s">
        <v>4445</v>
      </c>
      <c r="K134" s="13"/>
      <c r="L134" s="13"/>
      <c r="M134" s="13"/>
      <c r="N134" s="13"/>
      <c r="O134" s="13"/>
      <c r="P134" s="13"/>
      <c r="Q134" s="13"/>
      <c r="R134" s="13"/>
      <c r="S134" s="13"/>
      <c r="T134" s="13"/>
      <c r="U134" s="13"/>
      <c r="V134" s="13"/>
    </row>
    <row r="135">
      <c r="A135" s="774" t="s">
        <v>4596</v>
      </c>
      <c r="B135" s="502"/>
      <c r="C135" s="775" t="s">
        <v>4597</v>
      </c>
      <c r="D135" s="465" t="s">
        <v>4598</v>
      </c>
      <c r="E135" s="778" t="s">
        <v>2698</v>
      </c>
      <c r="F135" s="465" t="s">
        <v>4599</v>
      </c>
      <c r="G135" s="502"/>
      <c r="H135" s="298" t="s">
        <v>4426</v>
      </c>
      <c r="I135" s="770" t="s">
        <v>4590</v>
      </c>
      <c r="J135" s="753" t="s">
        <v>4445</v>
      </c>
      <c r="K135" s="13"/>
      <c r="L135" s="13"/>
      <c r="M135" s="13"/>
      <c r="N135" s="13"/>
      <c r="O135" s="13"/>
      <c r="P135" s="13"/>
      <c r="Q135" s="13"/>
      <c r="R135" s="13"/>
      <c r="S135" s="13"/>
      <c r="T135" s="13"/>
      <c r="U135" s="13"/>
      <c r="V135" s="13"/>
    </row>
    <row r="136">
      <c r="A136" s="785" t="s">
        <v>4600</v>
      </c>
      <c r="B136" s="502"/>
      <c r="C136" s="780" t="s">
        <v>4601</v>
      </c>
      <c r="D136" s="789">
        <v>45672.0</v>
      </c>
      <c r="E136" s="777" t="s">
        <v>4602</v>
      </c>
      <c r="F136" s="465" t="s">
        <v>4603</v>
      </c>
      <c r="G136" s="502"/>
      <c r="H136" s="13"/>
      <c r="I136" s="13"/>
      <c r="J136" s="13"/>
      <c r="K136" s="13"/>
      <c r="L136" s="13"/>
      <c r="M136" s="13"/>
      <c r="N136" s="13"/>
      <c r="O136" s="13"/>
      <c r="P136" s="13"/>
      <c r="Q136" s="13"/>
      <c r="R136" s="13"/>
      <c r="S136" s="13"/>
      <c r="T136" s="13"/>
      <c r="U136" s="13"/>
      <c r="V136" s="13"/>
    </row>
    <row r="137">
      <c r="A137" s="759" t="s">
        <v>4604</v>
      </c>
      <c r="B137" s="144" t="s">
        <v>4605</v>
      </c>
      <c r="C137" s="279" t="s">
        <v>4606</v>
      </c>
      <c r="D137" s="465" t="s">
        <v>3470</v>
      </c>
      <c r="E137" s="273" t="s">
        <v>4607</v>
      </c>
      <c r="F137" s="501" t="s">
        <v>4608</v>
      </c>
      <c r="G137" s="12" t="s">
        <v>4609</v>
      </c>
      <c r="H137" s="13"/>
      <c r="I137" s="12"/>
      <c r="J137" s="13"/>
      <c r="K137" s="13"/>
      <c r="L137" s="13"/>
      <c r="M137" s="13"/>
      <c r="N137" s="13"/>
      <c r="O137" s="13"/>
      <c r="P137" s="13"/>
      <c r="Q137" s="13"/>
      <c r="R137" s="13"/>
      <c r="S137" s="13"/>
      <c r="T137" s="13"/>
      <c r="U137" s="13"/>
    </row>
    <row r="138">
      <c r="A138" s="790" t="s">
        <v>4610</v>
      </c>
      <c r="B138" s="791" t="s">
        <v>3459</v>
      </c>
      <c r="C138" s="791" t="s">
        <v>4611</v>
      </c>
      <c r="D138" s="792"/>
      <c r="E138" s="791" t="s">
        <v>4612</v>
      </c>
      <c r="F138" s="793">
        <v>3.7494117979E10</v>
      </c>
      <c r="G138" s="13"/>
      <c r="H138" s="767" t="s">
        <v>4426</v>
      </c>
      <c r="I138" s="82" t="s">
        <v>4613</v>
      </c>
      <c r="J138" s="409" t="s">
        <v>4445</v>
      </c>
      <c r="K138" s="8" t="s">
        <v>4614</v>
      </c>
      <c r="L138" s="794" t="s">
        <v>4615</v>
      </c>
      <c r="M138" s="8" t="s">
        <v>4616</v>
      </c>
      <c r="N138" s="409" t="s">
        <v>4434</v>
      </c>
      <c r="O138" s="8" t="s">
        <v>4617</v>
      </c>
      <c r="P138" s="409" t="s">
        <v>4618</v>
      </c>
      <c r="Q138" s="8" t="s">
        <v>4619</v>
      </c>
      <c r="R138" s="13"/>
      <c r="S138" s="13"/>
      <c r="T138" s="13"/>
      <c r="U138" s="13"/>
    </row>
    <row r="139">
      <c r="A139" s="786" t="s">
        <v>643</v>
      </c>
      <c r="B139" s="144" t="s">
        <v>4620</v>
      </c>
      <c r="C139" s="11" t="s">
        <v>4621</v>
      </c>
      <c r="D139" s="795" t="s">
        <v>4622</v>
      </c>
      <c r="E139" s="13"/>
      <c r="F139" s="11" t="s">
        <v>4623</v>
      </c>
      <c r="G139" s="13"/>
      <c r="H139" s="12" t="s">
        <v>4458</v>
      </c>
      <c r="I139" s="12" t="s">
        <v>3739</v>
      </c>
      <c r="J139" s="409" t="s">
        <v>4486</v>
      </c>
      <c r="K139" s="12" t="s">
        <v>4510</v>
      </c>
      <c r="L139" s="409" t="s">
        <v>4618</v>
      </c>
      <c r="M139" s="12" t="s">
        <v>4624</v>
      </c>
      <c r="N139" s="12" t="s">
        <v>4502</v>
      </c>
      <c r="O139" s="13"/>
      <c r="P139" s="13"/>
      <c r="Q139" s="12"/>
      <c r="R139" s="13"/>
      <c r="S139" s="13"/>
      <c r="T139" s="13"/>
      <c r="U139" s="13"/>
    </row>
    <row r="140">
      <c r="A140" s="796" t="s">
        <v>4625</v>
      </c>
      <c r="B140" s="753" t="s">
        <v>2273</v>
      </c>
      <c r="C140" s="185" t="s">
        <v>4626</v>
      </c>
      <c r="D140" s="797" t="s">
        <v>4627</v>
      </c>
      <c r="E140" s="439"/>
      <c r="F140" s="185" t="s">
        <v>4628</v>
      </c>
      <c r="G140" s="13"/>
      <c r="H140" s="11" t="s">
        <v>4458</v>
      </c>
      <c r="I140" s="12" t="s">
        <v>3739</v>
      </c>
      <c r="J140" s="770"/>
      <c r="K140" s="13"/>
      <c r="L140" s="13"/>
      <c r="M140" s="13"/>
      <c r="N140" s="13"/>
      <c r="O140" s="13"/>
      <c r="P140" s="13"/>
      <c r="Q140" s="13"/>
      <c r="R140" s="13"/>
      <c r="S140" s="13"/>
      <c r="T140" s="13"/>
      <c r="U140" s="13"/>
    </row>
    <row r="141">
      <c r="A141" s="786" t="s">
        <v>4629</v>
      </c>
      <c r="B141" s="12" t="s">
        <v>2273</v>
      </c>
      <c r="C141" s="11" t="s">
        <v>4630</v>
      </c>
      <c r="D141" s="795" t="s">
        <v>4631</v>
      </c>
      <c r="E141" s="144" t="s">
        <v>4632</v>
      </c>
      <c r="F141" s="11" t="s">
        <v>4633</v>
      </c>
      <c r="G141" s="13"/>
      <c r="H141" s="13"/>
      <c r="I141" s="13"/>
      <c r="J141" s="13"/>
      <c r="K141" s="13"/>
      <c r="L141" s="13"/>
      <c r="M141" s="13"/>
      <c r="N141" s="13"/>
      <c r="O141" s="13"/>
      <c r="P141" s="13"/>
      <c r="Q141" s="13"/>
      <c r="R141" s="13"/>
      <c r="S141" s="13"/>
      <c r="T141" s="13"/>
      <c r="U141" s="13"/>
    </row>
    <row r="142">
      <c r="A142" s="798" t="s">
        <v>4634</v>
      </c>
      <c r="B142" s="753" t="s">
        <v>2273</v>
      </c>
      <c r="C142" s="185" t="s">
        <v>4635</v>
      </c>
      <c r="D142" s="797" t="s">
        <v>4636</v>
      </c>
      <c r="E142" s="184" t="s">
        <v>4637</v>
      </c>
      <c r="F142" s="184" t="s">
        <v>4638</v>
      </c>
      <c r="G142" s="13"/>
      <c r="H142" s="13"/>
      <c r="I142" s="13"/>
      <c r="J142" s="13"/>
      <c r="K142" s="13"/>
      <c r="L142" s="13"/>
      <c r="M142" s="13"/>
      <c r="N142" s="13"/>
      <c r="O142" s="13"/>
      <c r="P142" s="13"/>
      <c r="Q142" s="13"/>
      <c r="R142" s="13"/>
      <c r="S142" s="13"/>
      <c r="T142" s="13"/>
      <c r="U142" s="13"/>
    </row>
    <row r="143">
      <c r="A143" s="786" t="s">
        <v>4639</v>
      </c>
      <c r="B143" s="12" t="s">
        <v>2273</v>
      </c>
      <c r="C143" s="144" t="s">
        <v>4640</v>
      </c>
      <c r="D143" s="795" t="s">
        <v>4627</v>
      </c>
      <c r="E143" s="11" t="s">
        <v>4641</v>
      </c>
      <c r="F143" s="11" t="s">
        <v>4642</v>
      </c>
      <c r="G143" s="13"/>
      <c r="H143" s="11" t="s">
        <v>4445</v>
      </c>
      <c r="I143" s="12" t="s">
        <v>3277</v>
      </c>
      <c r="J143" s="770" t="s">
        <v>4516</v>
      </c>
      <c r="K143" s="8" t="s">
        <v>4643</v>
      </c>
      <c r="L143" s="409" t="s">
        <v>4644</v>
      </c>
      <c r="M143" s="8" t="s">
        <v>4645</v>
      </c>
      <c r="N143" s="13"/>
      <c r="O143" s="13"/>
      <c r="P143" s="13"/>
      <c r="Q143" s="13"/>
      <c r="R143" s="13"/>
      <c r="S143" s="13"/>
      <c r="T143" s="13"/>
      <c r="U143" s="13"/>
    </row>
    <row r="144">
      <c r="A144" s="799" t="s">
        <v>4646</v>
      </c>
      <c r="B144" s="12" t="s">
        <v>2273</v>
      </c>
      <c r="C144" s="144" t="s">
        <v>4647</v>
      </c>
      <c r="D144" s="795" t="s">
        <v>4627</v>
      </c>
      <c r="E144" s="11" t="s">
        <v>4648</v>
      </c>
      <c r="F144" s="11" t="s">
        <v>4649</v>
      </c>
      <c r="G144" s="13"/>
      <c r="H144" s="770" t="s">
        <v>4432</v>
      </c>
      <c r="I144" s="770" t="s">
        <v>4650</v>
      </c>
      <c r="J144" s="409" t="s">
        <v>4445</v>
      </c>
      <c r="K144" s="12" t="s">
        <v>4651</v>
      </c>
      <c r="L144" s="409" t="s">
        <v>4434</v>
      </c>
      <c r="M144" s="12" t="s">
        <v>4541</v>
      </c>
      <c r="N144" s="770"/>
      <c r="O144" s="13"/>
      <c r="P144" s="13"/>
      <c r="Q144" s="13"/>
      <c r="R144" s="13"/>
      <c r="S144" s="13"/>
      <c r="T144" s="13"/>
      <c r="U144" s="13"/>
    </row>
    <row r="145">
      <c r="A145" s="799" t="s">
        <v>4652</v>
      </c>
      <c r="B145" s="12" t="s">
        <v>2273</v>
      </c>
      <c r="C145" s="144" t="s">
        <v>4653</v>
      </c>
      <c r="D145" s="795" t="s">
        <v>4622</v>
      </c>
      <c r="E145" s="13"/>
      <c r="F145" s="144" t="s">
        <v>4654</v>
      </c>
      <c r="G145" s="13"/>
      <c r="H145" s="11" t="s">
        <v>4458</v>
      </c>
      <c r="I145" s="12" t="s">
        <v>4518</v>
      </c>
      <c r="J145" s="409" t="s">
        <v>4486</v>
      </c>
      <c r="K145" s="12" t="s">
        <v>4655</v>
      </c>
      <c r="L145" s="409" t="s">
        <v>4618</v>
      </c>
      <c r="M145" s="12" t="s">
        <v>4515</v>
      </c>
      <c r="N145" s="753" t="s">
        <v>4656</v>
      </c>
      <c r="O145" s="13"/>
      <c r="P145" s="13"/>
      <c r="Q145" s="13"/>
      <c r="R145" s="13"/>
      <c r="S145" s="13"/>
      <c r="T145" s="13"/>
      <c r="U145" s="13"/>
    </row>
    <row r="146">
      <c r="A146" s="799" t="s">
        <v>4657</v>
      </c>
      <c r="B146" s="12" t="s">
        <v>2273</v>
      </c>
      <c r="C146" s="144" t="s">
        <v>4658</v>
      </c>
      <c r="D146" s="795" t="s">
        <v>4627</v>
      </c>
      <c r="E146" s="11" t="s">
        <v>4659</v>
      </c>
      <c r="F146" s="11" t="s">
        <v>4660</v>
      </c>
      <c r="G146" s="13"/>
      <c r="H146" s="770" t="s">
        <v>4432</v>
      </c>
      <c r="I146" s="770" t="s">
        <v>4541</v>
      </c>
      <c r="J146" s="409" t="s">
        <v>4445</v>
      </c>
      <c r="K146" s="12" t="s">
        <v>4661</v>
      </c>
      <c r="L146" s="409" t="s">
        <v>4434</v>
      </c>
      <c r="M146" s="12" t="s">
        <v>4661</v>
      </c>
      <c r="N146" s="409" t="s">
        <v>3585</v>
      </c>
      <c r="O146" s="12" t="s">
        <v>4662</v>
      </c>
      <c r="P146" s="13"/>
      <c r="Q146" s="13"/>
      <c r="R146" s="13"/>
      <c r="S146" s="13"/>
      <c r="T146" s="13"/>
      <c r="U146" s="13"/>
    </row>
    <row r="147">
      <c r="A147" s="799" t="s">
        <v>4663</v>
      </c>
      <c r="B147" s="12" t="s">
        <v>2273</v>
      </c>
      <c r="C147" s="144" t="s">
        <v>4664</v>
      </c>
      <c r="D147" s="795" t="s">
        <v>4665</v>
      </c>
      <c r="E147" s="11" t="s">
        <v>4666</v>
      </c>
      <c r="F147" s="11" t="s">
        <v>4667</v>
      </c>
      <c r="G147" s="13"/>
      <c r="H147" s="11" t="s">
        <v>4458</v>
      </c>
      <c r="I147" s="12" t="s">
        <v>4541</v>
      </c>
      <c r="J147" s="426" t="s">
        <v>4499</v>
      </c>
      <c r="K147" s="12" t="s">
        <v>4661</v>
      </c>
      <c r="L147" s="409" t="s">
        <v>3516</v>
      </c>
      <c r="M147" s="12" t="s">
        <v>4668</v>
      </c>
      <c r="N147" s="753" t="s">
        <v>4502</v>
      </c>
      <c r="O147" s="13"/>
      <c r="P147" s="13"/>
      <c r="Q147" s="13"/>
      <c r="R147" s="13"/>
      <c r="S147" s="13"/>
      <c r="T147" s="13"/>
      <c r="U147" s="13"/>
    </row>
    <row r="148" ht="15.75" customHeight="1">
      <c r="A148" s="799" t="s">
        <v>4669</v>
      </c>
      <c r="B148" s="12" t="s">
        <v>2273</v>
      </c>
      <c r="C148" s="11" t="s">
        <v>4670</v>
      </c>
      <c r="D148" s="795" t="s">
        <v>4665</v>
      </c>
      <c r="E148" s="13"/>
      <c r="F148" s="11" t="s">
        <v>4671</v>
      </c>
      <c r="G148" s="13"/>
      <c r="H148" s="11" t="s">
        <v>4458</v>
      </c>
      <c r="I148" s="12" t="s">
        <v>4518</v>
      </c>
      <c r="J148" s="409" t="s">
        <v>4486</v>
      </c>
      <c r="K148" s="12" t="s">
        <v>4655</v>
      </c>
      <c r="L148" s="409" t="s">
        <v>4618</v>
      </c>
      <c r="M148" s="12" t="s">
        <v>4515</v>
      </c>
      <c r="N148" s="753" t="s">
        <v>4502</v>
      </c>
      <c r="O148" s="13"/>
      <c r="P148" s="13"/>
      <c r="Q148" s="13"/>
      <c r="R148" s="13"/>
      <c r="S148" s="13"/>
      <c r="T148" s="13"/>
      <c r="U148" s="13"/>
    </row>
    <row r="149">
      <c r="A149" s="798" t="s">
        <v>64</v>
      </c>
      <c r="B149" s="753" t="s">
        <v>2273</v>
      </c>
      <c r="C149" s="185" t="s">
        <v>4672</v>
      </c>
      <c r="D149" s="797" t="s">
        <v>4627</v>
      </c>
      <c r="E149" s="439"/>
      <c r="F149" s="184" t="s">
        <v>4673</v>
      </c>
      <c r="G149" s="439"/>
      <c r="H149" s="753" t="s">
        <v>4432</v>
      </c>
      <c r="I149" s="753" t="s">
        <v>4446</v>
      </c>
      <c r="J149" s="753" t="s">
        <v>4445</v>
      </c>
      <c r="K149" s="800" t="s">
        <v>4674</v>
      </c>
      <c r="L149" s="753" t="s">
        <v>4434</v>
      </c>
      <c r="M149" s="753" t="s">
        <v>4661</v>
      </c>
      <c r="N149" s="753" t="s">
        <v>3585</v>
      </c>
      <c r="O149" s="753" t="s">
        <v>3277</v>
      </c>
      <c r="P149" s="439"/>
      <c r="Q149" s="439"/>
      <c r="R149" s="439"/>
      <c r="S149" s="439"/>
      <c r="T149" s="439"/>
      <c r="U149" s="439"/>
      <c r="V149" s="186"/>
      <c r="W149" s="186"/>
      <c r="X149" s="186"/>
      <c r="Y149" s="186"/>
      <c r="Z149" s="186"/>
      <c r="AA149" s="186"/>
      <c r="AB149" s="186"/>
      <c r="AC149" s="186"/>
    </row>
    <row r="150">
      <c r="A150" s="799" t="s">
        <v>1182</v>
      </c>
      <c r="B150" s="12" t="s">
        <v>2273</v>
      </c>
      <c r="C150" s="144" t="s">
        <v>3506</v>
      </c>
      <c r="D150" s="795" t="s">
        <v>4675</v>
      </c>
      <c r="E150" s="11" t="s">
        <v>3505</v>
      </c>
      <c r="F150" s="11" t="s">
        <v>4676</v>
      </c>
      <c r="G150" s="13"/>
      <c r="H150" s="770" t="s">
        <v>4432</v>
      </c>
      <c r="I150" s="82" t="s">
        <v>4677</v>
      </c>
      <c r="J150" s="48" t="s">
        <v>4678</v>
      </c>
      <c r="K150" s="8" t="s">
        <v>4679</v>
      </c>
      <c r="L150" s="409" t="s">
        <v>4516</v>
      </c>
      <c r="M150" s="8" t="s">
        <v>4680</v>
      </c>
      <c r="N150" s="13"/>
      <c r="O150" s="13"/>
      <c r="P150" s="13"/>
      <c r="Q150" s="13"/>
      <c r="R150" s="13"/>
      <c r="S150" s="13"/>
      <c r="T150" s="13"/>
      <c r="U150" s="13"/>
    </row>
    <row r="151">
      <c r="A151" s="801" t="s">
        <v>4681</v>
      </c>
      <c r="B151" s="12" t="s">
        <v>2273</v>
      </c>
      <c r="C151" s="11" t="s">
        <v>4682</v>
      </c>
      <c r="D151" s="465">
        <v>400.0</v>
      </c>
      <c r="E151" s="11" t="s">
        <v>4683</v>
      </c>
      <c r="F151" s="11">
        <v>3.7498823575E10</v>
      </c>
      <c r="G151" s="13"/>
      <c r="H151" s="770" t="s">
        <v>4432</v>
      </c>
      <c r="I151" s="770" t="s">
        <v>4684</v>
      </c>
      <c r="J151" s="409" t="s">
        <v>3534</v>
      </c>
      <c r="K151" s="8" t="s">
        <v>4685</v>
      </c>
      <c r="L151" s="13"/>
      <c r="M151" s="13"/>
      <c r="N151" s="13"/>
      <c r="O151" s="13"/>
      <c r="P151" s="13"/>
      <c r="Q151" s="13"/>
      <c r="R151" s="13"/>
      <c r="S151" s="13"/>
      <c r="T151" s="13"/>
      <c r="U151" s="13"/>
    </row>
    <row r="152">
      <c r="A152" s="802" t="s">
        <v>4686</v>
      </c>
      <c r="B152" s="12" t="s">
        <v>4687</v>
      </c>
      <c r="C152" s="144" t="s">
        <v>4688</v>
      </c>
      <c r="D152" s="795"/>
      <c r="E152" s="12" t="s">
        <v>4689</v>
      </c>
      <c r="F152" s="11" t="s">
        <v>4690</v>
      </c>
      <c r="G152" s="12" t="s">
        <v>4691</v>
      </c>
      <c r="H152" s="11" t="s">
        <v>4458</v>
      </c>
      <c r="I152" s="8" t="s">
        <v>4692</v>
      </c>
      <c r="J152" s="13"/>
      <c r="K152" s="13"/>
      <c r="L152" s="13"/>
      <c r="M152" s="13"/>
      <c r="N152" s="13"/>
      <c r="O152" s="13"/>
      <c r="P152" s="13"/>
      <c r="Q152" s="13"/>
      <c r="R152" s="13"/>
      <c r="S152" s="13"/>
      <c r="T152" s="13"/>
      <c r="U152" s="13"/>
    </row>
    <row r="153">
      <c r="A153" s="786" t="s">
        <v>4693</v>
      </c>
      <c r="B153" s="12" t="s">
        <v>2273</v>
      </c>
      <c r="C153" s="144" t="s">
        <v>4694</v>
      </c>
      <c r="D153" s="795" t="s">
        <v>4695</v>
      </c>
      <c r="E153" s="13"/>
      <c r="F153" s="11" t="s">
        <v>4696</v>
      </c>
      <c r="G153" s="12" t="s">
        <v>4697</v>
      </c>
      <c r="H153" s="11" t="s">
        <v>4458</v>
      </c>
      <c r="I153" s="8" t="s">
        <v>4698</v>
      </c>
      <c r="J153" s="13"/>
      <c r="K153" s="13"/>
      <c r="L153" s="13"/>
      <c r="M153" s="13"/>
      <c r="N153" s="13"/>
      <c r="O153" s="13"/>
      <c r="P153" s="13"/>
      <c r="Q153" s="13"/>
      <c r="R153" s="13"/>
      <c r="S153" s="13"/>
      <c r="T153" s="13"/>
      <c r="U153" s="13"/>
    </row>
    <row r="154">
      <c r="A154" s="786" t="s">
        <v>4699</v>
      </c>
      <c r="B154" s="12" t="s">
        <v>2273</v>
      </c>
      <c r="C154" s="144" t="s">
        <v>4700</v>
      </c>
      <c r="D154" s="795" t="s">
        <v>4622</v>
      </c>
      <c r="E154" s="13"/>
      <c r="F154" s="11" t="s">
        <v>4701</v>
      </c>
      <c r="G154" s="13"/>
      <c r="H154" s="11" t="s">
        <v>4458</v>
      </c>
      <c r="I154" s="12" t="s">
        <v>4702</v>
      </c>
      <c r="J154" s="426" t="s">
        <v>4486</v>
      </c>
      <c r="K154" s="12" t="s">
        <v>4703</v>
      </c>
      <c r="L154" s="409" t="s">
        <v>4618</v>
      </c>
      <c r="M154" s="12" t="s">
        <v>4704</v>
      </c>
      <c r="N154" s="753" t="s">
        <v>4502</v>
      </c>
      <c r="O154" s="13"/>
      <c r="P154" s="13"/>
      <c r="Q154" s="13"/>
      <c r="R154" s="13"/>
      <c r="S154" s="13"/>
      <c r="T154" s="13"/>
      <c r="U154" s="13"/>
    </row>
    <row r="155">
      <c r="A155" s="786" t="s">
        <v>4705</v>
      </c>
      <c r="B155" s="753" t="s">
        <v>2273</v>
      </c>
      <c r="C155" s="185" t="s">
        <v>4706</v>
      </c>
      <c r="D155" s="797" t="s">
        <v>4627</v>
      </c>
      <c r="E155" s="184" t="s">
        <v>4707</v>
      </c>
      <c r="F155" s="184" t="s">
        <v>4708</v>
      </c>
      <c r="G155" s="13"/>
      <c r="H155" s="12" t="s">
        <v>4432</v>
      </c>
      <c r="I155" s="12" t="s">
        <v>4709</v>
      </c>
      <c r="J155" s="770"/>
      <c r="K155" s="13"/>
      <c r="L155" s="13"/>
      <c r="M155" s="13"/>
      <c r="N155" s="13"/>
      <c r="O155" s="13"/>
      <c r="P155" s="13"/>
      <c r="Q155" s="13"/>
      <c r="R155" s="13"/>
      <c r="S155" s="13"/>
      <c r="T155" s="13"/>
      <c r="U155" s="13"/>
    </row>
    <row r="156">
      <c r="A156" s="798" t="s">
        <v>4710</v>
      </c>
      <c r="B156" s="753" t="s">
        <v>2273</v>
      </c>
      <c r="C156" s="184" t="s">
        <v>4711</v>
      </c>
      <c r="D156" s="797" t="s">
        <v>4627</v>
      </c>
      <c r="E156" s="439"/>
      <c r="F156" s="184" t="s">
        <v>4712</v>
      </c>
      <c r="G156" s="439"/>
      <c r="H156" s="753" t="s">
        <v>4432</v>
      </c>
      <c r="I156" s="753" t="s">
        <v>4702</v>
      </c>
      <c r="J156" s="753" t="s">
        <v>4434</v>
      </c>
      <c r="K156" s="753" t="s">
        <v>4702</v>
      </c>
      <c r="L156" s="753" t="s">
        <v>3585</v>
      </c>
      <c r="M156" s="753" t="s">
        <v>3739</v>
      </c>
      <c r="N156" s="439"/>
      <c r="O156" s="439"/>
      <c r="P156" s="439"/>
      <c r="Q156" s="439"/>
      <c r="R156" s="439"/>
      <c r="S156" s="439"/>
      <c r="T156" s="439"/>
      <c r="U156" s="439"/>
      <c r="V156" s="186"/>
      <c r="W156" s="186"/>
      <c r="X156" s="186"/>
      <c r="Y156" s="186"/>
      <c r="Z156" s="186"/>
      <c r="AA156" s="186"/>
      <c r="AB156" s="186"/>
      <c r="AC156" s="186"/>
    </row>
    <row r="157" ht="15.75" customHeight="1">
      <c r="A157" s="796" t="s">
        <v>4713</v>
      </c>
      <c r="B157" s="753" t="s">
        <v>2273</v>
      </c>
      <c r="C157" s="184" t="s">
        <v>4714</v>
      </c>
      <c r="D157" s="797" t="s">
        <v>4627</v>
      </c>
      <c r="E157" s="439"/>
      <c r="F157" s="184" t="s">
        <v>4715</v>
      </c>
      <c r="G157" s="439"/>
      <c r="H157" s="753" t="s">
        <v>4432</v>
      </c>
      <c r="I157" s="753" t="s">
        <v>4702</v>
      </c>
      <c r="J157" s="753" t="s">
        <v>4434</v>
      </c>
      <c r="K157" s="753" t="s">
        <v>4702</v>
      </c>
      <c r="L157" s="753" t="s">
        <v>3585</v>
      </c>
      <c r="M157" s="753" t="s">
        <v>3739</v>
      </c>
      <c r="N157" s="439"/>
      <c r="O157" s="439"/>
      <c r="P157" s="439"/>
      <c r="Q157" s="439"/>
      <c r="R157" s="439"/>
      <c r="S157" s="439"/>
      <c r="T157" s="439"/>
      <c r="U157" s="439"/>
      <c r="V157" s="186"/>
      <c r="W157" s="186"/>
      <c r="X157" s="186"/>
      <c r="Y157" s="186"/>
      <c r="Z157" s="186"/>
      <c r="AA157" s="186"/>
      <c r="AB157" s="186"/>
      <c r="AC157" s="186"/>
    </row>
    <row r="158">
      <c r="A158" s="803" t="s">
        <v>4716</v>
      </c>
      <c r="B158" s="12" t="s">
        <v>2273</v>
      </c>
      <c r="C158" s="8" t="s">
        <v>4717</v>
      </c>
      <c r="D158" s="804" t="s">
        <v>4627</v>
      </c>
      <c r="E158" s="13"/>
      <c r="F158" s="12" t="s">
        <v>4718</v>
      </c>
      <c r="G158" s="13"/>
      <c r="H158" s="11" t="s">
        <v>4445</v>
      </c>
      <c r="I158" s="12" t="s">
        <v>4719</v>
      </c>
      <c r="J158" s="409" t="s">
        <v>4516</v>
      </c>
      <c r="K158" s="8" t="s">
        <v>4720</v>
      </c>
      <c r="L158" s="800" t="s">
        <v>4721</v>
      </c>
      <c r="M158" s="13"/>
      <c r="N158" s="13"/>
      <c r="O158" s="13"/>
      <c r="P158" s="13"/>
      <c r="Q158" s="13"/>
      <c r="R158" s="13"/>
      <c r="S158" s="13"/>
      <c r="T158" s="13"/>
      <c r="U158" s="13"/>
    </row>
    <row r="159">
      <c r="A159" s="805" t="s">
        <v>4722</v>
      </c>
      <c r="B159" s="753" t="s">
        <v>2273</v>
      </c>
      <c r="C159" s="800" t="s">
        <v>4723</v>
      </c>
      <c r="D159" s="806" t="s">
        <v>4627</v>
      </c>
      <c r="E159" s="800" t="s">
        <v>4724</v>
      </c>
      <c r="F159" s="753" t="s">
        <v>4725</v>
      </c>
      <c r="G159" s="439"/>
      <c r="H159" s="184" t="s">
        <v>4445</v>
      </c>
      <c r="I159" s="753" t="s">
        <v>4702</v>
      </c>
      <c r="J159" s="753" t="s">
        <v>4434</v>
      </c>
      <c r="K159" s="753" t="s">
        <v>4702</v>
      </c>
      <c r="L159" s="753" t="s">
        <v>3585</v>
      </c>
      <c r="M159" s="753" t="s">
        <v>4726</v>
      </c>
      <c r="N159" s="439"/>
      <c r="O159" s="439"/>
      <c r="P159" s="439"/>
      <c r="Q159" s="439"/>
      <c r="R159" s="439"/>
      <c r="S159" s="439"/>
      <c r="T159" s="439"/>
      <c r="U159" s="439"/>
      <c r="V159" s="186"/>
      <c r="W159" s="186"/>
      <c r="X159" s="186"/>
      <c r="Y159" s="186"/>
      <c r="Z159" s="186"/>
      <c r="AA159" s="186"/>
      <c r="AB159" s="186"/>
      <c r="AC159" s="186"/>
    </row>
    <row r="160">
      <c r="A160" s="807" t="s">
        <v>4727</v>
      </c>
      <c r="B160" s="12" t="s">
        <v>2273</v>
      </c>
      <c r="C160" s="8" t="s">
        <v>4728</v>
      </c>
      <c r="D160" s="804" t="s">
        <v>4627</v>
      </c>
      <c r="E160" s="13"/>
      <c r="F160" s="12" t="s">
        <v>4729</v>
      </c>
      <c r="G160" s="13"/>
      <c r="H160" s="11" t="s">
        <v>4445</v>
      </c>
      <c r="I160" s="12" t="s">
        <v>4719</v>
      </c>
      <c r="J160" s="409" t="s">
        <v>4516</v>
      </c>
      <c r="K160" s="8" t="s">
        <v>4730</v>
      </c>
      <c r="L160" s="13"/>
      <c r="M160" s="13"/>
      <c r="N160" s="13"/>
      <c r="O160" s="13"/>
      <c r="P160" s="13"/>
      <c r="Q160" s="13"/>
      <c r="R160" s="13"/>
      <c r="S160" s="13"/>
      <c r="T160" s="13"/>
      <c r="U160" s="13"/>
    </row>
    <row r="161" ht="15.75" customHeight="1">
      <c r="A161" s="803" t="s">
        <v>4731</v>
      </c>
      <c r="B161" s="12" t="s">
        <v>2273</v>
      </c>
      <c r="C161" s="808" t="s">
        <v>4732</v>
      </c>
      <c r="D161" s="804" t="s">
        <v>4627</v>
      </c>
      <c r="E161" s="13"/>
      <c r="F161" s="13">
        <f>+37443250026</f>
        <v>37443250026</v>
      </c>
      <c r="G161" s="13"/>
      <c r="H161" s="11" t="s">
        <v>4445</v>
      </c>
      <c r="I161" s="12" t="s">
        <v>4719</v>
      </c>
      <c r="J161" s="409" t="s">
        <v>4516</v>
      </c>
      <c r="K161" s="8" t="s">
        <v>4719</v>
      </c>
      <c r="L161" s="409" t="s">
        <v>4499</v>
      </c>
      <c r="M161" s="12" t="s">
        <v>4733</v>
      </c>
      <c r="N161" s="409" t="s">
        <v>3516</v>
      </c>
      <c r="O161" s="12" t="s">
        <v>4518</v>
      </c>
      <c r="P161" s="753" t="s">
        <v>4502</v>
      </c>
      <c r="Q161" s="13"/>
      <c r="R161" s="13"/>
      <c r="S161" s="13"/>
      <c r="T161" s="13"/>
      <c r="U161" s="13"/>
    </row>
    <row r="162">
      <c r="A162" s="809" t="s">
        <v>4734</v>
      </c>
      <c r="B162" s="12" t="s">
        <v>2273</v>
      </c>
      <c r="C162" s="808" t="s">
        <v>4735</v>
      </c>
      <c r="D162" s="804" t="s">
        <v>4627</v>
      </c>
      <c r="E162" s="13"/>
      <c r="F162" s="12" t="s">
        <v>4736</v>
      </c>
      <c r="G162" s="13"/>
      <c r="H162" s="11" t="s">
        <v>4445</v>
      </c>
      <c r="I162" s="8" t="s">
        <v>4737</v>
      </c>
      <c r="J162" s="12" t="s">
        <v>4428</v>
      </c>
      <c r="K162" s="8" t="s">
        <v>4738</v>
      </c>
      <c r="L162" s="409" t="s">
        <v>4434</v>
      </c>
      <c r="M162" s="8" t="s">
        <v>4739</v>
      </c>
      <c r="N162" s="426" t="s">
        <v>4509</v>
      </c>
      <c r="O162" s="8" t="s">
        <v>4740</v>
      </c>
      <c r="P162" s="11" t="s">
        <v>3520</v>
      </c>
      <c r="Q162" s="8" t="s">
        <v>4741</v>
      </c>
      <c r="R162" s="409" t="s">
        <v>3545</v>
      </c>
      <c r="S162" s="8" t="s">
        <v>4742</v>
      </c>
      <c r="T162" s="13"/>
      <c r="U162" s="13"/>
    </row>
    <row r="163">
      <c r="A163" s="786" t="s">
        <v>4743</v>
      </c>
      <c r="B163" s="12" t="s">
        <v>2273</v>
      </c>
      <c r="C163" s="144" t="s">
        <v>4744</v>
      </c>
      <c r="D163" s="804" t="s">
        <v>4627</v>
      </c>
      <c r="E163" s="13"/>
      <c r="F163" s="11">
        <v>3.7498791091E10</v>
      </c>
      <c r="G163" s="13"/>
      <c r="H163" s="12" t="s">
        <v>4428</v>
      </c>
      <c r="I163" s="8" t="s">
        <v>4745</v>
      </c>
      <c r="J163" s="13"/>
      <c r="K163" s="13"/>
      <c r="L163" s="13"/>
      <c r="M163" s="13"/>
      <c r="N163" s="13"/>
      <c r="O163" s="13"/>
      <c r="P163" s="13"/>
      <c r="Q163" s="13"/>
      <c r="R163" s="13"/>
      <c r="S163" s="13"/>
      <c r="T163" s="13"/>
      <c r="U163" s="13"/>
    </row>
    <row r="164">
      <c r="A164" s="810" t="s">
        <v>4746</v>
      </c>
      <c r="B164" s="12" t="s">
        <v>2273</v>
      </c>
      <c r="C164" s="811" t="s">
        <v>4747</v>
      </c>
      <c r="D164" s="795" t="s">
        <v>4622</v>
      </c>
      <c r="E164" s="13"/>
      <c r="F164" s="11">
        <v>3.7460460203E10</v>
      </c>
      <c r="G164" s="13"/>
      <c r="H164" s="12" t="s">
        <v>4434</v>
      </c>
      <c r="I164" s="12" t="s">
        <v>4702</v>
      </c>
      <c r="J164" s="409" t="s">
        <v>4509</v>
      </c>
      <c r="K164" s="12" t="s">
        <v>4748</v>
      </c>
      <c r="L164" s="753" t="s">
        <v>3525</v>
      </c>
      <c r="M164" s="13"/>
      <c r="N164" s="13"/>
      <c r="O164" s="13"/>
      <c r="P164" s="13"/>
      <c r="Q164" s="13"/>
      <c r="R164" s="13"/>
      <c r="S164" s="13"/>
      <c r="T164" s="13"/>
      <c r="U164" s="13"/>
    </row>
    <row r="165">
      <c r="A165" s="810" t="s">
        <v>4749</v>
      </c>
      <c r="B165" s="12" t="s">
        <v>2273</v>
      </c>
      <c r="C165" s="812" t="s">
        <v>4750</v>
      </c>
      <c r="D165" s="795" t="s">
        <v>4622</v>
      </c>
      <c r="E165" s="13"/>
      <c r="F165" s="11">
        <v>3.7410600065E10</v>
      </c>
      <c r="G165" s="13"/>
      <c r="H165" s="13"/>
      <c r="I165" s="13"/>
      <c r="J165" s="13"/>
      <c r="K165" s="13"/>
      <c r="L165" s="13"/>
      <c r="M165" s="13"/>
      <c r="N165" s="13"/>
      <c r="O165" s="13"/>
      <c r="P165" s="13"/>
      <c r="Q165" s="13"/>
      <c r="R165" s="13"/>
      <c r="S165" s="13"/>
      <c r="T165" s="13"/>
      <c r="U165" s="13"/>
    </row>
    <row r="166">
      <c r="A166" s="810" t="s">
        <v>4751</v>
      </c>
      <c r="B166" s="12" t="s">
        <v>2273</v>
      </c>
      <c r="C166" s="813" t="s">
        <v>4752</v>
      </c>
      <c r="D166" s="795" t="s">
        <v>4636</v>
      </c>
      <c r="E166" s="13"/>
      <c r="F166" s="11">
        <v>3.7499993883E10</v>
      </c>
      <c r="G166" s="13"/>
      <c r="H166" s="12" t="s">
        <v>4434</v>
      </c>
      <c r="I166" s="12" t="s">
        <v>4753</v>
      </c>
      <c r="J166" s="409" t="s">
        <v>4509</v>
      </c>
      <c r="K166" s="12" t="s">
        <v>4754</v>
      </c>
      <c r="L166" s="753" t="s">
        <v>3525</v>
      </c>
      <c r="M166" s="13"/>
      <c r="N166" s="13"/>
      <c r="O166" s="13"/>
      <c r="P166" s="13"/>
      <c r="Q166" s="13"/>
      <c r="R166" s="13"/>
      <c r="S166" s="13"/>
      <c r="T166" s="13"/>
      <c r="U166" s="13"/>
    </row>
    <row r="167">
      <c r="A167" s="786" t="s">
        <v>4755</v>
      </c>
      <c r="B167" s="12" t="s">
        <v>2273</v>
      </c>
      <c r="C167" s="812" t="s">
        <v>4756</v>
      </c>
      <c r="D167" s="795" t="s">
        <v>4695</v>
      </c>
      <c r="E167" s="13"/>
      <c r="F167" s="144" t="s">
        <v>4757</v>
      </c>
      <c r="G167" s="13"/>
      <c r="H167" s="11" t="s">
        <v>4434</v>
      </c>
      <c r="I167" s="8" t="s">
        <v>4758</v>
      </c>
      <c r="J167" s="409" t="s">
        <v>4499</v>
      </c>
      <c r="K167" s="8" t="s">
        <v>4759</v>
      </c>
      <c r="L167" s="48" t="s">
        <v>4760</v>
      </c>
      <c r="M167" s="8" t="s">
        <v>4761</v>
      </c>
      <c r="N167" s="13"/>
      <c r="O167" s="13"/>
      <c r="P167" s="13"/>
      <c r="Q167" s="13"/>
      <c r="R167" s="13"/>
      <c r="S167" s="13"/>
      <c r="T167" s="13"/>
      <c r="U167" s="13"/>
    </row>
    <row r="168">
      <c r="A168" s="786" t="s">
        <v>4762</v>
      </c>
      <c r="B168" s="12" t="s">
        <v>2273</v>
      </c>
      <c r="C168" s="812" t="s">
        <v>4763</v>
      </c>
      <c r="D168" s="795" t="s">
        <v>4627</v>
      </c>
      <c r="E168" s="13"/>
      <c r="F168" s="11">
        <v>3.7495507065E10</v>
      </c>
      <c r="G168" s="13"/>
      <c r="H168" s="12" t="s">
        <v>4428</v>
      </c>
      <c r="I168" s="12" t="s">
        <v>4764</v>
      </c>
      <c r="J168" s="13"/>
      <c r="K168" s="13"/>
      <c r="L168" s="13"/>
      <c r="M168" s="13"/>
      <c r="N168" s="13"/>
      <c r="O168" s="13"/>
      <c r="P168" s="13"/>
      <c r="Q168" s="13"/>
      <c r="R168" s="13"/>
      <c r="S168" s="13"/>
      <c r="T168" s="13"/>
      <c r="U168" s="13"/>
    </row>
    <row r="169" ht="15.75" customHeight="1">
      <c r="A169" s="786" t="s">
        <v>4765</v>
      </c>
      <c r="B169" s="12" t="s">
        <v>2273</v>
      </c>
      <c r="C169" s="811" t="s">
        <v>4766</v>
      </c>
      <c r="D169" s="795" t="s">
        <v>4627</v>
      </c>
      <c r="E169" s="13"/>
      <c r="F169" s="11">
        <v>3.7410448292E10</v>
      </c>
      <c r="G169" s="13"/>
      <c r="H169" s="12" t="s">
        <v>4428</v>
      </c>
      <c r="I169" s="12" t="s">
        <v>4767</v>
      </c>
      <c r="J169" s="13"/>
      <c r="K169" s="13"/>
      <c r="L169" s="13"/>
      <c r="M169" s="13"/>
      <c r="N169" s="13"/>
      <c r="O169" s="13"/>
      <c r="P169" s="13"/>
      <c r="Q169" s="13"/>
      <c r="R169" s="13"/>
      <c r="S169" s="13"/>
      <c r="T169" s="13"/>
      <c r="U169" s="13"/>
    </row>
    <row r="170">
      <c r="A170" s="810" t="s">
        <v>4768</v>
      </c>
      <c r="B170" s="12" t="s">
        <v>2273</v>
      </c>
      <c r="C170" s="812" t="s">
        <v>4769</v>
      </c>
      <c r="D170" s="795" t="s">
        <v>4627</v>
      </c>
      <c r="E170" s="13"/>
      <c r="F170" s="11">
        <v>3.7499000748E10</v>
      </c>
      <c r="G170" s="13"/>
      <c r="H170" s="12" t="s">
        <v>4428</v>
      </c>
      <c r="I170" s="12" t="s">
        <v>4726</v>
      </c>
      <c r="J170" s="409" t="s">
        <v>4526</v>
      </c>
      <c r="K170" s="12" t="s">
        <v>4770</v>
      </c>
      <c r="L170" s="409" t="s">
        <v>4448</v>
      </c>
      <c r="M170" s="12" t="s">
        <v>4771</v>
      </c>
      <c r="N170" s="746" t="s">
        <v>4450</v>
      </c>
      <c r="O170" s="13"/>
      <c r="P170" s="13"/>
      <c r="Q170" s="13"/>
      <c r="R170" s="13"/>
      <c r="S170" s="13"/>
      <c r="T170" s="13"/>
      <c r="U170" s="13"/>
    </row>
    <row r="171" ht="15.75" customHeight="1">
      <c r="A171" s="810" t="s">
        <v>315</v>
      </c>
      <c r="B171" s="12" t="s">
        <v>2273</v>
      </c>
      <c r="C171" s="814" t="s">
        <v>4772</v>
      </c>
      <c r="D171" s="795" t="s">
        <v>4627</v>
      </c>
      <c r="E171" s="13"/>
      <c r="F171" s="11">
        <v>3.743330047E10</v>
      </c>
      <c r="G171" s="13"/>
      <c r="H171" s="11" t="s">
        <v>4428</v>
      </c>
      <c r="I171" s="12" t="s">
        <v>4773</v>
      </c>
      <c r="J171" s="13"/>
      <c r="K171" s="13"/>
      <c r="L171" s="13"/>
      <c r="M171" s="13"/>
      <c r="N171" s="13"/>
      <c r="O171" s="13"/>
      <c r="P171" s="13"/>
      <c r="Q171" s="13"/>
      <c r="R171" s="13"/>
      <c r="S171" s="13"/>
      <c r="T171" s="13"/>
      <c r="U171" s="13"/>
    </row>
    <row r="172">
      <c r="A172" s="786" t="s">
        <v>4774</v>
      </c>
      <c r="B172" s="12" t="s">
        <v>2273</v>
      </c>
      <c r="C172" s="795" t="s">
        <v>4775</v>
      </c>
      <c r="D172" s="795" t="s">
        <v>4636</v>
      </c>
      <c r="E172" s="13"/>
      <c r="F172" s="11">
        <v>3.7444282002E10</v>
      </c>
      <c r="G172" s="13"/>
      <c r="H172" s="11" t="s">
        <v>4434</v>
      </c>
      <c r="I172" s="12" t="s">
        <v>4776</v>
      </c>
      <c r="J172" s="409" t="s">
        <v>4509</v>
      </c>
      <c r="K172" s="8" t="s">
        <v>4777</v>
      </c>
      <c r="L172" s="13"/>
      <c r="M172" s="13"/>
      <c r="N172" s="13"/>
      <c r="O172" s="13"/>
      <c r="P172" s="13"/>
      <c r="Q172" s="13"/>
      <c r="R172" s="13"/>
      <c r="S172" s="13"/>
      <c r="T172" s="13"/>
      <c r="U172" s="13"/>
    </row>
    <row r="173">
      <c r="A173" s="799" t="s">
        <v>4778</v>
      </c>
      <c r="B173" s="12" t="s">
        <v>2273</v>
      </c>
      <c r="C173" s="814" t="s">
        <v>4779</v>
      </c>
      <c r="D173" s="795" t="s">
        <v>4622</v>
      </c>
      <c r="E173" s="13"/>
      <c r="F173" s="11">
        <v>3.7410390088E10</v>
      </c>
      <c r="G173" s="13"/>
      <c r="H173" s="12" t="s">
        <v>4499</v>
      </c>
      <c r="I173" s="8" t="s">
        <v>4780</v>
      </c>
      <c r="J173" s="13"/>
      <c r="K173" s="13"/>
      <c r="L173" s="13"/>
      <c r="M173" s="13"/>
      <c r="N173" s="13"/>
      <c r="O173" s="13"/>
      <c r="P173" s="13"/>
      <c r="Q173" s="13"/>
      <c r="R173" s="13"/>
      <c r="S173" s="13"/>
      <c r="T173" s="13"/>
      <c r="U173" s="13"/>
    </row>
    <row r="174">
      <c r="A174" s="786" t="s">
        <v>4781</v>
      </c>
      <c r="B174" s="12" t="s">
        <v>2273</v>
      </c>
      <c r="C174" s="812" t="s">
        <v>4782</v>
      </c>
      <c r="D174" s="795" t="s">
        <v>4636</v>
      </c>
      <c r="E174" s="13"/>
      <c r="F174" s="11">
        <v>3.7491100035E10</v>
      </c>
      <c r="G174" s="13"/>
      <c r="H174" s="11" t="s">
        <v>4458</v>
      </c>
      <c r="I174" s="12" t="s">
        <v>4726</v>
      </c>
      <c r="J174" s="426" t="s">
        <v>4486</v>
      </c>
      <c r="K174" s="12" t="s">
        <v>4726</v>
      </c>
      <c r="L174" s="409" t="s">
        <v>4618</v>
      </c>
      <c r="M174" s="12" t="s">
        <v>4783</v>
      </c>
      <c r="N174" s="753" t="s">
        <v>4502</v>
      </c>
      <c r="O174" s="13"/>
      <c r="P174" s="13"/>
      <c r="Q174" s="13"/>
      <c r="R174" s="13"/>
      <c r="S174" s="13"/>
      <c r="T174" s="13"/>
      <c r="U174" s="13"/>
    </row>
    <row r="175">
      <c r="A175" s="786" t="s">
        <v>4784</v>
      </c>
      <c r="B175" s="12" t="s">
        <v>2273</v>
      </c>
      <c r="C175" s="11" t="s">
        <v>4785</v>
      </c>
      <c r="D175" s="795" t="s">
        <v>4636</v>
      </c>
      <c r="E175" s="13"/>
      <c r="F175" s="11">
        <v>3.744455576E10</v>
      </c>
      <c r="G175" s="13"/>
      <c r="H175" s="11" t="s">
        <v>4458</v>
      </c>
      <c r="I175" s="12" t="s">
        <v>4786</v>
      </c>
      <c r="J175" s="426" t="s">
        <v>4499</v>
      </c>
      <c r="K175" s="12" t="s">
        <v>4787</v>
      </c>
      <c r="L175" s="409" t="s">
        <v>3516</v>
      </c>
      <c r="M175" s="12" t="s">
        <v>4788</v>
      </c>
      <c r="N175" s="753" t="s">
        <v>4502</v>
      </c>
      <c r="O175" s="13"/>
      <c r="P175" s="13"/>
      <c r="Q175" s="13"/>
      <c r="R175" s="13"/>
      <c r="S175" s="13"/>
      <c r="T175" s="13"/>
      <c r="U175" s="13"/>
    </row>
    <row r="176">
      <c r="A176" s="786" t="s">
        <v>738</v>
      </c>
      <c r="B176" s="12" t="s">
        <v>2273</v>
      </c>
      <c r="C176" s="795" t="s">
        <v>4789</v>
      </c>
      <c r="D176" s="815" t="s">
        <v>4627</v>
      </c>
      <c r="E176" s="13"/>
      <c r="F176" s="11">
        <v>3.7494700678E10</v>
      </c>
      <c r="G176" s="13"/>
      <c r="H176" s="11" t="s">
        <v>4428</v>
      </c>
      <c r="I176" s="8" t="s">
        <v>4790</v>
      </c>
      <c r="J176" s="13"/>
      <c r="K176" s="13"/>
      <c r="L176" s="13"/>
      <c r="M176" s="13"/>
      <c r="N176" s="13"/>
      <c r="O176" s="13"/>
      <c r="P176" s="13"/>
      <c r="Q176" s="13"/>
      <c r="R176" s="13"/>
      <c r="S176" s="13"/>
      <c r="T176" s="13"/>
      <c r="U176" s="13"/>
    </row>
    <row r="177">
      <c r="A177" s="786" t="s">
        <v>4791</v>
      </c>
      <c r="B177" s="12" t="s">
        <v>2273</v>
      </c>
      <c r="C177" s="795" t="s">
        <v>4792</v>
      </c>
      <c r="D177" s="795" t="s">
        <v>4627</v>
      </c>
      <c r="E177" s="13"/>
      <c r="F177" s="11">
        <v>3.7411202311E10</v>
      </c>
      <c r="G177" s="13"/>
      <c r="H177" s="12" t="s">
        <v>4428</v>
      </c>
      <c r="I177" s="8" t="s">
        <v>4793</v>
      </c>
      <c r="J177" s="13"/>
      <c r="K177" s="13"/>
      <c r="L177" s="13"/>
      <c r="M177" s="13"/>
      <c r="N177" s="13"/>
      <c r="O177" s="13"/>
      <c r="P177" s="13"/>
      <c r="Q177" s="13"/>
      <c r="R177" s="13"/>
      <c r="S177" s="13"/>
      <c r="T177" s="13"/>
      <c r="U177" s="13"/>
    </row>
    <row r="178">
      <c r="A178" s="799" t="s">
        <v>4794</v>
      </c>
      <c r="B178" s="12" t="s">
        <v>2273</v>
      </c>
      <c r="C178" s="813" t="s">
        <v>4795</v>
      </c>
      <c r="D178" s="795" t="s">
        <v>4636</v>
      </c>
      <c r="E178" s="13"/>
      <c r="F178" s="512">
        <f>+37410303003</f>
        <v>37410303003</v>
      </c>
      <c r="G178" s="13"/>
      <c r="H178" s="12" t="s">
        <v>4499</v>
      </c>
      <c r="I178" s="12" t="s">
        <v>4796</v>
      </c>
      <c r="J178" s="409" t="s">
        <v>4526</v>
      </c>
      <c r="K178" s="12" t="s">
        <v>4797</v>
      </c>
      <c r="L178" s="409" t="s">
        <v>4448</v>
      </c>
      <c r="M178" s="12" t="s">
        <v>4668</v>
      </c>
      <c r="N178" s="746" t="s">
        <v>4450</v>
      </c>
      <c r="O178" s="13"/>
      <c r="P178" s="13"/>
      <c r="Q178" s="13"/>
      <c r="R178" s="13"/>
      <c r="S178" s="13"/>
      <c r="T178" s="13"/>
      <c r="U178" s="13"/>
    </row>
    <row r="179">
      <c r="A179" s="798" t="s">
        <v>4798</v>
      </c>
      <c r="B179" s="753" t="s">
        <v>2273</v>
      </c>
      <c r="C179" s="816" t="s">
        <v>4799</v>
      </c>
      <c r="D179" s="797" t="s">
        <v>4627</v>
      </c>
      <c r="E179" s="439"/>
      <c r="F179" s="184" t="s">
        <v>4800</v>
      </c>
      <c r="G179" s="13"/>
      <c r="H179" s="13"/>
      <c r="I179" s="13"/>
      <c r="J179" s="13"/>
      <c r="K179" s="13"/>
      <c r="L179" s="13"/>
      <c r="M179" s="13"/>
      <c r="N179" s="13"/>
      <c r="O179" s="13"/>
      <c r="P179" s="13"/>
      <c r="Q179" s="13"/>
      <c r="R179" s="13"/>
      <c r="S179" s="13"/>
      <c r="T179" s="13"/>
      <c r="U179" s="13"/>
    </row>
    <row r="180">
      <c r="A180" s="817" t="s">
        <v>4801</v>
      </c>
      <c r="B180" s="12" t="s">
        <v>2273</v>
      </c>
      <c r="C180" s="795" t="s">
        <v>4802</v>
      </c>
      <c r="D180" s="795" t="s">
        <v>4636</v>
      </c>
      <c r="E180" s="13"/>
      <c r="F180" s="512">
        <f>+37411550021</f>
        <v>37411550021</v>
      </c>
      <c r="G180" s="13"/>
      <c r="H180" s="11" t="s">
        <v>4499</v>
      </c>
      <c r="I180" s="12" t="s">
        <v>4726</v>
      </c>
      <c r="J180" s="409" t="s">
        <v>3516</v>
      </c>
      <c r="K180" s="12" t="s">
        <v>3739</v>
      </c>
      <c r="L180" s="753" t="s">
        <v>4502</v>
      </c>
      <c r="M180" s="13"/>
      <c r="N180" s="13"/>
      <c r="O180" s="13"/>
      <c r="P180" s="13"/>
      <c r="Q180" s="13"/>
      <c r="R180" s="13"/>
      <c r="S180" s="13"/>
      <c r="T180" s="13"/>
      <c r="U180" s="13"/>
    </row>
    <row r="181">
      <c r="A181" s="799" t="s">
        <v>4803</v>
      </c>
      <c r="B181" s="12" t="s">
        <v>2273</v>
      </c>
      <c r="C181" s="795" t="s">
        <v>4804</v>
      </c>
      <c r="D181" s="795" t="s">
        <v>4627</v>
      </c>
      <c r="E181" s="13"/>
      <c r="F181" s="144" t="s">
        <v>4805</v>
      </c>
      <c r="G181" s="13"/>
      <c r="H181" s="11" t="s">
        <v>4428</v>
      </c>
      <c r="I181" s="8" t="s">
        <v>4806</v>
      </c>
      <c r="J181" s="13"/>
      <c r="K181" s="13"/>
      <c r="L181" s="13"/>
      <c r="M181" s="13"/>
      <c r="N181" s="13"/>
      <c r="O181" s="13"/>
      <c r="P181" s="13"/>
      <c r="Q181" s="13"/>
      <c r="R181" s="13"/>
      <c r="S181" s="13"/>
      <c r="T181" s="13"/>
      <c r="U181" s="13"/>
    </row>
    <row r="182" ht="15.75" customHeight="1">
      <c r="A182" s="786" t="s">
        <v>4807</v>
      </c>
      <c r="B182" s="12" t="s">
        <v>2273</v>
      </c>
      <c r="C182" s="795" t="s">
        <v>4808</v>
      </c>
      <c r="D182" s="795" t="s">
        <v>4627</v>
      </c>
      <c r="E182" s="13"/>
      <c r="F182" s="512">
        <f>+37444477577</f>
        <v>37444477577</v>
      </c>
      <c r="G182" s="13"/>
      <c r="H182" s="11" t="s">
        <v>4428</v>
      </c>
      <c r="I182" s="12" t="s">
        <v>4541</v>
      </c>
      <c r="J182" s="13"/>
      <c r="K182" s="13"/>
      <c r="L182" s="13"/>
      <c r="M182" s="13"/>
      <c r="N182" s="13"/>
      <c r="O182" s="13"/>
      <c r="P182" s="13"/>
      <c r="Q182" s="13"/>
      <c r="R182" s="13"/>
      <c r="S182" s="13"/>
      <c r="T182" s="13"/>
      <c r="U182" s="13"/>
    </row>
    <row r="183">
      <c r="A183" s="786" t="s">
        <v>4809</v>
      </c>
      <c r="B183" s="12" t="s">
        <v>2273</v>
      </c>
      <c r="C183" s="13"/>
      <c r="D183" s="795" t="s">
        <v>4636</v>
      </c>
      <c r="E183" s="13"/>
      <c r="F183" s="814" t="s">
        <v>4810</v>
      </c>
      <c r="G183" s="13"/>
      <c r="H183" s="11" t="s">
        <v>4499</v>
      </c>
      <c r="I183" s="8" t="s">
        <v>4811</v>
      </c>
      <c r="J183" s="185" t="s">
        <v>4812</v>
      </c>
      <c r="K183" s="13"/>
      <c r="L183" s="13"/>
      <c r="M183" s="13"/>
      <c r="N183" s="13"/>
      <c r="O183" s="13"/>
      <c r="P183" s="13"/>
      <c r="Q183" s="13"/>
      <c r="R183" s="13"/>
      <c r="S183" s="13"/>
      <c r="T183" s="13"/>
      <c r="U183" s="13"/>
    </row>
    <row r="184">
      <c r="A184" s="786" t="s">
        <v>4813</v>
      </c>
      <c r="B184" s="12" t="s">
        <v>2273</v>
      </c>
      <c r="C184" s="813" t="s">
        <v>4814</v>
      </c>
      <c r="D184" s="795" t="s">
        <v>4627</v>
      </c>
      <c r="E184" s="13"/>
      <c r="F184" s="818">
        <f>+37495118987</f>
        <v>37495118987</v>
      </c>
      <c r="G184" s="13"/>
      <c r="H184" s="11" t="s">
        <v>4428</v>
      </c>
      <c r="I184" s="12" t="s">
        <v>4815</v>
      </c>
      <c r="J184" s="13"/>
      <c r="K184" s="13"/>
      <c r="L184" s="13"/>
      <c r="M184" s="13"/>
      <c r="N184" s="13"/>
      <c r="O184" s="13"/>
      <c r="P184" s="13"/>
      <c r="Q184" s="13"/>
      <c r="R184" s="13"/>
      <c r="S184" s="13"/>
      <c r="T184" s="13"/>
      <c r="U184" s="13"/>
    </row>
    <row r="185" ht="15.75" customHeight="1">
      <c r="A185" s="786" t="s">
        <v>4816</v>
      </c>
      <c r="B185" s="12" t="s">
        <v>2273</v>
      </c>
      <c r="C185" s="814" t="s">
        <v>4817</v>
      </c>
      <c r="D185" s="795" t="s">
        <v>4627</v>
      </c>
      <c r="E185" s="13"/>
      <c r="F185" s="819">
        <f>+37495088188</f>
        <v>37495088188</v>
      </c>
      <c r="G185" s="13"/>
      <c r="H185" s="11" t="s">
        <v>4428</v>
      </c>
      <c r="I185" s="12" t="s">
        <v>3739</v>
      </c>
      <c r="J185" s="409" t="s">
        <v>4526</v>
      </c>
      <c r="K185" s="12" t="s">
        <v>4818</v>
      </c>
      <c r="L185" s="409" t="s">
        <v>4448</v>
      </c>
      <c r="M185" s="12" t="s">
        <v>4819</v>
      </c>
      <c r="N185" s="746" t="s">
        <v>4450</v>
      </c>
      <c r="O185" s="13"/>
      <c r="P185" s="13"/>
      <c r="Q185" s="13"/>
      <c r="R185" s="13"/>
      <c r="S185" s="13"/>
      <c r="T185" s="13"/>
      <c r="U185" s="13"/>
    </row>
    <row r="186">
      <c r="A186" s="810" t="s">
        <v>4820</v>
      </c>
      <c r="B186" s="12" t="s">
        <v>2273</v>
      </c>
      <c r="C186" s="11" t="s">
        <v>4821</v>
      </c>
      <c r="D186" s="795" t="s">
        <v>4627</v>
      </c>
      <c r="E186" s="13"/>
      <c r="F186" s="11" t="s">
        <v>4822</v>
      </c>
      <c r="G186" s="13"/>
      <c r="H186" s="11" t="s">
        <v>4428</v>
      </c>
      <c r="I186" s="12" t="s">
        <v>3739</v>
      </c>
      <c r="J186" s="409" t="s">
        <v>4526</v>
      </c>
      <c r="K186" s="8" t="s">
        <v>4823</v>
      </c>
      <c r="L186" s="770"/>
      <c r="M186" s="13"/>
      <c r="N186" s="13"/>
      <c r="O186" s="13"/>
      <c r="P186" s="13"/>
      <c r="Q186" s="13"/>
      <c r="R186" s="13"/>
      <c r="S186" s="13"/>
      <c r="T186" s="13"/>
      <c r="U186" s="13"/>
    </row>
    <row r="187">
      <c r="A187" s="786" t="s">
        <v>4824</v>
      </c>
      <c r="B187" s="12" t="s">
        <v>2273</v>
      </c>
      <c r="C187" s="815" t="s">
        <v>4825</v>
      </c>
      <c r="D187" s="815" t="s">
        <v>4627</v>
      </c>
      <c r="E187" s="13"/>
      <c r="F187" s="512">
        <f>+37499279299</f>
        <v>37499279299</v>
      </c>
      <c r="G187" s="13"/>
      <c r="H187" s="11" t="s">
        <v>4428</v>
      </c>
      <c r="I187" s="8" t="s">
        <v>4826</v>
      </c>
      <c r="J187" s="13"/>
      <c r="K187" s="13"/>
      <c r="L187" s="13"/>
      <c r="M187" s="13"/>
      <c r="N187" s="13"/>
      <c r="O187" s="13"/>
      <c r="P187" s="13"/>
      <c r="Q187" s="13"/>
      <c r="R187" s="13"/>
      <c r="S187" s="13"/>
      <c r="T187" s="13"/>
      <c r="U187" s="13"/>
    </row>
    <row r="188" ht="15.75" customHeight="1">
      <c r="A188" s="424" t="s">
        <v>4827</v>
      </c>
      <c r="B188" s="12" t="s">
        <v>2273</v>
      </c>
      <c r="C188" s="795" t="s">
        <v>4828</v>
      </c>
      <c r="D188" s="795" t="s">
        <v>4627</v>
      </c>
      <c r="E188" s="13"/>
      <c r="F188" s="512">
        <f>+37412701701</f>
        <v>37412701701</v>
      </c>
      <c r="G188" s="13"/>
      <c r="H188" s="13"/>
      <c r="I188" s="13"/>
      <c r="J188" s="13"/>
      <c r="K188" s="13"/>
      <c r="L188" s="13"/>
      <c r="M188" s="13"/>
      <c r="N188" s="13"/>
      <c r="O188" s="13"/>
      <c r="P188" s="13"/>
      <c r="Q188" s="13"/>
      <c r="R188" s="13"/>
      <c r="S188" s="13"/>
      <c r="T188" s="13"/>
      <c r="U188" s="13"/>
    </row>
    <row r="189">
      <c r="A189" s="810" t="s">
        <v>4829</v>
      </c>
      <c r="B189" s="12" t="s">
        <v>2273</v>
      </c>
      <c r="C189" s="814" t="s">
        <v>4830</v>
      </c>
      <c r="D189" s="795" t="s">
        <v>4627</v>
      </c>
      <c r="E189" s="13"/>
      <c r="F189" s="11" t="s">
        <v>4831</v>
      </c>
      <c r="G189" s="13"/>
      <c r="H189" s="11" t="s">
        <v>4428</v>
      </c>
      <c r="I189" s="8" t="s">
        <v>4832</v>
      </c>
      <c r="J189" s="13"/>
      <c r="K189" s="13"/>
      <c r="L189" s="13"/>
      <c r="M189" s="13"/>
      <c r="N189" s="13"/>
      <c r="O189" s="13"/>
      <c r="P189" s="13"/>
      <c r="Q189" s="13"/>
      <c r="R189" s="13"/>
      <c r="S189" s="13"/>
      <c r="T189" s="13"/>
      <c r="U189" s="13"/>
    </row>
    <row r="190">
      <c r="A190" s="786" t="s">
        <v>4833</v>
      </c>
      <c r="B190" s="12" t="s">
        <v>2273</v>
      </c>
      <c r="C190" s="813" t="s">
        <v>4834</v>
      </c>
      <c r="D190" s="795" t="s">
        <v>4627</v>
      </c>
      <c r="E190" s="13"/>
      <c r="F190" s="512">
        <f>+37411589860</f>
        <v>37411589860</v>
      </c>
      <c r="G190" s="13"/>
      <c r="H190" s="11" t="s">
        <v>4428</v>
      </c>
      <c r="I190" s="12" t="s">
        <v>4726</v>
      </c>
      <c r="J190" s="409" t="s">
        <v>4526</v>
      </c>
      <c r="K190" s="12" t="s">
        <v>4835</v>
      </c>
      <c r="L190" s="409" t="s">
        <v>4448</v>
      </c>
      <c r="M190" s="12" t="s">
        <v>4770</v>
      </c>
      <c r="N190" s="746" t="s">
        <v>4450</v>
      </c>
      <c r="O190" s="13"/>
      <c r="P190" s="13"/>
      <c r="Q190" s="13"/>
      <c r="R190" s="13"/>
      <c r="S190" s="13"/>
      <c r="T190" s="13"/>
      <c r="U190" s="13"/>
    </row>
    <row r="191">
      <c r="A191" s="786" t="s">
        <v>4836</v>
      </c>
      <c r="B191" s="12" t="s">
        <v>2273</v>
      </c>
      <c r="C191" s="813" t="s">
        <v>4837</v>
      </c>
      <c r="D191" s="795" t="s">
        <v>4627</v>
      </c>
      <c r="E191" s="13"/>
      <c r="F191" s="11" t="s">
        <v>4838</v>
      </c>
      <c r="G191" s="13"/>
      <c r="H191" s="11" t="s">
        <v>4428</v>
      </c>
      <c r="I191" s="12" t="s">
        <v>4541</v>
      </c>
      <c r="J191" s="13"/>
      <c r="K191" s="13"/>
      <c r="L191" s="13"/>
      <c r="M191" s="13"/>
      <c r="N191" s="13"/>
      <c r="O191" s="13"/>
      <c r="P191" s="13"/>
      <c r="Q191" s="13"/>
      <c r="R191" s="13"/>
      <c r="S191" s="13"/>
      <c r="T191" s="13"/>
      <c r="U191" s="13"/>
    </row>
    <row r="192">
      <c r="A192" s="799" t="s">
        <v>4839</v>
      </c>
      <c r="B192" s="12" t="s">
        <v>2273</v>
      </c>
      <c r="C192" s="813" t="s">
        <v>4840</v>
      </c>
      <c r="D192" s="795" t="s">
        <v>4627</v>
      </c>
      <c r="E192" s="13"/>
      <c r="F192" s="512">
        <f>+37411273730</f>
        <v>37411273730</v>
      </c>
      <c r="G192" s="13"/>
      <c r="H192" s="11" t="s">
        <v>4428</v>
      </c>
      <c r="I192" s="12" t="s">
        <v>4726</v>
      </c>
      <c r="J192" s="409" t="s">
        <v>4526</v>
      </c>
      <c r="K192" s="12" t="s">
        <v>4835</v>
      </c>
      <c r="L192" s="426" t="s">
        <v>4448</v>
      </c>
      <c r="M192" s="12" t="s">
        <v>4726</v>
      </c>
      <c r="N192" s="746" t="s">
        <v>4450</v>
      </c>
      <c r="O192" s="13"/>
      <c r="P192" s="13"/>
      <c r="Q192" s="13"/>
      <c r="R192" s="13"/>
      <c r="S192" s="13"/>
      <c r="T192" s="13"/>
      <c r="U192" s="13"/>
    </row>
    <row r="193" ht="15.75" customHeight="1">
      <c r="A193" s="786" t="s">
        <v>4841</v>
      </c>
      <c r="B193" s="12" t="s">
        <v>2273</v>
      </c>
      <c r="C193" s="13"/>
      <c r="D193" s="795" t="s">
        <v>4627</v>
      </c>
      <c r="E193" s="13"/>
      <c r="F193" s="11">
        <v>9.1549468E7</v>
      </c>
      <c r="G193" s="13"/>
      <c r="H193" s="11" t="s">
        <v>4428</v>
      </c>
      <c r="I193" s="12" t="s">
        <v>4726</v>
      </c>
      <c r="J193" s="409" t="s">
        <v>4526</v>
      </c>
      <c r="K193" s="12" t="s">
        <v>4835</v>
      </c>
      <c r="L193" s="426" t="s">
        <v>4448</v>
      </c>
      <c r="M193" s="12" t="s">
        <v>4726</v>
      </c>
      <c r="N193" s="746" t="s">
        <v>4450</v>
      </c>
      <c r="O193" s="13"/>
      <c r="P193" s="13"/>
      <c r="Q193" s="13"/>
      <c r="R193" s="13"/>
      <c r="S193" s="13"/>
      <c r="T193" s="13"/>
      <c r="U193" s="13"/>
    </row>
    <row r="194" ht="15.75" customHeight="1">
      <c r="A194" s="786" t="s">
        <v>4842</v>
      </c>
      <c r="B194" s="12" t="s">
        <v>2273</v>
      </c>
      <c r="C194" s="11" t="s">
        <v>4843</v>
      </c>
      <c r="D194" s="795" t="s">
        <v>4636</v>
      </c>
      <c r="E194" s="13"/>
      <c r="F194" s="11" t="s">
        <v>4844</v>
      </c>
      <c r="G194" s="13"/>
      <c r="H194" s="11" t="s">
        <v>4499</v>
      </c>
      <c r="I194" s="12" t="s">
        <v>4541</v>
      </c>
      <c r="J194" s="409" t="s">
        <v>4526</v>
      </c>
      <c r="K194" s="12" t="s">
        <v>4845</v>
      </c>
      <c r="L194" s="426" t="s">
        <v>4448</v>
      </c>
      <c r="M194" s="12" t="s">
        <v>4846</v>
      </c>
      <c r="N194" s="746" t="s">
        <v>4450</v>
      </c>
      <c r="O194" s="13"/>
      <c r="P194" s="13"/>
      <c r="Q194" s="13"/>
      <c r="R194" s="13"/>
      <c r="S194" s="13"/>
      <c r="T194" s="13"/>
      <c r="U194" s="13"/>
    </row>
    <row r="195">
      <c r="A195" s="786" t="s">
        <v>4847</v>
      </c>
      <c r="B195" s="12" t="s">
        <v>2273</v>
      </c>
      <c r="C195" s="814" t="s">
        <v>4848</v>
      </c>
      <c r="D195" s="795" t="s">
        <v>4627</v>
      </c>
      <c r="E195" s="13"/>
      <c r="F195" s="512">
        <f>+37494677773</f>
        <v>37494677773</v>
      </c>
      <c r="G195" s="13"/>
      <c r="H195" s="11" t="s">
        <v>4428</v>
      </c>
      <c r="I195" s="12" t="s">
        <v>4726</v>
      </c>
      <c r="J195" s="409" t="s">
        <v>4526</v>
      </c>
      <c r="K195" s="8" t="s">
        <v>4849</v>
      </c>
      <c r="L195" s="13"/>
      <c r="M195" s="13"/>
      <c r="N195" s="13"/>
      <c r="O195" s="13"/>
      <c r="P195" s="13"/>
      <c r="Q195" s="13"/>
      <c r="R195" s="13"/>
      <c r="S195" s="13"/>
      <c r="T195" s="13"/>
      <c r="U195" s="13"/>
    </row>
    <row r="196" ht="15.75" customHeight="1">
      <c r="A196" s="786" t="s">
        <v>4850</v>
      </c>
      <c r="B196" s="12" t="s">
        <v>2273</v>
      </c>
      <c r="C196" s="11" t="s">
        <v>4851</v>
      </c>
      <c r="D196" s="795" t="s">
        <v>4622</v>
      </c>
      <c r="E196" s="13"/>
      <c r="F196" s="11" t="s">
        <v>4852</v>
      </c>
      <c r="G196" s="13"/>
      <c r="H196" s="11" t="s">
        <v>4499</v>
      </c>
      <c r="I196" s="12" t="s">
        <v>4726</v>
      </c>
      <c r="J196" s="426" t="s">
        <v>3516</v>
      </c>
      <c r="K196" s="12" t="s">
        <v>4853</v>
      </c>
      <c r="L196" s="753" t="s">
        <v>4502</v>
      </c>
      <c r="M196" s="13"/>
      <c r="N196" s="13"/>
      <c r="O196" s="13"/>
      <c r="P196" s="13"/>
      <c r="Q196" s="13"/>
      <c r="R196" s="13"/>
      <c r="S196" s="13"/>
      <c r="T196" s="13"/>
      <c r="U196" s="13"/>
    </row>
    <row r="197" ht="15.75" customHeight="1">
      <c r="A197" s="786" t="s">
        <v>4854</v>
      </c>
      <c r="B197" s="12" t="s">
        <v>2273</v>
      </c>
      <c r="C197" s="814" t="s">
        <v>4855</v>
      </c>
      <c r="D197" s="815" t="s">
        <v>4627</v>
      </c>
      <c r="E197" s="13"/>
      <c r="F197" s="512">
        <f>+37455775595</f>
        <v>37455775595</v>
      </c>
      <c r="G197" s="13"/>
      <c r="H197" s="11" t="s">
        <v>4499</v>
      </c>
      <c r="I197" s="12" t="s">
        <v>4726</v>
      </c>
      <c r="J197" s="426" t="s">
        <v>3516</v>
      </c>
      <c r="K197" s="12" t="s">
        <v>4853</v>
      </c>
      <c r="L197" s="753" t="s">
        <v>4502</v>
      </c>
      <c r="M197" s="13"/>
      <c r="N197" s="13"/>
      <c r="O197" s="13"/>
      <c r="P197" s="13"/>
      <c r="Q197" s="13"/>
      <c r="R197" s="13"/>
      <c r="S197" s="13"/>
      <c r="T197" s="13"/>
      <c r="U197" s="13"/>
    </row>
    <row r="198">
      <c r="A198" s="786" t="s">
        <v>4856</v>
      </c>
      <c r="B198" s="12" t="s">
        <v>2273</v>
      </c>
      <c r="C198" s="144" t="s">
        <v>4857</v>
      </c>
      <c r="D198" s="795" t="s">
        <v>4627</v>
      </c>
      <c r="E198" s="11" t="s">
        <v>4858</v>
      </c>
      <c r="F198" s="512">
        <f>+37444222449</f>
        <v>37444222449</v>
      </c>
      <c r="G198" s="13"/>
      <c r="H198" s="11" t="s">
        <v>4499</v>
      </c>
      <c r="I198" s="12" t="s">
        <v>4726</v>
      </c>
      <c r="J198" s="426" t="s">
        <v>3516</v>
      </c>
      <c r="K198" s="12" t="s">
        <v>4853</v>
      </c>
      <c r="L198" s="753" t="s">
        <v>4502</v>
      </c>
      <c r="M198" s="13"/>
      <c r="N198" s="13"/>
      <c r="O198" s="13"/>
      <c r="P198" s="13"/>
      <c r="Q198" s="13"/>
      <c r="R198" s="13"/>
      <c r="S198" s="13"/>
      <c r="T198" s="13"/>
      <c r="U198" s="13"/>
    </row>
    <row r="199" ht="15.75" customHeight="1">
      <c r="A199" s="786" t="s">
        <v>1229</v>
      </c>
      <c r="B199" s="12" t="s">
        <v>2273</v>
      </c>
      <c r="C199" s="795"/>
      <c r="D199" s="795" t="s">
        <v>4627</v>
      </c>
      <c r="E199" s="13"/>
      <c r="F199" s="814" t="s">
        <v>4859</v>
      </c>
      <c r="G199" s="13"/>
      <c r="H199" s="13"/>
      <c r="I199" s="13"/>
      <c r="J199" s="13"/>
      <c r="K199" s="13"/>
      <c r="L199" s="13"/>
      <c r="M199" s="13"/>
      <c r="N199" s="13"/>
      <c r="O199" s="13"/>
      <c r="P199" s="13"/>
      <c r="Q199" s="13"/>
      <c r="R199" s="13"/>
      <c r="S199" s="13"/>
      <c r="T199" s="13"/>
      <c r="U199" s="13"/>
    </row>
    <row r="200">
      <c r="A200" s="786" t="s">
        <v>4860</v>
      </c>
      <c r="B200" s="12" t="s">
        <v>2273</v>
      </c>
      <c r="C200" s="814" t="s">
        <v>4861</v>
      </c>
      <c r="D200" s="795" t="s">
        <v>4627</v>
      </c>
      <c r="E200" s="13"/>
      <c r="F200" s="512">
        <f>+37455665305</f>
        <v>37455665305</v>
      </c>
      <c r="G200" s="13"/>
      <c r="H200" s="11" t="s">
        <v>4499</v>
      </c>
      <c r="I200" s="8" t="s">
        <v>4862</v>
      </c>
      <c r="J200" s="298"/>
      <c r="K200" s="13"/>
      <c r="L200" s="13"/>
      <c r="M200" s="13"/>
      <c r="N200" s="13"/>
      <c r="O200" s="13"/>
      <c r="P200" s="13"/>
      <c r="Q200" s="13"/>
      <c r="R200" s="13"/>
      <c r="S200" s="13"/>
      <c r="T200" s="13"/>
      <c r="U200" s="13"/>
    </row>
    <row r="201">
      <c r="A201" s="786" t="s">
        <v>4863</v>
      </c>
      <c r="B201" s="12" t="s">
        <v>2273</v>
      </c>
      <c r="C201" s="144" t="s">
        <v>4864</v>
      </c>
      <c r="D201" s="795" t="s">
        <v>4627</v>
      </c>
      <c r="E201" s="13"/>
      <c r="F201" s="512">
        <f>+37460460479</f>
        <v>37460460479</v>
      </c>
      <c r="G201" s="13"/>
      <c r="H201" s="11" t="s">
        <v>4499</v>
      </c>
      <c r="I201" s="12" t="s">
        <v>4865</v>
      </c>
      <c r="J201" s="426" t="s">
        <v>4526</v>
      </c>
      <c r="K201" s="12" t="s">
        <v>4487</v>
      </c>
      <c r="L201" s="13"/>
      <c r="M201" s="13"/>
      <c r="N201" s="13"/>
      <c r="O201" s="13"/>
      <c r="P201" s="13"/>
      <c r="Q201" s="13"/>
      <c r="R201" s="13"/>
      <c r="S201" s="13"/>
      <c r="T201" s="13"/>
      <c r="U201" s="13"/>
    </row>
    <row r="202">
      <c r="A202" s="810" t="s">
        <v>4866</v>
      </c>
      <c r="B202" s="12" t="s">
        <v>2273</v>
      </c>
      <c r="C202" s="795" t="s">
        <v>4867</v>
      </c>
      <c r="D202" s="795" t="s">
        <v>4627</v>
      </c>
      <c r="E202" s="13"/>
      <c r="F202" s="512">
        <f>+37495907970</f>
        <v>37495907970</v>
      </c>
      <c r="G202" s="13"/>
      <c r="H202" s="11" t="s">
        <v>4499</v>
      </c>
      <c r="I202" s="8" t="s">
        <v>4868</v>
      </c>
      <c r="J202" s="184" t="s">
        <v>3516</v>
      </c>
      <c r="K202" s="13"/>
      <c r="L202" s="13"/>
      <c r="M202" s="13"/>
      <c r="N202" s="13"/>
      <c r="O202" s="13"/>
      <c r="P202" s="13"/>
      <c r="Q202" s="13"/>
      <c r="R202" s="13"/>
      <c r="S202" s="13"/>
      <c r="T202" s="13"/>
      <c r="U202" s="13"/>
    </row>
    <row r="203">
      <c r="A203" s="786" t="s">
        <v>4869</v>
      </c>
      <c r="B203" s="12" t="s">
        <v>2273</v>
      </c>
      <c r="C203" s="144" t="s">
        <v>4870</v>
      </c>
      <c r="D203" s="795" t="s">
        <v>4627</v>
      </c>
      <c r="E203" s="13"/>
      <c r="F203" s="11" t="s">
        <v>4871</v>
      </c>
      <c r="G203" s="13"/>
      <c r="H203" s="11" t="s">
        <v>4499</v>
      </c>
      <c r="I203" s="12" t="s">
        <v>3739</v>
      </c>
      <c r="J203" s="426" t="s">
        <v>3516</v>
      </c>
      <c r="K203" s="12" t="s">
        <v>4853</v>
      </c>
      <c r="L203" s="184" t="s">
        <v>4502</v>
      </c>
      <c r="M203" s="13"/>
      <c r="N203" s="13"/>
      <c r="O203" s="13"/>
      <c r="P203" s="13"/>
      <c r="Q203" s="13"/>
      <c r="R203" s="13"/>
      <c r="S203" s="13"/>
      <c r="T203" s="13"/>
      <c r="U203" s="13"/>
    </row>
    <row r="204" ht="15.75" customHeight="1">
      <c r="A204" s="786" t="s">
        <v>4872</v>
      </c>
      <c r="B204" s="12" t="s">
        <v>2273</v>
      </c>
      <c r="C204" s="814" t="s">
        <v>4817</v>
      </c>
      <c r="D204" s="795" t="s">
        <v>4627</v>
      </c>
      <c r="E204" s="13"/>
      <c r="F204" s="512">
        <f>+37494582653</f>
        <v>37494582653</v>
      </c>
      <c r="G204" s="13"/>
      <c r="H204" s="11" t="s">
        <v>4499</v>
      </c>
      <c r="I204" s="12" t="s">
        <v>3739</v>
      </c>
      <c r="J204" s="426" t="s">
        <v>3516</v>
      </c>
      <c r="K204" s="12" t="s">
        <v>4853</v>
      </c>
      <c r="L204" s="184" t="s">
        <v>4502</v>
      </c>
      <c r="M204" s="13"/>
      <c r="N204" s="13"/>
      <c r="O204" s="13"/>
      <c r="P204" s="13"/>
      <c r="Q204" s="13"/>
      <c r="R204" s="13"/>
      <c r="S204" s="13"/>
      <c r="T204" s="13"/>
      <c r="U204" s="13"/>
    </row>
    <row r="205">
      <c r="A205" s="786" t="s">
        <v>4873</v>
      </c>
      <c r="B205" s="12" t="s">
        <v>2273</v>
      </c>
      <c r="C205" s="11" t="s">
        <v>4874</v>
      </c>
      <c r="D205" s="795" t="s">
        <v>4636</v>
      </c>
      <c r="E205" s="13"/>
      <c r="F205" s="11">
        <v>3.7410399311E10</v>
      </c>
      <c r="G205" s="13"/>
      <c r="H205" s="11" t="s">
        <v>4499</v>
      </c>
      <c r="I205" s="8" t="s">
        <v>4875</v>
      </c>
      <c r="J205" s="13"/>
      <c r="K205" s="13"/>
      <c r="L205" s="13"/>
      <c r="M205" s="13"/>
      <c r="N205" s="13"/>
      <c r="O205" s="13"/>
      <c r="P205" s="13"/>
      <c r="Q205" s="13"/>
      <c r="R205" s="13"/>
      <c r="S205" s="13"/>
      <c r="T205" s="13"/>
      <c r="U205" s="13"/>
    </row>
    <row r="206" ht="15.75" customHeight="1">
      <c r="A206" s="786" t="s">
        <v>3880</v>
      </c>
      <c r="B206" s="12" t="s">
        <v>2273</v>
      </c>
      <c r="C206" s="812" t="s">
        <v>4876</v>
      </c>
      <c r="D206" s="795" t="s">
        <v>4627</v>
      </c>
      <c r="E206" s="13"/>
      <c r="F206" s="11">
        <v>3.7412522922E10</v>
      </c>
      <c r="G206" s="13"/>
      <c r="H206" s="13"/>
      <c r="I206" s="13"/>
      <c r="J206" s="13"/>
      <c r="K206" s="13"/>
      <c r="L206" s="13"/>
      <c r="M206" s="13"/>
      <c r="N206" s="13"/>
      <c r="O206" s="13"/>
      <c r="P206" s="13"/>
      <c r="Q206" s="13"/>
      <c r="R206" s="13"/>
      <c r="S206" s="13"/>
      <c r="T206" s="13"/>
      <c r="U206" s="13"/>
    </row>
    <row r="207" ht="15.75" customHeight="1">
      <c r="A207" s="786" t="s">
        <v>4877</v>
      </c>
      <c r="B207" s="12" t="s">
        <v>2273</v>
      </c>
      <c r="C207" s="11" t="s">
        <v>4878</v>
      </c>
      <c r="D207" s="795" t="s">
        <v>4627</v>
      </c>
      <c r="E207" s="13"/>
      <c r="F207" s="11">
        <v>3.7494859508E10</v>
      </c>
      <c r="G207" s="13"/>
      <c r="H207" s="11" t="s">
        <v>4499</v>
      </c>
      <c r="I207" s="12" t="s">
        <v>4541</v>
      </c>
      <c r="J207" s="426" t="s">
        <v>3516</v>
      </c>
      <c r="K207" s="12" t="s">
        <v>4726</v>
      </c>
      <c r="L207" s="184" t="s">
        <v>4502</v>
      </c>
      <c r="M207" s="13"/>
      <c r="N207" s="13"/>
      <c r="O207" s="13"/>
      <c r="P207" s="13"/>
      <c r="Q207" s="13"/>
      <c r="R207" s="13"/>
      <c r="S207" s="13"/>
      <c r="T207" s="13"/>
      <c r="U207" s="13"/>
    </row>
    <row r="208" ht="15.75" customHeight="1">
      <c r="A208" s="786" t="s">
        <v>4879</v>
      </c>
      <c r="B208" s="12" t="s">
        <v>2273</v>
      </c>
      <c r="C208" s="11" t="s">
        <v>4880</v>
      </c>
      <c r="D208" s="815" t="s">
        <v>4627</v>
      </c>
      <c r="E208" s="13"/>
      <c r="F208" s="11">
        <v>3.7499750175E10</v>
      </c>
      <c r="G208" s="13"/>
      <c r="H208" s="11" t="s">
        <v>4499</v>
      </c>
      <c r="I208" s="12" t="s">
        <v>4726</v>
      </c>
      <c r="J208" s="426" t="s">
        <v>3516</v>
      </c>
      <c r="K208" s="12" t="s">
        <v>4726</v>
      </c>
      <c r="L208" s="184" t="s">
        <v>4502</v>
      </c>
      <c r="M208" s="13"/>
      <c r="N208" s="13"/>
      <c r="O208" s="13"/>
      <c r="P208" s="13"/>
      <c r="Q208" s="13"/>
      <c r="R208" s="13"/>
      <c r="S208" s="13"/>
    </row>
    <row r="209" ht="15.75" customHeight="1">
      <c r="A209" s="786" t="s">
        <v>4881</v>
      </c>
      <c r="B209" s="12" t="s">
        <v>2273</v>
      </c>
      <c r="C209" s="144" t="s">
        <v>4882</v>
      </c>
      <c r="D209" s="795" t="s">
        <v>4695</v>
      </c>
      <c r="E209" s="13"/>
      <c r="F209" s="11" t="s">
        <v>4883</v>
      </c>
      <c r="G209" s="13"/>
      <c r="H209" s="11" t="s">
        <v>4499</v>
      </c>
      <c r="I209" s="12" t="s">
        <v>4726</v>
      </c>
      <c r="J209" s="426" t="s">
        <v>3516</v>
      </c>
      <c r="K209" s="12" t="s">
        <v>4726</v>
      </c>
      <c r="L209" s="184" t="s">
        <v>4502</v>
      </c>
      <c r="M209" s="13"/>
      <c r="N209" s="13"/>
      <c r="O209" s="13"/>
      <c r="P209" s="13"/>
      <c r="Q209" s="13"/>
      <c r="R209" s="13"/>
      <c r="S209" s="13"/>
    </row>
    <row r="210" ht="15.75" customHeight="1">
      <c r="A210" s="424" t="s">
        <v>4884</v>
      </c>
      <c r="B210" s="12" t="s">
        <v>2273</v>
      </c>
      <c r="C210" s="13"/>
      <c r="D210" s="795" t="s">
        <v>4622</v>
      </c>
      <c r="E210" s="13"/>
      <c r="F210" s="144" t="s">
        <v>4885</v>
      </c>
      <c r="G210" s="13"/>
      <c r="H210" s="13"/>
      <c r="I210" s="13"/>
      <c r="J210" s="13"/>
      <c r="K210" s="13"/>
      <c r="L210" s="13"/>
      <c r="M210" s="13"/>
      <c r="N210" s="13"/>
      <c r="O210" s="13"/>
      <c r="P210" s="13"/>
      <c r="Q210" s="13"/>
      <c r="R210" s="13"/>
      <c r="S210" s="13"/>
    </row>
    <row r="211" ht="15.75" customHeight="1">
      <c r="A211" s="424" t="s">
        <v>4886</v>
      </c>
      <c r="B211" s="12" t="s">
        <v>2273</v>
      </c>
      <c r="C211" s="795" t="s">
        <v>4887</v>
      </c>
      <c r="D211" s="815" t="s">
        <v>4627</v>
      </c>
      <c r="E211" s="13"/>
      <c r="F211" s="11">
        <v>3.7491377677E10</v>
      </c>
      <c r="G211" s="13"/>
      <c r="H211" s="13"/>
      <c r="I211" s="13"/>
      <c r="J211" s="13"/>
      <c r="K211" s="13"/>
      <c r="L211" s="13"/>
      <c r="M211" s="13"/>
      <c r="N211" s="13"/>
      <c r="O211" s="13"/>
      <c r="P211" s="13"/>
      <c r="Q211" s="13"/>
      <c r="R211" s="13"/>
      <c r="S211" s="13"/>
    </row>
    <row r="212" ht="15.75" customHeight="1">
      <c r="A212" s="424" t="s">
        <v>4888</v>
      </c>
      <c r="B212" s="12" t="s">
        <v>2273</v>
      </c>
      <c r="C212" s="813" t="s">
        <v>4814</v>
      </c>
      <c r="D212" s="795" t="s">
        <v>4627</v>
      </c>
      <c r="E212" s="13"/>
      <c r="F212" s="512">
        <f>+37493889358</f>
        <v>37493889358</v>
      </c>
      <c r="G212" s="13"/>
      <c r="H212" s="13"/>
      <c r="I212" s="13"/>
      <c r="J212" s="13"/>
      <c r="K212" s="13"/>
      <c r="L212" s="13"/>
      <c r="M212" s="13"/>
      <c r="N212" s="13"/>
      <c r="O212" s="13"/>
      <c r="P212" s="13"/>
      <c r="Q212" s="13"/>
      <c r="R212" s="13"/>
      <c r="S212" s="13"/>
    </row>
    <row r="213" ht="15.75" customHeight="1">
      <c r="A213" s="424" t="s">
        <v>4889</v>
      </c>
      <c r="B213" s="12" t="s">
        <v>2273</v>
      </c>
      <c r="C213" s="144" t="s">
        <v>4890</v>
      </c>
      <c r="D213" s="795" t="s">
        <v>4636</v>
      </c>
      <c r="E213" s="13"/>
      <c r="F213" s="512">
        <f>+37460656200</f>
        <v>37460656200</v>
      </c>
      <c r="G213" s="13"/>
      <c r="H213" s="13"/>
      <c r="I213" s="13"/>
      <c r="J213" s="13"/>
      <c r="K213" s="13"/>
      <c r="L213" s="13"/>
      <c r="M213" s="13"/>
      <c r="N213" s="13"/>
      <c r="O213" s="13"/>
      <c r="P213" s="13"/>
      <c r="Q213" s="13"/>
      <c r="R213" s="13"/>
      <c r="S213" s="13"/>
    </row>
    <row r="214" ht="15.75" customHeight="1">
      <c r="A214" s="424" t="s">
        <v>4891</v>
      </c>
      <c r="B214" s="12" t="s">
        <v>2273</v>
      </c>
      <c r="C214" s="13"/>
      <c r="D214" s="795" t="s">
        <v>4636</v>
      </c>
      <c r="E214" s="13"/>
      <c r="F214" s="11" t="s">
        <v>4892</v>
      </c>
      <c r="G214" s="13"/>
      <c r="H214" s="13"/>
      <c r="I214" s="13"/>
      <c r="J214" s="13"/>
      <c r="K214" s="13"/>
      <c r="L214" s="13"/>
      <c r="M214" s="13"/>
      <c r="N214" s="13"/>
      <c r="O214" s="13"/>
      <c r="P214" s="13"/>
      <c r="Q214" s="13"/>
      <c r="R214" s="13"/>
      <c r="S214" s="13"/>
    </row>
    <row r="215" ht="15.75" customHeight="1">
      <c r="A215" s="424" t="s">
        <v>4893</v>
      </c>
      <c r="B215" s="12" t="s">
        <v>2273</v>
      </c>
      <c r="C215" s="814" t="s">
        <v>4894</v>
      </c>
      <c r="D215" s="795" t="s">
        <v>4627</v>
      </c>
      <c r="E215" s="13"/>
      <c r="F215" s="512">
        <f>+37411202720</f>
        <v>37411202720</v>
      </c>
      <c r="G215" s="13"/>
      <c r="H215" s="13"/>
      <c r="I215" s="13"/>
      <c r="J215" s="13"/>
      <c r="K215" s="13"/>
      <c r="L215" s="13"/>
      <c r="M215" s="13"/>
      <c r="N215" s="13"/>
      <c r="O215" s="13"/>
      <c r="P215" s="13"/>
      <c r="Q215" s="13"/>
      <c r="R215" s="13"/>
      <c r="S215" s="13"/>
    </row>
    <row r="216" ht="15.75" customHeight="1">
      <c r="A216" s="424" t="s">
        <v>4895</v>
      </c>
      <c r="B216" s="12" t="s">
        <v>2273</v>
      </c>
      <c r="C216" s="144" t="s">
        <v>4896</v>
      </c>
      <c r="D216" s="795" t="s">
        <v>4636</v>
      </c>
      <c r="E216" s="13"/>
      <c r="F216" s="814">
        <v>9.5140951E7</v>
      </c>
      <c r="G216" s="13"/>
      <c r="H216" s="13"/>
      <c r="I216" s="13"/>
      <c r="J216" s="13"/>
      <c r="K216" s="13"/>
      <c r="L216" s="13"/>
      <c r="M216" s="13"/>
      <c r="N216" s="13"/>
      <c r="O216" s="13"/>
      <c r="P216" s="13"/>
      <c r="Q216" s="13"/>
      <c r="R216" s="13"/>
      <c r="S216" s="13"/>
    </row>
    <row r="217" ht="15.75" customHeight="1">
      <c r="A217" s="424" t="s">
        <v>4897</v>
      </c>
      <c r="B217" s="12" t="s">
        <v>2273</v>
      </c>
      <c r="C217" s="814" t="s">
        <v>4898</v>
      </c>
      <c r="D217" s="795" t="s">
        <v>4627</v>
      </c>
      <c r="E217" s="13"/>
      <c r="F217" s="814">
        <v>9.1282819E7</v>
      </c>
      <c r="G217" s="13"/>
      <c r="H217" s="13"/>
      <c r="I217" s="13"/>
      <c r="J217" s="13"/>
      <c r="K217" s="13"/>
      <c r="L217" s="13"/>
      <c r="M217" s="13"/>
      <c r="N217" s="13"/>
      <c r="O217" s="13"/>
      <c r="P217" s="13"/>
      <c r="Q217" s="13"/>
      <c r="R217" s="13"/>
      <c r="S217" s="13"/>
    </row>
    <row r="218" ht="15.75" customHeight="1">
      <c r="A218" s="424" t="s">
        <v>4899</v>
      </c>
      <c r="B218" s="12" t="s">
        <v>2273</v>
      </c>
      <c r="C218" s="144" t="s">
        <v>4900</v>
      </c>
      <c r="D218" s="795" t="s">
        <v>4627</v>
      </c>
      <c r="E218" s="13"/>
      <c r="F218" s="11" t="s">
        <v>4901</v>
      </c>
      <c r="G218" s="13"/>
      <c r="H218" s="13"/>
      <c r="I218" s="13"/>
      <c r="J218" s="13"/>
      <c r="K218" s="13"/>
      <c r="L218" s="13"/>
      <c r="M218" s="13"/>
      <c r="N218" s="13"/>
      <c r="O218" s="13"/>
      <c r="P218" s="13"/>
      <c r="Q218" s="13"/>
      <c r="R218" s="13"/>
      <c r="S218" s="13"/>
    </row>
    <row r="219" ht="15.75" customHeight="1">
      <c r="A219" s="424" t="s">
        <v>4902</v>
      </c>
      <c r="B219" s="12" t="s">
        <v>2273</v>
      </c>
      <c r="C219" s="814" t="s">
        <v>4903</v>
      </c>
      <c r="D219" s="815" t="s">
        <v>4636</v>
      </c>
      <c r="E219" s="13"/>
      <c r="F219" s="512">
        <f>+37460704004</f>
        <v>37460704004</v>
      </c>
      <c r="G219" s="13"/>
      <c r="H219" s="13"/>
      <c r="I219" s="13"/>
      <c r="J219" s="13"/>
      <c r="K219" s="13"/>
      <c r="L219" s="13"/>
      <c r="M219" s="13"/>
      <c r="N219" s="13"/>
      <c r="O219" s="13"/>
      <c r="P219" s="13"/>
      <c r="Q219" s="13"/>
      <c r="R219" s="13"/>
      <c r="S219" s="13"/>
    </row>
    <row r="220" ht="15.75" customHeight="1">
      <c r="A220" s="424" t="s">
        <v>4904</v>
      </c>
      <c r="B220" s="12" t="s">
        <v>2273</v>
      </c>
      <c r="C220" s="814" t="s">
        <v>4905</v>
      </c>
      <c r="D220" s="795" t="s">
        <v>4627</v>
      </c>
      <c r="E220" s="13"/>
      <c r="F220" s="11" t="s">
        <v>4906</v>
      </c>
      <c r="G220" s="13"/>
      <c r="H220" s="13"/>
      <c r="I220" s="13"/>
      <c r="J220" s="13"/>
      <c r="K220" s="13"/>
      <c r="L220" s="13"/>
      <c r="M220" s="13"/>
      <c r="N220" s="13"/>
      <c r="O220" s="13"/>
      <c r="P220" s="13"/>
      <c r="Q220" s="13"/>
      <c r="R220" s="13"/>
      <c r="S220" s="13"/>
    </row>
    <row r="221" ht="15.75" customHeight="1">
      <c r="A221" s="424" t="s">
        <v>4907</v>
      </c>
      <c r="B221" s="12" t="s">
        <v>2273</v>
      </c>
      <c r="C221" s="11" t="s">
        <v>4878</v>
      </c>
      <c r="D221" s="815" t="s">
        <v>4627</v>
      </c>
      <c r="E221" s="13"/>
      <c r="F221" s="820">
        <f>+37455256525</f>
        <v>37455256525</v>
      </c>
      <c r="G221" s="13"/>
      <c r="H221" s="13"/>
      <c r="I221" s="13"/>
      <c r="J221" s="13"/>
      <c r="K221" s="13"/>
      <c r="L221" s="13"/>
      <c r="M221" s="13"/>
      <c r="N221" s="13"/>
      <c r="O221" s="13"/>
      <c r="P221" s="13"/>
      <c r="Q221" s="13"/>
      <c r="R221" s="13"/>
      <c r="S221" s="13"/>
    </row>
    <row r="222" ht="15.75" customHeight="1">
      <c r="A222" s="424" t="s">
        <v>4908</v>
      </c>
      <c r="B222" s="12" t="s">
        <v>2273</v>
      </c>
      <c r="C222" s="813" t="s">
        <v>4909</v>
      </c>
      <c r="D222" s="795" t="s">
        <v>4627</v>
      </c>
      <c r="E222" s="13"/>
      <c r="F222" s="512">
        <f>+37411501803</f>
        <v>37411501803</v>
      </c>
      <c r="G222" s="13"/>
      <c r="H222" s="13"/>
      <c r="I222" s="13"/>
      <c r="J222" s="13"/>
      <c r="K222" s="13"/>
      <c r="L222" s="13"/>
      <c r="M222" s="13"/>
      <c r="N222" s="13"/>
      <c r="O222" s="13"/>
      <c r="P222" s="13"/>
      <c r="Q222" s="13"/>
      <c r="R222" s="13"/>
      <c r="S222" s="13"/>
    </row>
    <row r="223" ht="15.75" customHeight="1">
      <c r="A223" s="424" t="s">
        <v>4910</v>
      </c>
      <c r="B223" s="12" t="s">
        <v>2273</v>
      </c>
      <c r="C223" s="821">
        <v>34.0</v>
      </c>
      <c r="D223" s="795" t="s">
        <v>4636</v>
      </c>
      <c r="E223" s="13"/>
      <c r="F223" s="11" t="s">
        <v>4911</v>
      </c>
      <c r="G223" s="13"/>
      <c r="H223" s="13"/>
      <c r="I223" s="13"/>
      <c r="J223" s="13"/>
      <c r="K223" s="13"/>
      <c r="L223" s="13"/>
      <c r="M223" s="13"/>
      <c r="N223" s="13"/>
      <c r="O223" s="13"/>
      <c r="P223" s="13"/>
      <c r="Q223" s="13"/>
      <c r="R223" s="13"/>
      <c r="S223" s="13"/>
    </row>
    <row r="224" ht="15.75" customHeight="1">
      <c r="A224" s="424" t="s">
        <v>4912</v>
      </c>
      <c r="B224" s="12" t="s">
        <v>2273</v>
      </c>
      <c r="C224" s="814" t="s">
        <v>4913</v>
      </c>
      <c r="D224" s="795" t="s">
        <v>4627</v>
      </c>
      <c r="E224" s="13"/>
      <c r="F224" s="819">
        <f>+37411999119</f>
        <v>37411999119</v>
      </c>
      <c r="G224" s="13"/>
      <c r="H224" s="13"/>
      <c r="I224" s="13"/>
      <c r="J224" s="13"/>
      <c r="K224" s="13"/>
      <c r="L224" s="13"/>
      <c r="M224" s="13"/>
      <c r="N224" s="13"/>
      <c r="O224" s="13"/>
      <c r="P224" s="13"/>
      <c r="Q224" s="13"/>
      <c r="R224" s="13"/>
      <c r="S224" s="13"/>
    </row>
    <row r="225" ht="15.75" customHeight="1">
      <c r="A225" s="424" t="s">
        <v>4914</v>
      </c>
      <c r="B225" s="12" t="s">
        <v>2273</v>
      </c>
      <c r="C225" s="13"/>
      <c r="D225" s="795" t="s">
        <v>4627</v>
      </c>
      <c r="E225" s="13"/>
      <c r="F225" s="11" t="s">
        <v>4915</v>
      </c>
      <c r="G225" s="13"/>
      <c r="H225" s="13"/>
      <c r="I225" s="13"/>
      <c r="J225" s="13"/>
      <c r="K225" s="13"/>
      <c r="L225" s="13"/>
      <c r="M225" s="13"/>
      <c r="N225" s="13"/>
      <c r="O225" s="13"/>
      <c r="P225" s="13"/>
      <c r="Q225" s="13"/>
      <c r="R225" s="13"/>
      <c r="S225" s="13"/>
    </row>
    <row r="226" ht="15.75" customHeight="1">
      <c r="A226" s="786" t="s">
        <v>4916</v>
      </c>
      <c r="B226" s="12" t="s">
        <v>2273</v>
      </c>
      <c r="C226" s="813" t="s">
        <v>4917</v>
      </c>
      <c r="D226" s="795" t="s">
        <v>4622</v>
      </c>
      <c r="E226" s="13"/>
      <c r="F226" s="512">
        <f>+37443477447</f>
        <v>37443477447</v>
      </c>
      <c r="G226" s="13"/>
      <c r="H226" s="13"/>
      <c r="I226" s="13"/>
      <c r="J226" s="13"/>
      <c r="K226" s="13"/>
      <c r="L226" s="13"/>
      <c r="M226" s="13"/>
      <c r="N226" s="13"/>
      <c r="O226" s="13"/>
      <c r="P226" s="13"/>
      <c r="Q226" s="13"/>
      <c r="R226" s="13"/>
      <c r="S226" s="13"/>
    </row>
    <row r="227" ht="15.75" customHeight="1">
      <c r="A227" s="424" t="s">
        <v>4918</v>
      </c>
      <c r="B227" s="12" t="s">
        <v>2273</v>
      </c>
      <c r="C227" s="144" t="s">
        <v>4919</v>
      </c>
      <c r="D227" s="795" t="s">
        <v>4627</v>
      </c>
      <c r="E227" s="13"/>
      <c r="F227" s="512">
        <f>+37455321991</f>
        <v>37455321991</v>
      </c>
      <c r="G227" s="13"/>
      <c r="H227" s="13"/>
      <c r="I227" s="13"/>
      <c r="J227" s="13"/>
      <c r="K227" s="13"/>
      <c r="L227" s="13"/>
      <c r="M227" s="13"/>
      <c r="N227" s="13"/>
      <c r="O227" s="13"/>
      <c r="P227" s="13"/>
      <c r="Q227" s="13"/>
      <c r="R227" s="13"/>
      <c r="S227" s="13"/>
    </row>
    <row r="228" ht="15.75" customHeight="1">
      <c r="A228" s="424" t="s">
        <v>4920</v>
      </c>
      <c r="B228" s="12" t="s">
        <v>2273</v>
      </c>
      <c r="C228" s="814" t="s">
        <v>4817</v>
      </c>
      <c r="D228" s="795" t="s">
        <v>4636</v>
      </c>
      <c r="E228" s="13"/>
      <c r="F228" s="512">
        <f>+37441813338</f>
        <v>37441813338</v>
      </c>
      <c r="G228" s="13"/>
      <c r="H228" s="13"/>
      <c r="I228" s="13"/>
      <c r="J228" s="13"/>
      <c r="K228" s="13"/>
      <c r="L228" s="13"/>
      <c r="M228" s="13"/>
      <c r="N228" s="13"/>
      <c r="O228" s="13"/>
      <c r="P228" s="13"/>
      <c r="Q228" s="13"/>
      <c r="R228" s="13"/>
      <c r="S228" s="13"/>
    </row>
    <row r="229" ht="15.75" customHeight="1">
      <c r="A229" s="424" t="s">
        <v>4921</v>
      </c>
      <c r="B229" s="12" t="s">
        <v>2273</v>
      </c>
      <c r="C229" s="144" t="s">
        <v>4922</v>
      </c>
      <c r="D229" s="795" t="s">
        <v>4627</v>
      </c>
      <c r="E229" s="13"/>
      <c r="F229" s="512">
        <f>+37477472270</f>
        <v>37477472270</v>
      </c>
      <c r="G229" s="13"/>
      <c r="H229" s="13"/>
      <c r="I229" s="13"/>
      <c r="J229" s="13"/>
      <c r="K229" s="13"/>
      <c r="L229" s="13"/>
      <c r="M229" s="13"/>
      <c r="N229" s="13"/>
      <c r="O229" s="13"/>
      <c r="P229" s="13"/>
      <c r="Q229" s="13"/>
      <c r="R229" s="13"/>
      <c r="S229" s="13"/>
    </row>
    <row r="230" ht="15.75" customHeight="1">
      <c r="A230" s="424" t="s">
        <v>4923</v>
      </c>
      <c r="B230" s="12" t="s">
        <v>2273</v>
      </c>
      <c r="C230" s="812" t="s">
        <v>4924</v>
      </c>
      <c r="D230" s="795" t="s">
        <v>4627</v>
      </c>
      <c r="E230" s="13"/>
      <c r="F230" s="512">
        <f>+37410592211</f>
        <v>37410592211</v>
      </c>
      <c r="G230" s="13"/>
      <c r="H230" s="13"/>
      <c r="I230" s="13"/>
      <c r="J230" s="13"/>
      <c r="K230" s="13"/>
      <c r="L230" s="13"/>
      <c r="M230" s="13"/>
      <c r="N230" s="13"/>
      <c r="O230" s="13"/>
      <c r="P230" s="13"/>
      <c r="Q230" s="13"/>
      <c r="R230" s="13"/>
      <c r="S230" s="13"/>
    </row>
    <row r="231" ht="15.75" customHeight="1">
      <c r="A231" s="822" t="s">
        <v>4925</v>
      </c>
      <c r="B231" s="12" t="s">
        <v>2273</v>
      </c>
      <c r="C231" s="813" t="s">
        <v>4926</v>
      </c>
      <c r="D231" s="795" t="s">
        <v>4627</v>
      </c>
      <c r="E231" s="13"/>
      <c r="F231" s="512">
        <f>+37410510000</f>
        <v>37410510000</v>
      </c>
      <c r="G231" s="13"/>
      <c r="H231" s="13"/>
      <c r="I231" s="13"/>
      <c r="J231" s="13"/>
      <c r="K231" s="13"/>
      <c r="L231" s="13"/>
      <c r="M231" s="13"/>
      <c r="N231" s="13"/>
      <c r="O231" s="13"/>
      <c r="P231" s="13"/>
      <c r="Q231" s="13"/>
      <c r="R231" s="13"/>
      <c r="S231" s="13"/>
    </row>
    <row r="232" ht="15.75" customHeight="1">
      <c r="A232" s="424" t="s">
        <v>4927</v>
      </c>
      <c r="B232" s="12" t="s">
        <v>2273</v>
      </c>
      <c r="C232" s="814" t="s">
        <v>4928</v>
      </c>
      <c r="D232" s="795" t="s">
        <v>4627</v>
      </c>
      <c r="E232" s="13"/>
      <c r="F232" s="512">
        <f>+37455263726</f>
        <v>37455263726</v>
      </c>
      <c r="G232" s="13"/>
      <c r="H232" s="13"/>
      <c r="I232" s="13"/>
      <c r="J232" s="13"/>
      <c r="K232" s="13"/>
      <c r="L232" s="13"/>
      <c r="M232" s="13"/>
      <c r="N232" s="13"/>
      <c r="O232" s="13"/>
      <c r="P232" s="13"/>
      <c r="Q232" s="13"/>
      <c r="R232" s="13"/>
      <c r="S232" s="13"/>
    </row>
    <row r="233" ht="15.75" customHeight="1">
      <c r="A233" s="424" t="s">
        <v>4929</v>
      </c>
      <c r="B233" s="12" t="s">
        <v>2273</v>
      </c>
      <c r="C233" s="144" t="s">
        <v>4930</v>
      </c>
      <c r="D233" s="795" t="s">
        <v>4636</v>
      </c>
      <c r="E233" s="13"/>
      <c r="F233" s="814" t="s">
        <v>4931</v>
      </c>
      <c r="G233" s="13"/>
      <c r="H233" s="13"/>
      <c r="I233" s="13"/>
      <c r="J233" s="13"/>
      <c r="K233" s="13"/>
      <c r="L233" s="13"/>
      <c r="M233" s="13"/>
      <c r="N233" s="13"/>
      <c r="O233" s="13"/>
      <c r="P233" s="13"/>
      <c r="Q233" s="13"/>
      <c r="R233" s="13"/>
      <c r="S233" s="13"/>
    </row>
    <row r="234" ht="15.75" customHeight="1">
      <c r="A234" s="424" t="s">
        <v>4932</v>
      </c>
      <c r="B234" s="12" t="s">
        <v>2273</v>
      </c>
      <c r="C234" s="8" t="s">
        <v>4933</v>
      </c>
      <c r="D234" s="795" t="s">
        <v>4934</v>
      </c>
      <c r="E234" s="13"/>
      <c r="F234" s="818">
        <f>+37477750710</f>
        <v>37477750710</v>
      </c>
      <c r="G234" s="13"/>
      <c r="H234" s="13"/>
      <c r="I234" s="13"/>
      <c r="J234" s="13"/>
      <c r="K234" s="13"/>
      <c r="L234" s="13"/>
      <c r="M234" s="13"/>
      <c r="N234" s="13"/>
      <c r="O234" s="13"/>
      <c r="P234" s="13"/>
      <c r="Q234" s="13"/>
      <c r="R234" s="13"/>
      <c r="S234" s="13"/>
    </row>
    <row r="235">
      <c r="A235" s="424" t="s">
        <v>4935</v>
      </c>
      <c r="B235" s="12" t="s">
        <v>2273</v>
      </c>
      <c r="C235" s="814" t="s">
        <v>4936</v>
      </c>
      <c r="D235" s="795" t="s">
        <v>4627</v>
      </c>
      <c r="E235" s="13"/>
      <c r="F235" s="512">
        <f>+37410270412</f>
        <v>37410270412</v>
      </c>
      <c r="G235" s="13"/>
      <c r="H235" s="13"/>
      <c r="I235" s="13"/>
      <c r="J235" s="13"/>
      <c r="K235" s="13"/>
      <c r="L235" s="13"/>
      <c r="M235" s="13"/>
      <c r="N235" s="13"/>
      <c r="O235" s="13"/>
      <c r="P235" s="13"/>
      <c r="Q235" s="13"/>
      <c r="R235" s="13"/>
      <c r="S235" s="13"/>
    </row>
    <row r="236" ht="15.75" customHeight="1">
      <c r="A236" s="424" t="s">
        <v>4937</v>
      </c>
      <c r="B236" s="12" t="s">
        <v>2273</v>
      </c>
      <c r="C236" s="795" t="s">
        <v>4938</v>
      </c>
      <c r="D236" s="795" t="s">
        <v>4627</v>
      </c>
      <c r="E236" s="13"/>
      <c r="F236" s="512">
        <f>+37494201070</f>
        <v>37494201070</v>
      </c>
      <c r="G236" s="13"/>
      <c r="H236" s="13"/>
      <c r="I236" s="13"/>
      <c r="J236" s="13"/>
      <c r="K236" s="13"/>
      <c r="L236" s="13"/>
      <c r="M236" s="13"/>
      <c r="N236" s="13"/>
      <c r="O236" s="13"/>
      <c r="P236" s="13"/>
      <c r="Q236" s="13"/>
      <c r="R236" s="13"/>
      <c r="S236" s="13"/>
    </row>
    <row r="237" ht="15.75" customHeight="1">
      <c r="A237" s="424" t="s">
        <v>4939</v>
      </c>
      <c r="B237" s="12" t="s">
        <v>2273</v>
      </c>
      <c r="C237" s="11" t="s">
        <v>4940</v>
      </c>
      <c r="D237" s="795" t="s">
        <v>4636</v>
      </c>
      <c r="E237" s="13"/>
      <c r="F237" s="814" t="s">
        <v>4941</v>
      </c>
      <c r="G237" s="13"/>
      <c r="H237" s="13"/>
      <c r="I237" s="13"/>
      <c r="J237" s="13"/>
      <c r="K237" s="13"/>
      <c r="L237" s="13"/>
      <c r="M237" s="13"/>
      <c r="N237" s="13"/>
      <c r="O237" s="13"/>
      <c r="P237" s="13"/>
      <c r="Q237" s="13"/>
      <c r="R237" s="13"/>
      <c r="S237" s="13"/>
    </row>
    <row r="238" ht="15.75" customHeight="1">
      <c r="A238" s="424" t="s">
        <v>4942</v>
      </c>
      <c r="B238" s="12" t="s">
        <v>2273</v>
      </c>
      <c r="C238" s="13"/>
      <c r="D238" s="795" t="s">
        <v>4622</v>
      </c>
      <c r="E238" s="13"/>
      <c r="F238" s="818">
        <f>+37495444473</f>
        <v>37495444473</v>
      </c>
      <c r="G238" s="13"/>
      <c r="H238" s="13"/>
      <c r="I238" s="13"/>
      <c r="J238" s="13"/>
      <c r="K238" s="13"/>
      <c r="L238" s="13"/>
      <c r="M238" s="13"/>
      <c r="N238" s="13"/>
      <c r="O238" s="13"/>
      <c r="P238" s="13"/>
      <c r="Q238" s="13"/>
      <c r="R238" s="13"/>
      <c r="S238" s="13"/>
    </row>
    <row r="239" ht="15.75" customHeight="1">
      <c r="A239" s="786" t="s">
        <v>4943</v>
      </c>
      <c r="B239" s="12" t="s">
        <v>2273</v>
      </c>
      <c r="C239" s="795" t="s">
        <v>4944</v>
      </c>
      <c r="D239" s="795" t="s">
        <v>4627</v>
      </c>
      <c r="E239" s="13"/>
      <c r="F239" s="820">
        <f>+37412912912</f>
        <v>37412912912</v>
      </c>
      <c r="G239" s="13"/>
      <c r="H239" s="11" t="s">
        <v>4509</v>
      </c>
      <c r="I239" s="12" t="s">
        <v>4945</v>
      </c>
      <c r="J239" s="409" t="s">
        <v>4486</v>
      </c>
      <c r="K239" s="8" t="s">
        <v>4946</v>
      </c>
      <c r="L239" s="426" t="s">
        <v>4618</v>
      </c>
      <c r="M239" s="8" t="s">
        <v>4947</v>
      </c>
      <c r="N239" s="753" t="s">
        <v>4448</v>
      </c>
      <c r="O239" s="13"/>
      <c r="P239" s="13"/>
      <c r="Q239" s="13"/>
      <c r="R239" s="13"/>
      <c r="S239" s="13"/>
    </row>
    <row r="240" ht="15.75" customHeight="1">
      <c r="A240" s="786" t="s">
        <v>4948</v>
      </c>
      <c r="B240" s="12" t="s">
        <v>2273</v>
      </c>
      <c r="C240" s="11" t="s">
        <v>4949</v>
      </c>
      <c r="D240" s="815" t="s">
        <v>4636</v>
      </c>
      <c r="E240" s="13"/>
      <c r="F240" s="814" t="s">
        <v>4950</v>
      </c>
      <c r="G240" s="13"/>
      <c r="H240" s="11" t="s">
        <v>4509</v>
      </c>
      <c r="I240" s="12" t="s">
        <v>4726</v>
      </c>
      <c r="J240" s="184" t="s">
        <v>3525</v>
      </c>
      <c r="K240" s="13"/>
      <c r="L240" s="13"/>
      <c r="M240" s="13"/>
      <c r="N240" s="13"/>
      <c r="O240" s="13"/>
      <c r="P240" s="13"/>
      <c r="Q240" s="13"/>
      <c r="R240" s="13"/>
      <c r="S240" s="13"/>
    </row>
    <row r="241" ht="15.75" customHeight="1">
      <c r="A241" s="786" t="s">
        <v>4951</v>
      </c>
      <c r="B241" s="12" t="s">
        <v>2273</v>
      </c>
      <c r="C241" s="812" t="s">
        <v>4952</v>
      </c>
      <c r="D241" s="795" t="s">
        <v>4627</v>
      </c>
      <c r="E241" s="13"/>
      <c r="F241" s="11" t="s">
        <v>4953</v>
      </c>
      <c r="G241" s="13"/>
      <c r="H241" s="11" t="s">
        <v>4509</v>
      </c>
      <c r="I241" s="8" t="s">
        <v>4954</v>
      </c>
      <c r="J241" s="13"/>
      <c r="K241" s="13"/>
      <c r="L241" s="13"/>
      <c r="M241" s="13"/>
      <c r="N241" s="13"/>
      <c r="O241" s="13"/>
      <c r="P241" s="13"/>
      <c r="Q241" s="13"/>
      <c r="R241" s="13"/>
      <c r="S241" s="13"/>
    </row>
    <row r="242" ht="15.75" customHeight="1">
      <c r="A242" s="786" t="s">
        <v>4955</v>
      </c>
      <c r="B242" s="12" t="s">
        <v>2273</v>
      </c>
      <c r="C242" s="12" t="s">
        <v>4956</v>
      </c>
      <c r="D242" s="815" t="s">
        <v>4627</v>
      </c>
      <c r="E242" s="13"/>
      <c r="F242" s="814" t="s">
        <v>4957</v>
      </c>
      <c r="G242" s="13"/>
      <c r="H242" s="11" t="s">
        <v>4509</v>
      </c>
      <c r="I242" s="12" t="s">
        <v>4726</v>
      </c>
      <c r="J242" s="184" t="s">
        <v>3525</v>
      </c>
      <c r="K242" s="13"/>
      <c r="L242" s="13"/>
      <c r="M242" s="13"/>
      <c r="N242" s="13"/>
      <c r="O242" s="13"/>
      <c r="P242" s="13"/>
      <c r="Q242" s="13"/>
      <c r="R242" s="13"/>
      <c r="S242" s="13"/>
    </row>
    <row r="243">
      <c r="A243" s="786" t="s">
        <v>4958</v>
      </c>
      <c r="B243" s="12" t="s">
        <v>2273</v>
      </c>
      <c r="C243" s="12" t="s">
        <v>4959</v>
      </c>
      <c r="D243" s="795" t="s">
        <v>4627</v>
      </c>
      <c r="E243" s="13"/>
      <c r="F243" s="11" t="s">
        <v>4960</v>
      </c>
      <c r="G243" s="13"/>
      <c r="H243" s="11" t="s">
        <v>4509</v>
      </c>
      <c r="I243" s="8" t="s">
        <v>4961</v>
      </c>
      <c r="J243" s="13"/>
      <c r="K243" s="13"/>
      <c r="L243" s="13"/>
      <c r="M243" s="13"/>
      <c r="N243" s="13"/>
      <c r="O243" s="13"/>
      <c r="P243" s="13"/>
      <c r="Q243" s="13"/>
      <c r="R243" s="13"/>
      <c r="S243" s="13"/>
    </row>
    <row r="244" ht="15.75" customHeight="1">
      <c r="A244" s="786" t="s">
        <v>4962</v>
      </c>
      <c r="B244" s="12" t="s">
        <v>2273</v>
      </c>
      <c r="C244" s="144" t="s">
        <v>4963</v>
      </c>
      <c r="D244" s="795" t="s">
        <v>4636</v>
      </c>
      <c r="E244" s="13"/>
      <c r="F244" s="11" t="s">
        <v>4964</v>
      </c>
      <c r="G244" s="13"/>
      <c r="H244" s="11" t="s">
        <v>4509</v>
      </c>
      <c r="I244" s="12" t="s">
        <v>4965</v>
      </c>
      <c r="J244" s="13"/>
      <c r="K244" s="13"/>
      <c r="L244" s="13"/>
      <c r="M244" s="13"/>
      <c r="N244" s="13"/>
      <c r="O244" s="13"/>
      <c r="P244" s="13"/>
      <c r="Q244" s="13"/>
      <c r="R244" s="13"/>
      <c r="S244" s="13"/>
    </row>
    <row r="245" ht="15.75" customHeight="1">
      <c r="A245" s="371" t="s">
        <v>4966</v>
      </c>
      <c r="B245" s="12" t="s">
        <v>2273</v>
      </c>
      <c r="C245" s="823" t="s">
        <v>4967</v>
      </c>
      <c r="D245" s="824" t="s">
        <v>4627</v>
      </c>
      <c r="E245" s="13"/>
      <c r="F245" s="11" t="s">
        <v>4968</v>
      </c>
      <c r="G245" s="13"/>
      <c r="H245" s="11" t="s">
        <v>4509</v>
      </c>
      <c r="I245" s="12" t="s">
        <v>4726</v>
      </c>
      <c r="J245" s="184" t="s">
        <v>3525</v>
      </c>
      <c r="K245" s="13"/>
      <c r="L245" s="13"/>
      <c r="M245" s="13"/>
      <c r="N245" s="13"/>
      <c r="O245" s="13"/>
      <c r="P245" s="13"/>
      <c r="Q245" s="13"/>
      <c r="R245" s="13"/>
      <c r="S245" s="13"/>
    </row>
    <row r="246" ht="15.75" customHeight="1">
      <c r="A246" s="799" t="s">
        <v>4969</v>
      </c>
      <c r="B246" s="12" t="s">
        <v>2273</v>
      </c>
      <c r="C246" s="813" t="s">
        <v>4970</v>
      </c>
      <c r="D246" s="795" t="s">
        <v>4627</v>
      </c>
      <c r="E246" s="13"/>
      <c r="F246" s="512">
        <f>+37411623254</f>
        <v>37411623254</v>
      </c>
      <c r="G246" s="13"/>
      <c r="H246" s="11" t="s">
        <v>4509</v>
      </c>
      <c r="I246" s="12" t="s">
        <v>4786</v>
      </c>
      <c r="J246" s="409" t="s">
        <v>4486</v>
      </c>
      <c r="K246" s="8" t="s">
        <v>4971</v>
      </c>
      <c r="L246" s="13"/>
      <c r="M246" s="13"/>
      <c r="N246" s="13"/>
      <c r="O246" s="13"/>
      <c r="P246" s="13"/>
      <c r="Q246" s="13"/>
      <c r="R246" s="13"/>
      <c r="S246" s="13"/>
    </row>
    <row r="247" ht="15.75" customHeight="1">
      <c r="A247" s="786" t="s">
        <v>4972</v>
      </c>
      <c r="B247" s="12" t="s">
        <v>2273</v>
      </c>
      <c r="C247" s="13"/>
      <c r="D247" s="795" t="s">
        <v>4627</v>
      </c>
      <c r="E247" s="13"/>
      <c r="F247" s="512">
        <f>+37494901411</f>
        <v>37494901411</v>
      </c>
      <c r="G247" s="13"/>
      <c r="H247" s="11" t="s">
        <v>4509</v>
      </c>
      <c r="I247" s="12" t="s">
        <v>4726</v>
      </c>
      <c r="J247" s="184" t="s">
        <v>3525</v>
      </c>
      <c r="K247" s="13"/>
      <c r="L247" s="13"/>
      <c r="M247" s="13"/>
      <c r="N247" s="13"/>
      <c r="O247" s="13"/>
      <c r="P247" s="13"/>
      <c r="Q247" s="13"/>
      <c r="R247" s="13"/>
      <c r="S247" s="13"/>
    </row>
    <row r="248" ht="15.75" customHeight="1">
      <c r="A248" s="786" t="s">
        <v>4973</v>
      </c>
      <c r="B248" s="12" t="s">
        <v>2273</v>
      </c>
      <c r="C248" s="814" t="s">
        <v>4974</v>
      </c>
      <c r="D248" s="795" t="s">
        <v>4627</v>
      </c>
      <c r="E248" s="13"/>
      <c r="F248" s="512">
        <f>+37477516562</f>
        <v>37477516562</v>
      </c>
      <c r="G248" s="13"/>
      <c r="H248" s="11" t="s">
        <v>4509</v>
      </c>
      <c r="I248" s="12" t="s">
        <v>4975</v>
      </c>
      <c r="J248" s="13"/>
      <c r="K248" s="13"/>
      <c r="L248" s="13"/>
      <c r="M248" s="13"/>
      <c r="N248" s="13"/>
      <c r="O248" s="13"/>
      <c r="P248" s="13"/>
      <c r="Q248" s="13"/>
      <c r="R248" s="13"/>
      <c r="S248" s="13"/>
    </row>
    <row r="249" ht="15.75" customHeight="1">
      <c r="A249" s="786" t="s">
        <v>4976</v>
      </c>
      <c r="B249" s="12" t="s">
        <v>2273</v>
      </c>
      <c r="C249" s="13"/>
      <c r="D249" s="795" t="s">
        <v>4627</v>
      </c>
      <c r="E249" s="13"/>
      <c r="F249" s="512">
        <f>+37498456885</f>
        <v>37498456885</v>
      </c>
      <c r="G249" s="13"/>
      <c r="H249" s="12" t="s">
        <v>4509</v>
      </c>
      <c r="I249" s="12" t="s">
        <v>4726</v>
      </c>
      <c r="J249" s="184" t="s">
        <v>3525</v>
      </c>
      <c r="K249" s="13"/>
      <c r="L249" s="13"/>
      <c r="M249" s="13"/>
      <c r="N249" s="13"/>
      <c r="O249" s="13"/>
      <c r="P249" s="13"/>
      <c r="Q249" s="13"/>
      <c r="R249" s="13"/>
      <c r="S249" s="13"/>
    </row>
    <row r="250" ht="15.75" customHeight="1">
      <c r="A250" s="817" t="s">
        <v>4977</v>
      </c>
      <c r="B250" s="12" t="s">
        <v>2273</v>
      </c>
      <c r="C250" s="814" t="s">
        <v>4978</v>
      </c>
      <c r="D250" s="795" t="s">
        <v>4627</v>
      </c>
      <c r="E250" s="825"/>
      <c r="F250" s="512">
        <f>+37494949675</f>
        <v>37494949675</v>
      </c>
      <c r="G250" s="825"/>
      <c r="H250" s="12" t="s">
        <v>4509</v>
      </c>
      <c r="I250" s="826" t="s">
        <v>4726</v>
      </c>
      <c r="J250" s="184" t="s">
        <v>3525</v>
      </c>
      <c r="K250" s="825"/>
      <c r="L250" s="825"/>
      <c r="M250" s="825"/>
      <c r="N250" s="825"/>
      <c r="O250" s="825"/>
      <c r="P250" s="825"/>
      <c r="Q250" s="825"/>
      <c r="R250" s="825"/>
      <c r="S250" s="825"/>
      <c r="T250" s="354"/>
      <c r="U250" s="354"/>
      <c r="V250" s="354"/>
      <c r="W250" s="354"/>
      <c r="X250" s="354"/>
      <c r="Y250" s="354"/>
      <c r="Z250" s="354"/>
      <c r="AA250" s="354"/>
      <c r="AB250" s="354"/>
      <c r="AC250" s="354"/>
    </row>
    <row r="251" ht="15.75" customHeight="1">
      <c r="A251" s="786" t="s">
        <v>4979</v>
      </c>
      <c r="B251" s="12" t="s">
        <v>2273</v>
      </c>
      <c r="C251" s="12" t="s">
        <v>4980</v>
      </c>
      <c r="D251" s="795" t="s">
        <v>4636</v>
      </c>
      <c r="E251" s="13"/>
      <c r="F251" s="11" t="s">
        <v>4981</v>
      </c>
      <c r="G251" s="13"/>
      <c r="H251" s="12" t="s">
        <v>4509</v>
      </c>
      <c r="I251" s="12" t="s">
        <v>4982</v>
      </c>
      <c r="J251" s="13"/>
      <c r="K251" s="13"/>
      <c r="L251" s="13"/>
      <c r="M251" s="13"/>
      <c r="N251" s="13"/>
      <c r="O251" s="13"/>
      <c r="P251" s="13"/>
      <c r="Q251" s="13"/>
      <c r="R251" s="13"/>
      <c r="S251" s="13"/>
    </row>
    <row r="252" ht="15.75" customHeight="1">
      <c r="A252" s="786" t="s">
        <v>4983</v>
      </c>
      <c r="B252" s="12" t="s">
        <v>2273</v>
      </c>
      <c r="C252" s="13"/>
      <c r="D252" s="795" t="s">
        <v>4627</v>
      </c>
      <c r="E252" s="13"/>
      <c r="F252" s="11" t="s">
        <v>4984</v>
      </c>
      <c r="G252" s="13"/>
      <c r="H252" s="11" t="s">
        <v>4499</v>
      </c>
      <c r="I252" s="12" t="s">
        <v>4985</v>
      </c>
      <c r="J252" s="426" t="s">
        <v>4526</v>
      </c>
      <c r="K252" s="12" t="s">
        <v>4986</v>
      </c>
      <c r="L252" s="409" t="s">
        <v>4509</v>
      </c>
      <c r="M252" s="12" t="s">
        <v>4987</v>
      </c>
      <c r="N252" s="753" t="s">
        <v>3525</v>
      </c>
      <c r="O252" s="13"/>
      <c r="P252" s="13"/>
      <c r="Q252" s="13"/>
      <c r="R252" s="13"/>
      <c r="S252" s="13"/>
    </row>
    <row r="253" ht="15.75" customHeight="1">
      <c r="A253" s="786" t="s">
        <v>4988</v>
      </c>
      <c r="B253" s="12" t="s">
        <v>2273</v>
      </c>
      <c r="C253" s="13"/>
      <c r="D253" s="795" t="s">
        <v>4627</v>
      </c>
      <c r="E253" s="13"/>
      <c r="F253" s="512">
        <f>+37493260007</f>
        <v>37493260007</v>
      </c>
      <c r="G253" s="13"/>
      <c r="H253" s="11" t="s">
        <v>4499</v>
      </c>
      <c r="I253" s="8" t="s">
        <v>4989</v>
      </c>
      <c r="J253" s="13"/>
      <c r="K253" s="13"/>
      <c r="L253" s="13"/>
      <c r="M253" s="13"/>
      <c r="N253" s="13"/>
      <c r="O253" s="13"/>
      <c r="P253" s="13"/>
      <c r="Q253" s="13"/>
      <c r="R253" s="13"/>
      <c r="S253" s="13"/>
    </row>
    <row r="254" ht="15.75" customHeight="1">
      <c r="A254" s="786" t="s">
        <v>4990</v>
      </c>
      <c r="B254" s="12" t="s">
        <v>2273</v>
      </c>
      <c r="C254" s="814" t="s">
        <v>4991</v>
      </c>
      <c r="D254" s="815" t="s">
        <v>4627</v>
      </c>
      <c r="E254" s="13"/>
      <c r="F254" s="512">
        <f>+37498211781</f>
        <v>37498211781</v>
      </c>
      <c r="G254" s="13"/>
      <c r="H254" s="11" t="s">
        <v>4499</v>
      </c>
      <c r="I254" s="12" t="s">
        <v>4726</v>
      </c>
      <c r="J254" s="426" t="s">
        <v>3516</v>
      </c>
      <c r="K254" s="12" t="s">
        <v>4726</v>
      </c>
      <c r="L254" s="184" t="s">
        <v>4502</v>
      </c>
      <c r="M254" s="13"/>
      <c r="N254" s="13"/>
      <c r="O254" s="13"/>
      <c r="P254" s="13"/>
      <c r="Q254" s="13"/>
      <c r="R254" s="13"/>
      <c r="S254" s="13"/>
    </row>
    <row r="255" ht="15.75" customHeight="1">
      <c r="A255" s="786" t="s">
        <v>4992</v>
      </c>
      <c r="B255" s="12" t="s">
        <v>2273</v>
      </c>
      <c r="C255" s="814" t="s">
        <v>4993</v>
      </c>
      <c r="D255" s="795" t="s">
        <v>4627</v>
      </c>
      <c r="E255" s="13"/>
      <c r="F255" s="512">
        <f>+37455231955</f>
        <v>37455231955</v>
      </c>
      <c r="G255" s="13"/>
      <c r="H255" s="11" t="s">
        <v>4499</v>
      </c>
      <c r="I255" s="12" t="s">
        <v>4994</v>
      </c>
      <c r="J255" s="426" t="s">
        <v>3516</v>
      </c>
      <c r="K255" s="12" t="s">
        <v>4994</v>
      </c>
      <c r="L255" s="184" t="s">
        <v>4502</v>
      </c>
      <c r="M255" s="13"/>
      <c r="N255" s="13"/>
      <c r="O255" s="13"/>
      <c r="P255" s="13"/>
      <c r="Q255" s="13"/>
      <c r="R255" s="13"/>
      <c r="S255" s="13"/>
    </row>
    <row r="256" ht="15.75" customHeight="1">
      <c r="A256" s="786" t="s">
        <v>4995</v>
      </c>
      <c r="B256" s="12" t="s">
        <v>2273</v>
      </c>
      <c r="C256" s="13"/>
      <c r="D256" s="795" t="s">
        <v>4622</v>
      </c>
      <c r="E256" s="13"/>
      <c r="F256" s="512">
        <f>+37499055633</f>
        <v>37499055633</v>
      </c>
      <c r="G256" s="13"/>
      <c r="H256" s="11" t="s">
        <v>4499</v>
      </c>
      <c r="I256" s="8" t="s">
        <v>4996</v>
      </c>
      <c r="J256" s="426" t="s">
        <v>4526</v>
      </c>
      <c r="K256" s="12" t="s">
        <v>4997</v>
      </c>
      <c r="L256" s="409" t="s">
        <v>4509</v>
      </c>
      <c r="M256" s="12" t="s">
        <v>4754</v>
      </c>
      <c r="N256" s="184" t="s">
        <v>3525</v>
      </c>
      <c r="O256" s="13"/>
      <c r="P256" s="13"/>
      <c r="Q256" s="13"/>
      <c r="R256" s="13"/>
      <c r="S256" s="13"/>
    </row>
    <row r="257" ht="15.75" customHeight="1">
      <c r="A257" s="786" t="s">
        <v>4998</v>
      </c>
      <c r="B257" s="12" t="s">
        <v>2273</v>
      </c>
      <c r="C257" s="814" t="s">
        <v>4999</v>
      </c>
      <c r="D257" s="795" t="s">
        <v>4627</v>
      </c>
      <c r="E257" s="13"/>
      <c r="F257" s="512">
        <f>+37494595034</f>
        <v>37494595034</v>
      </c>
      <c r="G257" s="13"/>
      <c r="H257" s="13"/>
      <c r="I257" s="13"/>
      <c r="J257" s="13"/>
      <c r="K257" s="13"/>
      <c r="L257" s="13"/>
      <c r="M257" s="13"/>
      <c r="N257" s="13"/>
      <c r="O257" s="13"/>
      <c r="P257" s="13"/>
      <c r="Q257" s="13"/>
      <c r="R257" s="13"/>
      <c r="S257" s="13"/>
    </row>
    <row r="258" ht="15.75" customHeight="1">
      <c r="A258" s="786" t="s">
        <v>5000</v>
      </c>
      <c r="B258" s="12" t="s">
        <v>2273</v>
      </c>
      <c r="C258" s="13"/>
      <c r="D258" s="795" t="s">
        <v>4627</v>
      </c>
      <c r="E258" s="13"/>
      <c r="F258" s="512">
        <f>+37443002944</f>
        <v>37443002944</v>
      </c>
      <c r="G258" s="13"/>
      <c r="H258" s="11" t="s">
        <v>4499</v>
      </c>
      <c r="I258" s="12" t="s">
        <v>4786</v>
      </c>
      <c r="J258" s="426" t="s">
        <v>4526</v>
      </c>
      <c r="K258" s="12" t="s">
        <v>5001</v>
      </c>
      <c r="L258" s="184" t="s">
        <v>5002</v>
      </c>
      <c r="M258" s="13"/>
      <c r="N258" s="13"/>
      <c r="O258" s="13"/>
      <c r="P258" s="13"/>
      <c r="Q258" s="13"/>
      <c r="R258" s="13"/>
      <c r="S258" s="13"/>
    </row>
    <row r="259" ht="15.75" customHeight="1">
      <c r="A259" s="827" t="s">
        <v>5003</v>
      </c>
      <c r="B259" s="8" t="s">
        <v>5004</v>
      </c>
      <c r="C259" s="144" t="s">
        <v>5005</v>
      </c>
      <c r="D259" s="828">
        <v>45698.0</v>
      </c>
      <c r="E259" s="8" t="s">
        <v>5006</v>
      </c>
      <c r="F259" s="12">
        <v>9.5575779E7</v>
      </c>
      <c r="G259" s="13"/>
      <c r="H259" s="11" t="s">
        <v>4499</v>
      </c>
      <c r="I259" s="8" t="s">
        <v>5007</v>
      </c>
      <c r="J259" s="409" t="s">
        <v>3520</v>
      </c>
      <c r="K259" s="8" t="s">
        <v>5008</v>
      </c>
      <c r="L259" s="770"/>
      <c r="M259" s="13"/>
      <c r="N259" s="13"/>
      <c r="O259" s="13"/>
      <c r="P259" s="13"/>
      <c r="Q259" s="13"/>
      <c r="R259" s="13"/>
      <c r="S259" s="13"/>
    </row>
    <row r="260" ht="15.75" customHeight="1">
      <c r="A260" s="829" t="s">
        <v>465</v>
      </c>
      <c r="B260" s="830" t="s">
        <v>5009</v>
      </c>
      <c r="C260" s="830" t="s">
        <v>5010</v>
      </c>
      <c r="D260" s="830" t="s">
        <v>1081</v>
      </c>
      <c r="E260" s="8" t="s">
        <v>5011</v>
      </c>
      <c r="F260" s="12">
        <v>9.9080033E7</v>
      </c>
      <c r="G260" s="12" t="s">
        <v>5012</v>
      </c>
      <c r="H260" s="12" t="s">
        <v>5013</v>
      </c>
      <c r="I260" s="8" t="s">
        <v>5014</v>
      </c>
      <c r="J260" s="12" t="s">
        <v>5015</v>
      </c>
      <c r="K260" s="12" t="s">
        <v>5016</v>
      </c>
      <c r="L260" s="409" t="s">
        <v>3581</v>
      </c>
      <c r="M260" s="12" t="s">
        <v>5017</v>
      </c>
      <c r="N260" s="426" t="s">
        <v>3585</v>
      </c>
      <c r="O260" s="8" t="s">
        <v>5018</v>
      </c>
      <c r="P260" s="13"/>
      <c r="Q260" s="13"/>
      <c r="R260" s="13"/>
      <c r="S260" s="13"/>
    </row>
    <row r="261" ht="15.75" customHeight="1">
      <c r="A261" s="827" t="s">
        <v>251</v>
      </c>
      <c r="B261" s="12" t="s">
        <v>2273</v>
      </c>
      <c r="C261" s="11" t="s">
        <v>5019</v>
      </c>
      <c r="D261" s="11" t="s">
        <v>5020</v>
      </c>
      <c r="E261" s="12" t="s">
        <v>5021</v>
      </c>
      <c r="F261" s="12">
        <v>3.3872888E7</v>
      </c>
      <c r="G261" s="744" t="s">
        <v>5022</v>
      </c>
      <c r="H261" s="770" t="s">
        <v>4516</v>
      </c>
      <c r="I261" s="8" t="s">
        <v>5023</v>
      </c>
      <c r="J261" s="426" t="s">
        <v>5024</v>
      </c>
      <c r="K261" s="8" t="s">
        <v>5025</v>
      </c>
      <c r="L261" s="409" t="s">
        <v>5026</v>
      </c>
      <c r="M261" s="8" t="s">
        <v>5027</v>
      </c>
      <c r="N261" s="13"/>
      <c r="O261" s="13"/>
      <c r="P261" s="13"/>
      <c r="Q261" s="13"/>
      <c r="R261" s="13"/>
      <c r="S261" s="13"/>
    </row>
    <row r="262" ht="15.75" customHeight="1">
      <c r="A262" s="831" t="s">
        <v>5028</v>
      </c>
      <c r="B262" s="832"/>
      <c r="C262" s="11"/>
      <c r="D262" s="11"/>
      <c r="E262" s="832" t="s">
        <v>5029</v>
      </c>
      <c r="F262" s="832">
        <v>9.5005881E7</v>
      </c>
      <c r="G262" s="744"/>
      <c r="H262" s="11" t="s">
        <v>4509</v>
      </c>
      <c r="I262" s="833" t="s">
        <v>5030</v>
      </c>
      <c r="J262" s="298"/>
      <c r="K262" s="82"/>
      <c r="L262" s="770"/>
      <c r="M262" s="8"/>
      <c r="N262" s="13"/>
      <c r="O262" s="13"/>
      <c r="P262" s="13"/>
      <c r="Q262" s="13"/>
      <c r="R262" s="13"/>
      <c r="S262" s="13"/>
    </row>
    <row r="263" ht="15.75" customHeight="1">
      <c r="A263" s="834"/>
    </row>
    <row r="264" ht="15.75" customHeight="1">
      <c r="A264" s="835" t="s">
        <v>5031</v>
      </c>
      <c r="B264" s="836" t="s">
        <v>2273</v>
      </c>
      <c r="C264" s="836" t="s">
        <v>5032</v>
      </c>
      <c r="D264" s="43"/>
      <c r="E264" s="43"/>
      <c r="F264" s="837" t="s">
        <v>5033</v>
      </c>
      <c r="G264" s="43"/>
      <c r="H264" s="836" t="s">
        <v>3534</v>
      </c>
      <c r="I264" s="838" t="s">
        <v>4446</v>
      </c>
      <c r="J264" s="409" t="s">
        <v>5034</v>
      </c>
      <c r="K264" s="12" t="s">
        <v>5035</v>
      </c>
      <c r="L264" s="409" t="s">
        <v>5036</v>
      </c>
      <c r="M264" s="12" t="s">
        <v>3277</v>
      </c>
      <c r="N264" s="746" t="s">
        <v>4450</v>
      </c>
      <c r="O264" s="13"/>
      <c r="P264" s="13"/>
      <c r="Q264" s="13"/>
      <c r="R264" s="13"/>
      <c r="S264" s="13"/>
      <c r="T264" s="13"/>
      <c r="U264" s="13"/>
      <c r="V264" s="13"/>
      <c r="W264" s="13"/>
      <c r="X264" s="13"/>
      <c r="Y264" s="13"/>
      <c r="Z264" s="13"/>
      <c r="AA264" s="13"/>
      <c r="AB264" s="13"/>
      <c r="AC264" s="13"/>
    </row>
    <row r="265" ht="15.75" customHeight="1">
      <c r="A265" s="835" t="s">
        <v>798</v>
      </c>
      <c r="B265" s="836" t="s">
        <v>2273</v>
      </c>
      <c r="C265" s="836" t="s">
        <v>5037</v>
      </c>
      <c r="D265" s="43"/>
      <c r="E265" s="43"/>
      <c r="F265" s="12" t="s">
        <v>5038</v>
      </c>
      <c r="G265" s="43"/>
      <c r="H265" s="328" t="s">
        <v>3534</v>
      </c>
      <c r="I265" s="838" t="s">
        <v>5039</v>
      </c>
      <c r="J265" s="12"/>
      <c r="K265" s="13"/>
      <c r="L265" s="13"/>
      <c r="M265" s="12"/>
      <c r="N265" s="13"/>
      <c r="O265" s="13"/>
      <c r="P265" s="13"/>
      <c r="Q265" s="13"/>
      <c r="R265" s="13"/>
      <c r="S265" s="13"/>
      <c r="T265" s="13"/>
      <c r="U265" s="13"/>
      <c r="V265" s="13"/>
      <c r="W265" s="13"/>
      <c r="X265" s="13"/>
      <c r="Y265" s="13"/>
      <c r="Z265" s="13"/>
      <c r="AA265" s="13"/>
      <c r="AB265" s="13"/>
      <c r="AC265" s="13"/>
    </row>
    <row r="266" ht="15.75" customHeight="1">
      <c r="A266" s="835" t="s">
        <v>5040</v>
      </c>
      <c r="B266" s="836" t="s">
        <v>2273</v>
      </c>
      <c r="C266" s="836" t="s">
        <v>5041</v>
      </c>
      <c r="D266" s="43"/>
      <c r="E266" s="43"/>
      <c r="F266" s="12" t="s">
        <v>5042</v>
      </c>
      <c r="G266" s="43"/>
      <c r="H266" s="11" t="s">
        <v>3534</v>
      </c>
      <c r="I266" s="839" t="s">
        <v>4446</v>
      </c>
      <c r="J266" s="426" t="s">
        <v>5043</v>
      </c>
      <c r="K266" s="12" t="s">
        <v>4515</v>
      </c>
      <c r="L266" s="409" t="s">
        <v>5036</v>
      </c>
      <c r="M266" s="12" t="s">
        <v>3277</v>
      </c>
      <c r="N266" s="746" t="s">
        <v>4450</v>
      </c>
      <c r="O266" s="13"/>
      <c r="P266" s="13"/>
      <c r="Q266" s="13"/>
      <c r="R266" s="13"/>
      <c r="S266" s="13"/>
      <c r="T266" s="13"/>
      <c r="U266" s="13"/>
      <c r="V266" s="13"/>
      <c r="W266" s="13"/>
      <c r="X266" s="13"/>
      <c r="Y266" s="13"/>
      <c r="Z266" s="13"/>
      <c r="AA266" s="13"/>
      <c r="AB266" s="13"/>
      <c r="AC266" s="13"/>
    </row>
    <row r="267" ht="15.75" customHeight="1">
      <c r="A267" s="840" t="s">
        <v>5044</v>
      </c>
      <c r="B267" s="841" t="s">
        <v>2273</v>
      </c>
      <c r="C267" s="841" t="s">
        <v>5045</v>
      </c>
      <c r="D267" s="842"/>
      <c r="E267" s="842"/>
      <c r="F267" s="439"/>
      <c r="G267" s="842"/>
      <c r="H267" s="842"/>
      <c r="I267" s="841" t="s">
        <v>5046</v>
      </c>
      <c r="J267" s="753"/>
      <c r="K267" s="439"/>
      <c r="L267" s="439"/>
      <c r="M267" s="753"/>
      <c r="N267" s="439"/>
      <c r="O267" s="439"/>
      <c r="P267" s="439"/>
      <c r="Q267" s="439"/>
      <c r="R267" s="439"/>
      <c r="S267" s="439"/>
      <c r="T267" s="439"/>
      <c r="U267" s="439"/>
      <c r="V267" s="439"/>
      <c r="W267" s="439"/>
      <c r="X267" s="439"/>
      <c r="Y267" s="439"/>
      <c r="Z267" s="439"/>
      <c r="AA267" s="439"/>
      <c r="AB267" s="439"/>
      <c r="AC267" s="439"/>
    </row>
    <row r="268" ht="15.75" customHeight="1">
      <c r="A268" s="835" t="s">
        <v>5047</v>
      </c>
      <c r="B268" s="836" t="s">
        <v>2273</v>
      </c>
      <c r="C268" s="836" t="s">
        <v>5048</v>
      </c>
      <c r="D268" s="43"/>
      <c r="E268" s="43"/>
      <c r="F268" s="12" t="s">
        <v>5049</v>
      </c>
      <c r="G268" s="43"/>
      <c r="H268" s="11" t="s">
        <v>3534</v>
      </c>
      <c r="I268" s="838" t="s">
        <v>5050</v>
      </c>
      <c r="J268" s="12"/>
      <c r="K268" s="13"/>
      <c r="L268" s="13"/>
      <c r="M268" s="12"/>
      <c r="N268" s="13"/>
      <c r="O268" s="13"/>
      <c r="P268" s="13"/>
      <c r="Q268" s="13"/>
      <c r="R268" s="13"/>
      <c r="S268" s="13"/>
      <c r="T268" s="13"/>
      <c r="U268" s="13"/>
      <c r="V268" s="13"/>
      <c r="W268" s="13"/>
      <c r="X268" s="13"/>
      <c r="Y268" s="13"/>
      <c r="Z268" s="13"/>
      <c r="AA268" s="13"/>
      <c r="AB268" s="13"/>
      <c r="AC268" s="13"/>
    </row>
    <row r="269" ht="15.75" customHeight="1">
      <c r="A269" s="835" t="s">
        <v>5051</v>
      </c>
      <c r="B269" s="836" t="s">
        <v>2273</v>
      </c>
      <c r="C269" s="843" t="s">
        <v>5052</v>
      </c>
      <c r="D269" s="43"/>
      <c r="E269" s="836" t="s">
        <v>5053</v>
      </c>
      <c r="F269" s="12">
        <v>3.3020394E7</v>
      </c>
      <c r="G269" s="836" t="s">
        <v>5054</v>
      </c>
      <c r="H269" s="11" t="s">
        <v>3534</v>
      </c>
      <c r="I269" s="838" t="s">
        <v>5055</v>
      </c>
      <c r="J269" s="409" t="s">
        <v>3540</v>
      </c>
      <c r="K269" s="12" t="s">
        <v>5056</v>
      </c>
      <c r="L269" s="13"/>
      <c r="M269" s="12"/>
      <c r="N269" s="13"/>
      <c r="O269" s="13"/>
      <c r="P269" s="13"/>
      <c r="Q269" s="13"/>
      <c r="R269" s="13"/>
      <c r="S269" s="13"/>
      <c r="T269" s="13"/>
      <c r="U269" s="13"/>
      <c r="V269" s="13"/>
      <c r="W269" s="13"/>
      <c r="X269" s="13"/>
      <c r="Y269" s="13"/>
      <c r="Z269" s="13"/>
      <c r="AA269" s="13"/>
      <c r="AB269" s="13"/>
      <c r="AC269" s="13"/>
    </row>
    <row r="270" ht="15.75" customHeight="1">
      <c r="A270" s="835" t="s">
        <v>5057</v>
      </c>
      <c r="B270" s="836" t="s">
        <v>2273</v>
      </c>
      <c r="C270" s="836" t="s">
        <v>5058</v>
      </c>
      <c r="D270" s="43"/>
      <c r="E270" s="43"/>
      <c r="F270" s="12" t="s">
        <v>5059</v>
      </c>
      <c r="G270" s="43"/>
      <c r="H270" s="11" t="s">
        <v>3534</v>
      </c>
      <c r="I270" s="838" t="s">
        <v>5060</v>
      </c>
      <c r="J270" s="12"/>
      <c r="K270" s="13"/>
      <c r="L270" s="13"/>
      <c r="M270" s="12"/>
      <c r="N270" s="13"/>
      <c r="O270" s="13"/>
      <c r="P270" s="13"/>
      <c r="Q270" s="13"/>
      <c r="R270" s="13"/>
      <c r="S270" s="13"/>
      <c r="T270" s="13"/>
      <c r="U270" s="13"/>
      <c r="V270" s="13"/>
      <c r="W270" s="13"/>
      <c r="X270" s="13"/>
      <c r="Y270" s="13"/>
      <c r="Z270" s="13"/>
      <c r="AA270" s="13"/>
      <c r="AB270" s="13"/>
      <c r="AC270" s="13"/>
    </row>
    <row r="271" ht="15.75" customHeight="1">
      <c r="A271" s="835" t="s">
        <v>5061</v>
      </c>
      <c r="B271" s="55" t="s">
        <v>2273</v>
      </c>
      <c r="C271" s="55" t="s">
        <v>5062</v>
      </c>
      <c r="D271" s="844"/>
      <c r="E271" s="844"/>
      <c r="F271" s="844"/>
      <c r="G271" s="844"/>
      <c r="H271" s="844"/>
      <c r="I271" s="55" t="s">
        <v>5063</v>
      </c>
      <c r="J271" s="770"/>
      <c r="K271" s="772"/>
      <c r="L271" s="772"/>
      <c r="M271" s="770"/>
      <c r="N271" s="772"/>
      <c r="O271" s="772"/>
      <c r="P271" s="772"/>
      <c r="Q271" s="772"/>
      <c r="R271" s="772"/>
      <c r="S271" s="772"/>
      <c r="T271" s="772"/>
      <c r="U271" s="772"/>
      <c r="V271" s="772"/>
      <c r="W271" s="772"/>
      <c r="X271" s="772"/>
      <c r="Y271" s="772"/>
      <c r="Z271" s="772"/>
      <c r="AA271" s="772"/>
      <c r="AB271" s="772"/>
      <c r="AC271" s="772"/>
    </row>
    <row r="272" ht="15.75" customHeight="1">
      <c r="A272" s="835" t="s">
        <v>5064</v>
      </c>
      <c r="B272" s="836" t="s">
        <v>2273</v>
      </c>
      <c r="C272" s="843" t="s">
        <v>5065</v>
      </c>
      <c r="D272" s="844"/>
      <c r="E272" s="43"/>
      <c r="F272" s="12" t="s">
        <v>5066</v>
      </c>
      <c r="G272" s="43"/>
      <c r="H272" s="12" t="s">
        <v>3534</v>
      </c>
      <c r="I272" s="839" t="s">
        <v>5067</v>
      </c>
      <c r="J272" s="426" t="s">
        <v>5043</v>
      </c>
      <c r="K272" s="8" t="s">
        <v>5068</v>
      </c>
      <c r="L272" s="13"/>
      <c r="M272" s="12"/>
      <c r="N272" s="13"/>
      <c r="O272" s="13"/>
      <c r="P272" s="13"/>
      <c r="Q272" s="13"/>
      <c r="R272" s="13"/>
      <c r="S272" s="13"/>
      <c r="T272" s="13"/>
      <c r="U272" s="13"/>
      <c r="V272" s="13"/>
      <c r="W272" s="13"/>
      <c r="X272" s="13"/>
      <c r="Y272" s="13"/>
      <c r="Z272" s="13"/>
      <c r="AA272" s="13"/>
      <c r="AB272" s="13"/>
      <c r="AC272" s="13"/>
    </row>
    <row r="273" ht="15.75" customHeight="1">
      <c r="A273" s="835" t="s">
        <v>5069</v>
      </c>
      <c r="B273" s="836" t="s">
        <v>2273</v>
      </c>
      <c r="C273" s="843" t="s">
        <v>5070</v>
      </c>
      <c r="D273" s="43"/>
      <c r="E273" s="43"/>
      <c r="F273" s="8" t="s">
        <v>5071</v>
      </c>
      <c r="G273" s="43"/>
      <c r="H273" s="12" t="s">
        <v>3534</v>
      </c>
      <c r="I273" s="838" t="s">
        <v>5072</v>
      </c>
      <c r="J273" s="12"/>
      <c r="K273" s="13"/>
      <c r="L273" s="13"/>
      <c r="M273" s="12"/>
      <c r="N273" s="13"/>
      <c r="O273" s="13"/>
      <c r="P273" s="13"/>
      <c r="Q273" s="13"/>
      <c r="R273" s="13"/>
      <c r="S273" s="13"/>
      <c r="T273" s="13"/>
      <c r="U273" s="13"/>
      <c r="V273" s="13"/>
      <c r="W273" s="13"/>
      <c r="X273" s="13"/>
      <c r="Y273" s="13"/>
      <c r="Z273" s="13"/>
      <c r="AA273" s="13"/>
      <c r="AB273" s="13"/>
      <c r="AC273" s="13"/>
    </row>
    <row r="274" ht="15.75" customHeight="1">
      <c r="A274" s="835" t="s">
        <v>5073</v>
      </c>
      <c r="B274" s="55" t="s">
        <v>2273</v>
      </c>
      <c r="C274" s="55" t="s">
        <v>5074</v>
      </c>
      <c r="D274" s="844"/>
      <c r="E274" s="844"/>
      <c r="F274" s="844"/>
      <c r="G274" s="844"/>
      <c r="H274" s="844"/>
      <c r="I274" s="845" t="s">
        <v>5075</v>
      </c>
      <c r="J274" s="770"/>
      <c r="K274" s="772"/>
      <c r="L274" s="772"/>
      <c r="M274" s="770"/>
      <c r="N274" s="772"/>
      <c r="O274" s="772"/>
      <c r="P274" s="772"/>
      <c r="Q274" s="772"/>
      <c r="R274" s="772"/>
      <c r="S274" s="772"/>
      <c r="T274" s="772"/>
      <c r="U274" s="772"/>
      <c r="V274" s="772"/>
      <c r="W274" s="772"/>
      <c r="X274" s="772"/>
      <c r="Y274" s="772"/>
      <c r="Z274" s="772"/>
      <c r="AA274" s="772"/>
      <c r="AB274" s="772"/>
      <c r="AC274" s="772"/>
    </row>
    <row r="275" ht="15.75" customHeight="1">
      <c r="A275" s="835" t="s">
        <v>5076</v>
      </c>
      <c r="B275" s="836" t="s">
        <v>2273</v>
      </c>
      <c r="C275" s="836" t="s">
        <v>5077</v>
      </c>
      <c r="D275" s="43"/>
      <c r="E275" s="43"/>
      <c r="F275" s="836">
        <v>1.1444455E7</v>
      </c>
      <c r="G275" s="43"/>
      <c r="H275" s="11" t="s">
        <v>3534</v>
      </c>
      <c r="I275" s="839" t="s">
        <v>4447</v>
      </c>
      <c r="J275" s="426" t="s">
        <v>5043</v>
      </c>
      <c r="K275" s="12" t="s">
        <v>5078</v>
      </c>
      <c r="L275" s="409" t="s">
        <v>5036</v>
      </c>
      <c r="M275" s="12" t="s">
        <v>5079</v>
      </c>
      <c r="N275" s="746" t="s">
        <v>4450</v>
      </c>
      <c r="O275" s="13"/>
      <c r="P275" s="13"/>
      <c r="Q275" s="13"/>
      <c r="R275" s="13"/>
      <c r="S275" s="13"/>
      <c r="T275" s="13"/>
      <c r="U275" s="13"/>
      <c r="V275" s="13"/>
      <c r="W275" s="13"/>
      <c r="X275" s="13"/>
      <c r="Y275" s="13"/>
      <c r="Z275" s="13"/>
      <c r="AA275" s="13"/>
      <c r="AB275" s="13"/>
      <c r="AC275" s="13"/>
    </row>
    <row r="276" ht="15.75" customHeight="1">
      <c r="A276" s="835" t="s">
        <v>5080</v>
      </c>
      <c r="B276" s="836" t="s">
        <v>2273</v>
      </c>
      <c r="C276" s="836" t="s">
        <v>4956</v>
      </c>
      <c r="D276" s="43"/>
      <c r="E276" s="43"/>
      <c r="F276" s="12" t="s">
        <v>5081</v>
      </c>
      <c r="G276" s="43"/>
      <c r="H276" s="11" t="s">
        <v>3534</v>
      </c>
      <c r="I276" s="839" t="s">
        <v>4726</v>
      </c>
      <c r="J276" s="426" t="s">
        <v>5013</v>
      </c>
      <c r="K276" s="8" t="s">
        <v>5082</v>
      </c>
      <c r="L276" s="13"/>
      <c r="M276" s="12"/>
      <c r="N276" s="13"/>
      <c r="O276" s="13"/>
      <c r="P276" s="13"/>
      <c r="Q276" s="13"/>
      <c r="R276" s="13"/>
      <c r="S276" s="13"/>
      <c r="T276" s="13"/>
      <c r="U276" s="13"/>
      <c r="V276" s="13"/>
      <c r="W276" s="13"/>
      <c r="X276" s="13"/>
      <c r="Y276" s="13"/>
      <c r="Z276" s="13"/>
      <c r="AA276" s="13"/>
      <c r="AB276" s="13"/>
      <c r="AC276" s="13"/>
    </row>
    <row r="277" ht="15.75" customHeight="1">
      <c r="A277" s="840" t="s">
        <v>5083</v>
      </c>
      <c r="B277" s="841" t="s">
        <v>2273</v>
      </c>
      <c r="C277" s="841" t="s">
        <v>5084</v>
      </c>
      <c r="D277" s="842"/>
      <c r="E277" s="842"/>
      <c r="F277" s="846">
        <f>+37477131060</f>
        <v>37477131060</v>
      </c>
      <c r="G277" s="842"/>
      <c r="H277" s="184" t="s">
        <v>3534</v>
      </c>
      <c r="I277" s="847" t="s">
        <v>4726</v>
      </c>
      <c r="J277" s="184" t="s">
        <v>5013</v>
      </c>
      <c r="K277" s="753" t="s">
        <v>4726</v>
      </c>
      <c r="L277" s="753" t="s">
        <v>3581</v>
      </c>
      <c r="M277" s="753"/>
      <c r="N277" s="439"/>
      <c r="O277" s="439"/>
      <c r="P277" s="439"/>
      <c r="Q277" s="439"/>
      <c r="R277" s="439"/>
      <c r="S277" s="439"/>
      <c r="T277" s="439"/>
      <c r="U277" s="439"/>
      <c r="V277" s="439"/>
      <c r="W277" s="439"/>
      <c r="X277" s="439"/>
      <c r="Y277" s="439"/>
      <c r="Z277" s="439"/>
      <c r="AA277" s="439"/>
      <c r="AB277" s="439"/>
      <c r="AC277" s="439"/>
    </row>
    <row r="278" ht="15.75" customHeight="1">
      <c r="A278" s="840" t="s">
        <v>5085</v>
      </c>
      <c r="B278" s="841" t="s">
        <v>2273</v>
      </c>
      <c r="C278" s="848" t="s">
        <v>5086</v>
      </c>
      <c r="D278" s="842"/>
      <c r="E278" s="842"/>
      <c r="F278" s="846">
        <f>+37499222684</f>
        <v>37499222684</v>
      </c>
      <c r="G278" s="842"/>
      <c r="H278" s="184" t="s">
        <v>3534</v>
      </c>
      <c r="I278" s="847" t="s">
        <v>4726</v>
      </c>
      <c r="J278" s="753" t="s">
        <v>5013</v>
      </c>
      <c r="K278" s="753" t="s">
        <v>4726</v>
      </c>
      <c r="L278" s="753" t="s">
        <v>3581</v>
      </c>
      <c r="M278" s="753"/>
      <c r="N278" s="439"/>
      <c r="O278" s="439"/>
      <c r="P278" s="439"/>
      <c r="Q278" s="439"/>
      <c r="R278" s="439"/>
      <c r="S278" s="439"/>
      <c r="T278" s="439"/>
      <c r="U278" s="439"/>
      <c r="V278" s="439"/>
      <c r="W278" s="439"/>
      <c r="X278" s="439"/>
      <c r="Y278" s="439"/>
      <c r="Z278" s="439"/>
      <c r="AA278" s="439"/>
      <c r="AB278" s="439"/>
      <c r="AC278" s="439"/>
    </row>
    <row r="279" ht="15.75" customHeight="1">
      <c r="A279" s="840" t="s">
        <v>5087</v>
      </c>
      <c r="B279" s="841" t="s">
        <v>2273</v>
      </c>
      <c r="C279" s="849" t="s">
        <v>5088</v>
      </c>
      <c r="D279" s="842"/>
      <c r="E279" s="842"/>
      <c r="F279" s="841">
        <v>9.1421201E7</v>
      </c>
      <c r="G279" s="842"/>
      <c r="H279" s="184" t="s">
        <v>3534</v>
      </c>
      <c r="I279" s="847" t="s">
        <v>4726</v>
      </c>
      <c r="J279" s="184" t="s">
        <v>5013</v>
      </c>
      <c r="K279" s="753" t="s">
        <v>4726</v>
      </c>
      <c r="L279" s="753" t="s">
        <v>3581</v>
      </c>
      <c r="M279" s="753"/>
      <c r="N279" s="439"/>
      <c r="O279" s="439"/>
      <c r="P279" s="439"/>
      <c r="Q279" s="439"/>
      <c r="R279" s="439"/>
      <c r="S279" s="439"/>
      <c r="T279" s="439"/>
      <c r="U279" s="439"/>
      <c r="V279" s="439"/>
      <c r="W279" s="439"/>
      <c r="X279" s="439"/>
      <c r="Y279" s="439"/>
      <c r="Z279" s="439"/>
      <c r="AA279" s="439"/>
      <c r="AB279" s="439"/>
      <c r="AC279" s="439"/>
    </row>
    <row r="280" ht="15.75" customHeight="1">
      <c r="A280" s="835" t="s">
        <v>5089</v>
      </c>
      <c r="B280" s="836" t="s">
        <v>2273</v>
      </c>
      <c r="C280" s="836" t="s">
        <v>5090</v>
      </c>
      <c r="D280" s="43"/>
      <c r="E280" s="43"/>
      <c r="F280" s="12" t="s">
        <v>5091</v>
      </c>
      <c r="G280" s="43"/>
      <c r="H280" s="11" t="s">
        <v>3534</v>
      </c>
      <c r="I280" s="839" t="s">
        <v>5092</v>
      </c>
      <c r="J280" s="12"/>
      <c r="K280" s="13"/>
      <c r="L280" s="13"/>
      <c r="M280" s="12"/>
      <c r="N280" s="13"/>
      <c r="O280" s="13"/>
      <c r="P280" s="13"/>
      <c r="Q280" s="13"/>
      <c r="R280" s="13"/>
      <c r="S280" s="13"/>
      <c r="T280" s="13"/>
      <c r="U280" s="13"/>
      <c r="V280" s="13"/>
      <c r="W280" s="13"/>
      <c r="X280" s="13"/>
      <c r="Y280" s="13"/>
      <c r="Z280" s="13"/>
      <c r="AA280" s="13"/>
      <c r="AB280" s="13"/>
      <c r="AC280" s="13"/>
    </row>
    <row r="281" ht="15.75" customHeight="1">
      <c r="A281" s="835" t="s">
        <v>5093</v>
      </c>
      <c r="B281" s="55" t="s">
        <v>2273</v>
      </c>
      <c r="C281" s="55" t="s">
        <v>5094</v>
      </c>
      <c r="D281" s="844"/>
      <c r="E281" s="844"/>
      <c r="F281" s="772"/>
      <c r="G281" s="844"/>
      <c r="H281" s="844"/>
      <c r="I281" s="55" t="s">
        <v>5095</v>
      </c>
      <c r="J281" s="770"/>
      <c r="K281" s="772"/>
      <c r="L281" s="772"/>
      <c r="M281" s="770"/>
      <c r="N281" s="772"/>
      <c r="O281" s="772"/>
      <c r="P281" s="772"/>
      <c r="Q281" s="772"/>
      <c r="R281" s="772"/>
      <c r="S281" s="772"/>
      <c r="T281" s="772"/>
      <c r="U281" s="772"/>
      <c r="V281" s="772"/>
      <c r="W281" s="772"/>
      <c r="X281" s="772"/>
      <c r="Y281" s="772"/>
      <c r="Z281" s="772"/>
      <c r="AA281" s="772"/>
      <c r="AB281" s="772"/>
      <c r="AC281" s="772"/>
    </row>
    <row r="282" ht="15.75" customHeight="1">
      <c r="A282" s="835" t="s">
        <v>5096</v>
      </c>
      <c r="B282" s="836" t="s">
        <v>2273</v>
      </c>
      <c r="C282" s="836" t="s">
        <v>5097</v>
      </c>
      <c r="D282" s="43"/>
      <c r="E282" s="836" t="s">
        <v>5098</v>
      </c>
      <c r="F282" s="12" t="s">
        <v>5099</v>
      </c>
      <c r="G282" s="43"/>
      <c r="H282" s="11" t="s">
        <v>3534</v>
      </c>
      <c r="I282" s="838" t="s">
        <v>5100</v>
      </c>
      <c r="J282" s="48" t="s">
        <v>5101</v>
      </c>
      <c r="K282" s="12" t="s">
        <v>5102</v>
      </c>
      <c r="L282" s="753" t="s">
        <v>5103</v>
      </c>
      <c r="M282" s="12"/>
      <c r="N282" s="13"/>
      <c r="O282" s="13"/>
      <c r="P282" s="13"/>
      <c r="Q282" s="13"/>
      <c r="R282" s="13"/>
      <c r="S282" s="13"/>
      <c r="T282" s="13"/>
      <c r="U282" s="13"/>
      <c r="V282" s="13"/>
      <c r="W282" s="13"/>
      <c r="X282" s="13"/>
      <c r="Y282" s="13"/>
      <c r="Z282" s="13"/>
      <c r="AA282" s="13"/>
      <c r="AB282" s="13"/>
      <c r="AC282" s="13"/>
    </row>
    <row r="283" ht="15.75" customHeight="1">
      <c r="A283" s="840" t="s">
        <v>5104</v>
      </c>
      <c r="B283" s="841" t="s">
        <v>2273</v>
      </c>
      <c r="C283" s="841" t="s">
        <v>5105</v>
      </c>
      <c r="D283" s="842"/>
      <c r="E283" s="842"/>
      <c r="F283" s="842"/>
      <c r="G283" s="842"/>
      <c r="H283" s="842"/>
      <c r="I283" s="841" t="s">
        <v>5046</v>
      </c>
      <c r="J283" s="753"/>
      <c r="K283" s="439"/>
      <c r="L283" s="439"/>
      <c r="M283" s="753"/>
      <c r="N283" s="439"/>
      <c r="O283" s="439"/>
      <c r="P283" s="439"/>
      <c r="Q283" s="439"/>
      <c r="R283" s="439"/>
      <c r="S283" s="439"/>
      <c r="T283" s="439"/>
      <c r="U283" s="439"/>
      <c r="V283" s="439"/>
      <c r="W283" s="439"/>
      <c r="X283" s="439"/>
      <c r="Y283" s="439"/>
      <c r="Z283" s="439"/>
      <c r="AA283" s="439"/>
      <c r="AB283" s="439"/>
      <c r="AC283" s="439"/>
    </row>
    <row r="284" ht="15.75" customHeight="1">
      <c r="A284" s="835" t="s">
        <v>5106</v>
      </c>
      <c r="B284" s="836" t="s">
        <v>2273</v>
      </c>
      <c r="C284" s="836" t="s">
        <v>5107</v>
      </c>
      <c r="D284" s="43"/>
      <c r="E284" s="43"/>
      <c r="F284" s="850" t="s">
        <v>5108</v>
      </c>
      <c r="G284" s="43"/>
      <c r="H284" s="11" t="s">
        <v>3534</v>
      </c>
      <c r="I284" s="838" t="s">
        <v>5109</v>
      </c>
      <c r="J284" s="12"/>
      <c r="K284" s="13"/>
      <c r="L284" s="13"/>
      <c r="M284" s="12"/>
      <c r="N284" s="13"/>
      <c r="O284" s="13"/>
      <c r="P284" s="13"/>
      <c r="Q284" s="13"/>
      <c r="R284" s="13"/>
      <c r="S284" s="13"/>
      <c r="T284" s="13"/>
      <c r="U284" s="13"/>
      <c r="V284" s="13"/>
      <c r="W284" s="13"/>
      <c r="X284" s="13"/>
      <c r="Y284" s="13"/>
      <c r="Z284" s="13"/>
      <c r="AA284" s="13"/>
      <c r="AB284" s="13"/>
      <c r="AC284" s="13"/>
    </row>
    <row r="285" ht="15.75" customHeight="1">
      <c r="A285" s="851"/>
      <c r="B285" s="540"/>
      <c r="C285" s="540"/>
      <c r="D285" s="540"/>
      <c r="E285" s="540"/>
      <c r="F285" s="540"/>
      <c r="G285" s="540"/>
      <c r="H285" s="540"/>
      <c r="I285" s="36"/>
      <c r="J285" s="199"/>
      <c r="K285" s="852"/>
      <c r="L285" s="852"/>
      <c r="M285" s="781"/>
      <c r="N285" s="852"/>
      <c r="O285" s="852"/>
      <c r="P285" s="852"/>
      <c r="Q285" s="852"/>
      <c r="R285" s="852"/>
      <c r="S285" s="852"/>
      <c r="T285" s="853"/>
      <c r="U285" s="853"/>
      <c r="V285" s="853"/>
      <c r="W285" s="853"/>
      <c r="X285" s="853"/>
      <c r="Y285" s="853"/>
      <c r="Z285" s="853"/>
      <c r="AA285" s="853"/>
      <c r="AB285" s="853"/>
      <c r="AC285" s="853"/>
    </row>
    <row r="286" ht="15.75" customHeight="1">
      <c r="A286" s="854" t="s">
        <v>5110</v>
      </c>
      <c r="B286" s="12" t="s">
        <v>5111</v>
      </c>
      <c r="C286" s="279" t="s">
        <v>5112</v>
      </c>
      <c r="D286" s="855">
        <v>45672.0</v>
      </c>
      <c r="E286" s="13"/>
      <c r="F286" s="11" t="s">
        <v>5113</v>
      </c>
      <c r="G286" s="13"/>
      <c r="H286" s="11" t="s">
        <v>5043</v>
      </c>
      <c r="I286" s="8" t="s">
        <v>5114</v>
      </c>
      <c r="J286" s="409" t="s">
        <v>3540</v>
      </c>
      <c r="K286" s="8" t="s">
        <v>5115</v>
      </c>
      <c r="L286" s="13"/>
      <c r="M286" s="13"/>
      <c r="N286" s="13"/>
      <c r="O286" s="13"/>
      <c r="P286" s="13"/>
      <c r="Q286" s="13"/>
      <c r="R286" s="13"/>
      <c r="S286" s="13"/>
    </row>
    <row r="287" ht="15.75" customHeight="1">
      <c r="A287" s="731" t="s">
        <v>5116</v>
      </c>
      <c r="B287" s="12" t="s">
        <v>5111</v>
      </c>
      <c r="C287" s="272" t="s">
        <v>5117</v>
      </c>
      <c r="D287" s="386" t="s">
        <v>4570</v>
      </c>
      <c r="E287" s="273" t="s">
        <v>5118</v>
      </c>
      <c r="F287" s="11" t="s">
        <v>5119</v>
      </c>
      <c r="G287" s="12" t="s">
        <v>5120</v>
      </c>
      <c r="H287" s="11" t="s">
        <v>5043</v>
      </c>
      <c r="I287" s="8" t="s">
        <v>5121</v>
      </c>
      <c r="J287" s="13"/>
      <c r="K287" s="13"/>
      <c r="L287" s="13"/>
      <c r="M287" s="13"/>
      <c r="N287" s="13"/>
      <c r="O287" s="13"/>
      <c r="P287" s="13"/>
      <c r="Q287" s="13"/>
      <c r="R287" s="13"/>
      <c r="S287" s="13"/>
    </row>
    <row r="288" ht="15.75" customHeight="1">
      <c r="A288" s="854" t="s">
        <v>5122</v>
      </c>
      <c r="B288" s="12" t="s">
        <v>5111</v>
      </c>
      <c r="C288" s="279" t="s">
        <v>5123</v>
      </c>
      <c r="D288" s="12" t="s">
        <v>3470</v>
      </c>
      <c r="E288" s="273" t="s">
        <v>5124</v>
      </c>
      <c r="F288" s="12">
        <v>9.470454E7</v>
      </c>
      <c r="G288" s="12"/>
      <c r="H288" s="11" t="s">
        <v>5043</v>
      </c>
      <c r="I288" s="8" t="s">
        <v>5125</v>
      </c>
      <c r="J288" s="11" t="s">
        <v>5015</v>
      </c>
      <c r="K288" s="8" t="s">
        <v>5126</v>
      </c>
      <c r="L288" s="13"/>
      <c r="M288" s="13"/>
      <c r="N288" s="13"/>
      <c r="O288" s="13"/>
      <c r="P288" s="13"/>
      <c r="Q288" s="13"/>
      <c r="R288" s="13"/>
      <c r="S288" s="13"/>
    </row>
    <row r="289" ht="15.75" customHeight="1">
      <c r="A289" s="854" t="s">
        <v>5127</v>
      </c>
      <c r="B289" s="12" t="s">
        <v>5111</v>
      </c>
      <c r="C289" s="279" t="s">
        <v>5128</v>
      </c>
      <c r="D289" s="386" t="s">
        <v>4424</v>
      </c>
      <c r="E289" s="273" t="s">
        <v>5129</v>
      </c>
      <c r="F289" s="144" t="s">
        <v>5130</v>
      </c>
      <c r="G289" s="13"/>
      <c r="H289" s="11" t="s">
        <v>5043</v>
      </c>
      <c r="I289" s="12" t="s">
        <v>5131</v>
      </c>
      <c r="J289" s="426" t="s">
        <v>3540</v>
      </c>
      <c r="K289" s="12" t="s">
        <v>5132</v>
      </c>
      <c r="L289" s="409" t="s">
        <v>5133</v>
      </c>
      <c r="M289" s="12" t="s">
        <v>5134</v>
      </c>
      <c r="N289" s="13"/>
      <c r="O289" s="13"/>
      <c r="P289" s="13"/>
      <c r="Q289" s="13"/>
      <c r="R289" s="13"/>
      <c r="S289" s="13"/>
    </row>
    <row r="290" ht="15.75" customHeight="1">
      <c r="A290" s="854" t="s">
        <v>3547</v>
      </c>
      <c r="B290" s="12" t="s">
        <v>5111</v>
      </c>
      <c r="C290" s="279" t="s">
        <v>3550</v>
      </c>
      <c r="D290" s="12" t="s">
        <v>3470</v>
      </c>
      <c r="E290" s="12" t="s">
        <v>3548</v>
      </c>
      <c r="F290" s="11" t="s">
        <v>3549</v>
      </c>
      <c r="G290" s="13"/>
      <c r="H290" s="11" t="s">
        <v>5043</v>
      </c>
      <c r="I290" s="8" t="s">
        <v>5135</v>
      </c>
      <c r="J290" s="409" t="s">
        <v>3585</v>
      </c>
      <c r="K290" s="8" t="s">
        <v>5136</v>
      </c>
      <c r="L290" s="409" t="s">
        <v>5137</v>
      </c>
      <c r="M290" s="8" t="s">
        <v>5138</v>
      </c>
      <c r="N290" s="753" t="s">
        <v>5139</v>
      </c>
      <c r="O290" s="13"/>
      <c r="P290" s="13"/>
      <c r="Q290" s="13"/>
      <c r="R290" s="13"/>
      <c r="S290" s="13"/>
    </row>
    <row r="291" ht="15.75" customHeight="1">
      <c r="A291" s="731" t="s">
        <v>5140</v>
      </c>
      <c r="B291" s="12" t="s">
        <v>5111</v>
      </c>
      <c r="C291" s="279" t="s">
        <v>5141</v>
      </c>
      <c r="D291" s="11" t="s">
        <v>5142</v>
      </c>
      <c r="E291" s="280" t="s">
        <v>5143</v>
      </c>
      <c r="F291" s="311" t="s">
        <v>5144</v>
      </c>
      <c r="G291" s="13"/>
      <c r="H291" s="11" t="s">
        <v>3540</v>
      </c>
      <c r="I291" s="8" t="s">
        <v>5145</v>
      </c>
      <c r="J291" s="13"/>
      <c r="K291" s="13"/>
      <c r="L291" s="13"/>
      <c r="M291" s="13"/>
      <c r="N291" s="13"/>
      <c r="O291" s="13"/>
      <c r="P291" s="13"/>
      <c r="Q291" s="13"/>
      <c r="R291" s="13"/>
      <c r="S291" s="13"/>
    </row>
    <row r="292" ht="15.75" customHeight="1">
      <c r="A292" s="731" t="s">
        <v>5146</v>
      </c>
      <c r="B292" s="12" t="s">
        <v>5111</v>
      </c>
      <c r="C292" s="279" t="s">
        <v>5147</v>
      </c>
      <c r="D292" s="386" t="s">
        <v>4561</v>
      </c>
      <c r="E292" s="280" t="s">
        <v>5148</v>
      </c>
      <c r="F292" s="144" t="s">
        <v>5149</v>
      </c>
      <c r="G292" s="12">
        <v>7.7606043E7</v>
      </c>
      <c r="H292" s="11" t="s">
        <v>3540</v>
      </c>
      <c r="I292" s="8" t="s">
        <v>5150</v>
      </c>
      <c r="J292" s="13"/>
      <c r="K292" s="13"/>
      <c r="L292" s="13"/>
      <c r="M292" s="13"/>
      <c r="N292" s="13"/>
      <c r="O292" s="13"/>
      <c r="P292" s="13"/>
      <c r="Q292" s="13"/>
      <c r="R292" s="13"/>
      <c r="S292" s="13"/>
    </row>
    <row r="293" ht="15.75" customHeight="1">
      <c r="A293" s="854" t="s">
        <v>5151</v>
      </c>
      <c r="B293" s="12" t="s">
        <v>5111</v>
      </c>
      <c r="C293" s="272" t="s">
        <v>5152</v>
      </c>
      <c r="D293" s="386" t="s">
        <v>4561</v>
      </c>
      <c r="E293" s="273" t="s">
        <v>5153</v>
      </c>
      <c r="F293" s="11" t="s">
        <v>5154</v>
      </c>
      <c r="G293" s="13"/>
      <c r="H293" s="11" t="s">
        <v>3540</v>
      </c>
      <c r="I293" s="8" t="s">
        <v>5155</v>
      </c>
      <c r="J293" s="13"/>
      <c r="K293" s="13"/>
      <c r="L293" s="13"/>
      <c r="M293" s="13"/>
      <c r="N293" s="13"/>
      <c r="O293" s="13"/>
      <c r="P293" s="13"/>
      <c r="Q293" s="13"/>
      <c r="R293" s="13"/>
      <c r="S293" s="13"/>
    </row>
    <row r="294" ht="15.75" customHeight="1">
      <c r="A294" s="854" t="s">
        <v>5156</v>
      </c>
      <c r="B294" s="12" t="s">
        <v>5111</v>
      </c>
      <c r="C294" s="279" t="s">
        <v>5157</v>
      </c>
      <c r="D294" s="386" t="s">
        <v>4561</v>
      </c>
      <c r="E294" s="273" t="s">
        <v>5158</v>
      </c>
      <c r="F294" s="11" t="s">
        <v>5159</v>
      </c>
      <c r="G294" s="12" t="s">
        <v>5160</v>
      </c>
      <c r="H294" s="11" t="s">
        <v>3540</v>
      </c>
      <c r="I294" s="8" t="s">
        <v>5161</v>
      </c>
      <c r="J294" s="13"/>
      <c r="K294" s="13"/>
      <c r="L294" s="13"/>
      <c r="M294" s="13"/>
      <c r="N294" s="13"/>
      <c r="O294" s="13"/>
      <c r="P294" s="13"/>
      <c r="Q294" s="13"/>
      <c r="R294" s="13"/>
      <c r="S294" s="13"/>
    </row>
    <row r="295" ht="15.75" customHeight="1">
      <c r="A295" s="731" t="s">
        <v>5162</v>
      </c>
      <c r="B295" s="12" t="s">
        <v>5111</v>
      </c>
      <c r="C295" s="279" t="s">
        <v>5163</v>
      </c>
      <c r="D295" s="11" t="s">
        <v>4627</v>
      </c>
      <c r="E295" s="13"/>
      <c r="F295" s="11" t="s">
        <v>5164</v>
      </c>
      <c r="G295" s="12" t="s">
        <v>5165</v>
      </c>
      <c r="H295" s="11" t="s">
        <v>3540</v>
      </c>
      <c r="I295" s="8" t="s">
        <v>5166</v>
      </c>
      <c r="J295" s="298"/>
      <c r="K295" s="13"/>
      <c r="L295" s="13"/>
      <c r="M295" s="13"/>
      <c r="N295" s="13"/>
      <c r="O295" s="13"/>
      <c r="P295" s="13"/>
      <c r="Q295" s="13"/>
      <c r="R295" s="13"/>
      <c r="S295" s="13"/>
    </row>
    <row r="296" ht="15.75" customHeight="1">
      <c r="A296" s="856" t="s">
        <v>5167</v>
      </c>
      <c r="B296" s="12" t="s">
        <v>5111</v>
      </c>
      <c r="C296" s="279" t="s">
        <v>5168</v>
      </c>
      <c r="D296" s="386" t="s">
        <v>4442</v>
      </c>
      <c r="E296" s="12">
        <v>5.5552301E7</v>
      </c>
      <c r="F296" s="11" t="s">
        <v>5169</v>
      </c>
      <c r="G296" s="13"/>
      <c r="H296" s="11" t="s">
        <v>3540</v>
      </c>
      <c r="I296" s="8" t="s">
        <v>5170</v>
      </c>
      <c r="J296" s="426" t="s">
        <v>3545</v>
      </c>
      <c r="K296" s="8" t="s">
        <v>5171</v>
      </c>
      <c r="L296" s="13"/>
      <c r="M296" s="13"/>
      <c r="N296" s="13"/>
      <c r="O296" s="13"/>
      <c r="P296" s="13"/>
      <c r="Q296" s="13"/>
      <c r="R296" s="13"/>
      <c r="S296" s="13"/>
    </row>
    <row r="297" ht="15.75" customHeight="1">
      <c r="A297" s="731" t="s">
        <v>5172</v>
      </c>
      <c r="B297" s="12" t="s">
        <v>5111</v>
      </c>
      <c r="C297" s="13"/>
      <c r="D297" s="386" t="s">
        <v>4424</v>
      </c>
      <c r="E297" s="12" t="s">
        <v>5173</v>
      </c>
      <c r="F297" s="12">
        <v>6.0505505E7</v>
      </c>
      <c r="G297" s="13"/>
      <c r="H297" s="12" t="s">
        <v>3545</v>
      </c>
      <c r="I297" s="12" t="s">
        <v>5174</v>
      </c>
      <c r="J297" s="13"/>
      <c r="K297" s="13"/>
      <c r="L297" s="13"/>
      <c r="M297" s="13"/>
      <c r="N297" s="13"/>
      <c r="O297" s="13"/>
      <c r="P297" s="13"/>
      <c r="Q297" s="13"/>
      <c r="R297" s="13"/>
      <c r="S297" s="13"/>
    </row>
    <row r="298" ht="15.75" customHeight="1">
      <c r="A298" s="731" t="s">
        <v>5175</v>
      </c>
      <c r="B298" s="12" t="s">
        <v>5111</v>
      </c>
      <c r="C298" s="279" t="s">
        <v>5176</v>
      </c>
      <c r="D298" s="386" t="s">
        <v>4570</v>
      </c>
      <c r="E298" s="766" t="s">
        <v>5177</v>
      </c>
      <c r="F298" s="11" t="s">
        <v>5178</v>
      </c>
      <c r="G298" s="13"/>
      <c r="H298" s="12" t="s">
        <v>3545</v>
      </c>
      <c r="I298" s="12" t="s">
        <v>5179</v>
      </c>
      <c r="J298" s="184" t="s">
        <v>3551</v>
      </c>
      <c r="K298" s="13"/>
      <c r="L298" s="13"/>
      <c r="M298" s="13"/>
      <c r="N298" s="13"/>
      <c r="O298" s="13"/>
      <c r="P298" s="13"/>
      <c r="Q298" s="13"/>
      <c r="R298" s="13"/>
      <c r="S298" s="13"/>
    </row>
    <row r="299" ht="15.75" customHeight="1">
      <c r="A299" s="854" t="s">
        <v>5180</v>
      </c>
      <c r="B299" s="12" t="s">
        <v>5111</v>
      </c>
      <c r="C299" s="13"/>
      <c r="D299" s="386" t="s">
        <v>4561</v>
      </c>
      <c r="E299" s="12" t="s">
        <v>5181</v>
      </c>
      <c r="F299" s="11" t="s">
        <v>5182</v>
      </c>
      <c r="G299" s="13"/>
      <c r="H299" s="11" t="s">
        <v>3540</v>
      </c>
      <c r="I299" s="8" t="s">
        <v>5183</v>
      </c>
      <c r="J299" s="13"/>
      <c r="K299" s="13"/>
      <c r="L299" s="13"/>
      <c r="M299" s="13"/>
      <c r="N299" s="13"/>
      <c r="O299" s="13"/>
      <c r="P299" s="13"/>
      <c r="Q299" s="13"/>
      <c r="R299" s="13"/>
      <c r="S299" s="13"/>
    </row>
    <row r="300" ht="15.75" customHeight="1">
      <c r="A300" s="854" t="s">
        <v>5184</v>
      </c>
      <c r="B300" s="12" t="s">
        <v>5111</v>
      </c>
      <c r="C300" s="272" t="s">
        <v>5185</v>
      </c>
      <c r="D300" s="13"/>
      <c r="E300" s="273" t="s">
        <v>5186</v>
      </c>
      <c r="F300" s="11" t="s">
        <v>5187</v>
      </c>
      <c r="G300" s="13"/>
      <c r="H300" s="11" t="s">
        <v>3540</v>
      </c>
      <c r="I300" s="12" t="s">
        <v>5188</v>
      </c>
      <c r="J300" s="13"/>
      <c r="K300" s="13"/>
      <c r="L300" s="13"/>
      <c r="M300" s="13"/>
      <c r="N300" s="13"/>
      <c r="O300" s="13"/>
      <c r="P300" s="13"/>
      <c r="Q300" s="13"/>
      <c r="R300" s="13"/>
      <c r="S300" s="13"/>
    </row>
    <row r="301" ht="15.75" customHeight="1">
      <c r="A301" s="759" t="s">
        <v>5189</v>
      </c>
      <c r="B301" s="12" t="s">
        <v>5111</v>
      </c>
      <c r="C301" s="13"/>
      <c r="D301" s="13"/>
      <c r="E301" s="13"/>
      <c r="F301" s="11" t="s">
        <v>5190</v>
      </c>
      <c r="G301" s="13"/>
      <c r="H301" s="11" t="s">
        <v>3540</v>
      </c>
      <c r="I301" s="8" t="s">
        <v>5191</v>
      </c>
      <c r="J301" s="298"/>
      <c r="K301" s="13"/>
      <c r="L301" s="13"/>
      <c r="M301" s="13"/>
      <c r="N301" s="13"/>
      <c r="O301" s="13"/>
      <c r="P301" s="13"/>
      <c r="Q301" s="13"/>
      <c r="R301" s="13"/>
      <c r="S301" s="13"/>
    </row>
    <row r="302" ht="15.75" customHeight="1">
      <c r="A302" s="759" t="s">
        <v>5192</v>
      </c>
      <c r="B302" s="12" t="s">
        <v>5111</v>
      </c>
      <c r="C302" s="272" t="s">
        <v>5193</v>
      </c>
      <c r="D302" s="13"/>
      <c r="E302" s="12" t="s">
        <v>5194</v>
      </c>
      <c r="F302" s="11" t="s">
        <v>5195</v>
      </c>
      <c r="G302" s="13"/>
      <c r="H302" s="11" t="s">
        <v>3540</v>
      </c>
      <c r="I302" s="8" t="s">
        <v>5196</v>
      </c>
      <c r="J302" s="426" t="s">
        <v>3566</v>
      </c>
      <c r="K302" s="12" t="s">
        <v>5197</v>
      </c>
      <c r="L302" s="13"/>
      <c r="M302" s="13"/>
      <c r="N302" s="13"/>
      <c r="O302" s="13"/>
      <c r="P302" s="13"/>
      <c r="Q302" s="13"/>
      <c r="R302" s="13"/>
      <c r="S302" s="13"/>
    </row>
    <row r="303" ht="15.75" customHeight="1">
      <c r="A303" s="857" t="s">
        <v>3563</v>
      </c>
      <c r="B303" s="12" t="s">
        <v>5111</v>
      </c>
      <c r="C303" s="13"/>
      <c r="D303" s="13"/>
      <c r="E303" s="12" t="s">
        <v>5198</v>
      </c>
      <c r="F303" s="11" t="s">
        <v>5199</v>
      </c>
      <c r="G303" s="13"/>
      <c r="H303" s="11" t="s">
        <v>3540</v>
      </c>
      <c r="I303" s="8" t="s">
        <v>5200</v>
      </c>
      <c r="J303" s="184" t="s">
        <v>5103</v>
      </c>
      <c r="K303" s="13"/>
      <c r="L303" s="13"/>
      <c r="M303" s="13"/>
      <c r="N303" s="13"/>
      <c r="O303" s="13"/>
      <c r="P303" s="13"/>
      <c r="Q303" s="13"/>
      <c r="R303" s="13"/>
      <c r="S303" s="13"/>
    </row>
    <row r="304" ht="15.75" customHeight="1">
      <c r="A304" s="858"/>
      <c r="B304" s="859"/>
      <c r="C304" s="859"/>
      <c r="D304" s="859"/>
      <c r="E304" s="859"/>
      <c r="F304" s="858"/>
      <c r="G304" s="859"/>
      <c r="H304" s="859"/>
      <c r="I304" s="859"/>
      <c r="J304" s="852"/>
      <c r="K304" s="852"/>
      <c r="L304" s="852"/>
      <c r="M304" s="852"/>
      <c r="N304" s="852"/>
      <c r="O304" s="852"/>
      <c r="P304" s="852"/>
      <c r="Q304" s="852"/>
      <c r="R304" s="852"/>
      <c r="S304" s="852"/>
      <c r="T304" s="853"/>
      <c r="U304" s="853"/>
      <c r="V304" s="853"/>
      <c r="W304" s="853"/>
      <c r="X304" s="853"/>
      <c r="Y304" s="853"/>
      <c r="Z304" s="853"/>
      <c r="AA304" s="853"/>
      <c r="AB304" s="853"/>
      <c r="AC304" s="853"/>
    </row>
    <row r="305" ht="15.75" customHeight="1">
      <c r="A305" s="860" t="s">
        <v>3090</v>
      </c>
      <c r="B305" s="12"/>
      <c r="C305" s="419"/>
      <c r="D305" s="419"/>
      <c r="E305" s="419" t="s">
        <v>134</v>
      </c>
      <c r="F305" s="419">
        <v>9.161016E7</v>
      </c>
      <c r="G305" s="419"/>
      <c r="H305" s="12" t="s">
        <v>5043</v>
      </c>
      <c r="I305" s="861" t="s">
        <v>5201</v>
      </c>
      <c r="J305" s="770"/>
      <c r="K305" s="772"/>
      <c r="L305" s="772"/>
      <c r="M305" s="772"/>
      <c r="N305" s="772"/>
      <c r="O305" s="772"/>
      <c r="P305" s="772"/>
      <c r="Q305" s="772"/>
      <c r="R305" s="772"/>
      <c r="S305" s="772"/>
      <c r="T305" s="772"/>
      <c r="U305" s="772"/>
      <c r="V305" s="772"/>
      <c r="W305" s="772"/>
      <c r="X305" s="772"/>
      <c r="Y305" s="772"/>
      <c r="Z305" s="772"/>
      <c r="AA305" s="772"/>
      <c r="AB305" s="772"/>
      <c r="AC305" s="772"/>
    </row>
    <row r="306" ht="15.75" customHeight="1">
      <c r="A306" s="860" t="s">
        <v>5202</v>
      </c>
      <c r="B306" s="12" t="s">
        <v>165</v>
      </c>
      <c r="C306" s="862" t="s">
        <v>3088</v>
      </c>
      <c r="D306" s="419"/>
      <c r="E306" s="419" t="s">
        <v>5203</v>
      </c>
      <c r="F306" s="429">
        <v>7.7777769E7</v>
      </c>
      <c r="G306" s="419"/>
      <c r="H306" s="12" t="s">
        <v>5013</v>
      </c>
      <c r="I306" s="863" t="s">
        <v>5204</v>
      </c>
      <c r="J306" s="426" t="s">
        <v>3581</v>
      </c>
      <c r="K306" s="770" t="s">
        <v>5205</v>
      </c>
      <c r="L306" s="772"/>
      <c r="M306" s="772"/>
      <c r="N306" s="772"/>
      <c r="O306" s="772"/>
      <c r="P306" s="772"/>
      <c r="Q306" s="772"/>
      <c r="R306" s="772"/>
      <c r="S306" s="772"/>
      <c r="T306" s="772"/>
      <c r="U306" s="772"/>
      <c r="V306" s="772"/>
      <c r="W306" s="772"/>
      <c r="X306" s="772"/>
      <c r="Y306" s="772"/>
      <c r="Z306" s="772"/>
      <c r="AA306" s="772"/>
      <c r="AB306" s="772"/>
      <c r="AC306" s="772"/>
    </row>
    <row r="307" ht="15.75" customHeight="1">
      <c r="A307" s="759" t="s">
        <v>3063</v>
      </c>
      <c r="B307" s="12" t="s">
        <v>165</v>
      </c>
      <c r="C307" s="279" t="s">
        <v>3065</v>
      </c>
      <c r="D307" s="419"/>
      <c r="E307" s="419" t="s">
        <v>5206</v>
      </c>
      <c r="F307" s="429">
        <v>9.1772166E7</v>
      </c>
      <c r="G307" s="419"/>
      <c r="H307" s="12" t="s">
        <v>5013</v>
      </c>
      <c r="I307" s="863" t="s">
        <v>5207</v>
      </c>
      <c r="J307" s="184" t="s">
        <v>5208</v>
      </c>
      <c r="K307" s="772"/>
      <c r="L307" s="772"/>
      <c r="M307" s="772"/>
      <c r="N307" s="772"/>
      <c r="O307" s="772"/>
      <c r="P307" s="772"/>
      <c r="Q307" s="772"/>
      <c r="R307" s="772"/>
      <c r="S307" s="772"/>
      <c r="T307" s="772"/>
      <c r="U307" s="772"/>
      <c r="V307" s="772"/>
      <c r="W307" s="772"/>
      <c r="X307" s="772"/>
      <c r="Y307" s="772"/>
      <c r="Z307" s="772"/>
      <c r="AA307" s="772"/>
      <c r="AB307" s="772"/>
      <c r="AC307" s="772"/>
    </row>
    <row r="308" ht="15.75" customHeight="1">
      <c r="A308" s="860" t="s">
        <v>3093</v>
      </c>
      <c r="B308" s="12" t="s">
        <v>165</v>
      </c>
      <c r="C308" s="419"/>
      <c r="D308" s="419"/>
      <c r="E308" s="419" t="s">
        <v>5209</v>
      </c>
      <c r="F308" s="419">
        <v>5.5323603E7</v>
      </c>
      <c r="G308" s="419"/>
      <c r="H308" s="12" t="s">
        <v>4509</v>
      </c>
      <c r="I308" s="861" t="s">
        <v>5210</v>
      </c>
      <c r="J308" s="753" t="s">
        <v>3525</v>
      </c>
      <c r="K308" s="772"/>
      <c r="L308" s="772"/>
      <c r="M308" s="772"/>
      <c r="N308" s="772"/>
      <c r="O308" s="772"/>
      <c r="P308" s="772"/>
      <c r="Q308" s="772"/>
      <c r="R308" s="772"/>
      <c r="S308" s="772"/>
      <c r="T308" s="772"/>
      <c r="U308" s="772"/>
      <c r="V308" s="772"/>
      <c r="W308" s="772"/>
      <c r="X308" s="772"/>
      <c r="Y308" s="772"/>
      <c r="Z308" s="772"/>
      <c r="AA308" s="772"/>
      <c r="AB308" s="772"/>
      <c r="AC308" s="772"/>
    </row>
    <row r="309" ht="15.75" customHeight="1">
      <c r="A309" s="860" t="s">
        <v>5211</v>
      </c>
      <c r="B309" s="12" t="s">
        <v>165</v>
      </c>
      <c r="C309" s="419"/>
      <c r="D309" s="419"/>
      <c r="E309" s="419" t="s">
        <v>5212</v>
      </c>
      <c r="F309" s="419">
        <v>9.1133607E7</v>
      </c>
      <c r="G309" s="419"/>
      <c r="H309" s="12" t="s">
        <v>4509</v>
      </c>
      <c r="I309" s="861" t="s">
        <v>5213</v>
      </c>
      <c r="J309" s="772"/>
      <c r="K309" s="772"/>
      <c r="L309" s="772"/>
      <c r="M309" s="772"/>
      <c r="N309" s="772"/>
      <c r="O309" s="772"/>
      <c r="P309" s="772"/>
      <c r="Q309" s="772"/>
      <c r="R309" s="772"/>
      <c r="S309" s="772"/>
      <c r="T309" s="772"/>
      <c r="U309" s="772"/>
      <c r="V309" s="772"/>
      <c r="W309" s="772"/>
      <c r="X309" s="772"/>
      <c r="Y309" s="772"/>
      <c r="Z309" s="772"/>
      <c r="AA309" s="772"/>
      <c r="AB309" s="772"/>
      <c r="AC309" s="772"/>
    </row>
    <row r="310" ht="15.75" customHeight="1">
      <c r="A310" s="860" t="s">
        <v>3582</v>
      </c>
      <c r="B310" s="12"/>
      <c r="C310" s="419"/>
      <c r="D310" s="419"/>
      <c r="E310" s="419" t="s">
        <v>3583</v>
      </c>
      <c r="F310" s="419">
        <v>9.582822E7</v>
      </c>
      <c r="G310" s="419"/>
      <c r="H310" s="12" t="s">
        <v>4509</v>
      </c>
      <c r="I310" s="861" t="s">
        <v>5214</v>
      </c>
      <c r="J310" s="409" t="s">
        <v>4486</v>
      </c>
      <c r="K310" s="82" t="s">
        <v>5215</v>
      </c>
      <c r="L310" s="409" t="s">
        <v>5216</v>
      </c>
      <c r="M310" s="82" t="s">
        <v>5217</v>
      </c>
      <c r="N310" s="409" t="s">
        <v>3520</v>
      </c>
      <c r="O310" s="82" t="s">
        <v>5218</v>
      </c>
      <c r="P310" s="409" t="s">
        <v>5043</v>
      </c>
      <c r="Q310" s="82" t="s">
        <v>5219</v>
      </c>
      <c r="R310" s="770" t="s">
        <v>5013</v>
      </c>
      <c r="S310" s="770" t="s">
        <v>5220</v>
      </c>
      <c r="T310" s="772"/>
      <c r="U310" s="772"/>
      <c r="V310" s="772"/>
      <c r="W310" s="772"/>
      <c r="X310" s="772"/>
      <c r="Y310" s="772"/>
      <c r="Z310" s="772"/>
      <c r="AA310" s="772"/>
      <c r="AB310" s="772"/>
      <c r="AC310" s="772"/>
    </row>
    <row r="311" ht="15.75" customHeight="1">
      <c r="A311" s="860" t="s">
        <v>5221</v>
      </c>
      <c r="B311" s="12"/>
      <c r="C311" s="419"/>
      <c r="D311" s="419"/>
      <c r="E311" s="419" t="s">
        <v>5222</v>
      </c>
      <c r="F311" s="419">
        <v>9.3356666E7</v>
      </c>
      <c r="G311" s="419"/>
      <c r="H311" s="770" t="s">
        <v>4486</v>
      </c>
      <c r="I311" s="861" t="s">
        <v>5223</v>
      </c>
      <c r="J311" s="409" t="s">
        <v>3520</v>
      </c>
      <c r="K311" s="82" t="s">
        <v>5224</v>
      </c>
      <c r="L311" s="753" t="s">
        <v>1040</v>
      </c>
      <c r="M311" s="772"/>
      <c r="N311" s="772"/>
      <c r="O311" s="772"/>
      <c r="P311" s="772"/>
      <c r="Q311" s="772"/>
      <c r="R311" s="772"/>
      <c r="S311" s="772"/>
      <c r="T311" s="772"/>
      <c r="U311" s="772"/>
      <c r="V311" s="772"/>
      <c r="W311" s="772"/>
      <c r="X311" s="772"/>
      <c r="Y311" s="772"/>
      <c r="Z311" s="772"/>
      <c r="AA311" s="772"/>
      <c r="AB311" s="772"/>
      <c r="AC311" s="772"/>
    </row>
    <row r="312" ht="15.75" customHeight="1">
      <c r="A312" s="864" t="s">
        <v>5225</v>
      </c>
      <c r="B312" s="12"/>
      <c r="C312" s="865"/>
      <c r="D312" s="419"/>
      <c r="E312" s="865" t="s">
        <v>5226</v>
      </c>
      <c r="F312" s="866">
        <v>9.3520901E7</v>
      </c>
      <c r="G312" s="419"/>
      <c r="H312" s="426" t="s">
        <v>3545</v>
      </c>
      <c r="I312" s="861" t="s">
        <v>5227</v>
      </c>
      <c r="J312" s="770"/>
      <c r="K312" s="82"/>
      <c r="L312" s="753"/>
      <c r="M312" s="772"/>
      <c r="N312" s="772"/>
      <c r="O312" s="772"/>
      <c r="P312" s="772"/>
      <c r="Q312" s="772"/>
      <c r="R312" s="772"/>
      <c r="S312" s="772"/>
      <c r="T312" s="299"/>
      <c r="U312" s="299"/>
      <c r="V312" s="299"/>
      <c r="W312" s="299"/>
      <c r="X312" s="299"/>
      <c r="Y312" s="299"/>
      <c r="Z312" s="299"/>
      <c r="AA312" s="299"/>
      <c r="AB312" s="299"/>
      <c r="AC312" s="299"/>
    </row>
    <row r="313" ht="15.75" customHeight="1">
      <c r="A313" s="731" t="s">
        <v>2950</v>
      </c>
      <c r="B313" s="12" t="s">
        <v>165</v>
      </c>
      <c r="C313" s="279" t="s">
        <v>2951</v>
      </c>
      <c r="D313" s="13"/>
      <c r="E313" s="273" t="s">
        <v>5228</v>
      </c>
      <c r="F313" s="144" t="s">
        <v>5229</v>
      </c>
      <c r="G313" s="13"/>
      <c r="H313" s="298" t="s">
        <v>4486</v>
      </c>
      <c r="I313" s="12" t="s">
        <v>5230</v>
      </c>
      <c r="J313" s="409" t="s">
        <v>5216</v>
      </c>
      <c r="K313" s="8" t="s">
        <v>5231</v>
      </c>
      <c r="L313" s="409" t="s">
        <v>3545</v>
      </c>
      <c r="M313" s="8" t="s">
        <v>5232</v>
      </c>
      <c r="N313" s="13"/>
      <c r="O313" s="13"/>
      <c r="P313" s="13"/>
      <c r="Q313" s="13"/>
      <c r="R313" s="13"/>
      <c r="S313" s="13"/>
    </row>
    <row r="314" ht="15.75" customHeight="1">
      <c r="A314" s="867" t="s">
        <v>5233</v>
      </c>
      <c r="B314" s="753" t="s">
        <v>165</v>
      </c>
      <c r="C314" s="868" t="s">
        <v>2956</v>
      </c>
      <c r="D314" s="869" t="s">
        <v>4424</v>
      </c>
      <c r="E314" s="870" t="s">
        <v>5234</v>
      </c>
      <c r="F314" s="184" t="s">
        <v>4224</v>
      </c>
      <c r="G314" s="439"/>
      <c r="H314" s="184" t="s">
        <v>4486</v>
      </c>
      <c r="I314" s="753" t="s">
        <v>5230</v>
      </c>
      <c r="J314" s="753" t="s">
        <v>5216</v>
      </c>
      <c r="K314" s="753" t="s">
        <v>5235</v>
      </c>
      <c r="L314" s="753" t="s">
        <v>3520</v>
      </c>
      <c r="M314" s="753" t="s">
        <v>5236</v>
      </c>
      <c r="N314" s="753" t="s">
        <v>3540</v>
      </c>
      <c r="O314" s="753" t="s">
        <v>5237</v>
      </c>
      <c r="P314" s="753" t="s">
        <v>5238</v>
      </c>
      <c r="Q314" s="753" t="s">
        <v>5239</v>
      </c>
      <c r="R314" s="439"/>
      <c r="S314" s="439"/>
      <c r="T314" s="186"/>
      <c r="U314" s="186"/>
      <c r="V314" s="186"/>
      <c r="W314" s="186"/>
      <c r="X314" s="186"/>
      <c r="Y314" s="186"/>
      <c r="Z314" s="186"/>
      <c r="AA314" s="186"/>
      <c r="AB314" s="186"/>
      <c r="AC314" s="186"/>
    </row>
    <row r="315" ht="15.75" customHeight="1">
      <c r="A315" s="731" t="s">
        <v>5240</v>
      </c>
      <c r="B315" s="12" t="s">
        <v>165</v>
      </c>
      <c r="C315" s="279" t="s">
        <v>2972</v>
      </c>
      <c r="D315" s="12" t="s">
        <v>4553</v>
      </c>
      <c r="E315" s="280" t="s">
        <v>5241</v>
      </c>
      <c r="F315" s="144" t="s">
        <v>5242</v>
      </c>
      <c r="G315" s="13"/>
      <c r="H315" s="11" t="s">
        <v>4486</v>
      </c>
      <c r="I315" s="871" t="s">
        <v>5243</v>
      </c>
      <c r="J315" s="753" t="s">
        <v>5139</v>
      </c>
      <c r="K315" s="13"/>
      <c r="L315" s="13"/>
      <c r="M315" s="13"/>
      <c r="N315" s="13"/>
      <c r="O315" s="13"/>
      <c r="P315" s="13"/>
      <c r="Q315" s="13"/>
      <c r="R315" s="13"/>
      <c r="S315" s="13"/>
    </row>
    <row r="316" ht="15.75" customHeight="1">
      <c r="A316" s="854" t="s">
        <v>5244</v>
      </c>
      <c r="B316" s="12" t="s">
        <v>165</v>
      </c>
      <c r="C316" s="279" t="s">
        <v>5245</v>
      </c>
      <c r="D316" s="13"/>
      <c r="E316" s="280" t="s">
        <v>5246</v>
      </c>
      <c r="F316" s="11" t="s">
        <v>4232</v>
      </c>
      <c r="G316" s="13"/>
      <c r="H316" s="11" t="s">
        <v>4486</v>
      </c>
      <c r="I316" s="12" t="s">
        <v>5247</v>
      </c>
      <c r="J316" s="426" t="s">
        <v>5216</v>
      </c>
      <c r="K316" s="8" t="s">
        <v>5248</v>
      </c>
      <c r="L316" s="13"/>
      <c r="M316" s="13"/>
      <c r="N316" s="13"/>
      <c r="O316" s="13"/>
      <c r="P316" s="13"/>
      <c r="Q316" s="13"/>
      <c r="R316" s="13"/>
      <c r="S316" s="13"/>
    </row>
    <row r="317" ht="15.75" customHeight="1">
      <c r="A317" s="731" t="s">
        <v>5249</v>
      </c>
      <c r="B317" s="12" t="s">
        <v>165</v>
      </c>
      <c r="C317" s="279" t="s">
        <v>2968</v>
      </c>
      <c r="D317" s="13"/>
      <c r="E317" s="280" t="s">
        <v>4253</v>
      </c>
      <c r="F317" s="311" t="s">
        <v>5250</v>
      </c>
      <c r="G317" s="13"/>
      <c r="H317" s="12" t="s">
        <v>5216</v>
      </c>
      <c r="I317" s="8" t="s">
        <v>5251</v>
      </c>
      <c r="J317" s="13"/>
      <c r="K317" s="13"/>
      <c r="L317" s="13"/>
      <c r="M317" s="13"/>
      <c r="N317" s="13"/>
      <c r="O317" s="13"/>
      <c r="P317" s="13"/>
      <c r="Q317" s="13"/>
      <c r="R317" s="13"/>
      <c r="S317" s="13"/>
    </row>
    <row r="318" ht="15.75" customHeight="1">
      <c r="A318" s="854" t="s">
        <v>3019</v>
      </c>
      <c r="B318" s="12" t="s">
        <v>165</v>
      </c>
      <c r="C318" s="279" t="s">
        <v>3020</v>
      </c>
      <c r="D318" s="13"/>
      <c r="E318" s="280" t="s">
        <v>5252</v>
      </c>
      <c r="F318" s="11" t="s">
        <v>5253</v>
      </c>
      <c r="G318" s="13"/>
      <c r="H318" s="12" t="s">
        <v>5216</v>
      </c>
      <c r="I318" s="12" t="s">
        <v>5247</v>
      </c>
      <c r="J318" s="409" t="s">
        <v>3516</v>
      </c>
      <c r="K318" s="8" t="s">
        <v>5254</v>
      </c>
      <c r="L318" s="13"/>
      <c r="M318" s="13"/>
      <c r="N318" s="13"/>
      <c r="O318" s="13"/>
      <c r="P318" s="13"/>
      <c r="Q318" s="13"/>
      <c r="R318" s="13"/>
      <c r="S318" s="13"/>
    </row>
    <row r="319" ht="15.75" customHeight="1">
      <c r="A319" s="731" t="s">
        <v>5255</v>
      </c>
      <c r="B319" s="12" t="s">
        <v>165</v>
      </c>
      <c r="C319" s="279" t="s">
        <v>2985</v>
      </c>
      <c r="D319" s="13"/>
      <c r="E319" s="13"/>
      <c r="F319" s="11" t="s">
        <v>5256</v>
      </c>
      <c r="G319" s="13"/>
      <c r="H319" s="11" t="s">
        <v>5216</v>
      </c>
      <c r="I319" s="12" t="s">
        <v>4726</v>
      </c>
      <c r="J319" s="409" t="s">
        <v>3534</v>
      </c>
      <c r="K319" s="8" t="s">
        <v>5257</v>
      </c>
      <c r="L319" s="426" t="s">
        <v>5043</v>
      </c>
      <c r="M319" s="8" t="s">
        <v>5258</v>
      </c>
      <c r="N319" s="13"/>
      <c r="O319" s="13"/>
      <c r="P319" s="13"/>
      <c r="Q319" s="13"/>
      <c r="R319" s="13"/>
      <c r="S319" s="13"/>
    </row>
    <row r="320" ht="15.75" customHeight="1">
      <c r="A320" s="731" t="s">
        <v>2988</v>
      </c>
      <c r="B320" s="12" t="s">
        <v>165</v>
      </c>
      <c r="C320" s="279" t="s">
        <v>2989</v>
      </c>
      <c r="D320" s="13"/>
      <c r="E320" s="273" t="s">
        <v>5259</v>
      </c>
      <c r="F320" s="144" t="s">
        <v>5260</v>
      </c>
      <c r="G320" s="13"/>
      <c r="H320" s="11" t="s">
        <v>5216</v>
      </c>
      <c r="I320" s="8" t="s">
        <v>5261</v>
      </c>
      <c r="J320" s="426" t="s">
        <v>3520</v>
      </c>
      <c r="K320" s="8" t="s">
        <v>5262</v>
      </c>
      <c r="L320" s="184" t="s">
        <v>1040</v>
      </c>
      <c r="M320" s="13"/>
      <c r="N320" s="13"/>
      <c r="O320" s="13"/>
      <c r="P320" s="13"/>
      <c r="Q320" s="13"/>
      <c r="R320" s="13"/>
      <c r="S320" s="13"/>
    </row>
    <row r="321" ht="15.75" customHeight="1">
      <c r="A321" s="731" t="s">
        <v>5263</v>
      </c>
      <c r="B321" s="12" t="s">
        <v>165</v>
      </c>
      <c r="C321" s="272" t="s">
        <v>3016</v>
      </c>
      <c r="D321" s="13"/>
      <c r="E321" s="273" t="s">
        <v>5264</v>
      </c>
      <c r="F321" s="11" t="s">
        <v>5265</v>
      </c>
      <c r="G321" s="13"/>
      <c r="H321" s="11" t="s">
        <v>4486</v>
      </c>
      <c r="I321" s="8" t="s">
        <v>5266</v>
      </c>
      <c r="J321" s="426" t="s">
        <v>4618</v>
      </c>
      <c r="K321" s="8" t="s">
        <v>5267</v>
      </c>
      <c r="L321" s="409" t="s">
        <v>3585</v>
      </c>
      <c r="M321" s="12" t="s">
        <v>4447</v>
      </c>
      <c r="N321" s="13"/>
      <c r="O321" s="13"/>
      <c r="P321" s="13"/>
      <c r="Q321" s="13"/>
      <c r="R321" s="13"/>
      <c r="S321" s="13"/>
    </row>
    <row r="322" ht="15.75" customHeight="1">
      <c r="A322" s="731" t="s">
        <v>3527</v>
      </c>
      <c r="B322" s="12" t="s">
        <v>165</v>
      </c>
      <c r="C322" s="279" t="s">
        <v>2997</v>
      </c>
      <c r="D322" s="13"/>
      <c r="E322" s="280" t="s">
        <v>3528</v>
      </c>
      <c r="F322" s="144" t="s">
        <v>5268</v>
      </c>
      <c r="G322" s="13"/>
      <c r="H322" s="11" t="s">
        <v>4486</v>
      </c>
      <c r="I322" s="8" t="s">
        <v>5269</v>
      </c>
      <c r="J322" s="12" t="s">
        <v>5013</v>
      </c>
      <c r="K322" s="8" t="s">
        <v>3725</v>
      </c>
      <c r="L322" s="753" t="s">
        <v>5270</v>
      </c>
      <c r="M322" s="13"/>
      <c r="N322" s="13"/>
      <c r="O322" s="13"/>
      <c r="P322" s="13"/>
      <c r="Q322" s="13"/>
      <c r="R322" s="13"/>
      <c r="S322" s="13"/>
    </row>
    <row r="323" ht="15.75" customHeight="1">
      <c r="A323" s="731" t="s">
        <v>5271</v>
      </c>
      <c r="B323" s="12" t="s">
        <v>165</v>
      </c>
      <c r="C323" s="279" t="s">
        <v>3012</v>
      </c>
      <c r="D323" s="386" t="s">
        <v>5272</v>
      </c>
      <c r="E323" s="273" t="s">
        <v>5273</v>
      </c>
      <c r="F323" s="144" t="s">
        <v>5274</v>
      </c>
      <c r="G323" s="13"/>
      <c r="H323" s="11" t="s">
        <v>5216</v>
      </c>
      <c r="I323" s="8" t="s">
        <v>5275</v>
      </c>
      <c r="J323" s="753" t="s">
        <v>4502</v>
      </c>
      <c r="K323" s="13"/>
      <c r="L323" s="13"/>
      <c r="M323" s="13"/>
      <c r="N323" s="13"/>
      <c r="O323" s="13"/>
      <c r="P323" s="13"/>
      <c r="Q323" s="13"/>
      <c r="R323" s="13"/>
      <c r="S323" s="13"/>
    </row>
    <row r="324" ht="15.75" customHeight="1">
      <c r="A324" s="854" t="s">
        <v>3003</v>
      </c>
      <c r="B324" s="12" t="s">
        <v>165</v>
      </c>
      <c r="C324" s="279" t="s">
        <v>3004</v>
      </c>
      <c r="D324" s="13"/>
      <c r="E324" s="273" t="s">
        <v>5276</v>
      </c>
      <c r="F324" s="144" t="s">
        <v>5277</v>
      </c>
      <c r="G324" s="13"/>
      <c r="H324" s="11" t="s">
        <v>5216</v>
      </c>
      <c r="I324" s="8" t="s">
        <v>5278</v>
      </c>
      <c r="J324" s="753" t="s">
        <v>3525</v>
      </c>
      <c r="K324" s="13"/>
      <c r="L324" s="13"/>
      <c r="M324" s="13"/>
      <c r="N324" s="13"/>
      <c r="O324" s="13"/>
      <c r="P324" s="13"/>
      <c r="Q324" s="13"/>
      <c r="R324" s="13"/>
      <c r="S324" s="13"/>
    </row>
    <row r="325" ht="15.75" customHeight="1">
      <c r="A325" s="759" t="s">
        <v>3031</v>
      </c>
      <c r="B325" s="12" t="s">
        <v>165</v>
      </c>
      <c r="C325" s="279" t="s">
        <v>3032</v>
      </c>
      <c r="D325" s="13"/>
      <c r="E325" s="273" t="s">
        <v>5279</v>
      </c>
      <c r="F325" s="144" t="s">
        <v>5280</v>
      </c>
      <c r="G325" s="12" t="s">
        <v>5281</v>
      </c>
      <c r="H325" s="11" t="s">
        <v>4486</v>
      </c>
      <c r="I325" s="12" t="s">
        <v>4786</v>
      </c>
      <c r="J325" s="426" t="s">
        <v>5216</v>
      </c>
      <c r="K325" s="12" t="s">
        <v>5282</v>
      </c>
      <c r="L325" s="409" t="s">
        <v>3520</v>
      </c>
      <c r="M325" s="8" t="s">
        <v>5283</v>
      </c>
      <c r="N325" s="409" t="s">
        <v>4618</v>
      </c>
      <c r="O325" s="12" t="s">
        <v>5284</v>
      </c>
      <c r="P325" s="409" t="s">
        <v>5013</v>
      </c>
      <c r="Q325" s="8" t="s">
        <v>5285</v>
      </c>
      <c r="R325" s="409" t="s">
        <v>5036</v>
      </c>
      <c r="S325" s="12" t="s">
        <v>5286</v>
      </c>
      <c r="T325" s="746" t="s">
        <v>4450</v>
      </c>
    </row>
    <row r="326" ht="15.75" customHeight="1">
      <c r="A326" s="857" t="s">
        <v>5287</v>
      </c>
      <c r="B326" s="12" t="s">
        <v>165</v>
      </c>
      <c r="C326" s="279" t="s">
        <v>5288</v>
      </c>
      <c r="D326" s="272" t="s">
        <v>1560</v>
      </c>
      <c r="E326" s="280" t="s">
        <v>5289</v>
      </c>
      <c r="F326" s="11" t="s">
        <v>5290</v>
      </c>
      <c r="G326" s="13"/>
      <c r="H326" s="11" t="s">
        <v>5216</v>
      </c>
      <c r="I326" s="12" t="s">
        <v>5291</v>
      </c>
      <c r="J326" s="13"/>
      <c r="K326" s="13"/>
      <c r="L326" s="13"/>
      <c r="M326" s="13"/>
      <c r="N326" s="13"/>
      <c r="O326" s="13"/>
      <c r="P326" s="13"/>
      <c r="Q326" s="13"/>
      <c r="R326" s="13"/>
      <c r="S326" s="13"/>
    </row>
    <row r="327" ht="15.75" customHeight="1">
      <c r="A327" s="759" t="s">
        <v>5292</v>
      </c>
      <c r="B327" s="12" t="s">
        <v>165</v>
      </c>
      <c r="C327" s="279" t="s">
        <v>5293</v>
      </c>
      <c r="D327" s="13"/>
      <c r="E327" s="273" t="s">
        <v>5294</v>
      </c>
      <c r="F327" s="144" t="s">
        <v>5295</v>
      </c>
      <c r="G327" s="13"/>
      <c r="H327" s="11" t="s">
        <v>4486</v>
      </c>
      <c r="I327" s="8" t="s">
        <v>5296</v>
      </c>
      <c r="J327" s="184" t="s">
        <v>1040</v>
      </c>
      <c r="K327" s="13"/>
      <c r="L327" s="13"/>
      <c r="M327" s="13"/>
      <c r="N327" s="13"/>
      <c r="O327" s="13"/>
      <c r="P327" s="13"/>
      <c r="Q327" s="13"/>
      <c r="R327" s="13"/>
      <c r="S327" s="13"/>
    </row>
    <row r="328" ht="15.75" customHeight="1">
      <c r="A328" s="759" t="s">
        <v>5297</v>
      </c>
      <c r="B328" s="12" t="s">
        <v>165</v>
      </c>
      <c r="C328" s="272" t="s">
        <v>5298</v>
      </c>
      <c r="D328" s="13"/>
      <c r="E328" s="280" t="s">
        <v>5299</v>
      </c>
      <c r="F328" s="144" t="s">
        <v>5300</v>
      </c>
      <c r="G328" s="13"/>
      <c r="H328" s="11" t="s">
        <v>4486</v>
      </c>
      <c r="I328" s="12" t="s">
        <v>3277</v>
      </c>
      <c r="J328" s="426" t="s">
        <v>5216</v>
      </c>
      <c r="K328" s="12" t="s">
        <v>5301</v>
      </c>
      <c r="L328" s="409" t="s">
        <v>3520</v>
      </c>
      <c r="M328" s="12" t="s">
        <v>4726</v>
      </c>
      <c r="N328" s="184" t="s">
        <v>1040</v>
      </c>
      <c r="O328" s="13"/>
      <c r="P328" s="13"/>
      <c r="Q328" s="13"/>
      <c r="R328" s="13"/>
      <c r="S328" s="13"/>
    </row>
    <row r="329" ht="15.75" customHeight="1">
      <c r="A329" s="759" t="s">
        <v>5302</v>
      </c>
      <c r="B329" s="12" t="s">
        <v>165</v>
      </c>
      <c r="C329" s="279" t="s">
        <v>5303</v>
      </c>
      <c r="D329" s="13"/>
      <c r="E329" s="280" t="s">
        <v>5304</v>
      </c>
      <c r="F329" s="11" t="s">
        <v>5305</v>
      </c>
      <c r="G329" s="13"/>
      <c r="H329" s="11" t="s">
        <v>5216</v>
      </c>
      <c r="I329" s="8" t="s">
        <v>5306</v>
      </c>
      <c r="J329" s="13"/>
      <c r="K329" s="13"/>
      <c r="L329" s="13"/>
      <c r="M329" s="13"/>
      <c r="N329" s="13"/>
      <c r="O329" s="13"/>
      <c r="P329" s="13"/>
      <c r="Q329" s="13"/>
      <c r="R329" s="13"/>
      <c r="S329" s="13"/>
    </row>
    <row r="330" ht="15.75" customHeight="1">
      <c r="A330" s="759" t="s">
        <v>5307</v>
      </c>
      <c r="B330" s="12" t="s">
        <v>165</v>
      </c>
      <c r="C330" s="279" t="s">
        <v>5308</v>
      </c>
      <c r="D330" s="13"/>
      <c r="E330" s="13"/>
      <c r="F330" s="11" t="s">
        <v>5309</v>
      </c>
      <c r="G330" s="13"/>
      <c r="H330" s="11" t="s">
        <v>5216</v>
      </c>
      <c r="I330" s="8" t="s">
        <v>5310</v>
      </c>
      <c r="J330" s="409" t="s">
        <v>3534</v>
      </c>
      <c r="K330" s="12" t="s">
        <v>5311</v>
      </c>
      <c r="L330" s="426" t="s">
        <v>5043</v>
      </c>
      <c r="M330" s="8" t="s">
        <v>5312</v>
      </c>
      <c r="N330" s="12" t="s">
        <v>5013</v>
      </c>
      <c r="O330" s="8" t="s">
        <v>5313</v>
      </c>
      <c r="P330" s="13"/>
      <c r="Q330" s="13"/>
      <c r="R330" s="13"/>
      <c r="S330" s="13"/>
    </row>
    <row r="331">
      <c r="A331" s="759" t="s">
        <v>5314</v>
      </c>
      <c r="B331" s="8" t="s">
        <v>165</v>
      </c>
      <c r="C331" s="279" t="s">
        <v>5315</v>
      </c>
      <c r="D331" s="26"/>
      <c r="E331" s="26"/>
      <c r="F331" s="144" t="s">
        <v>5316</v>
      </c>
      <c r="G331" s="26"/>
      <c r="H331" s="144" t="s">
        <v>5216</v>
      </c>
      <c r="I331" s="872" t="s">
        <v>5317</v>
      </c>
      <c r="J331" s="26"/>
      <c r="K331" s="26"/>
      <c r="L331" s="26"/>
      <c r="M331" s="26"/>
      <c r="N331" s="26"/>
      <c r="O331" s="26"/>
      <c r="P331" s="26"/>
      <c r="Q331" s="26"/>
      <c r="R331" s="26"/>
      <c r="S331" s="26"/>
      <c r="T331" s="109"/>
      <c r="U331" s="109"/>
      <c r="V331" s="109"/>
      <c r="W331" s="109"/>
      <c r="X331" s="109"/>
      <c r="Y331" s="109"/>
      <c r="Z331" s="109"/>
      <c r="AA331" s="109"/>
      <c r="AB331" s="109"/>
      <c r="AC331" s="109"/>
    </row>
    <row r="332" ht="15.75" customHeight="1">
      <c r="A332" s="759" t="s">
        <v>3513</v>
      </c>
      <c r="B332" s="12" t="s">
        <v>165</v>
      </c>
      <c r="C332" s="272" t="s">
        <v>3515</v>
      </c>
      <c r="D332" s="13"/>
      <c r="E332" s="273" t="s">
        <v>3514</v>
      </c>
      <c r="F332" s="144" t="s">
        <v>5318</v>
      </c>
      <c r="G332" s="13"/>
      <c r="H332" s="11" t="s">
        <v>4486</v>
      </c>
      <c r="I332" s="12" t="s">
        <v>4447</v>
      </c>
      <c r="J332" s="426" t="s">
        <v>5216</v>
      </c>
      <c r="K332" s="8" t="s">
        <v>5319</v>
      </c>
      <c r="L332" s="12" t="s">
        <v>3545</v>
      </c>
      <c r="M332" s="12" t="s">
        <v>5320</v>
      </c>
      <c r="N332" s="12" t="s">
        <v>5015</v>
      </c>
      <c r="O332" s="8" t="s">
        <v>3688</v>
      </c>
      <c r="P332" s="13"/>
      <c r="Q332" s="13"/>
      <c r="R332" s="13"/>
      <c r="S332" s="13"/>
    </row>
    <row r="333" ht="15.75" customHeight="1">
      <c r="A333" s="857" t="s">
        <v>5321</v>
      </c>
      <c r="B333" s="12" t="s">
        <v>165</v>
      </c>
      <c r="C333" s="279" t="s">
        <v>5322</v>
      </c>
      <c r="D333" s="13"/>
      <c r="E333" s="280" t="s">
        <v>5323</v>
      </c>
      <c r="F333" s="144" t="s">
        <v>5324</v>
      </c>
      <c r="G333" s="13"/>
      <c r="H333" s="13"/>
      <c r="I333" s="8" t="s">
        <v>5325</v>
      </c>
      <c r="J333" s="753" t="s">
        <v>4502</v>
      </c>
      <c r="K333" s="13"/>
      <c r="L333" s="13"/>
      <c r="M333" s="13"/>
      <c r="N333" s="13"/>
      <c r="O333" s="13"/>
      <c r="P333" s="13"/>
      <c r="Q333" s="13"/>
      <c r="R333" s="13"/>
      <c r="S333" s="13"/>
    </row>
    <row r="334" ht="15.75" customHeight="1">
      <c r="A334" s="857" t="s">
        <v>5326</v>
      </c>
      <c r="B334" s="12" t="s">
        <v>165</v>
      </c>
      <c r="C334" s="279" t="s">
        <v>3058</v>
      </c>
      <c r="D334" s="13"/>
      <c r="E334" s="273" t="s">
        <v>5327</v>
      </c>
      <c r="F334" s="11" t="s">
        <v>5328</v>
      </c>
      <c r="G334" s="13"/>
      <c r="H334" s="11" t="s">
        <v>5216</v>
      </c>
      <c r="I334" s="8" t="s">
        <v>5329</v>
      </c>
      <c r="J334" s="298"/>
      <c r="K334" s="13"/>
      <c r="L334" s="13"/>
      <c r="M334" s="13"/>
      <c r="N334" s="13"/>
      <c r="O334" s="13"/>
      <c r="P334" s="13"/>
      <c r="Q334" s="13"/>
      <c r="R334" s="13"/>
      <c r="S334" s="13"/>
    </row>
    <row r="335" ht="15.75" customHeight="1">
      <c r="A335" s="759" t="s">
        <v>5330</v>
      </c>
      <c r="B335" s="12" t="s">
        <v>165</v>
      </c>
      <c r="C335" s="279" t="s">
        <v>5331</v>
      </c>
      <c r="D335" s="13"/>
      <c r="E335" s="13"/>
      <c r="F335" s="11" t="s">
        <v>5332</v>
      </c>
      <c r="G335" s="13"/>
      <c r="H335" s="11" t="s">
        <v>5216</v>
      </c>
      <c r="I335" s="8" t="s">
        <v>5333</v>
      </c>
      <c r="J335" s="13"/>
      <c r="K335" s="13"/>
      <c r="L335" s="13"/>
      <c r="M335" s="13"/>
      <c r="N335" s="13"/>
      <c r="O335" s="13"/>
      <c r="P335" s="13"/>
      <c r="Q335" s="13"/>
      <c r="R335" s="13"/>
      <c r="S335" s="13"/>
    </row>
    <row r="336" ht="15.75" customHeight="1">
      <c r="A336" s="759" t="s">
        <v>3542</v>
      </c>
      <c r="B336" s="12" t="s">
        <v>165</v>
      </c>
      <c r="C336" s="272" t="s">
        <v>3544</v>
      </c>
      <c r="D336" s="13"/>
      <c r="E336" s="12" t="s">
        <v>5334</v>
      </c>
      <c r="F336" s="12">
        <v>3.3777165E7</v>
      </c>
      <c r="G336" s="13"/>
      <c r="H336" s="11" t="s">
        <v>5216</v>
      </c>
      <c r="I336" s="8" t="s">
        <v>5335</v>
      </c>
      <c r="J336" s="13"/>
      <c r="K336" s="13"/>
      <c r="L336" s="13"/>
      <c r="M336" s="13"/>
      <c r="N336" s="13"/>
      <c r="O336" s="13"/>
      <c r="P336" s="13"/>
      <c r="Q336" s="13"/>
      <c r="R336" s="13"/>
      <c r="S336" s="13"/>
    </row>
    <row r="337" ht="15.75" customHeight="1">
      <c r="A337" s="873" t="s">
        <v>5336</v>
      </c>
      <c r="B337" s="12" t="s">
        <v>165</v>
      </c>
      <c r="C337" s="272" t="s">
        <v>3099</v>
      </c>
      <c r="D337" s="13"/>
      <c r="E337" s="273" t="s">
        <v>5337</v>
      </c>
      <c r="F337" s="11" t="s">
        <v>3100</v>
      </c>
      <c r="G337" s="13"/>
      <c r="H337" s="12" t="s">
        <v>3516</v>
      </c>
      <c r="I337" s="12" t="s">
        <v>5338</v>
      </c>
      <c r="J337" s="409" t="s">
        <v>3520</v>
      </c>
      <c r="K337" s="8" t="s">
        <v>5339</v>
      </c>
      <c r="L337" s="409" t="s">
        <v>3585</v>
      </c>
      <c r="M337" s="8" t="s">
        <v>5340</v>
      </c>
      <c r="N337" s="753" t="s">
        <v>5208</v>
      </c>
      <c r="O337" s="13"/>
      <c r="P337" s="13"/>
      <c r="Q337" s="13"/>
      <c r="R337" s="13"/>
      <c r="S337" s="13"/>
    </row>
    <row r="338" ht="15.75" customHeight="1">
      <c r="A338" s="759" t="s">
        <v>3063</v>
      </c>
      <c r="B338" s="12" t="s">
        <v>165</v>
      </c>
      <c r="C338" s="279" t="s">
        <v>3065</v>
      </c>
      <c r="D338" s="13"/>
      <c r="E338" s="13"/>
      <c r="F338" s="11" t="s">
        <v>5341</v>
      </c>
      <c r="G338" s="13"/>
      <c r="H338" s="11" t="s">
        <v>3516</v>
      </c>
      <c r="I338" s="12" t="s">
        <v>5342</v>
      </c>
      <c r="J338" s="184" t="s">
        <v>1040</v>
      </c>
      <c r="K338" s="13"/>
      <c r="L338" s="13"/>
      <c r="M338" s="13"/>
      <c r="N338" s="13"/>
      <c r="O338" s="13"/>
      <c r="P338" s="13"/>
      <c r="Q338" s="13"/>
      <c r="R338" s="13"/>
      <c r="S338" s="13"/>
    </row>
    <row r="339" ht="15.75" customHeight="1">
      <c r="A339" s="857" t="s">
        <v>5343</v>
      </c>
      <c r="B339" s="12" t="s">
        <v>165</v>
      </c>
      <c r="C339" s="279" t="s">
        <v>3069</v>
      </c>
      <c r="D339" s="13"/>
      <c r="E339" s="13"/>
      <c r="F339" s="144" t="s">
        <v>5344</v>
      </c>
      <c r="G339" s="13"/>
      <c r="H339" s="11" t="s">
        <v>3516</v>
      </c>
      <c r="I339" s="8" t="s">
        <v>5345</v>
      </c>
      <c r="J339" s="753" t="s">
        <v>3525</v>
      </c>
      <c r="K339" s="13"/>
      <c r="L339" s="13"/>
      <c r="M339" s="13"/>
      <c r="N339" s="13"/>
      <c r="O339" s="13"/>
      <c r="P339" s="13"/>
      <c r="Q339" s="13"/>
      <c r="R339" s="13"/>
      <c r="S339" s="13"/>
    </row>
    <row r="340" ht="15.75" customHeight="1">
      <c r="A340" s="759" t="s">
        <v>3536</v>
      </c>
      <c r="B340" s="12" t="s">
        <v>165</v>
      </c>
      <c r="C340" s="272" t="s">
        <v>3539</v>
      </c>
      <c r="D340" s="13"/>
      <c r="E340" s="12" t="s">
        <v>5346</v>
      </c>
      <c r="F340" s="11" t="s">
        <v>3538</v>
      </c>
      <c r="G340" s="13"/>
      <c r="H340" s="11" t="s">
        <v>3516</v>
      </c>
      <c r="I340" s="8" t="s">
        <v>5347</v>
      </c>
      <c r="J340" s="12" t="s">
        <v>5013</v>
      </c>
      <c r="K340" s="8" t="s">
        <v>5348</v>
      </c>
      <c r="L340" s="753" t="s">
        <v>3596</v>
      </c>
      <c r="M340" s="13"/>
      <c r="N340" s="13"/>
      <c r="O340" s="13"/>
      <c r="P340" s="13"/>
      <c r="Q340" s="13"/>
      <c r="R340" s="13"/>
      <c r="S340" s="13"/>
    </row>
    <row r="341" ht="15.75" customHeight="1">
      <c r="A341" s="857" t="s">
        <v>5349</v>
      </c>
      <c r="B341" s="12" t="s">
        <v>165</v>
      </c>
      <c r="C341" s="272" t="s">
        <v>5350</v>
      </c>
      <c r="D341" s="13"/>
      <c r="E341" s="273" t="s">
        <v>5351</v>
      </c>
      <c r="F341" s="11" t="s">
        <v>5352</v>
      </c>
      <c r="G341" s="13"/>
      <c r="H341" s="11" t="s">
        <v>3516</v>
      </c>
      <c r="I341" s="8" t="s">
        <v>5353</v>
      </c>
      <c r="J341" s="13"/>
      <c r="K341" s="13"/>
      <c r="L341" s="13"/>
      <c r="M341" s="13"/>
      <c r="N341" s="13"/>
      <c r="O341" s="13"/>
      <c r="P341" s="13"/>
      <c r="Q341" s="13"/>
      <c r="R341" s="13"/>
      <c r="S341" s="13"/>
    </row>
    <row r="342" ht="15.75" customHeight="1">
      <c r="A342" s="759" t="s">
        <v>3531</v>
      </c>
      <c r="B342" s="12" t="s">
        <v>165</v>
      </c>
      <c r="C342" s="279" t="s">
        <v>3533</v>
      </c>
      <c r="D342" s="13"/>
      <c r="E342" s="12" t="s">
        <v>5354</v>
      </c>
      <c r="F342" s="144" t="s">
        <v>5355</v>
      </c>
      <c r="G342" s="13"/>
      <c r="H342" s="11" t="s">
        <v>3516</v>
      </c>
      <c r="I342" s="8" t="s">
        <v>5356</v>
      </c>
      <c r="J342" s="298" t="s">
        <v>5013</v>
      </c>
      <c r="K342" s="12" t="s">
        <v>4546</v>
      </c>
      <c r="L342" s="426" t="s">
        <v>4448</v>
      </c>
      <c r="M342" s="12" t="s">
        <v>5230</v>
      </c>
      <c r="N342" s="426" t="s">
        <v>5015</v>
      </c>
      <c r="O342" s="12" t="s">
        <v>5357</v>
      </c>
      <c r="P342" s="13"/>
      <c r="Q342" s="13"/>
      <c r="R342" s="13"/>
      <c r="S342" s="13"/>
    </row>
    <row r="343" ht="15.75" customHeight="1">
      <c r="A343" s="759" t="s">
        <v>3077</v>
      </c>
      <c r="B343" s="12" t="s">
        <v>165</v>
      </c>
      <c r="C343" s="279" t="s">
        <v>3079</v>
      </c>
      <c r="D343" s="13"/>
      <c r="E343" s="386" t="s">
        <v>4424</v>
      </c>
      <c r="F343" s="11" t="s">
        <v>5358</v>
      </c>
      <c r="G343" s="13"/>
      <c r="H343" s="11" t="s">
        <v>3516</v>
      </c>
      <c r="I343" s="12" t="s">
        <v>5359</v>
      </c>
      <c r="J343" s="426" t="s">
        <v>3520</v>
      </c>
      <c r="K343" s="12" t="s">
        <v>5360</v>
      </c>
      <c r="L343" s="409" t="s">
        <v>3540</v>
      </c>
      <c r="M343" s="8" t="s">
        <v>5361</v>
      </c>
      <c r="N343" s="770"/>
      <c r="O343" s="13"/>
      <c r="P343" s="13"/>
      <c r="Q343" s="13"/>
      <c r="R343" s="13"/>
      <c r="S343" s="13"/>
    </row>
    <row r="344" ht="15.75" customHeight="1">
      <c r="A344" s="760" t="s">
        <v>5362</v>
      </c>
      <c r="B344" s="753" t="s">
        <v>165</v>
      </c>
      <c r="C344" s="874" t="s">
        <v>5363</v>
      </c>
      <c r="D344" s="439"/>
      <c r="E344" s="439"/>
      <c r="F344" s="184" t="s">
        <v>5364</v>
      </c>
      <c r="G344" s="439"/>
      <c r="H344" s="184" t="s">
        <v>3516</v>
      </c>
      <c r="I344" s="753" t="s">
        <v>5359</v>
      </c>
      <c r="J344" s="184" t="s">
        <v>3520</v>
      </c>
      <c r="K344" s="753" t="s">
        <v>5365</v>
      </c>
      <c r="L344" s="753" t="s">
        <v>3540</v>
      </c>
      <c r="M344" s="753" t="s">
        <v>3277</v>
      </c>
      <c r="N344" s="753" t="s">
        <v>5238</v>
      </c>
      <c r="O344" s="753" t="s">
        <v>3277</v>
      </c>
      <c r="P344" s="439"/>
      <c r="Q344" s="439"/>
      <c r="R344" s="439"/>
      <c r="S344" s="439"/>
      <c r="T344" s="186"/>
      <c r="U344" s="186"/>
      <c r="V344" s="186"/>
      <c r="W344" s="186"/>
      <c r="X344" s="186"/>
      <c r="Y344" s="186"/>
      <c r="Z344" s="186"/>
      <c r="AA344" s="186"/>
      <c r="AB344" s="186"/>
      <c r="AC344" s="186"/>
    </row>
    <row r="345" ht="15.75" customHeight="1">
      <c r="A345" s="857" t="s">
        <v>3522</v>
      </c>
      <c r="B345" s="12" t="s">
        <v>165</v>
      </c>
      <c r="C345" s="279" t="s">
        <v>3524</v>
      </c>
      <c r="D345" s="13"/>
      <c r="E345" s="12" t="s">
        <v>134</v>
      </c>
      <c r="F345" s="11" t="s">
        <v>3523</v>
      </c>
      <c r="G345" s="12"/>
      <c r="H345" s="11" t="s">
        <v>3516</v>
      </c>
      <c r="I345" s="8" t="s">
        <v>5366</v>
      </c>
      <c r="J345" s="426" t="s">
        <v>3520</v>
      </c>
      <c r="K345" s="12" t="s">
        <v>5367</v>
      </c>
      <c r="L345" s="12" t="s">
        <v>3545</v>
      </c>
      <c r="M345" s="12" t="s">
        <v>5368</v>
      </c>
      <c r="N345" s="11" t="s">
        <v>5015</v>
      </c>
      <c r="O345" s="8" t="s">
        <v>5369</v>
      </c>
      <c r="P345" s="426" t="s">
        <v>3581</v>
      </c>
      <c r="Q345" s="12" t="s">
        <v>4547</v>
      </c>
      <c r="R345" s="184" t="s">
        <v>3596</v>
      </c>
      <c r="S345" s="13"/>
    </row>
    <row r="346" ht="15.75" customHeight="1">
      <c r="A346" s="852"/>
      <c r="B346" s="781"/>
      <c r="C346" s="852"/>
      <c r="D346" s="852"/>
      <c r="E346" s="852"/>
      <c r="F346" s="852"/>
      <c r="G346" s="852"/>
      <c r="H346" s="852"/>
      <c r="I346" s="852"/>
      <c r="J346" s="852"/>
      <c r="K346" s="852"/>
      <c r="L346" s="852"/>
      <c r="M346" s="852"/>
      <c r="N346" s="852"/>
      <c r="O346" s="852"/>
      <c r="P346" s="852"/>
      <c r="Q346" s="852"/>
      <c r="R346" s="852"/>
      <c r="S346" s="852"/>
      <c r="T346" s="853"/>
      <c r="U346" s="853"/>
      <c r="V346" s="853"/>
      <c r="W346" s="853"/>
      <c r="X346" s="853"/>
      <c r="Y346" s="853"/>
      <c r="Z346" s="853"/>
      <c r="AA346" s="853"/>
      <c r="AB346" s="853"/>
      <c r="AC346" s="853"/>
    </row>
    <row r="347" ht="15.75" customHeight="1">
      <c r="A347" s="731" t="s">
        <v>5370</v>
      </c>
      <c r="B347" s="12" t="s">
        <v>5371</v>
      </c>
      <c r="C347" s="279" t="s">
        <v>2219</v>
      </c>
      <c r="D347" s="13"/>
      <c r="E347" s="273" t="s">
        <v>2220</v>
      </c>
      <c r="F347" s="144" t="s">
        <v>5372</v>
      </c>
      <c r="G347" s="13"/>
      <c r="H347" s="12" t="s">
        <v>3545</v>
      </c>
      <c r="I347" s="8" t="s">
        <v>5373</v>
      </c>
      <c r="J347" s="13"/>
      <c r="K347" s="13"/>
      <c r="L347" s="13"/>
      <c r="M347" s="13"/>
      <c r="N347" s="13"/>
      <c r="O347" s="13"/>
      <c r="P347" s="13"/>
      <c r="Q347" s="13"/>
      <c r="R347" s="13"/>
      <c r="S347" s="13"/>
    </row>
    <row r="348" ht="15.75" customHeight="1">
      <c r="A348" s="875" t="s">
        <v>3598</v>
      </c>
      <c r="B348" s="8" t="s">
        <v>5374</v>
      </c>
      <c r="C348" s="427" t="s">
        <v>3600</v>
      </c>
      <c r="D348" s="876" t="s">
        <v>4442</v>
      </c>
      <c r="E348" s="877" t="s">
        <v>5375</v>
      </c>
      <c r="F348" s="629" t="s">
        <v>5376</v>
      </c>
      <c r="G348" s="12" t="s">
        <v>5377</v>
      </c>
      <c r="H348" s="12" t="s">
        <v>3545</v>
      </c>
      <c r="I348" s="8" t="s">
        <v>5378</v>
      </c>
      <c r="J348" s="426" t="s">
        <v>5379</v>
      </c>
      <c r="K348" s="8" t="s">
        <v>5380</v>
      </c>
      <c r="L348" s="409" t="s">
        <v>3581</v>
      </c>
      <c r="M348" s="12" t="s">
        <v>5381</v>
      </c>
      <c r="N348" s="13"/>
      <c r="O348" s="13"/>
      <c r="P348" s="13"/>
      <c r="Q348" s="13"/>
      <c r="R348" s="13"/>
      <c r="S348" s="13"/>
    </row>
    <row r="349" ht="15.75" customHeight="1">
      <c r="A349" s="867" t="s">
        <v>5382</v>
      </c>
      <c r="B349" s="753" t="s">
        <v>5371</v>
      </c>
      <c r="C349" s="868" t="s">
        <v>5383</v>
      </c>
      <c r="D349" s="869" t="s">
        <v>4424</v>
      </c>
      <c r="E349" s="439"/>
      <c r="F349" s="878" t="s">
        <v>5384</v>
      </c>
      <c r="G349" s="439"/>
      <c r="H349" s="184" t="s">
        <v>3520</v>
      </c>
      <c r="I349" s="753" t="s">
        <v>4726</v>
      </c>
      <c r="J349" s="184" t="s">
        <v>3540</v>
      </c>
      <c r="K349" s="753" t="s">
        <v>5385</v>
      </c>
      <c r="L349" s="753" t="s">
        <v>5238</v>
      </c>
      <c r="M349" s="753" t="s">
        <v>4726</v>
      </c>
      <c r="N349" s="439"/>
      <c r="O349" s="439"/>
      <c r="P349" s="439"/>
      <c r="Q349" s="439"/>
      <c r="R349" s="439"/>
      <c r="S349" s="439"/>
      <c r="T349" s="186"/>
      <c r="U349" s="186"/>
      <c r="V349" s="186"/>
      <c r="W349" s="186"/>
      <c r="X349" s="186"/>
      <c r="Y349" s="186"/>
      <c r="Z349" s="186"/>
      <c r="AA349" s="186"/>
      <c r="AB349" s="186"/>
      <c r="AC349" s="186"/>
    </row>
    <row r="350" ht="15.75" customHeight="1">
      <c r="A350" s="731" t="s">
        <v>5386</v>
      </c>
      <c r="B350" s="12" t="s">
        <v>5371</v>
      </c>
      <c r="C350" s="279" t="s">
        <v>5387</v>
      </c>
      <c r="D350" s="386" t="s">
        <v>4442</v>
      </c>
      <c r="E350" s="766" t="s">
        <v>5388</v>
      </c>
      <c r="F350" s="386" t="s">
        <v>5389</v>
      </c>
      <c r="G350" s="12">
        <v>1.053451E7</v>
      </c>
      <c r="H350" s="12" t="s">
        <v>3545</v>
      </c>
      <c r="I350" s="8" t="s">
        <v>5390</v>
      </c>
      <c r="J350" s="13"/>
      <c r="K350" s="13"/>
      <c r="L350" s="13"/>
      <c r="M350" s="13"/>
      <c r="N350" s="13"/>
      <c r="O350" s="13"/>
      <c r="P350" s="13"/>
      <c r="Q350" s="13"/>
      <c r="R350" s="13"/>
      <c r="S350" s="13"/>
    </row>
    <row r="351" ht="15.75" customHeight="1">
      <c r="A351" s="854" t="s">
        <v>5391</v>
      </c>
      <c r="B351" s="12" t="s">
        <v>5371</v>
      </c>
      <c r="C351" s="272" t="s">
        <v>5392</v>
      </c>
      <c r="D351" s="13"/>
      <c r="E351" s="273" t="s">
        <v>2436</v>
      </c>
      <c r="F351" s="879" t="s">
        <v>5393</v>
      </c>
      <c r="G351" s="13"/>
      <c r="H351" s="12" t="s">
        <v>3545</v>
      </c>
      <c r="I351" s="8" t="s">
        <v>5394</v>
      </c>
      <c r="J351" s="13"/>
      <c r="K351" s="13"/>
      <c r="L351" s="13"/>
      <c r="M351" s="13"/>
      <c r="N351" s="13"/>
      <c r="O351" s="13"/>
      <c r="P351" s="13"/>
      <c r="Q351" s="13"/>
      <c r="R351" s="13"/>
      <c r="S351" s="13"/>
    </row>
    <row r="352" ht="15.75" customHeight="1">
      <c r="A352" s="854" t="s">
        <v>5395</v>
      </c>
      <c r="B352" s="12" t="s">
        <v>5371</v>
      </c>
      <c r="C352" s="279" t="s">
        <v>5396</v>
      </c>
      <c r="D352" s="13"/>
      <c r="E352" s="273" t="s">
        <v>5397</v>
      </c>
      <c r="F352" s="11" t="s">
        <v>5398</v>
      </c>
      <c r="G352" s="12" t="s">
        <v>5399</v>
      </c>
      <c r="H352" s="12" t="s">
        <v>3545</v>
      </c>
      <c r="I352" s="8" t="s">
        <v>5400</v>
      </c>
      <c r="J352" s="426" t="s">
        <v>5379</v>
      </c>
      <c r="K352" s="12" t="s">
        <v>5401</v>
      </c>
      <c r="L352" s="409" t="s">
        <v>3581</v>
      </c>
      <c r="M352" s="12" t="s">
        <v>5402</v>
      </c>
      <c r="N352" s="753" t="s">
        <v>5403</v>
      </c>
      <c r="O352" s="13"/>
      <c r="P352" s="13"/>
      <c r="Q352" s="13"/>
      <c r="R352" s="13"/>
      <c r="S352" s="13"/>
    </row>
    <row r="353" ht="15.75" customHeight="1">
      <c r="A353" s="731" t="s">
        <v>5404</v>
      </c>
      <c r="B353" s="12" t="s">
        <v>5371</v>
      </c>
      <c r="C353" s="279" t="s">
        <v>5405</v>
      </c>
      <c r="D353" s="13"/>
      <c r="E353" s="273" t="s">
        <v>5406</v>
      </c>
      <c r="F353" s="11" t="s">
        <v>5407</v>
      </c>
      <c r="G353" s="13"/>
      <c r="H353" s="12" t="s">
        <v>3545</v>
      </c>
      <c r="I353" s="8" t="s">
        <v>5408</v>
      </c>
      <c r="J353" s="298"/>
      <c r="K353" s="13"/>
      <c r="L353" s="13"/>
      <c r="M353" s="13"/>
      <c r="N353" s="13"/>
      <c r="O353" s="13"/>
      <c r="P353" s="13"/>
      <c r="Q353" s="13"/>
      <c r="R353" s="13"/>
      <c r="S353" s="13"/>
    </row>
    <row r="354" ht="15.75" customHeight="1">
      <c r="A354" s="760" t="s">
        <v>5409</v>
      </c>
      <c r="B354" s="753" t="s">
        <v>5371</v>
      </c>
      <c r="C354" s="868" t="s">
        <v>5410</v>
      </c>
      <c r="D354" s="439"/>
      <c r="E354" s="763" t="s">
        <v>5411</v>
      </c>
      <c r="F354" s="184" t="s">
        <v>5412</v>
      </c>
      <c r="G354" s="439"/>
      <c r="H354" s="753" t="s">
        <v>3545</v>
      </c>
      <c r="I354" s="753" t="s">
        <v>3277</v>
      </c>
      <c r="J354" s="184" t="s">
        <v>5015</v>
      </c>
      <c r="K354" s="753" t="s">
        <v>4787</v>
      </c>
      <c r="L354" s="753" t="s">
        <v>3581</v>
      </c>
      <c r="M354" s="439"/>
      <c r="N354" s="439"/>
      <c r="O354" s="439"/>
      <c r="P354" s="439"/>
      <c r="Q354" s="439"/>
      <c r="R354" s="439"/>
      <c r="S354" s="439"/>
      <c r="T354" s="186"/>
      <c r="U354" s="186"/>
      <c r="V354" s="186"/>
      <c r="W354" s="186"/>
      <c r="X354" s="186"/>
      <c r="Y354" s="186"/>
      <c r="Z354" s="186"/>
      <c r="AA354" s="186"/>
      <c r="AB354" s="186"/>
      <c r="AC354" s="186"/>
    </row>
    <row r="355" ht="15.75" customHeight="1">
      <c r="A355" s="857" t="s">
        <v>5413</v>
      </c>
      <c r="B355" s="12" t="s">
        <v>5371</v>
      </c>
      <c r="C355" s="279" t="s">
        <v>5414</v>
      </c>
      <c r="D355" s="13"/>
      <c r="E355" s="280" t="s">
        <v>5415</v>
      </c>
      <c r="F355" s="11" t="s">
        <v>5416</v>
      </c>
      <c r="G355" s="13"/>
      <c r="H355" s="12" t="s">
        <v>3545</v>
      </c>
      <c r="I355" s="12" t="s">
        <v>3277</v>
      </c>
      <c r="J355" s="426" t="s">
        <v>5015</v>
      </c>
      <c r="K355" s="8" t="s">
        <v>5417</v>
      </c>
      <c r="L355" s="13"/>
      <c r="M355" s="13"/>
      <c r="N355" s="13"/>
      <c r="O355" s="13"/>
      <c r="P355" s="13"/>
      <c r="Q355" s="13"/>
      <c r="R355" s="13"/>
      <c r="S355" s="13"/>
    </row>
    <row r="356" ht="15.75" customHeight="1">
      <c r="A356" s="759" t="s">
        <v>5418</v>
      </c>
      <c r="B356" s="12" t="s">
        <v>5371</v>
      </c>
      <c r="C356" s="279" t="s">
        <v>5419</v>
      </c>
      <c r="D356" s="13"/>
      <c r="E356" s="280" t="s">
        <v>5420</v>
      </c>
      <c r="F356" s="144" t="s">
        <v>5421</v>
      </c>
      <c r="G356" s="13"/>
      <c r="H356" s="12" t="s">
        <v>3545</v>
      </c>
      <c r="I356" s="8" t="s">
        <v>5422</v>
      </c>
      <c r="J356" s="426" t="s">
        <v>5015</v>
      </c>
      <c r="K356" s="8" t="s">
        <v>5423</v>
      </c>
      <c r="L356" s="13"/>
      <c r="M356" s="13"/>
      <c r="N356" s="13"/>
      <c r="O356" s="13"/>
      <c r="P356" s="13"/>
      <c r="Q356" s="13"/>
      <c r="R356" s="13"/>
      <c r="S356" s="13"/>
    </row>
    <row r="357" ht="15.75" customHeight="1">
      <c r="A357" s="759" t="s">
        <v>5424</v>
      </c>
      <c r="B357" s="12" t="s">
        <v>5371</v>
      </c>
      <c r="C357" s="279" t="s">
        <v>5425</v>
      </c>
      <c r="D357" s="13"/>
      <c r="E357" s="13"/>
      <c r="F357" s="11" t="s">
        <v>5426</v>
      </c>
      <c r="G357" s="13"/>
      <c r="H357" s="12" t="s">
        <v>3545</v>
      </c>
      <c r="I357" s="8" t="s">
        <v>5427</v>
      </c>
      <c r="J357" s="13"/>
      <c r="K357" s="13"/>
      <c r="L357" s="13"/>
      <c r="M357" s="13"/>
      <c r="N357" s="13"/>
      <c r="O357" s="13"/>
      <c r="P357" s="13"/>
      <c r="Q357" s="13"/>
      <c r="R357" s="13"/>
      <c r="S357" s="13"/>
    </row>
    <row r="358" ht="15.75" customHeight="1">
      <c r="A358" s="759" t="s">
        <v>5428</v>
      </c>
      <c r="B358" s="770" t="s">
        <v>5371</v>
      </c>
      <c r="C358" s="279" t="s">
        <v>5429</v>
      </c>
      <c r="D358" s="772"/>
      <c r="E358" s="772"/>
      <c r="F358" s="298" t="s">
        <v>5430</v>
      </c>
      <c r="G358" s="772"/>
      <c r="H358" s="770" t="s">
        <v>3545</v>
      </c>
      <c r="I358" s="770" t="s">
        <v>3277</v>
      </c>
      <c r="J358" s="426" t="s">
        <v>5015</v>
      </c>
      <c r="K358" s="770" t="s">
        <v>4787</v>
      </c>
      <c r="L358" s="409" t="s">
        <v>3581</v>
      </c>
      <c r="M358" s="82" t="s">
        <v>5431</v>
      </c>
      <c r="N358" s="772"/>
      <c r="O358" s="772"/>
      <c r="P358" s="772"/>
      <c r="Q358" s="772"/>
      <c r="R358" s="772"/>
      <c r="S358" s="772"/>
      <c r="T358" s="299"/>
      <c r="U358" s="299"/>
      <c r="V358" s="299"/>
      <c r="W358" s="299"/>
      <c r="X358" s="299"/>
      <c r="Y358" s="299"/>
      <c r="Z358" s="299"/>
      <c r="AA358" s="299"/>
      <c r="AB358" s="299"/>
      <c r="AC358" s="299"/>
    </row>
    <row r="359" ht="15.75" customHeight="1">
      <c r="A359" s="759" t="s">
        <v>5432</v>
      </c>
      <c r="B359" s="12" t="s">
        <v>5371</v>
      </c>
      <c r="C359" s="272" t="s">
        <v>5433</v>
      </c>
      <c r="D359" s="13"/>
      <c r="E359" s="13"/>
      <c r="F359" s="11" t="s">
        <v>5434</v>
      </c>
      <c r="G359" s="13"/>
      <c r="H359" s="12" t="s">
        <v>3545</v>
      </c>
      <c r="I359" s="8" t="s">
        <v>5435</v>
      </c>
      <c r="J359" s="409" t="s">
        <v>3581</v>
      </c>
      <c r="K359" s="8" t="s">
        <v>5436</v>
      </c>
      <c r="L359" s="13"/>
      <c r="M359" s="13"/>
      <c r="N359" s="13"/>
      <c r="O359" s="13"/>
      <c r="P359" s="13"/>
      <c r="Q359" s="13"/>
      <c r="R359" s="13"/>
      <c r="S359" s="13"/>
    </row>
    <row r="360" ht="15.75" customHeight="1">
      <c r="A360" s="857" t="s">
        <v>5437</v>
      </c>
      <c r="B360" s="12" t="s">
        <v>5371</v>
      </c>
      <c r="C360" s="272" t="s">
        <v>5438</v>
      </c>
      <c r="D360" s="13"/>
      <c r="E360" s="12" t="s">
        <v>5439</v>
      </c>
      <c r="F360" s="11" t="s">
        <v>5440</v>
      </c>
      <c r="G360" s="13"/>
      <c r="H360" s="12" t="s">
        <v>3545</v>
      </c>
      <c r="I360" s="12" t="s">
        <v>3277</v>
      </c>
      <c r="J360" s="426" t="s">
        <v>5015</v>
      </c>
      <c r="K360" s="11" t="s">
        <v>5441</v>
      </c>
      <c r="L360" s="409" t="s">
        <v>3581</v>
      </c>
      <c r="M360" s="13"/>
      <c r="N360" s="13"/>
      <c r="O360" s="13"/>
      <c r="P360" s="13"/>
      <c r="Q360" s="13"/>
      <c r="R360" s="13"/>
      <c r="S360" s="13"/>
    </row>
    <row r="361" ht="15.75" customHeight="1">
      <c r="A361" s="880"/>
      <c r="B361" s="507"/>
      <c r="C361" s="507"/>
      <c r="D361" s="507"/>
      <c r="E361" s="507"/>
      <c r="F361" s="507"/>
      <c r="G361" s="507"/>
      <c r="H361" s="507"/>
      <c r="I361" s="507"/>
      <c r="J361" s="507"/>
      <c r="K361" s="507"/>
      <c r="L361" s="507"/>
      <c r="M361" s="507"/>
      <c r="N361" s="507"/>
      <c r="O361" s="507"/>
      <c r="P361" s="507"/>
      <c r="Q361" s="507"/>
      <c r="R361" s="507"/>
      <c r="S361" s="507"/>
      <c r="T361" s="507"/>
      <c r="U361" s="507"/>
      <c r="V361" s="507"/>
      <c r="W361" s="507"/>
      <c r="X361" s="507"/>
      <c r="Y361" s="507"/>
      <c r="Z361" s="507"/>
      <c r="AA361" s="507"/>
      <c r="AB361" s="507"/>
      <c r="AC361" s="537"/>
    </row>
    <row r="362" ht="15.75" customHeight="1">
      <c r="A362" s="881" t="s">
        <v>5442</v>
      </c>
      <c r="B362" s="345" t="s">
        <v>5443</v>
      </c>
      <c r="C362" s="311" t="s">
        <v>5444</v>
      </c>
      <c r="D362" s="13"/>
      <c r="E362" s="12" t="s">
        <v>5445</v>
      </c>
      <c r="F362" s="11" t="s">
        <v>5446</v>
      </c>
      <c r="G362" s="13"/>
      <c r="H362" s="12" t="s">
        <v>3545</v>
      </c>
      <c r="I362" s="12" t="s">
        <v>4447</v>
      </c>
      <c r="J362" s="426" t="s">
        <v>5015</v>
      </c>
      <c r="K362" s="8" t="s">
        <v>5447</v>
      </c>
      <c r="L362" s="753" t="s">
        <v>5448</v>
      </c>
      <c r="M362" s="13"/>
      <c r="N362" s="13"/>
      <c r="O362" s="13"/>
      <c r="P362" s="13"/>
      <c r="Q362" s="13"/>
      <c r="R362" s="13"/>
      <c r="S362" s="13"/>
    </row>
    <row r="363" ht="15.75" customHeight="1">
      <c r="A363" s="880"/>
      <c r="B363" s="507"/>
      <c r="C363" s="507"/>
      <c r="D363" s="507"/>
      <c r="E363" s="507"/>
      <c r="F363" s="507"/>
      <c r="G363" s="507"/>
      <c r="H363" s="507"/>
      <c r="I363" s="507"/>
      <c r="J363" s="507"/>
      <c r="K363" s="507"/>
      <c r="L363" s="507"/>
      <c r="M363" s="507"/>
      <c r="N363" s="507"/>
      <c r="O363" s="507"/>
      <c r="P363" s="507"/>
      <c r="Q363" s="507"/>
      <c r="R363" s="507"/>
      <c r="S363" s="507"/>
      <c r="T363" s="507"/>
      <c r="U363" s="507"/>
      <c r="V363" s="507"/>
      <c r="W363" s="507"/>
      <c r="X363" s="507"/>
      <c r="Y363" s="507"/>
      <c r="Z363" s="507"/>
      <c r="AA363" s="507"/>
      <c r="AB363" s="507"/>
      <c r="AC363" s="537"/>
    </row>
    <row r="364" ht="15.75" customHeight="1">
      <c r="A364" s="786" t="s">
        <v>5449</v>
      </c>
      <c r="B364" s="12" t="s">
        <v>5450</v>
      </c>
      <c r="C364" s="815" t="s">
        <v>5451</v>
      </c>
      <c r="D364" s="795" t="s">
        <v>4636</v>
      </c>
      <c r="E364" s="12" t="s">
        <v>5452</v>
      </c>
      <c r="F364" s="12">
        <v>8088.0</v>
      </c>
      <c r="G364" s="13"/>
      <c r="H364" s="11" t="s">
        <v>5015</v>
      </c>
      <c r="I364" s="8" t="s">
        <v>5453</v>
      </c>
      <c r="J364" s="753" t="s">
        <v>3670</v>
      </c>
      <c r="K364" s="13"/>
      <c r="L364" s="13"/>
      <c r="M364" s="13"/>
      <c r="N364" s="13"/>
      <c r="O364" s="13"/>
      <c r="P364" s="13"/>
      <c r="Q364" s="13"/>
      <c r="R364" s="13"/>
      <c r="S364" s="13"/>
    </row>
    <row r="365" ht="15.75" customHeight="1">
      <c r="A365" s="786" t="s">
        <v>5454</v>
      </c>
      <c r="B365" s="12" t="s">
        <v>5450</v>
      </c>
      <c r="C365" s="812" t="s">
        <v>5455</v>
      </c>
      <c r="D365" s="795" t="s">
        <v>4622</v>
      </c>
      <c r="E365" s="13"/>
      <c r="F365" s="512">
        <f>+37460547776</f>
        <v>37460547776</v>
      </c>
      <c r="G365" s="13"/>
      <c r="H365" s="11" t="s">
        <v>5015</v>
      </c>
      <c r="I365" s="12" t="s">
        <v>5239</v>
      </c>
      <c r="J365" s="426" t="s">
        <v>3581</v>
      </c>
      <c r="K365" s="12" t="s">
        <v>5456</v>
      </c>
      <c r="L365" s="184" t="s">
        <v>5208</v>
      </c>
      <c r="M365" s="13"/>
      <c r="N365" s="13"/>
      <c r="O365" s="13"/>
      <c r="P365" s="13"/>
      <c r="Q365" s="13"/>
      <c r="R365" s="13"/>
      <c r="S365" s="13"/>
    </row>
    <row r="366" ht="15.75" customHeight="1">
      <c r="A366" s="799" t="s">
        <v>5457</v>
      </c>
      <c r="B366" s="12" t="s">
        <v>5450</v>
      </c>
      <c r="C366" s="795" t="s">
        <v>5458</v>
      </c>
      <c r="D366" s="795" t="s">
        <v>4695</v>
      </c>
      <c r="E366" s="13"/>
      <c r="F366" s="512">
        <f>+37410660043</f>
        <v>37410660043</v>
      </c>
      <c r="G366" s="13"/>
      <c r="H366" s="11" t="s">
        <v>3572</v>
      </c>
      <c r="I366" s="12" t="s">
        <v>3277</v>
      </c>
      <c r="J366" s="409" t="s">
        <v>5015</v>
      </c>
      <c r="K366" s="12" t="s">
        <v>4787</v>
      </c>
      <c r="L366" s="409" t="s">
        <v>3581</v>
      </c>
      <c r="M366" s="12" t="s">
        <v>4668</v>
      </c>
      <c r="N366" s="184" t="s">
        <v>5208</v>
      </c>
      <c r="O366" s="13"/>
      <c r="P366" s="13"/>
      <c r="Q366" s="13"/>
      <c r="R366" s="13"/>
      <c r="S366" s="13"/>
    </row>
    <row r="367" ht="15.75" customHeight="1">
      <c r="A367" s="810" t="s">
        <v>3578</v>
      </c>
      <c r="B367" s="770" t="s">
        <v>5450</v>
      </c>
      <c r="C367" s="882" t="s">
        <v>3580</v>
      </c>
      <c r="D367" s="795" t="s">
        <v>4598</v>
      </c>
      <c r="E367" s="11" t="s">
        <v>5459</v>
      </c>
      <c r="F367" s="120" t="s">
        <v>5460</v>
      </c>
      <c r="G367" s="772"/>
      <c r="H367" s="11" t="s">
        <v>3572</v>
      </c>
      <c r="I367" s="770" t="s">
        <v>5461</v>
      </c>
      <c r="J367" s="772"/>
      <c r="K367" s="772"/>
      <c r="L367" s="772"/>
      <c r="M367" s="772"/>
      <c r="N367" s="772"/>
      <c r="O367" s="772"/>
      <c r="P367" s="772"/>
      <c r="Q367" s="772"/>
      <c r="R367" s="772"/>
      <c r="S367" s="772"/>
      <c r="T367" s="299"/>
      <c r="U367" s="299"/>
      <c r="V367" s="299"/>
      <c r="W367" s="299"/>
      <c r="X367" s="299"/>
      <c r="Y367" s="299"/>
      <c r="Z367" s="299"/>
      <c r="AA367" s="299"/>
      <c r="AB367" s="299"/>
      <c r="AC367" s="299"/>
    </row>
    <row r="368" ht="15.75" customHeight="1">
      <c r="A368" s="799" t="s">
        <v>5462</v>
      </c>
      <c r="B368" s="12" t="s">
        <v>5450</v>
      </c>
      <c r="C368" s="272" t="s">
        <v>5463</v>
      </c>
      <c r="D368" s="795" t="s">
        <v>4636</v>
      </c>
      <c r="E368" s="13"/>
      <c r="F368" s="11" t="s">
        <v>5464</v>
      </c>
      <c r="G368" s="13"/>
      <c r="H368" s="11" t="s">
        <v>3572</v>
      </c>
      <c r="I368" s="8" t="s">
        <v>5465</v>
      </c>
      <c r="J368" s="409" t="s">
        <v>5015</v>
      </c>
      <c r="K368" s="12" t="s">
        <v>4668</v>
      </c>
      <c r="L368" s="409" t="s">
        <v>3581</v>
      </c>
      <c r="M368" s="8" t="s">
        <v>5466</v>
      </c>
      <c r="N368" s="184" t="s">
        <v>5208</v>
      </c>
      <c r="O368" s="13"/>
      <c r="P368" s="13"/>
      <c r="Q368" s="13"/>
      <c r="R368" s="13"/>
      <c r="S368" s="13"/>
    </row>
    <row r="369" ht="15.75" customHeight="1">
      <c r="A369" s="786" t="s">
        <v>1124</v>
      </c>
      <c r="B369" s="12" t="s">
        <v>5450</v>
      </c>
      <c r="C369" s="883" t="s">
        <v>5467</v>
      </c>
      <c r="D369" s="795" t="s">
        <v>4636</v>
      </c>
      <c r="E369" s="12" t="s">
        <v>5468</v>
      </c>
      <c r="F369" s="512">
        <f>+37410250001</f>
        <v>37410250001</v>
      </c>
      <c r="G369" s="13"/>
      <c r="H369" s="11" t="s">
        <v>3572</v>
      </c>
      <c r="I369" s="8" t="s">
        <v>5469</v>
      </c>
      <c r="J369" s="13"/>
      <c r="K369" s="13"/>
      <c r="L369" s="13"/>
      <c r="M369" s="13"/>
      <c r="N369" s="13"/>
      <c r="O369" s="13"/>
      <c r="P369" s="13"/>
      <c r="Q369" s="13"/>
      <c r="R369" s="13"/>
      <c r="S369" s="13"/>
    </row>
    <row r="370" ht="15.75" customHeight="1">
      <c r="A370" s="810" t="s">
        <v>5470</v>
      </c>
      <c r="B370" s="12" t="s">
        <v>5450</v>
      </c>
      <c r="C370" s="812" t="s">
        <v>5471</v>
      </c>
      <c r="D370" s="795" t="s">
        <v>4695</v>
      </c>
      <c r="E370" s="13"/>
      <c r="F370" s="11" t="s">
        <v>5472</v>
      </c>
      <c r="G370" s="13"/>
      <c r="H370" s="11" t="s">
        <v>5015</v>
      </c>
      <c r="I370" s="12" t="s">
        <v>5473</v>
      </c>
      <c r="J370" s="409" t="s">
        <v>3581</v>
      </c>
      <c r="K370" s="12" t="s">
        <v>4668</v>
      </c>
      <c r="L370" s="426" t="s">
        <v>3585</v>
      </c>
      <c r="M370" s="12" t="s">
        <v>4487</v>
      </c>
      <c r="N370" s="753" t="s">
        <v>5474</v>
      </c>
      <c r="O370" s="13"/>
      <c r="P370" s="13"/>
      <c r="Q370" s="13"/>
      <c r="R370" s="13"/>
      <c r="S370" s="13"/>
    </row>
    <row r="371" ht="15.75" customHeight="1">
      <c r="A371" s="786" t="s">
        <v>5475</v>
      </c>
      <c r="B371" s="12" t="s">
        <v>5450</v>
      </c>
      <c r="C371" s="795" t="s">
        <v>5476</v>
      </c>
      <c r="D371" s="795" t="s">
        <v>4695</v>
      </c>
      <c r="E371" s="12">
        <v>9.912754E7</v>
      </c>
      <c r="F371" s="512">
        <f>+37494144197</f>
        <v>37494144197</v>
      </c>
      <c r="G371" s="13"/>
      <c r="H371" s="11" t="s">
        <v>5015</v>
      </c>
      <c r="I371" s="8" t="s">
        <v>5477</v>
      </c>
      <c r="J371" s="13"/>
      <c r="K371" s="13"/>
      <c r="L371" s="13"/>
      <c r="M371" s="13"/>
      <c r="N371" s="13"/>
      <c r="O371" s="13"/>
      <c r="P371" s="13"/>
      <c r="Q371" s="13"/>
      <c r="R371" s="13"/>
      <c r="S371" s="13"/>
    </row>
    <row r="372" ht="15.75" customHeight="1">
      <c r="A372" s="786" t="s">
        <v>5478</v>
      </c>
      <c r="B372" s="12" t="s">
        <v>5450</v>
      </c>
      <c r="C372" s="795" t="s">
        <v>5479</v>
      </c>
      <c r="D372" s="795" t="s">
        <v>4695</v>
      </c>
      <c r="E372" s="13"/>
      <c r="F372" s="512">
        <f>+37410681021</f>
        <v>37410681021</v>
      </c>
      <c r="G372" s="13"/>
      <c r="H372" s="12" t="s">
        <v>3581</v>
      </c>
      <c r="I372" s="12" t="s">
        <v>4447</v>
      </c>
      <c r="J372" s="13"/>
      <c r="K372" s="13"/>
      <c r="L372" s="13"/>
      <c r="M372" s="13"/>
      <c r="N372" s="13"/>
      <c r="O372" s="13"/>
      <c r="P372" s="13"/>
      <c r="Q372" s="13"/>
      <c r="R372" s="13"/>
      <c r="S372" s="13"/>
    </row>
    <row r="373" ht="15.75" customHeight="1">
      <c r="A373" s="786" t="s">
        <v>5480</v>
      </c>
      <c r="B373" s="12" t="s">
        <v>5450</v>
      </c>
      <c r="C373" s="795" t="s">
        <v>5481</v>
      </c>
      <c r="D373" s="815" t="s">
        <v>4636</v>
      </c>
      <c r="E373" s="13"/>
      <c r="F373" s="11" t="s">
        <v>5482</v>
      </c>
      <c r="G373" s="13"/>
      <c r="H373" s="11" t="s">
        <v>5015</v>
      </c>
      <c r="I373" s="8" t="s">
        <v>5483</v>
      </c>
      <c r="J373" s="753" t="s">
        <v>3670</v>
      </c>
      <c r="K373" s="13"/>
      <c r="L373" s="13"/>
      <c r="M373" s="13"/>
      <c r="N373" s="13"/>
      <c r="O373" s="13"/>
      <c r="P373" s="13"/>
      <c r="Q373" s="13"/>
      <c r="R373" s="13"/>
      <c r="S373" s="13"/>
    </row>
    <row r="374" ht="15.75" customHeight="1">
      <c r="A374" s="810" t="s">
        <v>5484</v>
      </c>
      <c r="B374" s="12" t="s">
        <v>5450</v>
      </c>
      <c r="D374" s="815" t="s">
        <v>4627</v>
      </c>
      <c r="E374" s="13"/>
      <c r="F374" s="512">
        <f>+37499200283</f>
        <v>37499200283</v>
      </c>
      <c r="G374" s="13"/>
      <c r="H374" s="11" t="s">
        <v>5015</v>
      </c>
      <c r="I374" s="12" t="s">
        <v>5485</v>
      </c>
      <c r="J374" s="426" t="s">
        <v>3581</v>
      </c>
      <c r="K374" s="8" t="s">
        <v>5486</v>
      </c>
      <c r="L374" s="426" t="s">
        <v>3585</v>
      </c>
      <c r="M374" s="8" t="s">
        <v>5487</v>
      </c>
      <c r="N374" s="753" t="s">
        <v>3670</v>
      </c>
      <c r="O374" s="13"/>
      <c r="P374" s="13"/>
      <c r="Q374" s="13"/>
      <c r="R374" s="13"/>
      <c r="S374" s="13"/>
    </row>
    <row r="375" ht="15.75" customHeight="1">
      <c r="A375" s="810" t="s">
        <v>5488</v>
      </c>
      <c r="B375" s="12" t="s">
        <v>5450</v>
      </c>
      <c r="C375" s="795" t="s">
        <v>5489</v>
      </c>
      <c r="D375" s="815" t="s">
        <v>4622</v>
      </c>
      <c r="E375" s="12" t="s">
        <v>5490</v>
      </c>
      <c r="F375" s="11" t="s">
        <v>5491</v>
      </c>
      <c r="G375" s="13"/>
      <c r="H375" s="11" t="s">
        <v>3572</v>
      </c>
      <c r="I375" s="8" t="s">
        <v>5492</v>
      </c>
      <c r="J375" s="13"/>
      <c r="K375" s="13"/>
      <c r="L375" s="13"/>
      <c r="M375" s="13"/>
      <c r="N375" s="13"/>
      <c r="O375" s="13"/>
      <c r="P375" s="13"/>
      <c r="Q375" s="13"/>
      <c r="R375" s="13"/>
      <c r="S375" s="13"/>
    </row>
    <row r="376" ht="15.75" customHeight="1">
      <c r="A376" s="810" t="s">
        <v>734</v>
      </c>
      <c r="B376" s="12" t="s">
        <v>5450</v>
      </c>
      <c r="C376" s="884" t="s">
        <v>5493</v>
      </c>
      <c r="D376" s="13"/>
      <c r="E376" s="12" t="s">
        <v>5494</v>
      </c>
      <c r="F376" s="11" t="s">
        <v>5495</v>
      </c>
      <c r="G376" s="13"/>
      <c r="H376" s="11" t="s">
        <v>3572</v>
      </c>
      <c r="I376" s="8" t="s">
        <v>5496</v>
      </c>
      <c r="J376" s="13"/>
      <c r="K376" s="13"/>
      <c r="L376" s="13"/>
      <c r="M376" s="13"/>
      <c r="N376" s="13"/>
      <c r="O376" s="13"/>
      <c r="P376" s="13"/>
      <c r="Q376" s="13"/>
      <c r="R376" s="13"/>
      <c r="S376" s="13"/>
    </row>
    <row r="377" ht="15.75" customHeight="1">
      <c r="A377" s="799" t="s">
        <v>5497</v>
      </c>
      <c r="B377" s="12" t="s">
        <v>5450</v>
      </c>
      <c r="C377" s="279" t="s">
        <v>5498</v>
      </c>
      <c r="D377" s="795" t="s">
        <v>4627</v>
      </c>
      <c r="E377" s="12" t="s">
        <v>5499</v>
      </c>
      <c r="F377" s="512">
        <f>+37499690400</f>
        <v>37499690400</v>
      </c>
      <c r="G377" s="13"/>
      <c r="H377" s="12" t="s">
        <v>3581</v>
      </c>
      <c r="I377" s="8" t="s">
        <v>5500</v>
      </c>
      <c r="J377" s="409" t="s">
        <v>3585</v>
      </c>
      <c r="K377" s="8" t="s">
        <v>5501</v>
      </c>
      <c r="L377" s="753" t="s">
        <v>5403</v>
      </c>
      <c r="M377" s="13"/>
      <c r="N377" s="13"/>
      <c r="O377" s="13"/>
      <c r="P377" s="13"/>
      <c r="Q377" s="13"/>
      <c r="R377" s="13"/>
      <c r="S377" s="13"/>
    </row>
    <row r="378" ht="15.75" customHeight="1">
      <c r="A378" s="786" t="s">
        <v>5502</v>
      </c>
      <c r="B378" s="12" t="s">
        <v>5450</v>
      </c>
      <c r="C378" s="279" t="s">
        <v>5503</v>
      </c>
      <c r="D378" s="386" t="s">
        <v>4424</v>
      </c>
      <c r="E378" s="13"/>
      <c r="F378" s="11" t="s">
        <v>5504</v>
      </c>
      <c r="G378" s="13"/>
      <c r="H378" s="13"/>
      <c r="I378" s="8" t="s">
        <v>5325</v>
      </c>
      <c r="J378" s="753" t="s">
        <v>4502</v>
      </c>
      <c r="K378" s="13"/>
      <c r="L378" s="13"/>
      <c r="M378" s="13"/>
      <c r="N378" s="13"/>
      <c r="O378" s="13"/>
      <c r="P378" s="13"/>
      <c r="Q378" s="13"/>
      <c r="R378" s="13"/>
      <c r="S378" s="13"/>
    </row>
    <row r="379" ht="15.75" customHeight="1">
      <c r="A379" s="786" t="s">
        <v>5505</v>
      </c>
      <c r="B379" s="12" t="s">
        <v>5450</v>
      </c>
      <c r="C379" s="815" t="s">
        <v>5506</v>
      </c>
      <c r="D379" s="795" t="s">
        <v>4627</v>
      </c>
      <c r="E379" s="13"/>
      <c r="F379" s="512">
        <f>+37441577935</f>
        <v>37441577935</v>
      </c>
      <c r="G379" s="13"/>
      <c r="H379" s="12" t="s">
        <v>3581</v>
      </c>
      <c r="I379" s="12" t="s">
        <v>5485</v>
      </c>
      <c r="J379" s="426" t="s">
        <v>3585</v>
      </c>
      <c r="K379" s="12" t="s">
        <v>5507</v>
      </c>
      <c r="L379" s="753" t="s">
        <v>3596</v>
      </c>
      <c r="M379" s="13"/>
      <c r="N379" s="13"/>
      <c r="O379" s="13"/>
      <c r="P379" s="13"/>
      <c r="Q379" s="13"/>
      <c r="R379" s="13"/>
      <c r="S379" s="13"/>
    </row>
    <row r="380" ht="15.75" customHeight="1">
      <c r="A380" s="799" t="s">
        <v>5508</v>
      </c>
      <c r="B380" s="12" t="s">
        <v>5450</v>
      </c>
      <c r="C380" s="885" t="s">
        <v>5509</v>
      </c>
      <c r="D380" s="795" t="s">
        <v>4622</v>
      </c>
      <c r="E380" s="13"/>
      <c r="F380" s="11" t="s">
        <v>5510</v>
      </c>
      <c r="G380" s="13"/>
      <c r="H380" s="12" t="s">
        <v>3581</v>
      </c>
      <c r="I380" s="12" t="s">
        <v>4726</v>
      </c>
      <c r="J380" s="426" t="s">
        <v>3585</v>
      </c>
      <c r="K380" s="12" t="s">
        <v>4726</v>
      </c>
      <c r="L380" s="753" t="s">
        <v>3596</v>
      </c>
      <c r="M380" s="13"/>
      <c r="N380" s="13"/>
      <c r="O380" s="13"/>
      <c r="P380" s="13"/>
      <c r="Q380" s="13"/>
      <c r="R380" s="13"/>
      <c r="S380" s="13"/>
    </row>
    <row r="381" ht="15.75" customHeight="1">
      <c r="A381" s="786" t="s">
        <v>3593</v>
      </c>
      <c r="B381" s="12" t="s">
        <v>5450</v>
      </c>
      <c r="C381" s="814" t="s">
        <v>5511</v>
      </c>
      <c r="D381" s="795" t="s">
        <v>4627</v>
      </c>
      <c r="E381" s="12" t="s">
        <v>5512</v>
      </c>
      <c r="F381" s="11" t="s">
        <v>5513</v>
      </c>
      <c r="G381" s="13"/>
      <c r="H381" s="11" t="s">
        <v>3581</v>
      </c>
      <c r="I381" s="12" t="s">
        <v>5514</v>
      </c>
      <c r="J381" s="13"/>
      <c r="K381" s="13"/>
      <c r="L381" s="13"/>
      <c r="M381" s="13"/>
      <c r="N381" s="13"/>
      <c r="O381" s="13"/>
      <c r="P381" s="13"/>
      <c r="Q381" s="13"/>
      <c r="R381" s="13"/>
      <c r="S381" s="13"/>
    </row>
    <row r="382" ht="15.75" customHeight="1">
      <c r="A382" s="799" t="s">
        <v>5515</v>
      </c>
      <c r="B382" s="12" t="s">
        <v>5450</v>
      </c>
      <c r="C382" s="279" t="s">
        <v>5516</v>
      </c>
      <c r="D382" s="795" t="s">
        <v>4627</v>
      </c>
      <c r="E382" s="13"/>
      <c r="F382" s="11" t="s">
        <v>5517</v>
      </c>
      <c r="G382" s="13"/>
      <c r="H382" s="11" t="s">
        <v>3581</v>
      </c>
      <c r="I382" s="8" t="s">
        <v>5518</v>
      </c>
      <c r="J382" s="184" t="s">
        <v>5208</v>
      </c>
      <c r="K382" s="13"/>
      <c r="L382" s="13"/>
      <c r="M382" s="13"/>
      <c r="N382" s="13"/>
      <c r="O382" s="13"/>
      <c r="P382" s="13"/>
      <c r="Q382" s="13"/>
      <c r="R382" s="13"/>
      <c r="S382" s="13"/>
    </row>
    <row r="383" ht="15.75" customHeight="1">
      <c r="A383" s="786" t="s">
        <v>5519</v>
      </c>
      <c r="B383" s="12" t="s">
        <v>5450</v>
      </c>
      <c r="C383" s="795" t="s">
        <v>5520</v>
      </c>
      <c r="D383" s="795" t="s">
        <v>4636</v>
      </c>
      <c r="E383" s="13"/>
      <c r="F383" s="512">
        <f>+37460448616</f>
        <v>37460448616</v>
      </c>
      <c r="G383" s="13"/>
      <c r="H383" s="11" t="s">
        <v>3581</v>
      </c>
      <c r="I383" s="12" t="s">
        <v>4726</v>
      </c>
      <c r="J383" s="426" t="s">
        <v>3585</v>
      </c>
      <c r="K383" s="12" t="s">
        <v>4726</v>
      </c>
      <c r="L383" s="753" t="s">
        <v>3596</v>
      </c>
      <c r="M383" s="13"/>
      <c r="N383" s="13"/>
      <c r="O383" s="13"/>
      <c r="P383" s="13"/>
      <c r="Q383" s="13"/>
      <c r="R383" s="13"/>
      <c r="S383" s="13"/>
    </row>
    <row r="384" ht="15.75" customHeight="1">
      <c r="A384" s="786" t="s">
        <v>133</v>
      </c>
      <c r="B384" s="12" t="s">
        <v>5450</v>
      </c>
      <c r="C384" s="795" t="s">
        <v>5521</v>
      </c>
      <c r="D384" s="815" t="s">
        <v>4627</v>
      </c>
      <c r="E384" s="13"/>
      <c r="F384" s="144" t="s">
        <v>5522</v>
      </c>
      <c r="G384" s="13"/>
      <c r="H384" s="11" t="s">
        <v>3581</v>
      </c>
      <c r="I384" s="12" t="s">
        <v>3277</v>
      </c>
      <c r="J384" s="426" t="s">
        <v>3585</v>
      </c>
      <c r="K384" s="12" t="s">
        <v>4788</v>
      </c>
      <c r="L384" s="753" t="s">
        <v>3596</v>
      </c>
      <c r="M384" s="13"/>
      <c r="N384" s="13"/>
      <c r="O384" s="13"/>
      <c r="P384" s="13"/>
      <c r="Q384" s="13"/>
      <c r="R384" s="13"/>
      <c r="S384" s="13"/>
    </row>
    <row r="385" ht="15.75" customHeight="1">
      <c r="A385" s="799" t="s">
        <v>5523</v>
      </c>
      <c r="B385" s="12" t="s">
        <v>5450</v>
      </c>
      <c r="C385" s="795" t="s">
        <v>5524</v>
      </c>
      <c r="D385" s="13"/>
      <c r="E385" s="13"/>
      <c r="F385" s="814" t="s">
        <v>5525</v>
      </c>
      <c r="G385" s="13"/>
      <c r="H385" s="11" t="s">
        <v>3581</v>
      </c>
      <c r="I385" s="8" t="s">
        <v>5526</v>
      </c>
      <c r="J385" s="13"/>
      <c r="K385" s="13"/>
      <c r="L385" s="13"/>
      <c r="M385" s="13"/>
      <c r="N385" s="13"/>
      <c r="O385" s="13"/>
      <c r="P385" s="13"/>
      <c r="Q385" s="13"/>
      <c r="R385" s="13"/>
      <c r="S385" s="13"/>
    </row>
    <row r="386" ht="15.75" customHeight="1">
      <c r="A386" s="786" t="s">
        <v>5527</v>
      </c>
      <c r="B386" s="12" t="s">
        <v>5450</v>
      </c>
      <c r="C386" s="13"/>
      <c r="D386" s="795" t="s">
        <v>4622</v>
      </c>
      <c r="E386" s="13"/>
      <c r="F386" s="512">
        <f>+37495771771</f>
        <v>37495771771</v>
      </c>
      <c r="G386" s="13"/>
      <c r="H386" s="11" t="s">
        <v>3581</v>
      </c>
      <c r="I386" s="12" t="s">
        <v>3277</v>
      </c>
      <c r="J386" s="426" t="s">
        <v>3585</v>
      </c>
      <c r="K386" s="12" t="s">
        <v>4846</v>
      </c>
      <c r="L386" s="753" t="s">
        <v>3596</v>
      </c>
      <c r="M386" s="13"/>
      <c r="N386" s="13"/>
      <c r="O386" s="13"/>
      <c r="P386" s="13"/>
      <c r="Q386" s="13"/>
      <c r="R386" s="13"/>
      <c r="S386" s="13"/>
    </row>
    <row r="387" ht="15.75" customHeight="1">
      <c r="A387" s="786" t="s">
        <v>1028</v>
      </c>
      <c r="B387" s="12" t="s">
        <v>5450</v>
      </c>
      <c r="C387" s="795" t="s">
        <v>5528</v>
      </c>
      <c r="D387" s="795" t="s">
        <v>4636</v>
      </c>
      <c r="E387" s="13"/>
      <c r="F387" s="11" t="s">
        <v>5529</v>
      </c>
      <c r="G387" s="13"/>
      <c r="H387" s="11" t="s">
        <v>3581</v>
      </c>
      <c r="I387" s="8" t="s">
        <v>5530</v>
      </c>
      <c r="J387" s="426" t="s">
        <v>3585</v>
      </c>
      <c r="K387" s="8" t="s">
        <v>5531</v>
      </c>
      <c r="L387" s="753" t="s">
        <v>3596</v>
      </c>
      <c r="M387" s="13"/>
      <c r="N387" s="13"/>
      <c r="O387" s="13"/>
      <c r="P387" s="13"/>
      <c r="Q387" s="13"/>
      <c r="R387" s="13"/>
      <c r="S387" s="13"/>
    </row>
    <row r="388" ht="15.75" customHeight="1">
      <c r="A388" s="786" t="s">
        <v>5532</v>
      </c>
      <c r="B388" s="770" t="s">
        <v>5450</v>
      </c>
      <c r="C388" s="795" t="s">
        <v>5533</v>
      </c>
      <c r="D388" s="795" t="s">
        <v>4627</v>
      </c>
      <c r="E388" s="772"/>
      <c r="F388" s="299">
        <f>+37477414433</f>
        <v>37477414433</v>
      </c>
      <c r="G388" s="772"/>
      <c r="H388" s="11" t="s">
        <v>3581</v>
      </c>
      <c r="I388" s="770" t="s">
        <v>4726</v>
      </c>
      <c r="J388" s="426" t="s">
        <v>3585</v>
      </c>
      <c r="K388" s="770" t="s">
        <v>4726</v>
      </c>
      <c r="L388" s="772"/>
      <c r="M388" s="772"/>
      <c r="N388" s="772"/>
      <c r="O388" s="772"/>
      <c r="P388" s="772"/>
      <c r="Q388" s="772"/>
      <c r="R388" s="772"/>
      <c r="S388" s="772"/>
      <c r="T388" s="299"/>
      <c r="U388" s="299"/>
      <c r="V388" s="299"/>
      <c r="W388" s="299"/>
      <c r="X388" s="299"/>
      <c r="Y388" s="299"/>
      <c r="Z388" s="299"/>
      <c r="AA388" s="299"/>
      <c r="AB388" s="299"/>
      <c r="AC388" s="299"/>
    </row>
    <row r="389" ht="15.75" customHeight="1">
      <c r="A389" s="786" t="s">
        <v>5534</v>
      </c>
      <c r="B389" s="12" t="s">
        <v>5450</v>
      </c>
      <c r="C389" s="795" t="s">
        <v>5535</v>
      </c>
      <c r="D389" s="795" t="s">
        <v>4695</v>
      </c>
      <c r="E389" s="13"/>
      <c r="F389" s="11" t="s">
        <v>5536</v>
      </c>
      <c r="G389" s="13"/>
      <c r="H389" s="11" t="s">
        <v>3581</v>
      </c>
      <c r="I389" s="8" t="s">
        <v>5537</v>
      </c>
      <c r="J389" s="184" t="s">
        <v>5448</v>
      </c>
      <c r="K389" s="13"/>
      <c r="L389" s="13"/>
      <c r="M389" s="13"/>
      <c r="N389" s="13"/>
      <c r="O389" s="13"/>
      <c r="P389" s="13"/>
      <c r="Q389" s="13"/>
      <c r="R389" s="13"/>
      <c r="S389" s="13"/>
    </row>
    <row r="390" ht="15.75" customHeight="1">
      <c r="A390" s="786" t="s">
        <v>5538</v>
      </c>
      <c r="B390" s="12" t="s">
        <v>5450</v>
      </c>
      <c r="C390" s="812" t="s">
        <v>5539</v>
      </c>
      <c r="D390" s="795" t="s">
        <v>4695</v>
      </c>
      <c r="E390" s="12" t="s">
        <v>5540</v>
      </c>
      <c r="F390" s="11">
        <v>4.3007588E7</v>
      </c>
      <c r="G390" s="13"/>
      <c r="H390" s="11" t="s">
        <v>3581</v>
      </c>
      <c r="I390" s="8" t="s">
        <v>5541</v>
      </c>
      <c r="J390" s="753" t="s">
        <v>5542</v>
      </c>
      <c r="K390" s="13"/>
      <c r="L390" s="13"/>
      <c r="M390" s="13"/>
      <c r="N390" s="13"/>
      <c r="O390" s="13"/>
      <c r="P390" s="13"/>
      <c r="Q390" s="13"/>
      <c r="R390" s="13"/>
      <c r="S390" s="13"/>
    </row>
    <row r="391" ht="15.75" customHeight="1">
      <c r="A391" s="786" t="s">
        <v>5543</v>
      </c>
      <c r="B391" s="12" t="s">
        <v>5450</v>
      </c>
      <c r="C391" s="795" t="s">
        <v>5544</v>
      </c>
      <c r="D391" s="795" t="s">
        <v>4622</v>
      </c>
      <c r="E391" s="12" t="s">
        <v>5545</v>
      </c>
      <c r="F391" s="11" t="s">
        <v>5546</v>
      </c>
      <c r="G391" s="13"/>
      <c r="H391" s="11" t="s">
        <v>3581</v>
      </c>
      <c r="I391" s="12" t="s">
        <v>5547</v>
      </c>
      <c r="J391" s="13"/>
      <c r="K391" s="13"/>
      <c r="L391" s="13"/>
      <c r="M391" s="13"/>
      <c r="N391" s="13"/>
      <c r="O391" s="13"/>
      <c r="P391" s="13"/>
      <c r="Q391" s="13"/>
      <c r="R391" s="13"/>
      <c r="S391" s="13"/>
    </row>
    <row r="392" ht="15.75" customHeight="1">
      <c r="A392" s="810" t="s">
        <v>5548</v>
      </c>
      <c r="B392" s="12" t="s">
        <v>5450</v>
      </c>
      <c r="C392" s="795" t="s">
        <v>5549</v>
      </c>
      <c r="D392" s="795" t="s">
        <v>4627</v>
      </c>
      <c r="E392" s="13"/>
      <c r="F392" s="512">
        <f>+37499431050</f>
        <v>37499431050</v>
      </c>
      <c r="G392" s="13"/>
      <c r="H392" s="12" t="s">
        <v>3596</v>
      </c>
      <c r="I392" s="8" t="s">
        <v>5550</v>
      </c>
      <c r="J392" s="753" t="s">
        <v>5551</v>
      </c>
      <c r="K392" s="13"/>
      <c r="L392" s="13"/>
      <c r="M392" s="13"/>
      <c r="N392" s="13"/>
      <c r="O392" s="13"/>
      <c r="P392" s="13"/>
      <c r="Q392" s="13"/>
      <c r="R392" s="13"/>
      <c r="S392" s="13"/>
    </row>
    <row r="393" ht="15.75" customHeight="1">
      <c r="A393" s="810" t="s">
        <v>5552</v>
      </c>
      <c r="B393" s="12" t="s">
        <v>5450</v>
      </c>
      <c r="C393" s="812" t="s">
        <v>5553</v>
      </c>
      <c r="D393" s="795" t="s">
        <v>4934</v>
      </c>
      <c r="E393" s="13"/>
      <c r="F393" s="512">
        <f>+37410530669</f>
        <v>37410530669</v>
      </c>
      <c r="G393" s="13"/>
      <c r="H393" s="12" t="s">
        <v>3596</v>
      </c>
      <c r="I393" s="8" t="s">
        <v>5554</v>
      </c>
      <c r="J393" s="13"/>
      <c r="K393" s="13"/>
      <c r="L393" s="13"/>
      <c r="M393" s="13"/>
      <c r="N393" s="13"/>
      <c r="O393" s="13"/>
      <c r="P393" s="13"/>
      <c r="Q393" s="13"/>
      <c r="R393" s="13"/>
      <c r="S393" s="13"/>
    </row>
    <row r="394" ht="15.75" customHeight="1">
      <c r="A394" s="810" t="s">
        <v>5555</v>
      </c>
      <c r="B394" s="12" t="s">
        <v>5450</v>
      </c>
      <c r="C394" s="795" t="s">
        <v>5556</v>
      </c>
      <c r="D394" s="795" t="s">
        <v>4622</v>
      </c>
      <c r="E394" s="13"/>
      <c r="F394" s="144" t="s">
        <v>5557</v>
      </c>
      <c r="G394" s="13"/>
      <c r="H394" s="12" t="s">
        <v>3596</v>
      </c>
      <c r="I394" s="8" t="s">
        <v>5558</v>
      </c>
      <c r="J394" s="13"/>
      <c r="K394" s="13"/>
      <c r="L394" s="13"/>
      <c r="M394" s="13"/>
      <c r="N394" s="13"/>
      <c r="O394" s="13"/>
      <c r="P394" s="13"/>
      <c r="Q394" s="13"/>
      <c r="R394" s="13"/>
      <c r="S394" s="13"/>
    </row>
    <row r="395" ht="15.75" customHeight="1">
      <c r="A395" s="786" t="s">
        <v>5559</v>
      </c>
      <c r="B395" s="12" t="s">
        <v>5450</v>
      </c>
      <c r="C395" s="812" t="s">
        <v>5560</v>
      </c>
      <c r="D395" s="795" t="s">
        <v>4695</v>
      </c>
      <c r="E395" s="12" t="s">
        <v>5561</v>
      </c>
      <c r="F395" s="11" t="s">
        <v>5562</v>
      </c>
      <c r="G395" s="13"/>
      <c r="H395" s="11" t="s">
        <v>3596</v>
      </c>
      <c r="I395" s="8" t="s">
        <v>5563</v>
      </c>
      <c r="J395" s="13"/>
      <c r="K395" s="13"/>
      <c r="L395" s="13"/>
      <c r="M395" s="13"/>
      <c r="N395" s="13"/>
      <c r="O395" s="13"/>
      <c r="P395" s="13"/>
      <c r="Q395" s="13"/>
      <c r="R395" s="13"/>
      <c r="S395" s="13"/>
    </row>
    <row r="396" ht="15.75" customHeight="1">
      <c r="A396" s="822" t="s">
        <v>5564</v>
      </c>
      <c r="B396" s="12" t="s">
        <v>5450</v>
      </c>
      <c r="C396" s="272" t="s">
        <v>5565</v>
      </c>
      <c r="D396" s="815" t="s">
        <v>4598</v>
      </c>
      <c r="E396" s="13"/>
      <c r="F396" s="311" t="s">
        <v>5566</v>
      </c>
      <c r="G396" s="13"/>
      <c r="H396" s="13"/>
      <c r="I396" s="13"/>
      <c r="J396" s="13"/>
      <c r="K396" s="13"/>
      <c r="L396" s="13"/>
      <c r="M396" s="13"/>
      <c r="N396" s="13"/>
      <c r="O396" s="13"/>
      <c r="P396" s="13"/>
      <c r="Q396" s="13"/>
      <c r="R396" s="13"/>
      <c r="S396" s="13"/>
    </row>
    <row r="397" ht="15.75" customHeight="1">
      <c r="A397" s="886" t="s">
        <v>5567</v>
      </c>
      <c r="B397" s="12" t="s">
        <v>5450</v>
      </c>
      <c r="C397" s="272" t="s">
        <v>5568</v>
      </c>
      <c r="D397" s="795" t="s">
        <v>4636</v>
      </c>
      <c r="E397" s="13"/>
      <c r="F397" s="879" t="s">
        <v>5569</v>
      </c>
      <c r="G397" s="13"/>
      <c r="H397" s="13"/>
      <c r="I397" s="13"/>
      <c r="J397" s="13"/>
      <c r="K397" s="13"/>
      <c r="L397" s="13"/>
      <c r="M397" s="13"/>
      <c r="N397" s="13"/>
      <c r="O397" s="13"/>
      <c r="P397" s="13"/>
      <c r="Q397" s="13"/>
      <c r="R397" s="13"/>
      <c r="S397" s="13"/>
    </row>
    <row r="398" ht="15.75" customHeight="1">
      <c r="A398" s="424" t="s">
        <v>5570</v>
      </c>
      <c r="B398" s="12" t="s">
        <v>5450</v>
      </c>
      <c r="C398" s="13"/>
      <c r="D398" s="795" t="s">
        <v>4695</v>
      </c>
      <c r="E398" s="13"/>
      <c r="F398" s="11" t="s">
        <v>5571</v>
      </c>
      <c r="G398" s="13"/>
      <c r="H398" s="13"/>
      <c r="I398" s="13"/>
      <c r="J398" s="13"/>
      <c r="K398" s="13"/>
      <c r="L398" s="13"/>
      <c r="M398" s="13"/>
      <c r="N398" s="13"/>
      <c r="O398" s="13"/>
      <c r="P398" s="13"/>
      <c r="Q398" s="13"/>
      <c r="R398" s="13"/>
      <c r="S398" s="13"/>
    </row>
    <row r="399" ht="15.75" customHeight="1">
      <c r="A399" s="424" t="s">
        <v>5572</v>
      </c>
      <c r="B399" s="12" t="s">
        <v>5450</v>
      </c>
      <c r="C399" s="272" t="s">
        <v>5573</v>
      </c>
      <c r="D399" s="795" t="s">
        <v>4636</v>
      </c>
      <c r="E399" s="13"/>
      <c r="F399" s="144" t="s">
        <v>5574</v>
      </c>
      <c r="G399" s="13"/>
      <c r="H399" s="13"/>
      <c r="I399" s="13"/>
      <c r="J399" s="13"/>
      <c r="K399" s="13"/>
      <c r="L399" s="13"/>
      <c r="M399" s="13"/>
      <c r="N399" s="13"/>
      <c r="O399" s="13"/>
      <c r="P399" s="13"/>
      <c r="Q399" s="13"/>
      <c r="R399" s="13"/>
      <c r="S399" s="13"/>
    </row>
    <row r="400" ht="15.75" customHeight="1">
      <c r="A400" s="424" t="s">
        <v>5575</v>
      </c>
      <c r="B400" s="12" t="s">
        <v>5450</v>
      </c>
      <c r="C400" s="795" t="s">
        <v>5576</v>
      </c>
      <c r="D400" s="795" t="s">
        <v>4627</v>
      </c>
      <c r="E400" s="13"/>
      <c r="F400" s="512">
        <f>+37444777004</f>
        <v>37444777004</v>
      </c>
      <c r="G400" s="13"/>
      <c r="H400" s="13"/>
      <c r="I400" s="13"/>
      <c r="J400" s="13"/>
      <c r="K400" s="13"/>
      <c r="L400" s="13"/>
      <c r="M400" s="13"/>
      <c r="N400" s="13"/>
      <c r="O400" s="13"/>
      <c r="P400" s="13"/>
      <c r="Q400" s="13"/>
      <c r="R400" s="13"/>
      <c r="S400" s="13"/>
    </row>
    <row r="401" ht="15.75" customHeight="1">
      <c r="A401" s="424" t="s">
        <v>5577</v>
      </c>
      <c r="B401" s="12" t="s">
        <v>5450</v>
      </c>
      <c r="C401" s="811" t="s">
        <v>5578</v>
      </c>
      <c r="D401" s="795" t="s">
        <v>4598</v>
      </c>
      <c r="E401" s="13"/>
      <c r="F401" s="512">
        <f>+37493630022</f>
        <v>37493630022</v>
      </c>
      <c r="G401" s="13"/>
      <c r="H401" s="13"/>
      <c r="I401" s="13"/>
      <c r="J401" s="13"/>
      <c r="K401" s="13"/>
      <c r="L401" s="13"/>
      <c r="M401" s="13"/>
      <c r="N401" s="13"/>
      <c r="O401" s="13"/>
      <c r="P401" s="13"/>
      <c r="Q401" s="13"/>
      <c r="R401" s="13"/>
      <c r="S401" s="13"/>
    </row>
    <row r="402" ht="15.75" customHeight="1">
      <c r="A402" s="424" t="s">
        <v>5579</v>
      </c>
      <c r="B402" s="12" t="s">
        <v>5450</v>
      </c>
      <c r="C402" s="795" t="s">
        <v>5580</v>
      </c>
      <c r="D402" s="795" t="s">
        <v>4622</v>
      </c>
      <c r="E402" s="13"/>
      <c r="F402" s="11" t="s">
        <v>5581</v>
      </c>
      <c r="G402" s="13"/>
      <c r="H402" s="13"/>
      <c r="I402" s="13"/>
      <c r="J402" s="13"/>
      <c r="K402" s="13"/>
      <c r="L402" s="13"/>
      <c r="M402" s="13"/>
      <c r="N402" s="13"/>
      <c r="O402" s="13"/>
      <c r="P402" s="13"/>
      <c r="Q402" s="13"/>
      <c r="R402" s="13"/>
      <c r="S402" s="13"/>
    </row>
    <row r="403" ht="15.75" customHeight="1">
      <c r="A403" s="886" t="s">
        <v>5582</v>
      </c>
      <c r="B403" s="12" t="s">
        <v>5450</v>
      </c>
      <c r="D403" s="795" t="s">
        <v>4627</v>
      </c>
      <c r="E403" s="13"/>
      <c r="F403" s="819">
        <f>+37491404929</f>
        <v>37491404929</v>
      </c>
      <c r="G403" s="13"/>
      <c r="H403" s="13"/>
      <c r="I403" s="13"/>
      <c r="J403" s="13"/>
      <c r="K403" s="13"/>
      <c r="L403" s="13"/>
      <c r="M403" s="13"/>
      <c r="N403" s="13"/>
      <c r="O403" s="13"/>
      <c r="P403" s="13"/>
      <c r="Q403" s="13"/>
      <c r="R403" s="13"/>
      <c r="S403" s="13"/>
    </row>
    <row r="404" ht="15.75" customHeight="1">
      <c r="A404" s="424" t="s">
        <v>5583</v>
      </c>
      <c r="B404" s="12" t="s">
        <v>5450</v>
      </c>
      <c r="C404" s="795" t="s">
        <v>5584</v>
      </c>
      <c r="D404" s="815" t="s">
        <v>4598</v>
      </c>
      <c r="E404" s="13"/>
      <c r="F404" s="11" t="s">
        <v>5585</v>
      </c>
      <c r="G404" s="13"/>
      <c r="H404" s="13"/>
      <c r="I404" s="13"/>
      <c r="J404" s="13"/>
      <c r="K404" s="13"/>
      <c r="L404" s="13"/>
      <c r="M404" s="13"/>
      <c r="N404" s="13"/>
      <c r="O404" s="13"/>
      <c r="P404" s="13"/>
      <c r="Q404" s="13"/>
      <c r="R404" s="13"/>
      <c r="S404" s="13"/>
    </row>
    <row r="405" ht="15.75" customHeight="1">
      <c r="A405" s="424" t="s">
        <v>5586</v>
      </c>
      <c r="B405" s="12" t="s">
        <v>5450</v>
      </c>
      <c r="C405" s="795" t="s">
        <v>5587</v>
      </c>
      <c r="D405" s="795" t="s">
        <v>4598</v>
      </c>
      <c r="E405" s="13"/>
      <c r="F405" s="512">
        <f>+37444502502</f>
        <v>37444502502</v>
      </c>
      <c r="G405" s="13"/>
      <c r="H405" s="13"/>
      <c r="I405" s="13"/>
      <c r="J405" s="13"/>
      <c r="K405" s="13"/>
      <c r="L405" s="13"/>
      <c r="M405" s="13"/>
      <c r="N405" s="13"/>
      <c r="O405" s="13"/>
      <c r="P405" s="13"/>
      <c r="Q405" s="13"/>
      <c r="R405" s="13"/>
      <c r="S405" s="13"/>
    </row>
    <row r="406" ht="15.75" customHeight="1">
      <c r="A406" s="424" t="s">
        <v>5588</v>
      </c>
      <c r="B406" s="12" t="s">
        <v>5450</v>
      </c>
      <c r="C406" s="795" t="s">
        <v>5589</v>
      </c>
      <c r="D406" s="815" t="s">
        <v>4627</v>
      </c>
      <c r="E406" s="13"/>
      <c r="F406" s="887" t="s">
        <v>5590</v>
      </c>
      <c r="G406" s="13"/>
      <c r="H406" s="13"/>
      <c r="I406" s="13"/>
      <c r="J406" s="13"/>
      <c r="K406" s="13"/>
      <c r="L406" s="13"/>
      <c r="M406" s="13"/>
      <c r="N406" s="13"/>
      <c r="O406" s="13"/>
      <c r="P406" s="13"/>
      <c r="Q406" s="13"/>
      <c r="R406" s="13"/>
      <c r="S406" s="13"/>
    </row>
    <row r="407" ht="15.75" customHeight="1">
      <c r="A407" s="424" t="s">
        <v>5591</v>
      </c>
      <c r="B407" s="12" t="s">
        <v>5450</v>
      </c>
      <c r="C407" s="812" t="s">
        <v>5592</v>
      </c>
      <c r="D407" s="13"/>
      <c r="E407" s="13"/>
      <c r="F407" s="512">
        <f>+37498541151</f>
        <v>37498541151</v>
      </c>
      <c r="G407" s="13"/>
      <c r="H407" s="13"/>
      <c r="I407" s="13"/>
      <c r="J407" s="13"/>
      <c r="K407" s="13"/>
      <c r="L407" s="13"/>
      <c r="M407" s="13"/>
      <c r="N407" s="13"/>
      <c r="O407" s="13"/>
      <c r="P407" s="13"/>
      <c r="Q407" s="13"/>
      <c r="R407" s="13"/>
      <c r="S407" s="13"/>
    </row>
    <row r="408" ht="15.75" customHeight="1">
      <c r="A408" s="424" t="s">
        <v>5593</v>
      </c>
      <c r="B408" s="12" t="s">
        <v>5450</v>
      </c>
      <c r="C408" s="795" t="s">
        <v>5594</v>
      </c>
      <c r="D408" s="795" t="s">
        <v>4627</v>
      </c>
      <c r="E408" s="13"/>
      <c r="F408" s="512">
        <f>+37499662005</f>
        <v>37499662005</v>
      </c>
      <c r="G408" s="13"/>
      <c r="H408" s="13"/>
      <c r="I408" s="13"/>
      <c r="J408" s="13"/>
      <c r="K408" s="13"/>
      <c r="L408" s="13"/>
      <c r="M408" s="13"/>
      <c r="N408" s="13"/>
      <c r="O408" s="13"/>
      <c r="P408" s="13"/>
      <c r="Q408" s="13"/>
      <c r="R408" s="13"/>
      <c r="S408" s="13"/>
    </row>
    <row r="409" ht="15.75" customHeight="1">
      <c r="A409" s="424" t="s">
        <v>5595</v>
      </c>
      <c r="B409" s="12" t="s">
        <v>5450</v>
      </c>
      <c r="C409" s="795" t="s">
        <v>5596</v>
      </c>
      <c r="D409" s="795" t="s">
        <v>4636</v>
      </c>
      <c r="E409" s="13"/>
      <c r="F409" s="11" t="s">
        <v>5597</v>
      </c>
      <c r="G409" s="13"/>
      <c r="H409" s="13"/>
      <c r="I409" s="13"/>
      <c r="J409" s="13"/>
      <c r="K409" s="13"/>
      <c r="L409" s="13"/>
      <c r="M409" s="13"/>
      <c r="N409" s="13"/>
      <c r="O409" s="13"/>
      <c r="P409" s="13"/>
      <c r="Q409" s="13"/>
      <c r="R409" s="13"/>
      <c r="S409" s="13"/>
    </row>
    <row r="410" ht="15.75" customHeight="1">
      <c r="A410" s="822" t="s">
        <v>5598</v>
      </c>
      <c r="B410" s="12" t="s">
        <v>5450</v>
      </c>
      <c r="C410" s="795" t="s">
        <v>5599</v>
      </c>
      <c r="D410" s="13"/>
      <c r="E410" s="13"/>
      <c r="F410" s="11" t="s">
        <v>5600</v>
      </c>
      <c r="G410" s="13"/>
      <c r="H410" s="13"/>
      <c r="I410" s="13"/>
      <c r="J410" s="13"/>
      <c r="K410" s="13"/>
      <c r="L410" s="13"/>
      <c r="M410" s="13"/>
      <c r="N410" s="13"/>
      <c r="O410" s="13"/>
      <c r="P410" s="13"/>
      <c r="Q410" s="13"/>
      <c r="R410" s="13"/>
      <c r="S410" s="13"/>
    </row>
    <row r="411" ht="15.75" customHeight="1">
      <c r="A411" s="424" t="s">
        <v>5601</v>
      </c>
      <c r="B411" s="12" t="s">
        <v>5450</v>
      </c>
      <c r="C411" s="815" t="s">
        <v>5602</v>
      </c>
      <c r="D411" s="13"/>
      <c r="E411" s="13"/>
      <c r="F411" s="512">
        <f>+37495200159</f>
        <v>37495200159</v>
      </c>
      <c r="G411" s="13"/>
      <c r="H411" s="13"/>
      <c r="I411" s="13"/>
      <c r="J411" s="13"/>
      <c r="K411" s="13"/>
      <c r="L411" s="13"/>
      <c r="M411" s="13"/>
      <c r="N411" s="13"/>
      <c r="O411" s="13"/>
      <c r="P411" s="13"/>
      <c r="Q411" s="13"/>
      <c r="R411" s="13"/>
      <c r="S411" s="13"/>
    </row>
    <row r="412" ht="15.75" customHeight="1">
      <c r="A412" s="424" t="s">
        <v>5603</v>
      </c>
      <c r="B412" s="12" t="s">
        <v>5450</v>
      </c>
      <c r="C412" s="795" t="s">
        <v>5604</v>
      </c>
      <c r="D412" s="795" t="s">
        <v>4627</v>
      </c>
      <c r="E412" s="13"/>
      <c r="F412" s="512">
        <f>+37444711417</f>
        <v>37444711417</v>
      </c>
      <c r="G412" s="13"/>
      <c r="H412" s="13"/>
      <c r="I412" s="13"/>
      <c r="J412" s="13"/>
      <c r="K412" s="13"/>
      <c r="L412" s="13"/>
      <c r="M412" s="13"/>
      <c r="N412" s="13"/>
      <c r="O412" s="13"/>
      <c r="P412" s="13"/>
      <c r="Q412" s="13"/>
      <c r="R412" s="13"/>
      <c r="S412" s="13"/>
    </row>
    <row r="413" ht="15.75" customHeight="1">
      <c r="A413" s="424" t="s">
        <v>5605</v>
      </c>
      <c r="B413" s="12" t="s">
        <v>5450</v>
      </c>
      <c r="C413" s="888" t="s">
        <v>5606</v>
      </c>
      <c r="D413" s="795" t="s">
        <v>4627</v>
      </c>
      <c r="E413" s="13"/>
      <c r="F413" s="889" t="s">
        <v>5607</v>
      </c>
      <c r="G413" s="13"/>
      <c r="H413" s="13"/>
      <c r="I413" s="13"/>
      <c r="J413" s="13"/>
      <c r="K413" s="13"/>
      <c r="L413" s="13"/>
      <c r="M413" s="13"/>
      <c r="N413" s="13"/>
      <c r="O413" s="13"/>
      <c r="P413" s="13"/>
      <c r="Q413" s="13"/>
      <c r="R413" s="13"/>
      <c r="S413" s="13"/>
    </row>
    <row r="414" ht="15.75" customHeight="1">
      <c r="A414" s="424" t="s">
        <v>5608</v>
      </c>
      <c r="B414" s="12" t="s">
        <v>5450</v>
      </c>
      <c r="C414" s="890" t="s">
        <v>5609</v>
      </c>
      <c r="D414" s="795" t="s">
        <v>4636</v>
      </c>
      <c r="E414" s="13"/>
      <c r="F414" s="11" t="s">
        <v>5610</v>
      </c>
      <c r="G414" s="13"/>
      <c r="H414" s="13"/>
      <c r="I414" s="13"/>
      <c r="J414" s="13"/>
      <c r="K414" s="13"/>
      <c r="L414" s="13"/>
      <c r="M414" s="13"/>
      <c r="N414" s="13"/>
      <c r="O414" s="13"/>
      <c r="P414" s="13"/>
      <c r="Q414" s="13"/>
      <c r="R414" s="13"/>
      <c r="S414" s="13"/>
    </row>
    <row r="415" ht="15.75" customHeight="1">
      <c r="A415" s="424" t="s">
        <v>5611</v>
      </c>
      <c r="B415" s="12" t="s">
        <v>5450</v>
      </c>
      <c r="C415" s="795" t="s">
        <v>5612</v>
      </c>
      <c r="D415" s="13"/>
      <c r="E415" s="13"/>
      <c r="F415" s="512">
        <f>+37460529950</f>
        <v>37460529950</v>
      </c>
      <c r="G415" s="13"/>
      <c r="H415" s="13"/>
      <c r="I415" s="13"/>
      <c r="J415" s="13"/>
      <c r="K415" s="13"/>
      <c r="L415" s="13"/>
      <c r="M415" s="13"/>
      <c r="N415" s="13"/>
      <c r="O415" s="13"/>
      <c r="P415" s="13"/>
      <c r="Q415" s="13"/>
      <c r="R415" s="13"/>
      <c r="S415" s="13"/>
    </row>
    <row r="416" ht="15.75" customHeight="1">
      <c r="A416" s="424" t="s">
        <v>5613</v>
      </c>
      <c r="B416" s="12" t="s">
        <v>5450</v>
      </c>
      <c r="C416" s="795" t="s">
        <v>5614</v>
      </c>
      <c r="D416" s="795" t="s">
        <v>4598</v>
      </c>
      <c r="E416" s="13"/>
      <c r="F416" s="11" t="s">
        <v>5615</v>
      </c>
      <c r="G416" s="13"/>
      <c r="H416" s="13"/>
      <c r="I416" s="13"/>
      <c r="J416" s="13"/>
      <c r="K416" s="13"/>
      <c r="L416" s="13"/>
      <c r="M416" s="13"/>
      <c r="N416" s="13"/>
      <c r="O416" s="13"/>
      <c r="P416" s="13"/>
      <c r="Q416" s="13"/>
      <c r="R416" s="13"/>
      <c r="S416" s="13"/>
    </row>
    <row r="417" ht="15.75" customHeight="1">
      <c r="A417" s="891" t="s">
        <v>5616</v>
      </c>
      <c r="B417" s="12" t="s">
        <v>5450</v>
      </c>
      <c r="C417" s="272" t="s">
        <v>5617</v>
      </c>
      <c r="D417" s="815" t="s">
        <v>4627</v>
      </c>
      <c r="E417" s="13"/>
      <c r="F417" s="11" t="s">
        <v>5618</v>
      </c>
      <c r="G417" s="13"/>
      <c r="H417" s="13"/>
      <c r="I417" s="13"/>
      <c r="J417" s="13"/>
      <c r="K417" s="13"/>
      <c r="L417" s="13"/>
      <c r="M417" s="13"/>
      <c r="N417" s="13"/>
      <c r="O417" s="13"/>
      <c r="P417" s="13"/>
      <c r="Q417" s="13"/>
      <c r="R417" s="13"/>
      <c r="S417" s="13"/>
    </row>
    <row r="418" ht="15.75" customHeight="1">
      <c r="A418" s="424" t="s">
        <v>5619</v>
      </c>
      <c r="B418" s="12" t="s">
        <v>5450</v>
      </c>
      <c r="C418" s="795" t="s">
        <v>5620</v>
      </c>
      <c r="D418" s="795" t="s">
        <v>4598</v>
      </c>
      <c r="E418" s="13"/>
      <c r="F418" s="814" t="s">
        <v>5621</v>
      </c>
      <c r="G418" s="13"/>
      <c r="H418" s="13"/>
      <c r="I418" s="13"/>
      <c r="J418" s="13"/>
      <c r="K418" s="13"/>
      <c r="L418" s="13"/>
      <c r="M418" s="13"/>
      <c r="N418" s="13"/>
      <c r="O418" s="13"/>
      <c r="P418" s="13"/>
      <c r="Q418" s="13"/>
      <c r="R418" s="13"/>
      <c r="S418" s="13"/>
    </row>
    <row r="419" ht="15.75" customHeight="1">
      <c r="A419" s="424" t="s">
        <v>5622</v>
      </c>
      <c r="B419" s="12" t="s">
        <v>5450</v>
      </c>
      <c r="C419" s="13"/>
      <c r="D419" s="795" t="s">
        <v>4622</v>
      </c>
      <c r="E419" s="13"/>
      <c r="F419" s="814" t="s">
        <v>5623</v>
      </c>
      <c r="G419" s="13"/>
      <c r="H419" s="13"/>
      <c r="I419" s="13"/>
      <c r="J419" s="13"/>
      <c r="K419" s="13"/>
      <c r="L419" s="13"/>
      <c r="M419" s="13"/>
      <c r="N419" s="13"/>
      <c r="O419" s="13"/>
      <c r="P419" s="13"/>
      <c r="Q419" s="13"/>
      <c r="R419" s="13"/>
      <c r="S419" s="13"/>
    </row>
    <row r="420" ht="15.75" customHeight="1">
      <c r="A420" s="424" t="s">
        <v>5624</v>
      </c>
      <c r="B420" s="12" t="s">
        <v>5450</v>
      </c>
      <c r="C420" s="812" t="s">
        <v>5625</v>
      </c>
      <c r="D420" s="795" t="s">
        <v>4598</v>
      </c>
      <c r="E420" s="13"/>
      <c r="F420" s="818">
        <f>+37433898898</f>
        <v>37433898898</v>
      </c>
      <c r="G420" s="13"/>
      <c r="H420" s="13"/>
      <c r="I420" s="13"/>
      <c r="J420" s="13"/>
      <c r="K420" s="13"/>
      <c r="L420" s="13"/>
      <c r="M420" s="13"/>
      <c r="N420" s="13"/>
      <c r="O420" s="13"/>
      <c r="P420" s="13"/>
      <c r="Q420" s="13"/>
      <c r="R420" s="13"/>
      <c r="S420" s="13"/>
    </row>
    <row r="421" ht="15.75" customHeight="1">
      <c r="A421" s="424" t="s">
        <v>5626</v>
      </c>
      <c r="B421" s="12" t="s">
        <v>5450</v>
      </c>
      <c r="C421" s="795" t="s">
        <v>5627</v>
      </c>
      <c r="D421" s="795" t="s">
        <v>4627</v>
      </c>
      <c r="E421" s="13"/>
      <c r="F421" s="144" t="s">
        <v>5628</v>
      </c>
      <c r="G421" s="13"/>
      <c r="H421" s="13"/>
      <c r="I421" s="13"/>
      <c r="J421" s="13"/>
      <c r="K421" s="13"/>
      <c r="L421" s="13"/>
      <c r="M421" s="13"/>
      <c r="N421" s="13"/>
      <c r="O421" s="13"/>
      <c r="P421" s="13"/>
      <c r="Q421" s="13"/>
      <c r="R421" s="13"/>
      <c r="S421" s="13"/>
    </row>
    <row r="422" ht="15.75" customHeight="1">
      <c r="A422" s="424" t="s">
        <v>5629</v>
      </c>
      <c r="B422" s="12" t="s">
        <v>5450</v>
      </c>
      <c r="C422" s="892" t="s">
        <v>5630</v>
      </c>
      <c r="D422" s="795" t="s">
        <v>4627</v>
      </c>
      <c r="E422" s="13"/>
      <c r="F422" s="512">
        <f>+37498549830</f>
        <v>37498549830</v>
      </c>
      <c r="G422" s="13"/>
      <c r="H422" s="13"/>
      <c r="I422" s="13"/>
      <c r="J422" s="13"/>
      <c r="K422" s="13"/>
      <c r="L422" s="13"/>
      <c r="M422" s="13"/>
      <c r="N422" s="13"/>
      <c r="O422" s="13"/>
      <c r="P422" s="13"/>
      <c r="Q422" s="13"/>
      <c r="R422" s="13"/>
      <c r="S422" s="13"/>
    </row>
    <row r="423" ht="15.75" customHeight="1">
      <c r="A423" s="424" t="s">
        <v>5631</v>
      </c>
      <c r="B423" s="12" t="s">
        <v>5450</v>
      </c>
      <c r="C423" s="795" t="s">
        <v>5632</v>
      </c>
      <c r="D423" s="795" t="s">
        <v>4627</v>
      </c>
      <c r="E423" s="13"/>
      <c r="F423" s="893" t="s">
        <v>5633</v>
      </c>
      <c r="G423" s="13"/>
      <c r="H423" s="13"/>
      <c r="I423" s="13"/>
      <c r="J423" s="13"/>
      <c r="K423" s="13"/>
      <c r="L423" s="13"/>
      <c r="M423" s="13"/>
      <c r="N423" s="13"/>
      <c r="O423" s="13"/>
      <c r="P423" s="13"/>
      <c r="Q423" s="13"/>
      <c r="R423" s="13"/>
      <c r="S423" s="13"/>
    </row>
    <row r="424" ht="15.75" customHeight="1">
      <c r="A424" s="886" t="s">
        <v>5634</v>
      </c>
      <c r="B424" s="12" t="s">
        <v>5450</v>
      </c>
      <c r="C424" s="811" t="s">
        <v>5635</v>
      </c>
      <c r="D424" s="13"/>
      <c r="E424" s="13"/>
      <c r="F424" s="819">
        <f>+37460501030</f>
        <v>37460501030</v>
      </c>
      <c r="G424" s="13"/>
      <c r="H424" s="13"/>
      <c r="I424" s="13"/>
      <c r="J424" s="13"/>
      <c r="K424" s="13"/>
      <c r="L424" s="13"/>
      <c r="M424" s="13"/>
      <c r="N424" s="13"/>
      <c r="O424" s="13"/>
      <c r="P424" s="13"/>
      <c r="Q424" s="13"/>
      <c r="R424" s="13"/>
      <c r="S424" s="13"/>
    </row>
    <row r="425" ht="15.75" customHeight="1">
      <c r="A425" s="424" t="s">
        <v>5636</v>
      </c>
      <c r="B425" s="12" t="s">
        <v>5450</v>
      </c>
      <c r="C425" s="894" t="s">
        <v>5637</v>
      </c>
      <c r="D425" s="13"/>
      <c r="E425" s="13"/>
      <c r="F425" s="895" t="s">
        <v>5638</v>
      </c>
      <c r="G425" s="13"/>
      <c r="H425" s="13"/>
      <c r="I425" s="13"/>
      <c r="J425" s="13"/>
      <c r="K425" s="13"/>
      <c r="L425" s="13"/>
      <c r="M425" s="13"/>
      <c r="N425" s="13"/>
      <c r="O425" s="13"/>
      <c r="P425" s="13"/>
      <c r="Q425" s="13"/>
      <c r="R425" s="13"/>
      <c r="S425" s="13"/>
    </row>
    <row r="426" ht="15.75" customHeight="1">
      <c r="A426" s="424" t="s">
        <v>5639</v>
      </c>
      <c r="B426" s="12" t="s">
        <v>5450</v>
      </c>
      <c r="C426" s="795" t="s">
        <v>5640</v>
      </c>
      <c r="D426" s="795" t="s">
        <v>4636</v>
      </c>
      <c r="E426" s="13"/>
      <c r="F426" s="512">
        <f>+37443111155</f>
        <v>37443111155</v>
      </c>
      <c r="G426" s="13"/>
      <c r="H426" s="13"/>
      <c r="I426" s="13"/>
      <c r="J426" s="13"/>
      <c r="K426" s="13"/>
      <c r="L426" s="13"/>
      <c r="M426" s="13"/>
      <c r="N426" s="13"/>
      <c r="O426" s="13"/>
      <c r="P426" s="13"/>
      <c r="Q426" s="13"/>
      <c r="R426" s="13"/>
      <c r="S426" s="13"/>
    </row>
    <row r="427" ht="15.75" customHeight="1">
      <c r="A427" s="424" t="s">
        <v>5641</v>
      </c>
      <c r="B427" s="12" t="s">
        <v>5450</v>
      </c>
      <c r="C427" s="13"/>
      <c r="D427" s="795" t="s">
        <v>4627</v>
      </c>
      <c r="E427" s="13"/>
      <c r="F427" s="512">
        <f>+37460504050</f>
        <v>37460504050</v>
      </c>
      <c r="G427" s="13"/>
      <c r="H427" s="13"/>
      <c r="I427" s="13"/>
      <c r="J427" s="13"/>
      <c r="K427" s="13"/>
      <c r="L427" s="13"/>
      <c r="M427" s="13"/>
      <c r="N427" s="13"/>
      <c r="O427" s="13"/>
      <c r="P427" s="13"/>
      <c r="Q427" s="13"/>
      <c r="R427" s="13"/>
      <c r="S427" s="13"/>
    </row>
    <row r="428" ht="15.75" customHeight="1">
      <c r="A428" s="822" t="s">
        <v>5642</v>
      </c>
      <c r="B428" s="12" t="s">
        <v>5450</v>
      </c>
      <c r="C428" s="795" t="s">
        <v>5643</v>
      </c>
      <c r="D428" s="795" t="s">
        <v>4598</v>
      </c>
      <c r="E428" s="13"/>
      <c r="F428" s="512">
        <f>+37444355504</f>
        <v>37444355504</v>
      </c>
      <c r="G428" s="13"/>
      <c r="H428" s="13"/>
      <c r="I428" s="13"/>
      <c r="J428" s="13"/>
      <c r="K428" s="13"/>
      <c r="L428" s="13"/>
      <c r="M428" s="13"/>
      <c r="N428" s="13"/>
      <c r="O428" s="13"/>
      <c r="P428" s="13"/>
      <c r="Q428" s="13"/>
      <c r="R428" s="13"/>
      <c r="S428" s="13"/>
    </row>
    <row r="429" ht="15.75" customHeight="1">
      <c r="A429" s="424" t="s">
        <v>5644</v>
      </c>
      <c r="B429" s="12" t="s">
        <v>5450</v>
      </c>
      <c r="C429" s="13"/>
      <c r="D429" s="815" t="s">
        <v>4636</v>
      </c>
      <c r="E429" s="13"/>
      <c r="F429" s="512">
        <f>+37441911550</f>
        <v>37441911550</v>
      </c>
      <c r="G429" s="13"/>
      <c r="H429" s="13"/>
      <c r="I429" s="13"/>
      <c r="J429" s="13"/>
      <c r="K429" s="13"/>
      <c r="L429" s="13"/>
      <c r="M429" s="13"/>
      <c r="N429" s="13"/>
      <c r="O429" s="13"/>
      <c r="P429" s="13"/>
      <c r="Q429" s="13"/>
      <c r="R429" s="13"/>
      <c r="S429" s="13"/>
    </row>
    <row r="430" ht="15.75" customHeight="1">
      <c r="A430" s="424" t="s">
        <v>5645</v>
      </c>
      <c r="B430" s="12" t="s">
        <v>5450</v>
      </c>
      <c r="C430" s="795" t="s">
        <v>5646</v>
      </c>
      <c r="D430" s="795" t="s">
        <v>4598</v>
      </c>
      <c r="E430" s="13"/>
      <c r="F430" s="512">
        <f>+37444305035</f>
        <v>37444305035</v>
      </c>
      <c r="G430" s="13"/>
      <c r="H430" s="13"/>
      <c r="I430" s="13"/>
      <c r="J430" s="13"/>
      <c r="K430" s="13"/>
      <c r="L430" s="13"/>
      <c r="M430" s="13"/>
      <c r="N430" s="13"/>
      <c r="O430" s="13"/>
      <c r="P430" s="13"/>
      <c r="Q430" s="13"/>
      <c r="R430" s="13"/>
      <c r="S430" s="13"/>
    </row>
    <row r="431" ht="15.75" customHeight="1">
      <c r="A431" s="424" t="s">
        <v>5647</v>
      </c>
      <c r="B431" s="12" t="s">
        <v>5450</v>
      </c>
      <c r="C431" s="795" t="s">
        <v>5648</v>
      </c>
      <c r="E431" s="13"/>
      <c r="F431" s="512">
        <f>+37498188061</f>
        <v>37498188061</v>
      </c>
      <c r="G431" s="13"/>
      <c r="H431" s="13"/>
      <c r="I431" s="13"/>
      <c r="J431" s="13"/>
      <c r="K431" s="13"/>
      <c r="L431" s="13"/>
      <c r="M431" s="13"/>
      <c r="N431" s="13"/>
      <c r="O431" s="13"/>
      <c r="P431" s="13"/>
      <c r="Q431" s="13"/>
      <c r="R431" s="13"/>
      <c r="S431" s="13"/>
    </row>
    <row r="432" ht="15.75" customHeight="1">
      <c r="A432" s="424" t="s">
        <v>5649</v>
      </c>
      <c r="B432" s="12" t="s">
        <v>5450</v>
      </c>
      <c r="C432" s="812" t="s">
        <v>5650</v>
      </c>
      <c r="D432" s="13"/>
      <c r="E432" s="13"/>
      <c r="F432" s="512">
        <f>+37460446685</f>
        <v>37460446685</v>
      </c>
      <c r="G432" s="13"/>
      <c r="H432" s="13"/>
      <c r="I432" s="13"/>
      <c r="J432" s="13"/>
      <c r="K432" s="13"/>
      <c r="L432" s="13"/>
      <c r="M432" s="13"/>
      <c r="N432" s="13"/>
      <c r="O432" s="13"/>
      <c r="P432" s="13"/>
      <c r="Q432" s="13"/>
      <c r="R432" s="13"/>
      <c r="S432" s="13"/>
    </row>
    <row r="433" ht="15.75" customHeight="1">
      <c r="A433" s="424" t="s">
        <v>5651</v>
      </c>
      <c r="B433" s="12" t="s">
        <v>5450</v>
      </c>
      <c r="C433" s="815" t="s">
        <v>5652</v>
      </c>
      <c r="D433" s="795" t="s">
        <v>4598</v>
      </c>
      <c r="E433" s="13"/>
      <c r="F433" s="819">
        <f>+37460651565</f>
        <v>37460651565</v>
      </c>
      <c r="G433" s="13"/>
      <c r="H433" s="13"/>
      <c r="I433" s="13"/>
      <c r="J433" s="13"/>
      <c r="K433" s="13"/>
      <c r="L433" s="13"/>
      <c r="M433" s="13"/>
      <c r="N433" s="13"/>
      <c r="O433" s="13"/>
      <c r="P433" s="13"/>
      <c r="Q433" s="13"/>
      <c r="R433" s="13"/>
      <c r="S433" s="13"/>
    </row>
    <row r="434" ht="15.75" customHeight="1">
      <c r="A434" s="424" t="s">
        <v>5653</v>
      </c>
      <c r="B434" s="12" t="s">
        <v>5450</v>
      </c>
      <c r="C434" s="13"/>
      <c r="D434" s="795" t="s">
        <v>4598</v>
      </c>
      <c r="E434" s="13"/>
      <c r="F434" s="11" t="s">
        <v>5654</v>
      </c>
      <c r="G434" s="13"/>
      <c r="H434" s="13"/>
      <c r="I434" s="13"/>
      <c r="J434" s="13"/>
      <c r="K434" s="13"/>
      <c r="L434" s="13"/>
      <c r="M434" s="13"/>
      <c r="N434" s="13"/>
      <c r="O434" s="13"/>
      <c r="P434" s="13"/>
      <c r="Q434" s="13"/>
      <c r="R434" s="13"/>
      <c r="S434" s="13"/>
    </row>
    <row r="435" ht="15.75" customHeight="1">
      <c r="A435" s="424" t="s">
        <v>5655</v>
      </c>
      <c r="B435" s="12" t="s">
        <v>5450</v>
      </c>
      <c r="C435" s="13"/>
      <c r="D435" s="795" t="s">
        <v>4627</v>
      </c>
      <c r="E435" s="13"/>
      <c r="F435" s="512">
        <f>+37477213052</f>
        <v>37477213052</v>
      </c>
      <c r="G435" s="13"/>
      <c r="H435" s="13"/>
      <c r="I435" s="13"/>
      <c r="J435" s="13"/>
      <c r="K435" s="13"/>
      <c r="L435" s="13"/>
      <c r="M435" s="13"/>
      <c r="N435" s="13"/>
      <c r="O435" s="13"/>
      <c r="P435" s="13"/>
      <c r="Q435" s="13"/>
      <c r="R435" s="13"/>
      <c r="S435" s="13"/>
    </row>
    <row r="436" ht="15.75" customHeight="1">
      <c r="A436" s="424" t="s">
        <v>5656</v>
      </c>
      <c r="B436" s="12" t="s">
        <v>5450</v>
      </c>
      <c r="C436" s="813" t="s">
        <v>5657</v>
      </c>
      <c r="D436" s="795" t="s">
        <v>4636</v>
      </c>
      <c r="E436" s="13"/>
      <c r="F436" s="512">
        <f>+37410200004</f>
        <v>37410200004</v>
      </c>
      <c r="G436" s="13"/>
      <c r="H436" s="13"/>
      <c r="I436" s="13"/>
      <c r="J436" s="13"/>
      <c r="K436" s="13"/>
      <c r="L436" s="13"/>
      <c r="M436" s="13"/>
      <c r="N436" s="13"/>
      <c r="O436" s="13"/>
      <c r="P436" s="13"/>
      <c r="Q436" s="13"/>
      <c r="R436" s="13"/>
      <c r="S436" s="13"/>
    </row>
    <row r="437" ht="15.75" customHeight="1">
      <c r="A437" s="424" t="s">
        <v>5658</v>
      </c>
      <c r="B437" s="12" t="s">
        <v>5450</v>
      </c>
      <c r="C437" s="795" t="s">
        <v>5659</v>
      </c>
      <c r="D437" s="795" t="s">
        <v>4598</v>
      </c>
      <c r="E437" s="13"/>
      <c r="F437" s="512">
        <f>+37499612191</f>
        <v>37499612191</v>
      </c>
      <c r="G437" s="13"/>
      <c r="H437" s="13"/>
      <c r="I437" s="13"/>
      <c r="J437" s="13"/>
      <c r="K437" s="13"/>
      <c r="L437" s="13"/>
      <c r="M437" s="13"/>
      <c r="N437" s="13"/>
      <c r="O437" s="13"/>
      <c r="P437" s="13"/>
      <c r="Q437" s="13"/>
      <c r="R437" s="13"/>
      <c r="S437" s="13"/>
    </row>
    <row r="438" ht="15.75" customHeight="1">
      <c r="A438" s="886" t="s">
        <v>5660</v>
      </c>
      <c r="B438" s="12" t="s">
        <v>5450</v>
      </c>
      <c r="C438" s="811" t="s">
        <v>5661</v>
      </c>
      <c r="D438" s="795" t="s">
        <v>4627</v>
      </c>
      <c r="E438" s="13"/>
      <c r="F438" s="512">
        <f>+37477533377</f>
        <v>37477533377</v>
      </c>
      <c r="G438" s="13"/>
      <c r="H438" s="13"/>
      <c r="I438" s="13"/>
      <c r="J438" s="13"/>
      <c r="K438" s="13"/>
      <c r="L438" s="13"/>
      <c r="M438" s="13"/>
      <c r="N438" s="13"/>
      <c r="O438" s="13"/>
      <c r="P438" s="13"/>
      <c r="Q438" s="13"/>
      <c r="R438" s="13"/>
      <c r="S438" s="13"/>
    </row>
    <row r="439" ht="15.75" customHeight="1">
      <c r="A439" s="424" t="s">
        <v>5662</v>
      </c>
      <c r="B439" s="12" t="s">
        <v>5450</v>
      </c>
      <c r="D439" s="795" t="s">
        <v>4598</v>
      </c>
      <c r="E439" s="13"/>
      <c r="F439" s="814" t="s">
        <v>5663</v>
      </c>
      <c r="G439" s="13"/>
      <c r="H439" s="13"/>
      <c r="I439" s="13"/>
      <c r="J439" s="13"/>
      <c r="K439" s="13"/>
      <c r="L439" s="13"/>
      <c r="M439" s="13"/>
      <c r="N439" s="13"/>
      <c r="O439" s="13"/>
      <c r="P439" s="13"/>
      <c r="Q439" s="13"/>
      <c r="R439" s="13"/>
      <c r="S439" s="13"/>
    </row>
    <row r="440" ht="15.75" customHeight="1">
      <c r="A440" s="424" t="s">
        <v>5664</v>
      </c>
      <c r="B440" s="12" t="s">
        <v>5450</v>
      </c>
      <c r="C440" s="812" t="s">
        <v>5665</v>
      </c>
      <c r="D440" s="795" t="s">
        <v>4627</v>
      </c>
      <c r="E440" s="13"/>
      <c r="F440" s="512">
        <f>+37441005027</f>
        <v>37441005027</v>
      </c>
      <c r="G440" s="13"/>
      <c r="H440" s="13"/>
      <c r="I440" s="13"/>
      <c r="J440" s="13"/>
      <c r="K440" s="13"/>
      <c r="L440" s="13"/>
      <c r="M440" s="13"/>
      <c r="N440" s="13"/>
      <c r="O440" s="13"/>
      <c r="P440" s="13"/>
      <c r="Q440" s="13"/>
      <c r="R440" s="13"/>
      <c r="S440" s="13"/>
    </row>
    <row r="441" ht="15.75" customHeight="1">
      <c r="A441" s="424" t="s">
        <v>5666</v>
      </c>
      <c r="B441" s="12" t="s">
        <v>5450</v>
      </c>
      <c r="C441" s="812" t="s">
        <v>5667</v>
      </c>
      <c r="D441" s="13"/>
      <c r="E441" s="13"/>
      <c r="F441" s="512">
        <f>+37493287750</f>
        <v>37493287750</v>
      </c>
      <c r="G441" s="13"/>
      <c r="H441" s="13"/>
      <c r="I441" s="13"/>
      <c r="J441" s="13"/>
      <c r="K441" s="13"/>
      <c r="L441" s="13"/>
      <c r="M441" s="13"/>
      <c r="N441" s="13"/>
      <c r="O441" s="13"/>
      <c r="P441" s="13"/>
      <c r="Q441" s="13"/>
      <c r="R441" s="13"/>
      <c r="S441" s="13"/>
    </row>
    <row r="442" ht="15.75" customHeight="1">
      <c r="A442" s="424" t="s">
        <v>5668</v>
      </c>
      <c r="B442" s="12" t="s">
        <v>5450</v>
      </c>
      <c r="C442" s="795" t="s">
        <v>5669</v>
      </c>
      <c r="D442" s="795" t="s">
        <v>4598</v>
      </c>
      <c r="E442" s="13"/>
      <c r="F442" s="512">
        <f>+37495866860</f>
        <v>37495866860</v>
      </c>
      <c r="G442" s="13"/>
      <c r="H442" s="13"/>
      <c r="I442" s="13"/>
      <c r="J442" s="13"/>
      <c r="K442" s="13"/>
      <c r="L442" s="13"/>
      <c r="M442" s="13"/>
      <c r="N442" s="13"/>
      <c r="O442" s="13"/>
      <c r="P442" s="13"/>
      <c r="Q442" s="13"/>
      <c r="R442" s="13"/>
      <c r="S442" s="13"/>
    </row>
    <row r="443" ht="15.75" customHeight="1">
      <c r="A443" s="424" t="s">
        <v>5670</v>
      </c>
      <c r="B443" s="12" t="s">
        <v>5450</v>
      </c>
      <c r="C443" s="815" t="s">
        <v>5671</v>
      </c>
      <c r="D443" s="13"/>
      <c r="E443" s="13"/>
      <c r="F443" s="512">
        <f>+37441422220</f>
        <v>37441422220</v>
      </c>
      <c r="G443" s="13"/>
      <c r="H443" s="13"/>
      <c r="I443" s="13"/>
      <c r="J443" s="13"/>
      <c r="K443" s="13"/>
      <c r="L443" s="13"/>
      <c r="M443" s="13"/>
      <c r="N443" s="13"/>
      <c r="O443" s="13"/>
      <c r="P443" s="13"/>
      <c r="Q443" s="13"/>
      <c r="R443" s="13"/>
      <c r="S443" s="13"/>
    </row>
    <row r="444" ht="15.75" customHeight="1">
      <c r="A444" s="424" t="s">
        <v>5672</v>
      </c>
      <c r="B444" s="12" t="s">
        <v>5450</v>
      </c>
      <c r="C444" s="811" t="s">
        <v>5673</v>
      </c>
      <c r="D444" s="815" t="s">
        <v>4598</v>
      </c>
      <c r="E444" s="13"/>
      <c r="F444" s="512">
        <f>+37433295575</f>
        <v>37433295575</v>
      </c>
      <c r="G444" s="13"/>
      <c r="H444" s="13"/>
      <c r="I444" s="13"/>
      <c r="J444" s="13"/>
      <c r="K444" s="13"/>
      <c r="L444" s="13"/>
      <c r="M444" s="13"/>
      <c r="N444" s="13"/>
      <c r="O444" s="13"/>
      <c r="P444" s="13"/>
      <c r="Q444" s="13"/>
      <c r="R444" s="13"/>
      <c r="S444" s="13"/>
    </row>
    <row r="445" ht="15.75" customHeight="1">
      <c r="A445" s="424" t="s">
        <v>5674</v>
      </c>
      <c r="B445" s="12" t="s">
        <v>5450</v>
      </c>
      <c r="C445" s="814" t="s">
        <v>5675</v>
      </c>
      <c r="D445" s="795" t="s">
        <v>4598</v>
      </c>
      <c r="E445" s="13"/>
      <c r="F445" s="819">
        <f>+37493665445</f>
        <v>37493665445</v>
      </c>
      <c r="G445" s="13"/>
      <c r="H445" s="13"/>
      <c r="I445" s="13"/>
      <c r="J445" s="13"/>
      <c r="K445" s="13"/>
      <c r="L445" s="13"/>
      <c r="M445" s="13"/>
      <c r="N445" s="13"/>
      <c r="O445" s="13"/>
      <c r="P445" s="13"/>
      <c r="Q445" s="13"/>
      <c r="R445" s="13"/>
      <c r="S445" s="13"/>
    </row>
    <row r="446" ht="15.75" customHeight="1">
      <c r="A446" s="424" t="s">
        <v>5676</v>
      </c>
      <c r="B446" s="12" t="s">
        <v>5450</v>
      </c>
      <c r="C446" s="795" t="s">
        <v>5677</v>
      </c>
      <c r="D446" s="795" t="s">
        <v>4598</v>
      </c>
      <c r="E446" s="13"/>
      <c r="F446" s="512">
        <f>+37433422404</f>
        <v>37433422404</v>
      </c>
      <c r="G446" s="13"/>
      <c r="H446" s="13"/>
      <c r="I446" s="13"/>
      <c r="J446" s="13"/>
      <c r="K446" s="13"/>
      <c r="L446" s="13"/>
      <c r="M446" s="13"/>
      <c r="N446" s="13"/>
      <c r="O446" s="13"/>
      <c r="P446" s="13"/>
      <c r="Q446" s="13"/>
      <c r="R446" s="13"/>
      <c r="S446" s="13"/>
    </row>
    <row r="447" ht="15.75" customHeight="1">
      <c r="A447" s="886" t="s">
        <v>5678</v>
      </c>
      <c r="B447" s="12" t="s">
        <v>5450</v>
      </c>
      <c r="C447" s="795" t="s">
        <v>5679</v>
      </c>
      <c r="D447" s="13"/>
      <c r="E447" s="13"/>
      <c r="F447" s="512">
        <f>+37412305800</f>
        <v>37412305800</v>
      </c>
      <c r="G447" s="13"/>
      <c r="H447" s="13"/>
      <c r="I447" s="13"/>
      <c r="J447" s="13"/>
      <c r="K447" s="13"/>
      <c r="L447" s="13"/>
      <c r="M447" s="13"/>
      <c r="N447" s="13"/>
      <c r="O447" s="13"/>
      <c r="P447" s="13"/>
      <c r="Q447" s="13"/>
      <c r="R447" s="13"/>
      <c r="S447" s="13"/>
    </row>
    <row r="448" ht="15.75" customHeight="1">
      <c r="A448" s="786" t="s">
        <v>5680</v>
      </c>
      <c r="B448" s="12" t="s">
        <v>5450</v>
      </c>
      <c r="C448" s="896" t="s">
        <v>5681</v>
      </c>
      <c r="D448" s="815" t="s">
        <v>4627</v>
      </c>
      <c r="E448" s="13"/>
      <c r="F448" s="512">
        <f>+37477937007</f>
        <v>37477937007</v>
      </c>
      <c r="G448" s="13"/>
      <c r="H448" s="11" t="s">
        <v>3596</v>
      </c>
      <c r="I448" s="8" t="s">
        <v>5682</v>
      </c>
      <c r="J448" s="13"/>
      <c r="K448" s="13"/>
      <c r="L448" s="13"/>
      <c r="M448" s="13"/>
      <c r="N448" s="13"/>
      <c r="O448" s="13"/>
      <c r="P448" s="13"/>
      <c r="Q448" s="13"/>
      <c r="R448" s="13"/>
      <c r="S448" s="13"/>
    </row>
    <row r="449" ht="15.75" customHeight="1">
      <c r="A449" s="786" t="s">
        <v>5683</v>
      </c>
      <c r="B449" s="12" t="s">
        <v>5450</v>
      </c>
      <c r="C449" s="814" t="s">
        <v>5684</v>
      </c>
      <c r="D449" s="13"/>
      <c r="E449" s="12">
        <v>2011.0</v>
      </c>
      <c r="F449" s="512">
        <f>+37410510885</f>
        <v>37410510885</v>
      </c>
      <c r="G449" s="12" t="s">
        <v>5685</v>
      </c>
      <c r="H449" s="11" t="s">
        <v>3596</v>
      </c>
      <c r="I449" s="8" t="s">
        <v>5686</v>
      </c>
      <c r="J449" s="13"/>
      <c r="K449" s="13"/>
      <c r="L449" s="13"/>
      <c r="M449" s="13"/>
      <c r="N449" s="13"/>
      <c r="O449" s="13"/>
      <c r="P449" s="13"/>
      <c r="Q449" s="13"/>
      <c r="R449" s="13"/>
      <c r="S449" s="13"/>
    </row>
    <row r="450" ht="15.75" customHeight="1">
      <c r="A450" s="786" t="s">
        <v>5687</v>
      </c>
      <c r="B450" s="12" t="s">
        <v>5450</v>
      </c>
      <c r="C450" s="795" t="s">
        <v>5688</v>
      </c>
      <c r="D450" s="795" t="s">
        <v>4598</v>
      </c>
      <c r="E450" s="13"/>
      <c r="F450" s="512">
        <f>+37493555999</f>
        <v>37493555999</v>
      </c>
      <c r="G450" s="13"/>
      <c r="H450" s="11" t="s">
        <v>3596</v>
      </c>
      <c r="I450" s="12" t="s">
        <v>3277</v>
      </c>
      <c r="J450" s="753" t="s">
        <v>5403</v>
      </c>
      <c r="K450" s="13"/>
      <c r="L450" s="13"/>
      <c r="M450" s="13"/>
      <c r="N450" s="13"/>
      <c r="O450" s="13"/>
      <c r="P450" s="13"/>
      <c r="Q450" s="13"/>
      <c r="R450" s="13"/>
      <c r="S450" s="13"/>
    </row>
    <row r="451" ht="15.75" customHeight="1">
      <c r="A451" s="897" t="s">
        <v>5689</v>
      </c>
      <c r="B451" s="12" t="s">
        <v>5450</v>
      </c>
      <c r="C451" s="814" t="s">
        <v>5690</v>
      </c>
      <c r="D451" s="13"/>
      <c r="E451" s="13"/>
      <c r="F451" s="512">
        <f>+37444200436</f>
        <v>37444200436</v>
      </c>
      <c r="G451" s="13"/>
      <c r="H451" s="11" t="s">
        <v>3596</v>
      </c>
      <c r="I451" s="12" t="s">
        <v>3277</v>
      </c>
      <c r="J451" s="753" t="s">
        <v>5403</v>
      </c>
      <c r="K451" s="13"/>
      <c r="L451" s="13"/>
      <c r="M451" s="13"/>
      <c r="N451" s="13"/>
      <c r="O451" s="13"/>
      <c r="P451" s="13"/>
      <c r="Q451" s="13"/>
      <c r="R451" s="13"/>
      <c r="S451" s="13"/>
    </row>
    <row r="452" ht="15.75" customHeight="1">
      <c r="A452" s="810" t="s">
        <v>5691</v>
      </c>
      <c r="B452" s="12" t="s">
        <v>5450</v>
      </c>
      <c r="C452" s="814" t="s">
        <v>5692</v>
      </c>
      <c r="D452" s="795" t="s">
        <v>4627</v>
      </c>
      <c r="E452" s="13"/>
      <c r="F452" s="512">
        <f>+37499181851</f>
        <v>37499181851</v>
      </c>
      <c r="G452" s="13"/>
      <c r="H452" s="11" t="s">
        <v>3596</v>
      </c>
      <c r="I452" s="12" t="s">
        <v>3277</v>
      </c>
      <c r="J452" s="753" t="s">
        <v>5403</v>
      </c>
      <c r="K452" s="13"/>
      <c r="L452" s="13"/>
      <c r="M452" s="13"/>
      <c r="N452" s="13"/>
      <c r="O452" s="13"/>
      <c r="P452" s="13"/>
      <c r="Q452" s="13"/>
      <c r="R452" s="13"/>
      <c r="S452" s="13"/>
    </row>
    <row r="453" ht="15.75" customHeight="1">
      <c r="A453" s="786" t="s">
        <v>5693</v>
      </c>
      <c r="B453" s="12" t="s">
        <v>5450</v>
      </c>
      <c r="C453" s="814" t="s">
        <v>5694</v>
      </c>
      <c r="D453" s="815" t="s">
        <v>4598</v>
      </c>
      <c r="E453" s="12" t="s">
        <v>5695</v>
      </c>
      <c r="F453" s="512">
        <f>+37493924444</f>
        <v>37493924444</v>
      </c>
      <c r="G453" s="13"/>
      <c r="H453" s="11" t="s">
        <v>3596</v>
      </c>
      <c r="I453" s="8" t="s">
        <v>5696</v>
      </c>
      <c r="J453" s="753" t="s">
        <v>5697</v>
      </c>
      <c r="K453" s="13"/>
      <c r="L453" s="13"/>
      <c r="M453" s="13"/>
      <c r="N453" s="13"/>
      <c r="O453" s="13"/>
      <c r="P453" s="13"/>
      <c r="Q453" s="13"/>
      <c r="R453" s="13"/>
      <c r="S453" s="13"/>
    </row>
    <row r="454" ht="15.75" customHeight="1">
      <c r="A454" s="786" t="s">
        <v>5698</v>
      </c>
      <c r="B454" s="12" t="s">
        <v>5450</v>
      </c>
      <c r="C454" s="814" t="s">
        <v>5699</v>
      </c>
      <c r="D454" s="815" t="s">
        <v>4598</v>
      </c>
      <c r="E454" s="13"/>
      <c r="F454" s="512">
        <f>+37441771778</f>
        <v>37441771778</v>
      </c>
      <c r="G454" s="13"/>
      <c r="H454" s="11" t="s">
        <v>3596</v>
      </c>
      <c r="I454" s="12" t="s">
        <v>5485</v>
      </c>
      <c r="J454" s="13"/>
      <c r="K454" s="13"/>
      <c r="L454" s="13"/>
      <c r="M454" s="13"/>
      <c r="N454" s="13"/>
      <c r="O454" s="13"/>
      <c r="P454" s="13"/>
      <c r="Q454" s="13"/>
      <c r="R454" s="13"/>
      <c r="S454" s="13"/>
    </row>
    <row r="455" ht="15.75" customHeight="1">
      <c r="A455" s="799" t="s">
        <v>5700</v>
      </c>
      <c r="B455" s="12" t="s">
        <v>5450</v>
      </c>
      <c r="C455" s="795" t="s">
        <v>5701</v>
      </c>
      <c r="D455" s="795" t="s">
        <v>4627</v>
      </c>
      <c r="E455" s="898" t="s">
        <v>5702</v>
      </c>
      <c r="F455" s="512">
        <f>+37498977375</f>
        <v>37498977375</v>
      </c>
      <c r="G455" s="13"/>
      <c r="H455" s="11" t="s">
        <v>3596</v>
      </c>
      <c r="I455" s="8" t="s">
        <v>5703</v>
      </c>
      <c r="J455" s="13"/>
      <c r="K455" s="13"/>
      <c r="L455" s="13"/>
      <c r="M455" s="13"/>
      <c r="N455" s="13"/>
      <c r="O455" s="13"/>
      <c r="P455" s="13"/>
      <c r="Q455" s="13"/>
      <c r="R455" s="13"/>
      <c r="S455" s="13"/>
    </row>
    <row r="456" ht="15.75" customHeight="1">
      <c r="A456" s="810" t="s">
        <v>5704</v>
      </c>
      <c r="B456" s="12" t="s">
        <v>5450</v>
      </c>
      <c r="C456" s="795" t="s">
        <v>5705</v>
      </c>
      <c r="D456" s="795" t="s">
        <v>4598</v>
      </c>
      <c r="E456" s="13"/>
      <c r="F456" s="512">
        <f>+37494949040</f>
        <v>37494949040</v>
      </c>
      <c r="G456" s="13"/>
      <c r="H456" s="11" t="s">
        <v>3596</v>
      </c>
      <c r="I456" s="12" t="s">
        <v>5706</v>
      </c>
      <c r="J456" s="13"/>
      <c r="K456" s="13"/>
      <c r="L456" s="13"/>
      <c r="M456" s="13"/>
      <c r="N456" s="13"/>
      <c r="O456" s="13"/>
      <c r="P456" s="13"/>
      <c r="Q456" s="13"/>
      <c r="R456" s="13"/>
      <c r="S456" s="13"/>
    </row>
    <row r="457" ht="15.75" customHeight="1">
      <c r="A457" s="786" t="s">
        <v>5707</v>
      </c>
      <c r="B457" s="12" t="s">
        <v>5450</v>
      </c>
      <c r="C457" s="814" t="s">
        <v>5708</v>
      </c>
      <c r="D457" s="795" t="s">
        <v>4598</v>
      </c>
      <c r="E457" s="13"/>
      <c r="F457" s="512">
        <f>+37433585850</f>
        <v>37433585850</v>
      </c>
      <c r="G457" s="13"/>
      <c r="H457" s="11" t="s">
        <v>3581</v>
      </c>
      <c r="I457" s="8" t="s">
        <v>5709</v>
      </c>
      <c r="J457" s="13"/>
      <c r="K457" s="13"/>
      <c r="L457" s="13"/>
      <c r="M457" s="13"/>
      <c r="N457" s="13"/>
      <c r="O457" s="13"/>
      <c r="P457" s="13"/>
      <c r="Q457" s="13"/>
      <c r="R457" s="13"/>
      <c r="S457" s="13"/>
    </row>
    <row r="458" ht="15.75" customHeight="1">
      <c r="A458" s="786" t="s">
        <v>5710</v>
      </c>
      <c r="B458" s="12" t="s">
        <v>5450</v>
      </c>
      <c r="C458" s="814" t="s">
        <v>5705</v>
      </c>
      <c r="E458" s="13"/>
      <c r="F458" s="512">
        <f>+37499560076</f>
        <v>37499560076</v>
      </c>
      <c r="G458" s="13"/>
      <c r="H458" s="11" t="s">
        <v>3581</v>
      </c>
      <c r="I458" s="8" t="s">
        <v>5711</v>
      </c>
      <c r="J458" s="13"/>
      <c r="K458" s="13"/>
      <c r="L458" s="13"/>
      <c r="M458" s="13"/>
      <c r="N458" s="13"/>
      <c r="O458" s="13"/>
      <c r="P458" s="13"/>
      <c r="Q458" s="13"/>
      <c r="R458" s="13"/>
      <c r="S458" s="13"/>
    </row>
    <row r="459" ht="15.75" customHeight="1">
      <c r="A459" s="810" t="s">
        <v>5712</v>
      </c>
      <c r="B459" s="12" t="s">
        <v>5450</v>
      </c>
      <c r="C459" s="13"/>
      <c r="D459" s="795" t="s">
        <v>4627</v>
      </c>
      <c r="E459" s="13"/>
      <c r="F459" s="512">
        <f>+37498278323</f>
        <v>37498278323</v>
      </c>
      <c r="G459" s="12" t="s">
        <v>5713</v>
      </c>
      <c r="H459" s="11" t="s">
        <v>3581</v>
      </c>
      <c r="I459" s="8" t="s">
        <v>5714</v>
      </c>
      <c r="J459" s="13"/>
      <c r="K459" s="13"/>
      <c r="L459" s="13"/>
      <c r="M459" s="13"/>
      <c r="N459" s="13"/>
      <c r="O459" s="13"/>
      <c r="P459" s="13"/>
      <c r="Q459" s="13"/>
      <c r="R459" s="13"/>
      <c r="S459" s="13"/>
    </row>
    <row r="460" ht="15.75" customHeight="1">
      <c r="A460" s="786" t="s">
        <v>5715</v>
      </c>
      <c r="B460" s="12" t="s">
        <v>5450</v>
      </c>
      <c r="C460" s="13"/>
      <c r="D460" s="795" t="s">
        <v>4627</v>
      </c>
      <c r="E460" s="13"/>
      <c r="F460" s="819">
        <f>+37495770003</f>
        <v>37495770003</v>
      </c>
      <c r="G460" s="13"/>
      <c r="H460" s="11" t="s">
        <v>3581</v>
      </c>
      <c r="I460" s="12" t="s">
        <v>3277</v>
      </c>
      <c r="J460" s="426" t="s">
        <v>3585</v>
      </c>
      <c r="K460" s="12" t="s">
        <v>4846</v>
      </c>
      <c r="L460" s="753" t="s">
        <v>3596</v>
      </c>
      <c r="M460" s="13"/>
      <c r="N460" s="13"/>
      <c r="O460" s="13"/>
      <c r="P460" s="13"/>
      <c r="Q460" s="13"/>
      <c r="R460" s="13"/>
      <c r="S460" s="13"/>
    </row>
    <row r="461" ht="15.75" customHeight="1">
      <c r="A461" s="786" t="s">
        <v>5716</v>
      </c>
      <c r="B461" s="12" t="s">
        <v>5450</v>
      </c>
      <c r="C461" s="13"/>
      <c r="D461" s="795" t="s">
        <v>4598</v>
      </c>
      <c r="E461" s="13"/>
      <c r="F461" s="512">
        <f>+37477273527</f>
        <v>37477273527</v>
      </c>
      <c r="G461" s="13"/>
      <c r="H461" s="11" t="s">
        <v>3581</v>
      </c>
      <c r="I461" s="12" t="s">
        <v>4726</v>
      </c>
      <c r="J461" s="426" t="s">
        <v>3585</v>
      </c>
      <c r="K461" s="12" t="s">
        <v>5717</v>
      </c>
      <c r="L461" s="753" t="s">
        <v>5208</v>
      </c>
      <c r="M461" s="13"/>
      <c r="N461" s="13"/>
      <c r="O461" s="13"/>
      <c r="P461" s="13"/>
      <c r="Q461" s="13"/>
      <c r="R461" s="13"/>
      <c r="S461" s="13"/>
    </row>
    <row r="462" ht="15.75" customHeight="1">
      <c r="A462" s="786" t="s">
        <v>5718</v>
      </c>
      <c r="B462" s="12" t="s">
        <v>5450</v>
      </c>
      <c r="C462" s="814" t="s">
        <v>5719</v>
      </c>
      <c r="D462" s="795" t="s">
        <v>4636</v>
      </c>
      <c r="E462" s="13"/>
      <c r="F462" s="819">
        <f>+37460650403</f>
        <v>37460650403</v>
      </c>
      <c r="G462" s="13"/>
      <c r="H462" s="11" t="s">
        <v>3581</v>
      </c>
      <c r="I462" s="12" t="s">
        <v>4726</v>
      </c>
      <c r="J462" s="426" t="s">
        <v>3585</v>
      </c>
      <c r="K462" s="12" t="s">
        <v>5720</v>
      </c>
      <c r="L462" s="753" t="s">
        <v>3596</v>
      </c>
      <c r="M462" s="13"/>
      <c r="N462" s="13"/>
      <c r="O462" s="13"/>
      <c r="P462" s="13"/>
      <c r="Q462" s="13"/>
      <c r="R462" s="13"/>
      <c r="S462" s="13"/>
    </row>
    <row r="463" ht="15.75" customHeight="1">
      <c r="A463" s="786" t="s">
        <v>5721</v>
      </c>
      <c r="B463" s="12" t="s">
        <v>5450</v>
      </c>
      <c r="C463" s="814" t="s">
        <v>5722</v>
      </c>
      <c r="D463" s="795" t="s">
        <v>4598</v>
      </c>
      <c r="E463" s="13"/>
      <c r="F463" s="512">
        <f>+37477277244</f>
        <v>37477277244</v>
      </c>
      <c r="G463" s="13"/>
      <c r="H463" s="11" t="s">
        <v>3581</v>
      </c>
      <c r="I463" s="12" t="s">
        <v>4547</v>
      </c>
      <c r="J463" s="426" t="s">
        <v>3585</v>
      </c>
      <c r="K463" s="12" t="s">
        <v>5723</v>
      </c>
      <c r="L463" s="753" t="s">
        <v>3596</v>
      </c>
      <c r="M463" s="13"/>
      <c r="N463" s="13"/>
      <c r="O463" s="13"/>
      <c r="P463" s="13"/>
      <c r="Q463" s="13"/>
      <c r="R463" s="13"/>
      <c r="S463" s="13"/>
    </row>
    <row r="464" ht="15.75" customHeight="1">
      <c r="A464" s="786" t="s">
        <v>5724</v>
      </c>
      <c r="B464" s="12" t="s">
        <v>5450</v>
      </c>
      <c r="C464" s="11" t="s">
        <v>5725</v>
      </c>
      <c r="D464" s="815" t="s">
        <v>4598</v>
      </c>
      <c r="E464" s="13"/>
      <c r="F464" s="512">
        <f>+37444858513</f>
        <v>37444858513</v>
      </c>
      <c r="G464" s="13"/>
      <c r="H464" s="11" t="s">
        <v>3581</v>
      </c>
      <c r="I464" s="8" t="s">
        <v>5726</v>
      </c>
      <c r="J464" s="184" t="s">
        <v>5208</v>
      </c>
      <c r="K464" s="13"/>
      <c r="L464" s="13"/>
      <c r="M464" s="13"/>
      <c r="N464" s="13"/>
      <c r="O464" s="13"/>
      <c r="P464" s="13"/>
      <c r="Q464" s="13"/>
      <c r="R464" s="13"/>
      <c r="S464" s="13"/>
    </row>
    <row r="465" ht="15.75" customHeight="1">
      <c r="A465" s="880"/>
      <c r="B465" s="507"/>
      <c r="C465" s="507"/>
      <c r="D465" s="507"/>
      <c r="E465" s="507"/>
      <c r="F465" s="507"/>
      <c r="G465" s="507"/>
      <c r="H465" s="507"/>
      <c r="I465" s="507"/>
      <c r="J465" s="507"/>
      <c r="K465" s="507"/>
      <c r="L465" s="507"/>
      <c r="M465" s="507"/>
      <c r="N465" s="507"/>
      <c r="O465" s="507"/>
      <c r="P465" s="507"/>
      <c r="Q465" s="507"/>
      <c r="R465" s="507"/>
      <c r="S465" s="507"/>
      <c r="T465" s="507"/>
      <c r="U465" s="507"/>
      <c r="V465" s="507"/>
      <c r="W465" s="507"/>
      <c r="X465" s="507"/>
      <c r="Y465" s="507"/>
      <c r="Z465" s="507"/>
      <c r="AA465" s="507"/>
      <c r="AB465" s="507"/>
      <c r="AC465" s="537"/>
    </row>
    <row r="466" ht="15.75" customHeight="1">
      <c r="A466" s="431" t="s">
        <v>5727</v>
      </c>
      <c r="B466" s="8" t="s">
        <v>5728</v>
      </c>
      <c r="C466" s="272" t="s">
        <v>5729</v>
      </c>
      <c r="D466" s="13"/>
      <c r="E466" s="766" t="s">
        <v>5730</v>
      </c>
      <c r="F466" s="12">
        <v>9.8088982E7</v>
      </c>
      <c r="G466" s="12" t="s">
        <v>5731</v>
      </c>
      <c r="H466" s="13"/>
      <c r="I466" s="13"/>
      <c r="J466" s="13"/>
      <c r="K466" s="13"/>
      <c r="L466" s="13"/>
      <c r="M466" s="13"/>
      <c r="N466" s="13"/>
      <c r="O466" s="13"/>
      <c r="P466" s="13"/>
      <c r="Q466" s="13"/>
      <c r="R466" s="13"/>
      <c r="S466" s="13"/>
    </row>
    <row r="467" ht="15.75" customHeight="1">
      <c r="A467" s="12" t="s">
        <v>5732</v>
      </c>
      <c r="B467" s="8" t="s">
        <v>5728</v>
      </c>
      <c r="C467" s="272" t="s">
        <v>5733</v>
      </c>
      <c r="D467" s="13"/>
      <c r="E467" s="12" t="s">
        <v>3558</v>
      </c>
      <c r="F467" s="12">
        <v>9.906363E7</v>
      </c>
      <c r="G467" s="13"/>
      <c r="H467" s="13"/>
      <c r="I467" s="13"/>
      <c r="J467" s="13"/>
      <c r="K467" s="13"/>
      <c r="L467" s="13"/>
      <c r="M467" s="13"/>
      <c r="N467" s="13"/>
      <c r="O467" s="13"/>
      <c r="P467" s="13"/>
      <c r="Q467" s="13"/>
      <c r="R467" s="13"/>
      <c r="S467" s="13"/>
    </row>
    <row r="468" ht="15.75" customHeight="1">
      <c r="A468" s="12" t="s">
        <v>5734</v>
      </c>
      <c r="B468" s="8" t="s">
        <v>5728</v>
      </c>
      <c r="C468" s="13"/>
      <c r="D468" s="8" t="s">
        <v>5735</v>
      </c>
      <c r="E468" s="13"/>
      <c r="F468" s="13"/>
      <c r="G468" s="13"/>
      <c r="H468" s="13"/>
      <c r="I468" s="13"/>
      <c r="J468" s="13"/>
      <c r="K468" s="13"/>
      <c r="L468" s="13"/>
      <c r="M468" s="13"/>
      <c r="N468" s="13"/>
      <c r="O468" s="13"/>
      <c r="P468" s="13"/>
      <c r="Q468" s="13"/>
      <c r="R468" s="13"/>
      <c r="S468" s="13"/>
    </row>
    <row r="469" ht="15.75" customHeight="1">
      <c r="A469" s="3" t="s">
        <v>5736</v>
      </c>
      <c r="B469" s="12" t="s">
        <v>5737</v>
      </c>
      <c r="C469" s="13"/>
      <c r="D469" s="12" t="s">
        <v>5738</v>
      </c>
      <c r="E469" s="12" t="s">
        <v>5739</v>
      </c>
      <c r="F469" s="12">
        <v>5.500745E7</v>
      </c>
      <c r="G469" s="12" t="s">
        <v>5740</v>
      </c>
      <c r="H469" s="11" t="s">
        <v>3516</v>
      </c>
      <c r="I469" s="8" t="s">
        <v>5741</v>
      </c>
      <c r="J469" s="753" t="s">
        <v>3670</v>
      </c>
      <c r="K469" s="13"/>
      <c r="L469" s="13"/>
      <c r="M469" s="13"/>
      <c r="N469" s="13"/>
      <c r="O469" s="13"/>
      <c r="P469" s="13"/>
      <c r="Q469" s="13"/>
      <c r="R469" s="13"/>
      <c r="S469" s="13"/>
    </row>
    <row r="470" ht="15.75" customHeight="1">
      <c r="A470" s="827" t="s">
        <v>1273</v>
      </c>
      <c r="B470" s="12" t="s">
        <v>5737</v>
      </c>
      <c r="C470" s="144" t="s">
        <v>5742</v>
      </c>
      <c r="D470" s="13"/>
      <c r="E470" s="12" t="s">
        <v>4689</v>
      </c>
      <c r="F470" s="418" t="s">
        <v>5743</v>
      </c>
      <c r="G470" s="12" t="s">
        <v>5744</v>
      </c>
      <c r="H470" s="11" t="s">
        <v>3534</v>
      </c>
      <c r="I470" s="8" t="s">
        <v>5745</v>
      </c>
      <c r="J470" s="770"/>
      <c r="K470" s="13"/>
      <c r="L470" s="13"/>
      <c r="M470" s="13"/>
      <c r="N470" s="13"/>
      <c r="O470" s="13"/>
      <c r="P470" s="13"/>
      <c r="Q470" s="13"/>
      <c r="R470" s="13"/>
      <c r="S470" s="13"/>
    </row>
    <row r="471" ht="15.75" customHeight="1">
      <c r="A471" s="880"/>
      <c r="B471" s="507"/>
      <c r="C471" s="507"/>
      <c r="D471" s="507"/>
      <c r="E471" s="507"/>
      <c r="F471" s="507"/>
      <c r="G471" s="507"/>
      <c r="H471" s="507"/>
      <c r="I471" s="507"/>
      <c r="J471" s="507"/>
      <c r="K471" s="507"/>
      <c r="L471" s="507"/>
      <c r="M471" s="507"/>
      <c r="N471" s="507"/>
      <c r="O471" s="507"/>
      <c r="P471" s="507"/>
      <c r="Q471" s="507"/>
      <c r="R471" s="507"/>
      <c r="S471" s="507"/>
      <c r="T471" s="507"/>
      <c r="U471" s="507"/>
      <c r="V471" s="507"/>
      <c r="W471" s="507"/>
      <c r="X471" s="507"/>
      <c r="Y471" s="507"/>
      <c r="Z471" s="507"/>
      <c r="AA471" s="507"/>
      <c r="AB471" s="507"/>
      <c r="AC471" s="537"/>
    </row>
    <row r="472" ht="15.75" customHeight="1">
      <c r="A472" s="899" t="s">
        <v>5746</v>
      </c>
      <c r="B472" s="12" t="s">
        <v>2273</v>
      </c>
      <c r="C472" s="795" t="s">
        <v>5747</v>
      </c>
      <c r="D472" s="795" t="s">
        <v>4598</v>
      </c>
      <c r="E472" s="13"/>
      <c r="F472" s="512">
        <f>+37444601888</f>
        <v>37444601888</v>
      </c>
      <c r="G472" s="13"/>
      <c r="H472" s="13"/>
      <c r="I472" s="12" t="s">
        <v>5748</v>
      </c>
      <c r="J472" s="13"/>
      <c r="K472" s="13"/>
      <c r="L472" s="13"/>
      <c r="M472" s="13"/>
      <c r="N472" s="13"/>
      <c r="O472" s="13"/>
      <c r="P472" s="13"/>
      <c r="Q472" s="13"/>
      <c r="R472" s="13"/>
      <c r="S472" s="13"/>
    </row>
    <row r="473" ht="15.75" customHeight="1">
      <c r="A473" s="900" t="s">
        <v>3608</v>
      </c>
      <c r="B473" s="144" t="s">
        <v>5749</v>
      </c>
      <c r="C473" s="279" t="s">
        <v>5750</v>
      </c>
      <c r="D473" s="11" t="s">
        <v>1120</v>
      </c>
      <c r="E473" s="13"/>
      <c r="F473" s="11" t="s">
        <v>5751</v>
      </c>
      <c r="G473" s="13"/>
      <c r="H473" s="11" t="s">
        <v>3581</v>
      </c>
      <c r="I473" s="12" t="s">
        <v>3277</v>
      </c>
      <c r="J473" s="426" t="s">
        <v>3585</v>
      </c>
      <c r="K473" s="8" t="s">
        <v>5752</v>
      </c>
      <c r="L473" s="13"/>
      <c r="M473" s="13"/>
      <c r="N473" s="13"/>
      <c r="O473" s="13"/>
      <c r="P473" s="13"/>
      <c r="Q473" s="13"/>
      <c r="R473" s="13"/>
      <c r="S473" s="13"/>
    </row>
    <row r="474" ht="15.75" customHeight="1">
      <c r="A474" s="857" t="s">
        <v>5753</v>
      </c>
      <c r="B474" s="12" t="s">
        <v>2273</v>
      </c>
      <c r="C474" s="272" t="s">
        <v>3396</v>
      </c>
      <c r="D474" s="11" t="s">
        <v>5754</v>
      </c>
      <c r="E474" s="13"/>
      <c r="F474" s="11" t="s">
        <v>5755</v>
      </c>
      <c r="G474" s="13"/>
      <c r="H474" s="11" t="s">
        <v>3581</v>
      </c>
      <c r="I474" s="8" t="s">
        <v>5756</v>
      </c>
      <c r="J474" s="753" t="s">
        <v>5448</v>
      </c>
      <c r="K474" s="13"/>
      <c r="L474" s="13"/>
      <c r="M474" s="13"/>
      <c r="N474" s="13"/>
      <c r="O474" s="13"/>
      <c r="P474" s="13"/>
      <c r="Q474" s="13"/>
      <c r="R474" s="13"/>
      <c r="S474" s="13"/>
    </row>
    <row r="475" ht="15.75" customHeight="1">
      <c r="A475" s="759" t="s">
        <v>5757</v>
      </c>
      <c r="B475" s="12" t="s">
        <v>2273</v>
      </c>
      <c r="C475" s="279" t="s">
        <v>5758</v>
      </c>
      <c r="D475" s="11" t="s">
        <v>5754</v>
      </c>
      <c r="E475" s="13"/>
      <c r="F475" s="11" t="s">
        <v>5759</v>
      </c>
      <c r="G475" s="13"/>
      <c r="H475" s="11" t="s">
        <v>3581</v>
      </c>
      <c r="I475" s="12" t="s">
        <v>3277</v>
      </c>
      <c r="J475" s="426" t="s">
        <v>3585</v>
      </c>
      <c r="K475" s="8" t="s">
        <v>5760</v>
      </c>
      <c r="L475" s="13"/>
      <c r="M475" s="13"/>
      <c r="N475" s="13"/>
      <c r="O475" s="13"/>
      <c r="P475" s="13"/>
      <c r="Q475" s="13"/>
      <c r="R475" s="13"/>
      <c r="S475" s="13"/>
    </row>
    <row r="476" ht="15.75" customHeight="1">
      <c r="A476" s="857" t="s">
        <v>5761</v>
      </c>
      <c r="B476" s="144" t="s">
        <v>5762</v>
      </c>
      <c r="C476" s="279" t="s">
        <v>2722</v>
      </c>
      <c r="D476" s="901">
        <v>45698.0</v>
      </c>
      <c r="E476" s="13"/>
      <c r="F476" s="144" t="s">
        <v>5763</v>
      </c>
      <c r="G476" s="13"/>
      <c r="H476" s="11" t="s">
        <v>4448</v>
      </c>
      <c r="I476" s="8" t="s">
        <v>5764</v>
      </c>
      <c r="J476" s="13"/>
      <c r="K476" s="13"/>
      <c r="L476" s="13"/>
      <c r="M476" s="13"/>
      <c r="N476" s="13"/>
      <c r="O476" s="13"/>
      <c r="P476" s="13"/>
      <c r="Q476" s="13"/>
      <c r="R476" s="13"/>
      <c r="S476" s="13"/>
    </row>
    <row r="477" ht="15.75" customHeight="1">
      <c r="A477" s="731" t="s">
        <v>5765</v>
      </c>
      <c r="B477" s="12" t="s">
        <v>5766</v>
      </c>
      <c r="C477" s="272" t="s">
        <v>1802</v>
      </c>
      <c r="D477" s="386" t="s">
        <v>4424</v>
      </c>
      <c r="E477" s="13"/>
      <c r="F477" s="11" t="s">
        <v>5767</v>
      </c>
      <c r="G477" s="13"/>
      <c r="H477" s="12" t="s">
        <v>5768</v>
      </c>
      <c r="I477" s="13"/>
      <c r="J477" s="13"/>
      <c r="K477" s="13"/>
      <c r="L477" s="13"/>
      <c r="M477" s="13"/>
      <c r="N477" s="13"/>
      <c r="O477" s="13"/>
      <c r="P477" s="13"/>
      <c r="Q477" s="13"/>
      <c r="R477" s="13"/>
      <c r="S477" s="13"/>
    </row>
    <row r="478" ht="15.75" customHeight="1">
      <c r="A478" s="759" t="s">
        <v>5769</v>
      </c>
      <c r="B478" s="12" t="s">
        <v>5770</v>
      </c>
      <c r="C478" s="279" t="s">
        <v>2782</v>
      </c>
      <c r="D478" s="272" t="s">
        <v>1560</v>
      </c>
      <c r="E478" s="13"/>
      <c r="F478" s="11" t="s">
        <v>5771</v>
      </c>
      <c r="G478" s="13"/>
      <c r="H478" s="11" t="s">
        <v>4448</v>
      </c>
      <c r="I478" s="8" t="s">
        <v>5772</v>
      </c>
      <c r="J478" s="753" t="s">
        <v>4502</v>
      </c>
      <c r="K478" s="13"/>
      <c r="L478" s="13"/>
      <c r="M478" s="13"/>
      <c r="N478" s="13"/>
      <c r="O478" s="13"/>
      <c r="P478" s="13"/>
      <c r="Q478" s="13"/>
      <c r="R478" s="13"/>
      <c r="S478" s="13"/>
    </row>
    <row r="479" ht="15.75" customHeight="1">
      <c r="A479" s="902" t="s">
        <v>5773</v>
      </c>
      <c r="B479" s="800" t="s">
        <v>5774</v>
      </c>
      <c r="C479" s="903" t="s">
        <v>5775</v>
      </c>
      <c r="D479" s="753" t="s">
        <v>5776</v>
      </c>
      <c r="E479" s="753" t="s">
        <v>5777</v>
      </c>
      <c r="F479" s="753" t="s">
        <v>5778</v>
      </c>
      <c r="G479" s="439"/>
      <c r="H479" s="184"/>
      <c r="I479" s="439"/>
      <c r="J479" s="439"/>
      <c r="K479" s="439"/>
      <c r="L479" s="439"/>
      <c r="M479" s="439"/>
      <c r="N479" s="439"/>
      <c r="O479" s="439"/>
      <c r="P479" s="439"/>
      <c r="Q479" s="439"/>
      <c r="R479" s="439"/>
      <c r="S479" s="439"/>
      <c r="T479" s="439"/>
      <c r="U479" s="439"/>
      <c r="V479" s="439"/>
      <c r="W479" s="439"/>
      <c r="X479" s="439"/>
      <c r="Y479" s="439"/>
      <c r="Z479" s="439"/>
      <c r="AA479" s="439"/>
      <c r="AB479" s="439"/>
      <c r="AC479" s="439"/>
    </row>
    <row r="480" ht="15.75" customHeight="1">
      <c r="A480" s="904" t="s">
        <v>5779</v>
      </c>
      <c r="B480" s="8" t="s">
        <v>2273</v>
      </c>
      <c r="C480" s="279" t="s">
        <v>5780</v>
      </c>
      <c r="D480" s="12"/>
      <c r="E480" s="13"/>
      <c r="F480" s="11" t="s">
        <v>5781</v>
      </c>
      <c r="G480" s="13"/>
      <c r="H480" s="12" t="s">
        <v>4448</v>
      </c>
      <c r="I480" s="12" t="s">
        <v>4726</v>
      </c>
      <c r="J480" s="409" t="s">
        <v>3585</v>
      </c>
      <c r="K480" s="12" t="s">
        <v>5717</v>
      </c>
      <c r="L480" s="753" t="s">
        <v>5208</v>
      </c>
      <c r="M480" s="13"/>
      <c r="N480" s="13"/>
      <c r="O480" s="13"/>
      <c r="P480" s="13"/>
      <c r="Q480" s="13"/>
      <c r="R480" s="13"/>
      <c r="S480" s="13"/>
      <c r="T480" s="13"/>
      <c r="U480" s="13"/>
      <c r="V480" s="13"/>
      <c r="W480" s="13"/>
      <c r="X480" s="13"/>
      <c r="Y480" s="13"/>
      <c r="Z480" s="13"/>
      <c r="AA480" s="13"/>
      <c r="AB480" s="13"/>
      <c r="AC480" s="13"/>
    </row>
    <row r="481" ht="15.75" customHeight="1">
      <c r="A481" s="905" t="s">
        <v>5782</v>
      </c>
      <c r="B481" s="8" t="s">
        <v>2273</v>
      </c>
      <c r="C481" s="279" t="s">
        <v>5783</v>
      </c>
      <c r="D481" s="12"/>
      <c r="E481" s="12" t="s">
        <v>5784</v>
      </c>
      <c r="F481" s="11" t="s">
        <v>5785</v>
      </c>
      <c r="G481" s="13"/>
      <c r="H481" s="12" t="s">
        <v>4448</v>
      </c>
      <c r="I481" s="8" t="s">
        <v>5786</v>
      </c>
      <c r="J481" s="753" t="s">
        <v>4502</v>
      </c>
      <c r="K481" s="13"/>
      <c r="L481" s="13"/>
      <c r="M481" s="13"/>
      <c r="N481" s="13"/>
      <c r="O481" s="13"/>
      <c r="P481" s="13"/>
      <c r="Q481" s="13"/>
      <c r="R481" s="13"/>
      <c r="S481" s="13"/>
      <c r="T481" s="13"/>
      <c r="U481" s="13"/>
      <c r="V481" s="13"/>
      <c r="W481" s="13"/>
      <c r="X481" s="13"/>
      <c r="Y481" s="13"/>
      <c r="Z481" s="13"/>
      <c r="AA481" s="13"/>
      <c r="AB481" s="13"/>
      <c r="AC481" s="13"/>
    </row>
    <row r="482" ht="15.75" customHeight="1">
      <c r="A482" s="906" t="s">
        <v>5787</v>
      </c>
      <c r="B482" s="8" t="s">
        <v>2273</v>
      </c>
      <c r="C482" s="415" t="s">
        <v>5788</v>
      </c>
      <c r="D482" s="12"/>
      <c r="E482" s="12" t="s">
        <v>5789</v>
      </c>
      <c r="F482" s="12">
        <v>1.13511E7</v>
      </c>
      <c r="G482" s="13"/>
      <c r="H482" s="12" t="s">
        <v>4448</v>
      </c>
      <c r="I482" s="8" t="s">
        <v>5790</v>
      </c>
      <c r="J482" s="753" t="s">
        <v>5474</v>
      </c>
      <c r="K482" s="13"/>
      <c r="L482" s="13"/>
      <c r="M482" s="13"/>
      <c r="N482" s="13"/>
      <c r="O482" s="13"/>
      <c r="P482" s="13"/>
      <c r="Q482" s="13"/>
      <c r="R482" s="13"/>
      <c r="S482" s="13"/>
      <c r="T482" s="13"/>
      <c r="U482" s="13"/>
      <c r="V482" s="13"/>
      <c r="W482" s="13"/>
      <c r="X482" s="13"/>
      <c r="Y482" s="13"/>
      <c r="Z482" s="13"/>
      <c r="AA482" s="13"/>
      <c r="AB482" s="13"/>
      <c r="AC482" s="13"/>
    </row>
    <row r="483" ht="15.75" customHeight="1">
      <c r="A483" s="801" t="s">
        <v>3848</v>
      </c>
      <c r="B483" s="8" t="s">
        <v>2273</v>
      </c>
      <c r="C483" s="144" t="s">
        <v>5791</v>
      </c>
      <c r="D483" s="11" t="s">
        <v>5792</v>
      </c>
      <c r="E483" s="12" t="s">
        <v>572</v>
      </c>
      <c r="F483" s="11">
        <v>9.1559212E7</v>
      </c>
      <c r="G483" s="12" t="s">
        <v>5793</v>
      </c>
      <c r="H483" s="12" t="s">
        <v>4448</v>
      </c>
      <c r="I483" s="8" t="s">
        <v>5794</v>
      </c>
      <c r="J483" s="753" t="s">
        <v>5474</v>
      </c>
      <c r="K483" s="13"/>
      <c r="L483" s="13"/>
      <c r="M483" s="13"/>
      <c r="N483" s="13"/>
      <c r="O483" s="13"/>
      <c r="P483" s="13"/>
      <c r="Q483" s="13"/>
      <c r="R483" s="13"/>
      <c r="S483" s="13"/>
      <c r="T483" s="13"/>
      <c r="U483" s="13"/>
      <c r="V483" s="13"/>
      <c r="W483" s="13"/>
      <c r="X483" s="13"/>
      <c r="Y483" s="13"/>
      <c r="Z483" s="13"/>
      <c r="AA483" s="13"/>
      <c r="AB483" s="13"/>
      <c r="AC483" s="13"/>
    </row>
    <row r="484" ht="15.75" customHeight="1">
      <c r="A484" s="880"/>
      <c r="B484" s="507"/>
      <c r="C484" s="507"/>
      <c r="D484" s="507"/>
      <c r="E484" s="507"/>
      <c r="F484" s="507"/>
      <c r="G484" s="507"/>
      <c r="H484" s="507"/>
      <c r="I484" s="507"/>
      <c r="J484" s="507"/>
      <c r="K484" s="507"/>
      <c r="L484" s="507"/>
      <c r="M484" s="507"/>
      <c r="N484" s="507"/>
      <c r="O484" s="507"/>
      <c r="P484" s="507"/>
      <c r="Q484" s="507"/>
      <c r="R484" s="507"/>
      <c r="S484" s="507"/>
      <c r="T484" s="507"/>
      <c r="U484" s="507"/>
      <c r="V484" s="507"/>
      <c r="W484" s="507"/>
      <c r="X484" s="507"/>
      <c r="Y484" s="507"/>
      <c r="Z484" s="507"/>
      <c r="AA484" s="507"/>
      <c r="AB484" s="507"/>
      <c r="AC484" s="537"/>
    </row>
    <row r="485" ht="15.75" customHeight="1">
      <c r="A485" s="731" t="s">
        <v>5795</v>
      </c>
      <c r="B485" s="12" t="s">
        <v>5796</v>
      </c>
      <c r="C485" s="279" t="s">
        <v>5797</v>
      </c>
      <c r="D485" s="272" t="s">
        <v>1560</v>
      </c>
      <c r="E485" s="13"/>
      <c r="F485" s="144" t="s">
        <v>5798</v>
      </c>
      <c r="G485" s="13"/>
      <c r="H485" s="12" t="s">
        <v>5013</v>
      </c>
      <c r="I485" s="8" t="s">
        <v>5799</v>
      </c>
      <c r="J485" s="13"/>
      <c r="K485" s="13"/>
      <c r="L485" s="13"/>
      <c r="M485" s="13"/>
      <c r="N485" s="13"/>
      <c r="O485" s="13"/>
      <c r="P485" s="13"/>
      <c r="Q485" s="13"/>
      <c r="R485" s="13"/>
      <c r="S485" s="13"/>
    </row>
    <row r="486" ht="15.75" customHeight="1">
      <c r="A486" s="907" t="s">
        <v>5800</v>
      </c>
      <c r="B486" s="753" t="s">
        <v>5796</v>
      </c>
      <c r="C486" s="868" t="s">
        <v>3202</v>
      </c>
      <c r="D486" s="869" t="s">
        <v>4424</v>
      </c>
      <c r="E486" s="439"/>
      <c r="F486" s="185" t="s">
        <v>5801</v>
      </c>
      <c r="G486" s="439"/>
      <c r="H486" s="753" t="s">
        <v>5013</v>
      </c>
      <c r="I486" s="800" t="s">
        <v>5802</v>
      </c>
      <c r="J486" s="184"/>
      <c r="K486" s="439"/>
      <c r="L486" s="439"/>
      <c r="M486" s="439"/>
      <c r="N486" s="439"/>
      <c r="O486" s="439"/>
      <c r="P486" s="439"/>
      <c r="Q486" s="439"/>
      <c r="R486" s="439"/>
      <c r="S486" s="439"/>
      <c r="T486" s="186"/>
      <c r="U486" s="186"/>
      <c r="V486" s="186"/>
      <c r="W486" s="186"/>
      <c r="X486" s="186"/>
      <c r="Y486" s="186"/>
      <c r="Z486" s="186"/>
      <c r="AA486" s="186"/>
      <c r="AB486" s="186"/>
      <c r="AC486" s="186"/>
    </row>
    <row r="487" ht="15.75" customHeight="1">
      <c r="A487" s="854" t="s">
        <v>5803</v>
      </c>
      <c r="B487" s="12" t="s">
        <v>5796</v>
      </c>
      <c r="C487" s="279" t="s">
        <v>5804</v>
      </c>
      <c r="D487" s="272" t="s">
        <v>1560</v>
      </c>
      <c r="E487" s="13"/>
      <c r="F487" s="144" t="s">
        <v>5805</v>
      </c>
      <c r="G487" s="13"/>
      <c r="H487" s="12" t="s">
        <v>5013</v>
      </c>
      <c r="I487" s="8" t="s">
        <v>5806</v>
      </c>
      <c r="J487" s="13"/>
      <c r="K487" s="13"/>
      <c r="L487" s="13"/>
      <c r="M487" s="13"/>
      <c r="N487" s="13"/>
      <c r="O487" s="13"/>
      <c r="P487" s="13"/>
      <c r="Q487" s="13"/>
      <c r="R487" s="13"/>
      <c r="S487" s="13"/>
    </row>
    <row r="488" ht="15.75" customHeight="1">
      <c r="A488" s="731" t="s">
        <v>3568</v>
      </c>
      <c r="B488" s="12" t="s">
        <v>5796</v>
      </c>
      <c r="C488" s="279" t="s">
        <v>3571</v>
      </c>
      <c r="D488" s="272" t="s">
        <v>1560</v>
      </c>
      <c r="E488" s="12" t="s">
        <v>3569</v>
      </c>
      <c r="F488" s="11" t="s">
        <v>3570</v>
      </c>
      <c r="G488" s="13"/>
      <c r="H488" s="12" t="s">
        <v>5013</v>
      </c>
      <c r="I488" s="8" t="s">
        <v>5807</v>
      </c>
      <c r="J488" s="13"/>
      <c r="K488" s="13"/>
      <c r="L488" s="13"/>
      <c r="M488" s="13"/>
      <c r="N488" s="13"/>
      <c r="O488" s="13"/>
      <c r="P488" s="13"/>
      <c r="Q488" s="13"/>
      <c r="R488" s="13"/>
      <c r="S488" s="13"/>
    </row>
    <row r="489" ht="15.75" customHeight="1">
      <c r="A489" s="908" t="s">
        <v>5808</v>
      </c>
      <c r="B489" s="12" t="s">
        <v>5796</v>
      </c>
      <c r="C489" s="279" t="s">
        <v>5809</v>
      </c>
      <c r="D489" s="13"/>
      <c r="E489" s="13"/>
      <c r="F489" s="11" t="s">
        <v>5810</v>
      </c>
      <c r="G489" s="13"/>
      <c r="H489" s="12" t="s">
        <v>5013</v>
      </c>
      <c r="I489" s="12" t="s">
        <v>4726</v>
      </c>
      <c r="J489" s="184" t="s">
        <v>3581</v>
      </c>
      <c r="K489" s="13"/>
      <c r="L489" s="13"/>
      <c r="M489" s="13"/>
      <c r="N489" s="13"/>
      <c r="O489" s="13"/>
      <c r="P489" s="13"/>
      <c r="Q489" s="13"/>
      <c r="R489" s="13"/>
      <c r="S489" s="13"/>
    </row>
    <row r="490" ht="15.75" customHeight="1">
      <c r="A490" s="908" t="s">
        <v>5811</v>
      </c>
      <c r="B490" s="12" t="s">
        <v>5796</v>
      </c>
      <c r="C490" s="12" t="s">
        <v>5812</v>
      </c>
      <c r="D490" s="13"/>
      <c r="E490" s="13"/>
      <c r="F490" s="909" t="s">
        <v>5813</v>
      </c>
      <c r="G490" s="13"/>
      <c r="H490" s="12" t="s">
        <v>5013</v>
      </c>
      <c r="I490" s="8" t="s">
        <v>5814</v>
      </c>
      <c r="J490" s="184" t="s">
        <v>3566</v>
      </c>
      <c r="K490" s="13"/>
      <c r="L490" s="13"/>
      <c r="M490" s="13"/>
      <c r="N490" s="13"/>
      <c r="O490" s="13"/>
      <c r="P490" s="13"/>
      <c r="Q490" s="13"/>
      <c r="R490" s="13"/>
      <c r="S490" s="13"/>
    </row>
    <row r="491" ht="15.75" customHeight="1">
      <c r="A491" s="908" t="s">
        <v>5815</v>
      </c>
      <c r="B491" s="12" t="s">
        <v>5796</v>
      </c>
      <c r="C491" s="910" t="s">
        <v>5816</v>
      </c>
      <c r="D491" s="13"/>
      <c r="E491" s="13"/>
      <c r="F491" s="909" t="s">
        <v>5817</v>
      </c>
      <c r="G491" s="13"/>
      <c r="H491" s="12" t="s">
        <v>5013</v>
      </c>
      <c r="I491" s="12" t="s">
        <v>5485</v>
      </c>
      <c r="J491" s="426" t="s">
        <v>4448</v>
      </c>
      <c r="K491" s="12" t="s">
        <v>5818</v>
      </c>
      <c r="L491" s="746" t="s">
        <v>4450</v>
      </c>
      <c r="M491" s="13"/>
      <c r="N491" s="13"/>
      <c r="O491" s="13"/>
      <c r="P491" s="13"/>
      <c r="Q491" s="13"/>
      <c r="R491" s="13"/>
      <c r="S491" s="13"/>
    </row>
    <row r="492" ht="15.75" customHeight="1">
      <c r="A492" s="908" t="s">
        <v>5819</v>
      </c>
      <c r="B492" s="12" t="s">
        <v>5796</v>
      </c>
      <c r="C492" s="12" t="s">
        <v>5820</v>
      </c>
      <c r="D492" s="13"/>
      <c r="E492" s="13"/>
      <c r="F492" s="909" t="s">
        <v>5821</v>
      </c>
      <c r="G492" s="13"/>
      <c r="H492" s="12" t="s">
        <v>5013</v>
      </c>
      <c r="I492" s="12" t="s">
        <v>4726</v>
      </c>
      <c r="J492" s="184" t="s">
        <v>3581</v>
      </c>
      <c r="K492" s="13"/>
      <c r="L492" s="13"/>
      <c r="M492" s="13"/>
      <c r="N492" s="13"/>
      <c r="O492" s="13"/>
      <c r="P492" s="13"/>
      <c r="Q492" s="13"/>
      <c r="R492" s="13"/>
      <c r="S492" s="13"/>
      <c r="T492" s="13"/>
      <c r="U492" s="13"/>
      <c r="V492" s="13"/>
      <c r="W492" s="13"/>
      <c r="X492" s="13"/>
      <c r="Y492" s="13"/>
      <c r="Z492" s="13"/>
      <c r="AA492" s="13"/>
      <c r="AB492" s="13"/>
      <c r="AC492" s="13"/>
    </row>
    <row r="493" ht="15.75" customHeight="1">
      <c r="A493" s="908" t="s">
        <v>5822</v>
      </c>
      <c r="B493" s="12" t="s">
        <v>5796</v>
      </c>
      <c r="C493" s="12" t="s">
        <v>5823</v>
      </c>
      <c r="D493" s="13"/>
      <c r="E493" s="13"/>
      <c r="F493" s="909" t="s">
        <v>5824</v>
      </c>
      <c r="G493" s="13"/>
      <c r="H493" s="12" t="s">
        <v>5013</v>
      </c>
      <c r="I493" s="12" t="s">
        <v>5825</v>
      </c>
      <c r="J493" s="13"/>
      <c r="K493" s="13"/>
      <c r="L493" s="13"/>
      <c r="M493" s="13"/>
      <c r="N493" s="13"/>
      <c r="O493" s="13"/>
      <c r="P493" s="13"/>
      <c r="Q493" s="13"/>
      <c r="R493" s="13"/>
      <c r="S493" s="13"/>
      <c r="T493" s="13"/>
      <c r="U493" s="13"/>
      <c r="V493" s="13"/>
      <c r="W493" s="13"/>
      <c r="X493" s="13"/>
      <c r="Y493" s="13"/>
      <c r="Z493" s="13"/>
      <c r="AA493" s="13"/>
      <c r="AB493" s="13"/>
      <c r="AC493" s="13"/>
    </row>
    <row r="494" ht="15.75" customHeight="1">
      <c r="A494" s="880"/>
      <c r="B494" s="507"/>
      <c r="C494" s="507"/>
      <c r="D494" s="507"/>
      <c r="E494" s="507"/>
      <c r="F494" s="507"/>
      <c r="G494" s="507"/>
      <c r="H494" s="507"/>
      <c r="I494" s="507"/>
      <c r="J494" s="507"/>
      <c r="K494" s="507"/>
      <c r="L494" s="507"/>
      <c r="M494" s="507"/>
      <c r="N494" s="507"/>
      <c r="O494" s="507"/>
      <c r="P494" s="507"/>
      <c r="Q494" s="507"/>
      <c r="R494" s="507"/>
      <c r="S494" s="507"/>
      <c r="T494" s="507"/>
      <c r="U494" s="507"/>
      <c r="V494" s="507"/>
      <c r="W494" s="507"/>
      <c r="X494" s="507"/>
      <c r="Y494" s="507"/>
      <c r="Z494" s="507"/>
      <c r="AA494" s="507"/>
      <c r="AB494" s="507"/>
      <c r="AC494" s="537"/>
    </row>
    <row r="495" ht="15.75" customHeight="1">
      <c r="A495" s="911" t="s">
        <v>5826</v>
      </c>
      <c r="B495" s="12" t="s">
        <v>5450</v>
      </c>
      <c r="C495" s="12" t="s">
        <v>5827</v>
      </c>
      <c r="D495" s="12" t="s">
        <v>5828</v>
      </c>
      <c r="E495" s="13"/>
      <c r="F495" s="12" t="s">
        <v>5829</v>
      </c>
      <c r="G495" s="12" t="s">
        <v>5830</v>
      </c>
      <c r="H495" s="11" t="s">
        <v>3581</v>
      </c>
      <c r="I495" s="12" t="s">
        <v>5831</v>
      </c>
      <c r="J495" s="13"/>
      <c r="K495" s="13"/>
      <c r="L495" s="13"/>
      <c r="M495" s="13"/>
      <c r="N495" s="13"/>
      <c r="O495" s="13"/>
      <c r="P495" s="13"/>
      <c r="Q495" s="13"/>
      <c r="R495" s="13"/>
      <c r="S495" s="13"/>
      <c r="T495" s="13"/>
      <c r="U495" s="13"/>
      <c r="V495" s="13"/>
      <c r="W495" s="13"/>
      <c r="X495" s="13"/>
      <c r="Y495" s="13"/>
      <c r="Z495" s="13"/>
      <c r="AA495" s="13"/>
      <c r="AB495" s="13"/>
      <c r="AC495" s="13"/>
    </row>
    <row r="496" ht="15.75" customHeight="1">
      <c r="A496" s="3" t="s">
        <v>5832</v>
      </c>
      <c r="B496" s="12" t="s">
        <v>5833</v>
      </c>
      <c r="C496" s="12" t="s">
        <v>5834</v>
      </c>
      <c r="D496" s="12" t="s">
        <v>4598</v>
      </c>
      <c r="E496" s="12" t="s">
        <v>5835</v>
      </c>
      <c r="F496" s="12" t="s">
        <v>5836</v>
      </c>
      <c r="G496" s="13"/>
      <c r="H496" s="11" t="s">
        <v>3581</v>
      </c>
      <c r="I496" s="12" t="s">
        <v>3277</v>
      </c>
      <c r="J496" s="426" t="s">
        <v>3585</v>
      </c>
      <c r="K496" s="8" t="s">
        <v>5837</v>
      </c>
      <c r="L496" s="770"/>
      <c r="M496" s="13"/>
      <c r="N496" s="13"/>
      <c r="O496" s="13"/>
      <c r="P496" s="13"/>
      <c r="Q496" s="13"/>
      <c r="R496" s="13"/>
      <c r="S496" s="13"/>
      <c r="T496" s="13"/>
      <c r="U496" s="13"/>
      <c r="V496" s="13"/>
      <c r="W496" s="13"/>
      <c r="X496" s="13"/>
      <c r="Y496" s="13"/>
      <c r="Z496" s="13"/>
      <c r="AA496" s="13"/>
      <c r="AB496" s="13"/>
      <c r="AC496" s="13"/>
    </row>
    <row r="497" ht="15.75" customHeight="1">
      <c r="A497" s="3" t="s">
        <v>5838</v>
      </c>
      <c r="B497" s="12" t="s">
        <v>171</v>
      </c>
      <c r="C497" s="12" t="s">
        <v>5839</v>
      </c>
      <c r="D497" s="12" t="s">
        <v>5020</v>
      </c>
      <c r="E497" s="13"/>
      <c r="F497" s="12" t="s">
        <v>5840</v>
      </c>
      <c r="G497" s="12" t="s">
        <v>5841</v>
      </c>
      <c r="H497" s="11" t="s">
        <v>3581</v>
      </c>
      <c r="I497" s="12" t="s">
        <v>5842</v>
      </c>
      <c r="J497" s="13"/>
      <c r="K497" s="13"/>
      <c r="L497" s="13"/>
      <c r="M497" s="13"/>
      <c r="N497" s="13"/>
      <c r="O497" s="13"/>
      <c r="P497" s="13"/>
      <c r="Q497" s="13"/>
      <c r="R497" s="13"/>
      <c r="S497" s="13"/>
      <c r="T497" s="13"/>
      <c r="U497" s="13"/>
      <c r="V497" s="13"/>
      <c r="W497" s="13"/>
      <c r="X497" s="13"/>
      <c r="Y497" s="13"/>
      <c r="Z497" s="13"/>
      <c r="AA497" s="13"/>
      <c r="AB497" s="13"/>
      <c r="AC497" s="13"/>
    </row>
    <row r="498" ht="15.75" customHeight="1">
      <c r="A498" s="3" t="s">
        <v>5843</v>
      </c>
      <c r="B498" s="8" t="s">
        <v>5844</v>
      </c>
      <c r="C498" s="912" t="s">
        <v>5845</v>
      </c>
      <c r="D498" s="913" t="s">
        <v>4695</v>
      </c>
      <c r="E498" s="12" t="s">
        <v>5846</v>
      </c>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ht="15.75" customHeight="1">
      <c r="A499" s="3" t="s">
        <v>5847</v>
      </c>
      <c r="B499" s="8" t="s">
        <v>5848</v>
      </c>
      <c r="C499" s="12" t="s">
        <v>5849</v>
      </c>
      <c r="D499" s="11" t="s">
        <v>5850</v>
      </c>
      <c r="E499" s="13"/>
      <c r="F499" s="512">
        <f>+37493451015</f>
        <v>37493451015</v>
      </c>
      <c r="G499" s="13"/>
      <c r="H499" s="11" t="s">
        <v>3581</v>
      </c>
      <c r="I499" s="8" t="s">
        <v>5851</v>
      </c>
      <c r="J499" s="13"/>
      <c r="K499" s="13"/>
      <c r="L499" s="13"/>
      <c r="M499" s="13"/>
      <c r="N499" s="13"/>
      <c r="O499" s="13"/>
      <c r="P499" s="13"/>
      <c r="Q499" s="13"/>
      <c r="R499" s="13"/>
      <c r="S499" s="13"/>
      <c r="T499" s="13"/>
      <c r="U499" s="13"/>
      <c r="V499" s="13"/>
      <c r="W499" s="13"/>
      <c r="X499" s="13"/>
      <c r="Y499" s="13"/>
      <c r="Z499" s="13"/>
      <c r="AA499" s="13"/>
      <c r="AB499" s="13"/>
      <c r="AC499" s="13"/>
    </row>
    <row r="500" ht="15.75" customHeight="1">
      <c r="A500" s="914" t="s">
        <v>5852</v>
      </c>
      <c r="B500" s="12" t="s">
        <v>5853</v>
      </c>
      <c r="C500" s="12" t="s">
        <v>5854</v>
      </c>
      <c r="D500" s="12" t="s">
        <v>5855</v>
      </c>
      <c r="E500" s="13"/>
      <c r="F500" s="12" t="s">
        <v>5856</v>
      </c>
      <c r="G500" s="915" t="s">
        <v>5857</v>
      </c>
      <c r="H500" s="11" t="s">
        <v>3581</v>
      </c>
      <c r="I500" s="12" t="s">
        <v>5842</v>
      </c>
      <c r="J500" s="13"/>
      <c r="K500" s="13"/>
      <c r="L500" s="13"/>
      <c r="M500" s="13"/>
      <c r="N500" s="13"/>
      <c r="O500" s="13"/>
      <c r="P500" s="13"/>
      <c r="Q500" s="13"/>
      <c r="R500" s="13"/>
      <c r="S500" s="13"/>
      <c r="T500" s="13"/>
      <c r="U500" s="13"/>
      <c r="V500" s="13"/>
      <c r="W500" s="13"/>
      <c r="X500" s="13"/>
      <c r="Y500" s="13"/>
      <c r="Z500" s="13"/>
      <c r="AA500" s="13"/>
      <c r="AB500" s="13"/>
      <c r="AC500" s="13"/>
    </row>
    <row r="501" ht="15.75" customHeight="1">
      <c r="A501" s="880"/>
      <c r="B501" s="507"/>
      <c r="C501" s="507"/>
      <c r="D501" s="507"/>
      <c r="E501" s="507"/>
      <c r="F501" s="507"/>
      <c r="G501" s="507"/>
      <c r="H501" s="507"/>
      <c r="I501" s="507"/>
      <c r="J501" s="507"/>
      <c r="K501" s="507"/>
      <c r="L501" s="507"/>
      <c r="M501" s="507"/>
      <c r="N501" s="507"/>
      <c r="O501" s="507"/>
      <c r="P501" s="507"/>
      <c r="Q501" s="507"/>
      <c r="R501" s="507"/>
      <c r="S501" s="507"/>
      <c r="T501" s="507"/>
      <c r="U501" s="507"/>
      <c r="V501" s="507"/>
      <c r="W501" s="507"/>
      <c r="X501" s="507"/>
      <c r="Y501" s="507"/>
      <c r="Z501" s="507"/>
      <c r="AA501" s="507"/>
      <c r="AB501" s="507"/>
      <c r="AC501" s="537"/>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ht="15.75" customHeight="1">
      <c r="K505" s="13"/>
      <c r="L505" s="13"/>
      <c r="M505" s="13"/>
      <c r="N505" s="13"/>
      <c r="O505" s="13"/>
      <c r="P505" s="13"/>
      <c r="Q505" s="13"/>
      <c r="R505" s="13"/>
      <c r="S505" s="13"/>
    </row>
    <row r="506" ht="15.75" customHeight="1">
      <c r="K506" s="13"/>
      <c r="L506" s="13"/>
      <c r="M506" s="13"/>
      <c r="N506" s="13"/>
      <c r="O506" s="13"/>
      <c r="P506" s="13"/>
      <c r="Q506" s="13"/>
      <c r="R506" s="13"/>
      <c r="S506" s="13"/>
    </row>
    <row r="507" ht="15.75" customHeight="1">
      <c r="A507" s="916" t="s">
        <v>5858</v>
      </c>
      <c r="K507" s="13"/>
      <c r="L507" s="13"/>
      <c r="M507" s="13"/>
      <c r="N507" s="13"/>
      <c r="O507" s="13"/>
      <c r="P507" s="13"/>
      <c r="Q507" s="13"/>
      <c r="R507" s="13"/>
      <c r="S507" s="13"/>
    </row>
    <row r="508" ht="15.75" customHeight="1">
      <c r="K508" s="13"/>
      <c r="L508" s="13"/>
      <c r="M508" s="13"/>
      <c r="N508" s="13"/>
      <c r="O508" s="13"/>
      <c r="P508" s="13"/>
      <c r="Q508" s="13"/>
      <c r="R508" s="13"/>
      <c r="S508" s="13"/>
    </row>
    <row r="509" ht="15.75" customHeight="1">
      <c r="K509" s="13"/>
      <c r="L509" s="13"/>
      <c r="M509" s="13"/>
      <c r="N509" s="13"/>
      <c r="O509" s="13"/>
      <c r="P509" s="13"/>
      <c r="Q509" s="13"/>
      <c r="R509" s="13"/>
      <c r="S509" s="13"/>
    </row>
    <row r="510" ht="15.75" customHeight="1">
      <c r="K510" s="13"/>
      <c r="L510" s="13"/>
      <c r="M510" s="13"/>
      <c r="N510" s="13"/>
      <c r="O510" s="13"/>
      <c r="P510" s="13"/>
      <c r="Q510" s="13"/>
      <c r="R510" s="13"/>
      <c r="S510" s="13"/>
    </row>
    <row r="511" ht="15.75" customHeight="1">
      <c r="K511" s="13"/>
      <c r="L511" s="13"/>
      <c r="M511" s="13"/>
      <c r="N511" s="13"/>
      <c r="O511" s="13"/>
      <c r="P511" s="13"/>
      <c r="Q511" s="13"/>
      <c r="R511" s="13"/>
      <c r="S511" s="13"/>
    </row>
    <row r="512" ht="15.75" customHeight="1">
      <c r="K512" s="13"/>
      <c r="L512" s="13"/>
      <c r="M512" s="13"/>
      <c r="N512" s="13"/>
      <c r="O512" s="13"/>
      <c r="P512" s="13"/>
      <c r="Q512" s="13"/>
      <c r="R512" s="13"/>
      <c r="S512" s="13"/>
    </row>
    <row r="513" ht="15.75" customHeight="1">
      <c r="K513" s="13"/>
      <c r="L513" s="13"/>
      <c r="M513" s="13"/>
      <c r="N513" s="13"/>
      <c r="O513" s="13"/>
      <c r="P513" s="13"/>
      <c r="Q513" s="13"/>
      <c r="R513" s="13"/>
      <c r="S513" s="13"/>
    </row>
    <row r="514" ht="15.75" customHeight="1">
      <c r="K514" s="13"/>
      <c r="L514" s="13"/>
      <c r="M514" s="13"/>
      <c r="N514" s="13"/>
      <c r="O514" s="13"/>
      <c r="P514" s="13"/>
      <c r="Q514" s="13"/>
      <c r="R514" s="13"/>
      <c r="S514" s="13"/>
    </row>
    <row r="515" ht="15.75" customHeight="1">
      <c r="K515" s="13"/>
      <c r="L515" s="13"/>
      <c r="M515" s="13"/>
      <c r="N515" s="13"/>
      <c r="O515" s="13"/>
      <c r="P515" s="13"/>
      <c r="Q515" s="13"/>
      <c r="R515" s="13"/>
      <c r="S515" s="13"/>
    </row>
    <row r="516" ht="15.75" customHeight="1">
      <c r="K516" s="13"/>
      <c r="L516" s="13"/>
      <c r="M516" s="13"/>
      <c r="N516" s="13"/>
      <c r="O516" s="13"/>
      <c r="P516" s="13"/>
      <c r="Q516" s="13"/>
      <c r="R516" s="13"/>
      <c r="S516" s="13"/>
    </row>
    <row r="517" ht="15.75" customHeight="1">
      <c r="K517" s="13"/>
      <c r="L517" s="13"/>
      <c r="M517" s="13"/>
      <c r="N517" s="13"/>
      <c r="O517" s="13"/>
      <c r="P517" s="13"/>
      <c r="Q517" s="13"/>
      <c r="R517" s="13"/>
      <c r="S517" s="13"/>
    </row>
    <row r="518" ht="15.75" customHeight="1">
      <c r="K518" s="13"/>
      <c r="L518" s="13"/>
      <c r="M518" s="13"/>
      <c r="N518" s="13"/>
      <c r="O518" s="13"/>
      <c r="P518" s="13"/>
      <c r="Q518" s="13"/>
      <c r="R518" s="13"/>
      <c r="S518" s="13"/>
    </row>
    <row r="519" ht="15.75" customHeight="1">
      <c r="K519" s="13"/>
      <c r="L519" s="13"/>
      <c r="M519" s="13"/>
      <c r="N519" s="13"/>
      <c r="O519" s="13"/>
      <c r="P519" s="13"/>
      <c r="Q519" s="13"/>
      <c r="R519" s="13"/>
      <c r="S519" s="13"/>
    </row>
    <row r="520" ht="15.75" customHeight="1">
      <c r="K520" s="13"/>
      <c r="L520" s="13"/>
      <c r="M520" s="13"/>
      <c r="N520" s="13"/>
      <c r="O520" s="13"/>
      <c r="P520" s="13"/>
      <c r="Q520" s="13"/>
      <c r="R520" s="13"/>
      <c r="S520" s="13"/>
    </row>
    <row r="521" ht="15.75" customHeight="1">
      <c r="K521" s="13"/>
      <c r="L521" s="13"/>
      <c r="M521" s="13"/>
      <c r="N521" s="13"/>
      <c r="O521" s="13"/>
      <c r="P521" s="13"/>
      <c r="Q521" s="13"/>
      <c r="R521" s="13"/>
      <c r="S521" s="13"/>
    </row>
    <row r="522" ht="15.75" customHeight="1">
      <c r="K522" s="13"/>
      <c r="L522" s="13"/>
      <c r="M522" s="13"/>
      <c r="N522" s="13"/>
      <c r="O522" s="13"/>
      <c r="P522" s="13"/>
      <c r="Q522" s="13"/>
      <c r="R522" s="13"/>
      <c r="S522" s="13"/>
    </row>
    <row r="523" ht="15.75" customHeight="1">
      <c r="K523" s="13"/>
      <c r="L523" s="13"/>
      <c r="M523" s="13"/>
      <c r="N523" s="13"/>
      <c r="O523" s="13"/>
      <c r="P523" s="13"/>
      <c r="Q523" s="13"/>
      <c r="R523" s="13"/>
      <c r="S523" s="13"/>
    </row>
    <row r="524" ht="15.75" customHeight="1">
      <c r="K524" s="13"/>
      <c r="L524" s="13"/>
      <c r="M524" s="13"/>
      <c r="N524" s="13"/>
      <c r="O524" s="13"/>
      <c r="P524" s="13"/>
      <c r="Q524" s="13"/>
      <c r="R524" s="13"/>
      <c r="S524" s="13"/>
    </row>
    <row r="525" ht="15.75" customHeight="1">
      <c r="K525" s="13"/>
      <c r="L525" s="13"/>
      <c r="M525" s="13"/>
      <c r="N525" s="13"/>
      <c r="O525" s="13"/>
      <c r="P525" s="13"/>
      <c r="Q525" s="13"/>
      <c r="R525" s="13"/>
      <c r="S525" s="13"/>
    </row>
    <row r="526" ht="15.75" customHeight="1">
      <c r="K526" s="13"/>
      <c r="L526" s="13"/>
      <c r="M526" s="13"/>
      <c r="N526" s="13"/>
      <c r="O526" s="13"/>
      <c r="P526" s="13"/>
      <c r="Q526" s="13"/>
      <c r="R526" s="13"/>
      <c r="S526" s="13"/>
    </row>
    <row r="527" ht="15.75" customHeight="1">
      <c r="K527" s="13"/>
      <c r="L527" s="13"/>
      <c r="M527" s="13"/>
      <c r="N527" s="13"/>
      <c r="O527" s="13"/>
      <c r="P527" s="13"/>
      <c r="Q527" s="13"/>
      <c r="R527" s="13"/>
      <c r="S527" s="13"/>
    </row>
    <row r="528" ht="15.75" customHeight="1">
      <c r="K528" s="13"/>
      <c r="L528" s="13"/>
      <c r="M528" s="13"/>
      <c r="N528" s="13"/>
      <c r="O528" s="13"/>
      <c r="P528" s="13"/>
      <c r="Q528" s="13"/>
      <c r="R528" s="13"/>
      <c r="S528" s="13"/>
    </row>
    <row r="529" ht="15.75" customHeight="1">
      <c r="K529" s="13"/>
      <c r="L529" s="13"/>
      <c r="M529" s="13"/>
      <c r="N529" s="13"/>
      <c r="O529" s="13"/>
      <c r="P529" s="13"/>
      <c r="Q529" s="13"/>
      <c r="R529" s="13"/>
      <c r="S529" s="13"/>
    </row>
    <row r="530" ht="15.75" customHeight="1">
      <c r="K530" s="13"/>
      <c r="L530" s="13"/>
      <c r="M530" s="13"/>
      <c r="N530" s="13"/>
      <c r="O530" s="13"/>
      <c r="P530" s="13"/>
      <c r="Q530" s="13"/>
      <c r="R530" s="13"/>
      <c r="S530" s="13"/>
    </row>
    <row r="531" ht="15.75" customHeight="1">
      <c r="K531" s="13"/>
      <c r="L531" s="13"/>
      <c r="M531" s="13"/>
      <c r="N531" s="13"/>
      <c r="O531" s="13"/>
      <c r="P531" s="13"/>
      <c r="Q531" s="13"/>
      <c r="R531" s="13"/>
      <c r="S531" s="13"/>
    </row>
    <row r="532" ht="15.75" customHeight="1">
      <c r="K532" s="13"/>
      <c r="L532" s="13"/>
      <c r="M532" s="13"/>
      <c r="N532" s="13"/>
      <c r="O532" s="13"/>
      <c r="P532" s="13"/>
      <c r="Q532" s="13"/>
      <c r="R532" s="13"/>
      <c r="S532" s="13"/>
    </row>
    <row r="533" ht="15.75" customHeight="1">
      <c r="K533" s="13"/>
      <c r="L533" s="13"/>
      <c r="M533" s="13"/>
      <c r="N533" s="13"/>
      <c r="O533" s="13"/>
      <c r="P533" s="13"/>
      <c r="Q533" s="13"/>
      <c r="R533" s="13"/>
      <c r="S533" s="13"/>
    </row>
    <row r="534" ht="15.75" customHeight="1">
      <c r="K534" s="13"/>
      <c r="L534" s="13"/>
      <c r="M534" s="13"/>
      <c r="N534" s="13"/>
      <c r="O534" s="13"/>
      <c r="P534" s="13"/>
      <c r="Q534" s="13"/>
      <c r="R534" s="13"/>
      <c r="S534" s="13"/>
    </row>
    <row r="535" ht="15.75" customHeight="1">
      <c r="K535" s="13"/>
      <c r="L535" s="13"/>
      <c r="M535" s="13"/>
      <c r="N535" s="13"/>
      <c r="O535" s="13"/>
      <c r="P535" s="13"/>
      <c r="Q535" s="13"/>
      <c r="R535" s="13"/>
      <c r="S535" s="13"/>
    </row>
    <row r="536" ht="15.75" customHeight="1">
      <c r="K536" s="13"/>
      <c r="L536" s="13"/>
      <c r="M536" s="13"/>
      <c r="N536" s="13"/>
      <c r="O536" s="13"/>
      <c r="P536" s="13"/>
      <c r="Q536" s="13"/>
      <c r="R536" s="13"/>
      <c r="S536" s="13"/>
    </row>
    <row r="537" ht="15.75" customHeight="1">
      <c r="K537" s="13"/>
      <c r="L537" s="13"/>
      <c r="M537" s="13"/>
      <c r="N537" s="13"/>
      <c r="O537" s="13"/>
      <c r="P537" s="13"/>
      <c r="Q537" s="13"/>
      <c r="R537" s="13"/>
      <c r="S537" s="13"/>
    </row>
    <row r="538" ht="15.75" customHeight="1">
      <c r="K538" s="13"/>
      <c r="L538" s="13"/>
      <c r="M538" s="13"/>
      <c r="N538" s="13"/>
      <c r="O538" s="13"/>
      <c r="P538" s="13"/>
      <c r="Q538" s="13"/>
      <c r="R538" s="13"/>
      <c r="S538" s="13"/>
    </row>
    <row r="539" ht="15.75" customHeight="1">
      <c r="K539" s="13"/>
      <c r="L539" s="13"/>
      <c r="M539" s="13"/>
      <c r="N539" s="13"/>
      <c r="O539" s="13"/>
      <c r="P539" s="13"/>
      <c r="Q539" s="13"/>
      <c r="R539" s="13"/>
      <c r="S539" s="13"/>
    </row>
    <row r="540" ht="15.75" customHeight="1">
      <c r="K540" s="13"/>
      <c r="L540" s="13"/>
      <c r="M540" s="13"/>
      <c r="N540" s="13"/>
      <c r="O540" s="13"/>
      <c r="P540" s="13"/>
      <c r="Q540" s="13"/>
      <c r="R540" s="13"/>
      <c r="S540" s="13"/>
    </row>
    <row r="541" ht="15.75" customHeight="1">
      <c r="K541" s="13"/>
      <c r="L541" s="13"/>
      <c r="M541" s="13"/>
      <c r="N541" s="13"/>
      <c r="O541" s="13"/>
      <c r="P541" s="13"/>
      <c r="Q541" s="13"/>
      <c r="R541" s="13"/>
      <c r="S541" s="13"/>
    </row>
    <row r="542" ht="15.75" customHeight="1">
      <c r="K542" s="13"/>
      <c r="L542" s="13"/>
      <c r="M542" s="13"/>
      <c r="N542" s="13"/>
      <c r="O542" s="13"/>
      <c r="P542" s="13"/>
      <c r="Q542" s="13"/>
      <c r="R542" s="13"/>
      <c r="S542" s="13"/>
    </row>
    <row r="543" ht="15.75" customHeight="1">
      <c r="K543" s="13"/>
      <c r="L543" s="13"/>
      <c r="M543" s="13"/>
      <c r="N543" s="13"/>
      <c r="O543" s="13"/>
      <c r="P543" s="13"/>
      <c r="Q543" s="13"/>
      <c r="R543" s="13"/>
      <c r="S543" s="13"/>
    </row>
    <row r="544" ht="15.75" customHeight="1">
      <c r="K544" s="13"/>
      <c r="L544" s="13"/>
      <c r="M544" s="13"/>
      <c r="N544" s="13"/>
      <c r="O544" s="13"/>
      <c r="P544" s="13"/>
      <c r="Q544" s="13"/>
      <c r="R544" s="13"/>
      <c r="S544" s="13"/>
    </row>
    <row r="545" ht="15.75" customHeight="1">
      <c r="K545" s="13"/>
      <c r="L545" s="13"/>
      <c r="M545" s="13"/>
      <c r="N545" s="13"/>
      <c r="O545" s="13"/>
      <c r="P545" s="13"/>
      <c r="Q545" s="13"/>
      <c r="R545" s="13"/>
      <c r="S545" s="13"/>
    </row>
    <row r="546" ht="15.75" customHeight="1">
      <c r="K546" s="13"/>
      <c r="L546" s="13"/>
      <c r="M546" s="13"/>
      <c r="N546" s="13"/>
      <c r="O546" s="13"/>
      <c r="P546" s="13"/>
      <c r="Q546" s="13"/>
      <c r="R546" s="13"/>
      <c r="S546" s="13"/>
    </row>
    <row r="547" ht="15.75" customHeight="1">
      <c r="K547" s="13"/>
      <c r="L547" s="13"/>
      <c r="M547" s="13"/>
      <c r="N547" s="13"/>
      <c r="O547" s="13"/>
      <c r="P547" s="13"/>
      <c r="Q547" s="13"/>
      <c r="R547" s="13"/>
      <c r="S547" s="13"/>
    </row>
    <row r="548" ht="15.75" customHeight="1">
      <c r="K548" s="13"/>
      <c r="L548" s="13"/>
      <c r="M548" s="13"/>
      <c r="N548" s="13"/>
      <c r="O548" s="13"/>
      <c r="P548" s="13"/>
      <c r="Q548" s="13"/>
      <c r="R548" s="13"/>
      <c r="S548" s="13"/>
    </row>
    <row r="549" ht="15.75" customHeight="1">
      <c r="K549" s="13"/>
      <c r="L549" s="13"/>
      <c r="M549" s="13"/>
      <c r="N549" s="13"/>
      <c r="O549" s="13"/>
      <c r="P549" s="13"/>
      <c r="Q549" s="13"/>
      <c r="R549" s="13"/>
      <c r="S549" s="13"/>
    </row>
    <row r="550" ht="15.75" customHeight="1">
      <c r="K550" s="13"/>
      <c r="L550" s="13"/>
      <c r="M550" s="13"/>
      <c r="N550" s="13"/>
      <c r="O550" s="13"/>
      <c r="P550" s="13"/>
      <c r="Q550" s="13"/>
      <c r="R550" s="13"/>
      <c r="S550" s="13"/>
    </row>
    <row r="551" ht="15.75" customHeight="1">
      <c r="K551" s="13"/>
      <c r="L551" s="13"/>
      <c r="M551" s="13"/>
      <c r="N551" s="13"/>
      <c r="O551" s="13"/>
      <c r="P551" s="13"/>
      <c r="Q551" s="13"/>
      <c r="R551" s="13"/>
      <c r="S551" s="13"/>
    </row>
    <row r="552" ht="15.75" customHeight="1">
      <c r="K552" s="13"/>
      <c r="L552" s="13"/>
      <c r="M552" s="13"/>
      <c r="N552" s="13"/>
      <c r="O552" s="13"/>
      <c r="P552" s="13"/>
      <c r="Q552" s="13"/>
      <c r="R552" s="13"/>
      <c r="S552" s="13"/>
    </row>
    <row r="553" ht="15.75" customHeight="1">
      <c r="K553" s="13"/>
      <c r="L553" s="13"/>
      <c r="M553" s="13"/>
      <c r="N553" s="13"/>
      <c r="O553" s="13"/>
      <c r="P553" s="13"/>
      <c r="Q553" s="13"/>
      <c r="R553" s="13"/>
      <c r="S553" s="13"/>
    </row>
    <row r="554" ht="15.75" customHeight="1">
      <c r="K554" s="13"/>
      <c r="L554" s="13"/>
      <c r="M554" s="13"/>
      <c r="N554" s="13"/>
      <c r="O554" s="13"/>
      <c r="P554" s="13"/>
      <c r="Q554" s="13"/>
      <c r="R554" s="13"/>
      <c r="S554" s="13"/>
    </row>
    <row r="555" ht="15.75" customHeight="1">
      <c r="K555" s="13"/>
      <c r="L555" s="13"/>
      <c r="M555" s="13"/>
      <c r="N555" s="13"/>
      <c r="O555" s="13"/>
      <c r="P555" s="13"/>
      <c r="Q555" s="13"/>
      <c r="R555" s="13"/>
      <c r="S555" s="13"/>
    </row>
    <row r="556" ht="15.75" customHeight="1">
      <c r="K556" s="13"/>
      <c r="L556" s="13"/>
      <c r="M556" s="13"/>
      <c r="N556" s="13"/>
      <c r="O556" s="13"/>
      <c r="P556" s="13"/>
      <c r="Q556" s="13"/>
      <c r="R556" s="13"/>
      <c r="S556" s="13"/>
    </row>
    <row r="557" ht="15.75" customHeight="1">
      <c r="K557" s="13"/>
      <c r="L557" s="13"/>
      <c r="M557" s="13"/>
      <c r="N557" s="13"/>
      <c r="O557" s="13"/>
      <c r="P557" s="13"/>
      <c r="Q557" s="13"/>
      <c r="R557" s="13"/>
      <c r="S557" s="13"/>
    </row>
    <row r="558" ht="15.75" customHeight="1">
      <c r="K558" s="13"/>
      <c r="L558" s="13"/>
      <c r="M558" s="13"/>
      <c r="N558" s="13"/>
      <c r="O558" s="13"/>
      <c r="P558" s="13"/>
      <c r="Q558" s="13"/>
      <c r="R558" s="13"/>
      <c r="S558" s="13"/>
    </row>
    <row r="559" ht="15.75" customHeight="1">
      <c r="K559" s="13"/>
      <c r="L559" s="13"/>
      <c r="M559" s="13"/>
      <c r="N559" s="13"/>
      <c r="O559" s="13"/>
      <c r="P559" s="13"/>
      <c r="Q559" s="13"/>
      <c r="R559" s="13"/>
      <c r="S559" s="13"/>
    </row>
    <row r="560" ht="15.75" customHeight="1">
      <c r="K560" s="13"/>
      <c r="L560" s="13"/>
      <c r="M560" s="13"/>
      <c r="N560" s="13"/>
      <c r="O560" s="13"/>
      <c r="P560" s="13"/>
      <c r="Q560" s="13"/>
      <c r="R560" s="13"/>
      <c r="S560" s="13"/>
    </row>
    <row r="561" ht="15.75" customHeight="1">
      <c r="K561" s="13"/>
      <c r="L561" s="13"/>
      <c r="M561" s="13"/>
      <c r="N561" s="13"/>
      <c r="O561" s="13"/>
      <c r="P561" s="13"/>
      <c r="Q561" s="13"/>
      <c r="R561" s="13"/>
      <c r="S561" s="13"/>
    </row>
    <row r="562" ht="15.75" customHeight="1">
      <c r="K562" s="13"/>
      <c r="L562" s="13"/>
      <c r="M562" s="13"/>
      <c r="N562" s="13"/>
      <c r="O562" s="13"/>
      <c r="P562" s="13"/>
      <c r="Q562" s="13"/>
      <c r="R562" s="13"/>
      <c r="S562" s="13"/>
    </row>
    <row r="563" ht="15.75" customHeight="1">
      <c r="K563" s="13"/>
      <c r="L563" s="13"/>
      <c r="M563" s="13"/>
      <c r="N563" s="13"/>
      <c r="O563" s="13"/>
      <c r="P563" s="13"/>
      <c r="Q563" s="13"/>
      <c r="R563" s="13"/>
      <c r="S563" s="13"/>
    </row>
    <row r="564" ht="15.75" customHeight="1">
      <c r="K564" s="13"/>
      <c r="L564" s="13"/>
      <c r="M564" s="13"/>
      <c r="N564" s="13"/>
      <c r="O564" s="13"/>
      <c r="P564" s="13"/>
      <c r="Q564" s="13"/>
      <c r="R564" s="13"/>
      <c r="S564" s="13"/>
    </row>
    <row r="565" ht="15.75" customHeight="1">
      <c r="K565" s="13"/>
      <c r="L565" s="13"/>
      <c r="M565" s="13"/>
      <c r="N565" s="13"/>
      <c r="O565" s="13"/>
      <c r="P565" s="13"/>
      <c r="Q565" s="13"/>
      <c r="R565" s="13"/>
      <c r="S565" s="13"/>
    </row>
    <row r="566" ht="15.75" customHeight="1">
      <c r="K566" s="13"/>
      <c r="L566" s="13"/>
      <c r="M566" s="13"/>
      <c r="N566" s="13"/>
      <c r="O566" s="13"/>
      <c r="P566" s="13"/>
      <c r="Q566" s="13"/>
      <c r="R566" s="13"/>
      <c r="S566" s="13"/>
    </row>
    <row r="567" ht="15.75" customHeight="1">
      <c r="K567" s="13"/>
      <c r="L567" s="13"/>
      <c r="M567" s="13"/>
      <c r="N567" s="13"/>
      <c r="O567" s="13"/>
      <c r="P567" s="13"/>
      <c r="Q567" s="13"/>
      <c r="R567" s="13"/>
      <c r="S567" s="13"/>
    </row>
    <row r="568" ht="15.75" customHeight="1">
      <c r="K568" s="13"/>
      <c r="L568" s="13"/>
      <c r="M568" s="13"/>
      <c r="N568" s="13"/>
      <c r="O568" s="13"/>
      <c r="P568" s="13"/>
      <c r="Q568" s="13"/>
      <c r="R568" s="13"/>
      <c r="S568" s="13"/>
    </row>
    <row r="569" ht="15.75" customHeight="1">
      <c r="K569" s="13"/>
      <c r="L569" s="13"/>
      <c r="M569" s="13"/>
      <c r="N569" s="13"/>
      <c r="O569" s="13"/>
      <c r="P569" s="13"/>
      <c r="Q569" s="13"/>
      <c r="R569" s="13"/>
      <c r="S569" s="13"/>
    </row>
    <row r="570" ht="15.75" customHeight="1">
      <c r="K570" s="13"/>
      <c r="L570" s="13"/>
      <c r="M570" s="13"/>
      <c r="N570" s="13"/>
      <c r="O570" s="13"/>
      <c r="P570" s="13"/>
      <c r="Q570" s="13"/>
      <c r="R570" s="13"/>
      <c r="S570" s="13"/>
    </row>
    <row r="571" ht="15.75" customHeight="1">
      <c r="K571" s="13"/>
      <c r="L571" s="13"/>
      <c r="M571" s="13"/>
      <c r="N571" s="13"/>
      <c r="O571" s="13"/>
      <c r="P571" s="13"/>
      <c r="Q571" s="13"/>
      <c r="R571" s="13"/>
      <c r="S571" s="13"/>
    </row>
    <row r="572" ht="15.75" customHeight="1">
      <c r="K572" s="13"/>
      <c r="L572" s="13"/>
      <c r="M572" s="13"/>
      <c r="N572" s="13"/>
      <c r="O572" s="13"/>
      <c r="P572" s="13"/>
      <c r="Q572" s="13"/>
      <c r="R572" s="13"/>
      <c r="S572" s="13"/>
    </row>
    <row r="573" ht="15.75" customHeight="1">
      <c r="K573" s="13"/>
      <c r="L573" s="13"/>
      <c r="M573" s="13"/>
      <c r="N573" s="13"/>
      <c r="O573" s="13"/>
      <c r="P573" s="13"/>
      <c r="Q573" s="13"/>
      <c r="R573" s="13"/>
      <c r="S573" s="13"/>
    </row>
    <row r="574" ht="15.75" customHeight="1">
      <c r="K574" s="13"/>
      <c r="L574" s="13"/>
      <c r="M574" s="13"/>
      <c r="N574" s="13"/>
      <c r="O574" s="13"/>
      <c r="P574" s="13"/>
      <c r="Q574" s="13"/>
      <c r="R574" s="13"/>
      <c r="S574" s="13"/>
    </row>
    <row r="575" ht="15.75" customHeight="1">
      <c r="K575" s="13"/>
      <c r="L575" s="13"/>
      <c r="M575" s="13"/>
      <c r="N575" s="13"/>
      <c r="O575" s="13"/>
      <c r="P575" s="13"/>
      <c r="Q575" s="13"/>
      <c r="R575" s="13"/>
      <c r="S575" s="13"/>
    </row>
    <row r="576" ht="15.75" customHeight="1">
      <c r="K576" s="13"/>
      <c r="L576" s="13"/>
      <c r="M576" s="13"/>
      <c r="N576" s="13"/>
      <c r="O576" s="13"/>
      <c r="P576" s="13"/>
      <c r="Q576" s="13"/>
      <c r="R576" s="13"/>
      <c r="S576" s="13"/>
    </row>
    <row r="577" ht="15.75" customHeight="1">
      <c r="K577" s="13"/>
      <c r="L577" s="13"/>
      <c r="M577" s="13"/>
      <c r="N577" s="13"/>
      <c r="O577" s="13"/>
      <c r="P577" s="13"/>
      <c r="Q577" s="13"/>
      <c r="R577" s="13"/>
      <c r="S577" s="13"/>
    </row>
    <row r="578" ht="15.75" customHeight="1">
      <c r="K578" s="13"/>
      <c r="L578" s="13"/>
      <c r="M578" s="13"/>
      <c r="N578" s="13"/>
      <c r="O578" s="13"/>
      <c r="P578" s="13"/>
      <c r="Q578" s="13"/>
      <c r="R578" s="13"/>
      <c r="S578" s="13"/>
    </row>
    <row r="579" ht="15.75" customHeight="1">
      <c r="K579" s="13"/>
      <c r="L579" s="13"/>
      <c r="M579" s="13"/>
      <c r="N579" s="13"/>
      <c r="O579" s="13"/>
      <c r="P579" s="13"/>
      <c r="Q579" s="13"/>
      <c r="R579" s="13"/>
      <c r="S579" s="13"/>
    </row>
    <row r="580" ht="15.75" customHeight="1">
      <c r="K580" s="13"/>
      <c r="L580" s="13"/>
      <c r="M580" s="13"/>
      <c r="N580" s="13"/>
      <c r="O580" s="13"/>
      <c r="P580" s="13"/>
      <c r="Q580" s="13"/>
      <c r="R580" s="13"/>
      <c r="S580" s="13"/>
    </row>
    <row r="581" ht="15.75" customHeight="1">
      <c r="K581" s="13"/>
      <c r="L581" s="13"/>
      <c r="M581" s="13"/>
      <c r="N581" s="13"/>
      <c r="O581" s="13"/>
      <c r="P581" s="13"/>
      <c r="Q581" s="13"/>
      <c r="R581" s="13"/>
      <c r="S581" s="13"/>
    </row>
    <row r="582" ht="15.75" customHeight="1">
      <c r="K582" s="13"/>
      <c r="L582" s="13"/>
      <c r="M582" s="13"/>
      <c r="N582" s="13"/>
      <c r="O582" s="13"/>
      <c r="P582" s="13"/>
      <c r="Q582" s="13"/>
      <c r="R582" s="13"/>
      <c r="S582" s="13"/>
    </row>
    <row r="583" ht="15.75" customHeight="1">
      <c r="K583" s="13"/>
      <c r="L583" s="13"/>
      <c r="M583" s="13"/>
      <c r="N583" s="13"/>
      <c r="O583" s="13"/>
      <c r="P583" s="13"/>
      <c r="Q583" s="13"/>
      <c r="R583" s="13"/>
      <c r="S583" s="13"/>
    </row>
    <row r="584" ht="15.75" customHeight="1">
      <c r="K584" s="13"/>
      <c r="L584" s="13"/>
      <c r="M584" s="13"/>
      <c r="N584" s="13"/>
      <c r="O584" s="13"/>
      <c r="P584" s="13"/>
      <c r="Q584" s="13"/>
      <c r="R584" s="13"/>
      <c r="S584" s="13"/>
    </row>
    <row r="585" ht="15.75" customHeight="1">
      <c r="K585" s="13"/>
      <c r="L585" s="13"/>
      <c r="M585" s="13"/>
      <c r="N585" s="13"/>
      <c r="O585" s="13"/>
      <c r="P585" s="13"/>
      <c r="Q585" s="13"/>
      <c r="R585" s="13"/>
      <c r="S585" s="13"/>
    </row>
    <row r="586" ht="15.75" customHeight="1">
      <c r="K586" s="13"/>
      <c r="L586" s="13"/>
      <c r="M586" s="13"/>
      <c r="N586" s="13"/>
      <c r="O586" s="13"/>
      <c r="P586" s="13"/>
      <c r="Q586" s="13"/>
      <c r="R586" s="13"/>
      <c r="S586" s="13"/>
    </row>
    <row r="587" ht="15.75" customHeight="1">
      <c r="K587" s="13"/>
      <c r="L587" s="13"/>
      <c r="M587" s="13"/>
      <c r="N587" s="13"/>
      <c r="O587" s="13"/>
      <c r="P587" s="13"/>
      <c r="Q587" s="13"/>
      <c r="R587" s="13"/>
      <c r="S587" s="13"/>
    </row>
    <row r="588" ht="15.75" customHeight="1">
      <c r="K588" s="13"/>
      <c r="L588" s="13"/>
      <c r="M588" s="13"/>
      <c r="N588" s="13"/>
      <c r="O588" s="13"/>
      <c r="P588" s="13"/>
      <c r="Q588" s="13"/>
      <c r="R588" s="13"/>
      <c r="S588" s="13"/>
    </row>
    <row r="589" ht="15.75" customHeight="1">
      <c r="K589" s="13"/>
      <c r="L589" s="13"/>
      <c r="M589" s="13"/>
      <c r="N589" s="13"/>
      <c r="O589" s="13"/>
      <c r="P589" s="13"/>
      <c r="Q589" s="13"/>
      <c r="R589" s="13"/>
      <c r="S589" s="13"/>
    </row>
    <row r="590" ht="15.75" customHeight="1">
      <c r="K590" s="13"/>
      <c r="L590" s="13"/>
      <c r="M590" s="13"/>
      <c r="N590" s="13"/>
      <c r="O590" s="13"/>
      <c r="P590" s="13"/>
      <c r="Q590" s="13"/>
      <c r="R590" s="13"/>
      <c r="S590" s="13"/>
    </row>
    <row r="591" ht="15.75" customHeight="1">
      <c r="K591" s="13"/>
      <c r="L591" s="13"/>
      <c r="M591" s="13"/>
      <c r="N591" s="13"/>
      <c r="O591" s="13"/>
      <c r="P591" s="13"/>
      <c r="Q591" s="13"/>
      <c r="R591" s="13"/>
      <c r="S591" s="13"/>
    </row>
    <row r="592" ht="15.75" customHeight="1">
      <c r="K592" s="13"/>
      <c r="L592" s="13"/>
      <c r="M592" s="13"/>
      <c r="N592" s="13"/>
      <c r="O592" s="13"/>
      <c r="P592" s="13"/>
      <c r="Q592" s="13"/>
      <c r="R592" s="13"/>
      <c r="S592" s="13"/>
    </row>
    <row r="593" ht="15.75" customHeight="1">
      <c r="K593" s="13"/>
      <c r="L593" s="13"/>
      <c r="M593" s="13"/>
      <c r="N593" s="13"/>
      <c r="O593" s="13"/>
      <c r="P593" s="13"/>
      <c r="Q593" s="13"/>
      <c r="R593" s="13"/>
      <c r="S593" s="13"/>
    </row>
    <row r="594" ht="15.75" customHeight="1">
      <c r="K594" s="13"/>
      <c r="L594" s="13"/>
      <c r="M594" s="13"/>
      <c r="N594" s="13"/>
      <c r="O594" s="13"/>
      <c r="P594" s="13"/>
      <c r="Q594" s="13"/>
      <c r="R594" s="13"/>
      <c r="S594" s="13"/>
    </row>
    <row r="595" ht="15.75" customHeight="1">
      <c r="K595" s="13"/>
      <c r="L595" s="13"/>
      <c r="M595" s="13"/>
      <c r="N595" s="13"/>
      <c r="O595" s="13"/>
      <c r="P595" s="13"/>
      <c r="Q595" s="13"/>
      <c r="R595" s="13"/>
      <c r="S595" s="13"/>
    </row>
    <row r="596" ht="15.75" customHeight="1">
      <c r="K596" s="13"/>
      <c r="L596" s="13"/>
      <c r="M596" s="13"/>
      <c r="N596" s="13"/>
      <c r="O596" s="13"/>
      <c r="P596" s="13"/>
      <c r="Q596" s="13"/>
      <c r="R596" s="13"/>
      <c r="S596" s="13"/>
    </row>
    <row r="597" ht="15.75" customHeight="1">
      <c r="K597" s="13"/>
      <c r="L597" s="13"/>
      <c r="M597" s="13"/>
      <c r="N597" s="13"/>
      <c r="O597" s="13"/>
      <c r="P597" s="13"/>
      <c r="Q597" s="13"/>
      <c r="R597" s="13"/>
      <c r="S597" s="13"/>
    </row>
    <row r="598" ht="15.75" customHeight="1">
      <c r="K598" s="13"/>
      <c r="L598" s="13"/>
      <c r="M598" s="13"/>
      <c r="N598" s="13"/>
      <c r="O598" s="13"/>
      <c r="P598" s="13"/>
      <c r="Q598" s="13"/>
      <c r="R598" s="13"/>
      <c r="S598" s="13"/>
    </row>
    <row r="599" ht="15.75" customHeight="1">
      <c r="K599" s="13"/>
      <c r="L599" s="13"/>
      <c r="M599" s="13"/>
      <c r="N599" s="13"/>
      <c r="O599" s="13"/>
      <c r="P599" s="13"/>
      <c r="Q599" s="13"/>
      <c r="R599" s="13"/>
      <c r="S599" s="13"/>
    </row>
    <row r="600" ht="15.75" customHeight="1">
      <c r="K600" s="13"/>
      <c r="L600" s="13"/>
      <c r="M600" s="13"/>
      <c r="N600" s="13"/>
      <c r="O600" s="13"/>
      <c r="P600" s="13"/>
      <c r="Q600" s="13"/>
      <c r="R600" s="13"/>
      <c r="S600" s="13"/>
    </row>
    <row r="601" ht="15.75" customHeight="1">
      <c r="K601" s="13"/>
      <c r="L601" s="13"/>
      <c r="M601" s="13"/>
      <c r="N601" s="13"/>
      <c r="O601" s="13"/>
      <c r="P601" s="13"/>
      <c r="Q601" s="13"/>
      <c r="R601" s="13"/>
      <c r="S601" s="13"/>
    </row>
    <row r="602" ht="15.75" customHeight="1">
      <c r="K602" s="13"/>
      <c r="L602" s="13"/>
      <c r="M602" s="13"/>
      <c r="N602" s="13"/>
      <c r="O602" s="13"/>
      <c r="P602" s="13"/>
      <c r="Q602" s="13"/>
      <c r="R602" s="13"/>
      <c r="S602" s="13"/>
    </row>
    <row r="603" ht="15.75" customHeight="1">
      <c r="K603" s="13"/>
      <c r="L603" s="13"/>
      <c r="M603" s="13"/>
      <c r="N603" s="13"/>
      <c r="O603" s="13"/>
      <c r="P603" s="13"/>
      <c r="Q603" s="13"/>
      <c r="R603" s="13"/>
      <c r="S603" s="13"/>
    </row>
    <row r="604" ht="15.75" customHeight="1">
      <c r="K604" s="13"/>
      <c r="L604" s="13"/>
      <c r="M604" s="13"/>
      <c r="N604" s="13"/>
      <c r="O604" s="13"/>
      <c r="P604" s="13"/>
      <c r="Q604" s="13"/>
      <c r="R604" s="13"/>
      <c r="S604" s="13"/>
    </row>
    <row r="605" ht="15.75" customHeight="1">
      <c r="K605" s="13"/>
      <c r="L605" s="13"/>
      <c r="M605" s="13"/>
      <c r="N605" s="13"/>
      <c r="O605" s="13"/>
      <c r="P605" s="13"/>
      <c r="Q605" s="13"/>
      <c r="R605" s="13"/>
      <c r="S605" s="13"/>
    </row>
    <row r="606" ht="15.75" customHeight="1">
      <c r="K606" s="13"/>
      <c r="L606" s="13"/>
      <c r="M606" s="13"/>
      <c r="N606" s="13"/>
      <c r="O606" s="13"/>
      <c r="P606" s="13"/>
      <c r="Q606" s="13"/>
      <c r="R606" s="13"/>
      <c r="S606" s="13"/>
    </row>
    <row r="607" ht="15.75" customHeight="1">
      <c r="K607" s="13"/>
      <c r="L607" s="13"/>
      <c r="M607" s="13"/>
      <c r="N607" s="13"/>
      <c r="O607" s="13"/>
      <c r="P607" s="13"/>
      <c r="Q607" s="13"/>
      <c r="R607" s="13"/>
      <c r="S607" s="13"/>
    </row>
    <row r="608" ht="15.75" customHeight="1">
      <c r="K608" s="13"/>
      <c r="L608" s="13"/>
      <c r="M608" s="13"/>
      <c r="N608" s="13"/>
      <c r="O608" s="13"/>
      <c r="P608" s="13"/>
      <c r="Q608" s="13"/>
      <c r="R608" s="13"/>
      <c r="S608" s="13"/>
    </row>
    <row r="609" ht="15.75" customHeight="1">
      <c r="K609" s="13"/>
      <c r="L609" s="13"/>
      <c r="M609" s="13"/>
      <c r="N609" s="13"/>
      <c r="O609" s="13"/>
      <c r="P609" s="13"/>
      <c r="Q609" s="13"/>
      <c r="R609" s="13"/>
      <c r="S609" s="13"/>
    </row>
    <row r="610" ht="15.75" customHeight="1">
      <c r="K610" s="13"/>
      <c r="L610" s="13"/>
      <c r="M610" s="13"/>
      <c r="N610" s="13"/>
      <c r="O610" s="13"/>
      <c r="P610" s="13"/>
      <c r="Q610" s="13"/>
      <c r="R610" s="13"/>
      <c r="S610" s="13"/>
    </row>
    <row r="611" ht="15.75" customHeight="1">
      <c r="K611" s="13"/>
      <c r="L611" s="13"/>
      <c r="M611" s="13"/>
      <c r="N611" s="13"/>
      <c r="O611" s="13"/>
      <c r="P611" s="13"/>
      <c r="Q611" s="13"/>
      <c r="R611" s="13"/>
      <c r="S611" s="13"/>
    </row>
    <row r="612" ht="15.75" customHeight="1">
      <c r="K612" s="13"/>
      <c r="L612" s="13"/>
      <c r="M612" s="13"/>
      <c r="N612" s="13"/>
      <c r="O612" s="13"/>
      <c r="P612" s="13"/>
      <c r="Q612" s="13"/>
      <c r="R612" s="13"/>
      <c r="S612" s="13"/>
    </row>
    <row r="613" ht="15.75" customHeight="1">
      <c r="K613" s="13"/>
      <c r="L613" s="13"/>
      <c r="M613" s="13"/>
      <c r="N613" s="13"/>
      <c r="O613" s="13"/>
      <c r="P613" s="13"/>
      <c r="Q613" s="13"/>
      <c r="R613" s="13"/>
      <c r="S613" s="13"/>
    </row>
    <row r="614" ht="15.75" customHeight="1">
      <c r="K614" s="13"/>
      <c r="L614" s="13"/>
      <c r="M614" s="13"/>
      <c r="N614" s="13"/>
      <c r="O614" s="13"/>
      <c r="P614" s="13"/>
      <c r="Q614" s="13"/>
      <c r="R614" s="13"/>
      <c r="S614" s="13"/>
    </row>
    <row r="615" ht="15.75" customHeight="1">
      <c r="K615" s="13"/>
      <c r="L615" s="13"/>
      <c r="M615" s="13"/>
      <c r="N615" s="13"/>
      <c r="O615" s="13"/>
      <c r="P615" s="13"/>
      <c r="Q615" s="13"/>
      <c r="R615" s="13"/>
      <c r="S615" s="13"/>
    </row>
    <row r="616" ht="15.75" customHeight="1">
      <c r="K616" s="13"/>
      <c r="L616" s="13"/>
      <c r="M616" s="13"/>
      <c r="N616" s="13"/>
      <c r="O616" s="13"/>
      <c r="P616" s="13"/>
      <c r="Q616" s="13"/>
      <c r="R616" s="13"/>
      <c r="S616" s="13"/>
    </row>
    <row r="617" ht="15.75" customHeight="1">
      <c r="K617" s="13"/>
      <c r="L617" s="13"/>
      <c r="M617" s="13"/>
      <c r="N617" s="13"/>
      <c r="O617" s="13"/>
      <c r="P617" s="13"/>
      <c r="Q617" s="13"/>
      <c r="R617" s="13"/>
      <c r="S617" s="13"/>
    </row>
    <row r="618" ht="15.75" customHeight="1">
      <c r="K618" s="13"/>
      <c r="L618" s="13"/>
      <c r="M618" s="13"/>
      <c r="N618" s="13"/>
      <c r="O618" s="13"/>
      <c r="P618" s="13"/>
      <c r="Q618" s="13"/>
      <c r="R618" s="13"/>
      <c r="S618" s="13"/>
    </row>
    <row r="619" ht="15.75" customHeight="1">
      <c r="K619" s="13"/>
      <c r="L619" s="13"/>
      <c r="M619" s="13"/>
      <c r="N619" s="13"/>
      <c r="O619" s="13"/>
      <c r="P619" s="13"/>
      <c r="Q619" s="13"/>
      <c r="R619" s="13"/>
      <c r="S619" s="13"/>
    </row>
    <row r="620" ht="15.75" customHeight="1">
      <c r="K620" s="13"/>
      <c r="L620" s="13"/>
      <c r="M620" s="13"/>
      <c r="N620" s="13"/>
      <c r="O620" s="13"/>
      <c r="P620" s="13"/>
      <c r="Q620" s="13"/>
      <c r="R620" s="13"/>
      <c r="S620" s="13"/>
    </row>
    <row r="621" ht="15.75" customHeight="1">
      <c r="K621" s="13"/>
      <c r="L621" s="13"/>
      <c r="M621" s="13"/>
      <c r="N621" s="13"/>
      <c r="O621" s="13"/>
      <c r="P621" s="13"/>
      <c r="Q621" s="13"/>
      <c r="R621" s="13"/>
      <c r="S621" s="13"/>
    </row>
    <row r="622" ht="15.75" customHeight="1">
      <c r="K622" s="13"/>
      <c r="L622" s="13"/>
      <c r="M622" s="13"/>
      <c r="N622" s="13"/>
      <c r="O622" s="13"/>
      <c r="P622" s="13"/>
      <c r="Q622" s="13"/>
      <c r="R622" s="13"/>
      <c r="S622" s="13"/>
    </row>
    <row r="623" ht="15.75" customHeight="1">
      <c r="K623" s="13"/>
      <c r="L623" s="13"/>
      <c r="M623" s="13"/>
      <c r="N623" s="13"/>
      <c r="O623" s="13"/>
      <c r="P623" s="13"/>
      <c r="Q623" s="13"/>
      <c r="R623" s="13"/>
      <c r="S623" s="13"/>
    </row>
    <row r="624" ht="15.75" customHeight="1">
      <c r="K624" s="13"/>
      <c r="L624" s="13"/>
      <c r="M624" s="13"/>
      <c r="N624" s="13"/>
      <c r="O624" s="13"/>
      <c r="P624" s="13"/>
      <c r="Q624" s="13"/>
      <c r="R624" s="13"/>
      <c r="S624" s="13"/>
    </row>
    <row r="625" ht="15.75" customHeight="1">
      <c r="K625" s="13"/>
      <c r="L625" s="13"/>
      <c r="M625" s="13"/>
      <c r="N625" s="13"/>
      <c r="O625" s="13"/>
      <c r="P625" s="13"/>
      <c r="Q625" s="13"/>
      <c r="R625" s="13"/>
      <c r="S625" s="13"/>
    </row>
    <row r="626" ht="15.75" customHeight="1">
      <c r="K626" s="13"/>
      <c r="L626" s="13"/>
      <c r="M626" s="13"/>
      <c r="N626" s="13"/>
      <c r="O626" s="13"/>
      <c r="P626" s="13"/>
      <c r="Q626" s="13"/>
      <c r="R626" s="13"/>
      <c r="S626" s="13"/>
    </row>
    <row r="627" ht="15.75" customHeight="1">
      <c r="K627" s="13"/>
      <c r="L627" s="13"/>
      <c r="M627" s="13"/>
      <c r="N627" s="13"/>
      <c r="O627" s="13"/>
      <c r="P627" s="13"/>
      <c r="Q627" s="13"/>
      <c r="R627" s="13"/>
      <c r="S627" s="13"/>
    </row>
    <row r="628" ht="15.75" customHeight="1">
      <c r="K628" s="13"/>
      <c r="L628" s="13"/>
      <c r="M628" s="13"/>
      <c r="N628" s="13"/>
      <c r="O628" s="13"/>
      <c r="P628" s="13"/>
      <c r="Q628" s="13"/>
      <c r="R628" s="13"/>
      <c r="S628" s="13"/>
    </row>
    <row r="629" ht="15.75" customHeight="1">
      <c r="K629" s="13"/>
      <c r="L629" s="13"/>
      <c r="M629" s="13"/>
      <c r="N629" s="13"/>
      <c r="O629" s="13"/>
      <c r="P629" s="13"/>
      <c r="Q629" s="13"/>
      <c r="R629" s="13"/>
      <c r="S629" s="13"/>
    </row>
    <row r="630" ht="15.75" customHeight="1">
      <c r="K630" s="13"/>
      <c r="L630" s="13"/>
      <c r="M630" s="13"/>
      <c r="N630" s="13"/>
      <c r="O630" s="13"/>
      <c r="P630" s="13"/>
      <c r="Q630" s="13"/>
      <c r="R630" s="13"/>
      <c r="S630" s="13"/>
    </row>
    <row r="631" ht="15.75" customHeight="1">
      <c r="K631" s="13"/>
      <c r="L631" s="13"/>
      <c r="M631" s="13"/>
      <c r="N631" s="13"/>
      <c r="O631" s="13"/>
      <c r="P631" s="13"/>
      <c r="Q631" s="13"/>
      <c r="R631" s="13"/>
      <c r="S631" s="13"/>
    </row>
    <row r="632" ht="15.75" customHeight="1">
      <c r="K632" s="13"/>
      <c r="L632" s="13"/>
      <c r="M632" s="13"/>
      <c r="N632" s="13"/>
      <c r="O632" s="13"/>
      <c r="P632" s="13"/>
      <c r="Q632" s="13"/>
      <c r="R632" s="13"/>
      <c r="S632" s="13"/>
    </row>
    <row r="633" ht="15.75" customHeight="1">
      <c r="K633" s="13"/>
      <c r="L633" s="13"/>
      <c r="M633" s="13"/>
      <c r="N633" s="13"/>
      <c r="O633" s="13"/>
      <c r="P633" s="13"/>
      <c r="Q633" s="13"/>
      <c r="R633" s="13"/>
      <c r="S633" s="13"/>
    </row>
    <row r="634" ht="15.75" customHeight="1">
      <c r="K634" s="13"/>
      <c r="L634" s="13"/>
      <c r="M634" s="13"/>
      <c r="N634" s="13"/>
      <c r="O634" s="13"/>
      <c r="P634" s="13"/>
      <c r="Q634" s="13"/>
      <c r="R634" s="13"/>
      <c r="S634" s="13"/>
    </row>
    <row r="635" ht="15.75" customHeight="1">
      <c r="K635" s="13"/>
      <c r="L635" s="13"/>
      <c r="M635" s="13"/>
      <c r="N635" s="13"/>
      <c r="O635" s="13"/>
      <c r="P635" s="13"/>
      <c r="Q635" s="13"/>
      <c r="R635" s="13"/>
      <c r="S635" s="13"/>
    </row>
    <row r="636" ht="15.75" customHeight="1">
      <c r="K636" s="13"/>
      <c r="L636" s="13"/>
      <c r="M636" s="13"/>
      <c r="N636" s="13"/>
      <c r="O636" s="13"/>
      <c r="P636" s="13"/>
      <c r="Q636" s="13"/>
      <c r="R636" s="13"/>
      <c r="S636" s="13"/>
    </row>
    <row r="637" ht="15.75" customHeight="1">
      <c r="K637" s="13"/>
      <c r="L637" s="13"/>
      <c r="M637" s="13"/>
      <c r="N637" s="13"/>
      <c r="O637" s="13"/>
      <c r="P637" s="13"/>
      <c r="Q637" s="13"/>
      <c r="R637" s="13"/>
      <c r="S637" s="13"/>
    </row>
    <row r="638" ht="15.75" customHeight="1">
      <c r="K638" s="13"/>
      <c r="L638" s="13"/>
      <c r="M638" s="13"/>
      <c r="N638" s="13"/>
      <c r="O638" s="13"/>
      <c r="P638" s="13"/>
      <c r="Q638" s="13"/>
      <c r="R638" s="13"/>
      <c r="S638" s="13"/>
    </row>
    <row r="639" ht="15.75" customHeight="1">
      <c r="K639" s="13"/>
      <c r="L639" s="13"/>
      <c r="M639" s="13"/>
      <c r="N639" s="13"/>
      <c r="O639" s="13"/>
      <c r="P639" s="13"/>
      <c r="Q639" s="13"/>
      <c r="R639" s="13"/>
      <c r="S639" s="13"/>
    </row>
    <row r="640" ht="15.75" customHeight="1">
      <c r="K640" s="13"/>
      <c r="L640" s="13"/>
      <c r="M640" s="13"/>
      <c r="N640" s="13"/>
      <c r="O640" s="13"/>
      <c r="P640" s="13"/>
      <c r="Q640" s="13"/>
      <c r="R640" s="13"/>
      <c r="S640" s="13"/>
    </row>
    <row r="641" ht="15.75" customHeight="1">
      <c r="K641" s="13"/>
      <c r="L641" s="13"/>
      <c r="M641" s="13"/>
      <c r="N641" s="13"/>
      <c r="O641" s="13"/>
      <c r="P641" s="13"/>
      <c r="Q641" s="13"/>
      <c r="R641" s="13"/>
      <c r="S641" s="13"/>
    </row>
    <row r="642" ht="15.75" customHeight="1">
      <c r="K642" s="13"/>
      <c r="L642" s="13"/>
      <c r="M642" s="13"/>
      <c r="N642" s="13"/>
      <c r="O642" s="13"/>
      <c r="P642" s="13"/>
      <c r="Q642" s="13"/>
      <c r="R642" s="13"/>
      <c r="S642" s="13"/>
    </row>
    <row r="643" ht="15.75" customHeight="1">
      <c r="K643" s="13"/>
      <c r="L643" s="13"/>
      <c r="M643" s="13"/>
      <c r="N643" s="13"/>
      <c r="O643" s="13"/>
      <c r="P643" s="13"/>
      <c r="Q643" s="13"/>
      <c r="R643" s="13"/>
      <c r="S643" s="13"/>
    </row>
    <row r="644" ht="15.75" customHeight="1">
      <c r="K644" s="13"/>
      <c r="L644" s="13"/>
      <c r="M644" s="13"/>
      <c r="N644" s="13"/>
      <c r="O644" s="13"/>
      <c r="P644" s="13"/>
      <c r="Q644" s="13"/>
      <c r="R644" s="13"/>
      <c r="S644" s="13"/>
    </row>
    <row r="645" ht="15.75" customHeight="1">
      <c r="K645" s="13"/>
      <c r="L645" s="13"/>
      <c r="M645" s="13"/>
      <c r="N645" s="13"/>
      <c r="O645" s="13"/>
      <c r="P645" s="13"/>
      <c r="Q645" s="13"/>
      <c r="R645" s="13"/>
      <c r="S645" s="13"/>
    </row>
    <row r="646" ht="15.75" customHeight="1">
      <c r="K646" s="13"/>
      <c r="L646" s="13"/>
      <c r="M646" s="13"/>
      <c r="N646" s="13"/>
      <c r="O646" s="13"/>
      <c r="P646" s="13"/>
      <c r="Q646" s="13"/>
      <c r="R646" s="13"/>
      <c r="S646" s="13"/>
    </row>
    <row r="647" ht="15.75" customHeight="1">
      <c r="K647" s="13"/>
      <c r="L647" s="13"/>
      <c r="M647" s="13"/>
      <c r="N647" s="13"/>
      <c r="O647" s="13"/>
      <c r="P647" s="13"/>
      <c r="Q647" s="13"/>
      <c r="R647" s="13"/>
      <c r="S647" s="13"/>
    </row>
    <row r="648" ht="15.75" customHeight="1">
      <c r="K648" s="13"/>
      <c r="L648" s="13"/>
      <c r="M648" s="13"/>
      <c r="N648" s="13"/>
      <c r="O648" s="13"/>
      <c r="P648" s="13"/>
      <c r="Q648" s="13"/>
      <c r="R648" s="13"/>
      <c r="S648" s="13"/>
    </row>
    <row r="649" ht="15.75" customHeight="1">
      <c r="K649" s="13"/>
      <c r="L649" s="13"/>
      <c r="M649" s="13"/>
      <c r="N649" s="13"/>
      <c r="O649" s="13"/>
      <c r="P649" s="13"/>
      <c r="Q649" s="13"/>
      <c r="R649" s="13"/>
      <c r="S649" s="13"/>
    </row>
    <row r="650" ht="15.75" customHeight="1">
      <c r="K650" s="13"/>
      <c r="L650" s="13"/>
      <c r="M650" s="13"/>
      <c r="N650" s="13"/>
      <c r="O650" s="13"/>
      <c r="P650" s="13"/>
      <c r="Q650" s="13"/>
      <c r="R650" s="13"/>
      <c r="S650" s="13"/>
    </row>
    <row r="651" ht="15.75" customHeight="1">
      <c r="K651" s="13"/>
      <c r="L651" s="13"/>
      <c r="M651" s="13"/>
      <c r="N651" s="13"/>
      <c r="O651" s="13"/>
      <c r="P651" s="13"/>
      <c r="Q651" s="13"/>
      <c r="R651" s="13"/>
      <c r="S651" s="13"/>
    </row>
    <row r="652" ht="15.75" customHeight="1">
      <c r="K652" s="13"/>
      <c r="L652" s="13"/>
      <c r="M652" s="13"/>
      <c r="N652" s="13"/>
      <c r="O652" s="13"/>
      <c r="P652" s="13"/>
      <c r="Q652" s="13"/>
      <c r="R652" s="13"/>
      <c r="S652" s="13"/>
    </row>
    <row r="653" ht="15.75" customHeight="1">
      <c r="K653" s="13"/>
      <c r="L653" s="13"/>
      <c r="M653" s="13"/>
      <c r="N653" s="13"/>
      <c r="O653" s="13"/>
      <c r="P653" s="13"/>
      <c r="Q653" s="13"/>
      <c r="R653" s="13"/>
      <c r="S653" s="13"/>
    </row>
    <row r="654" ht="15.75" customHeight="1">
      <c r="K654" s="13"/>
      <c r="L654" s="13"/>
      <c r="M654" s="13"/>
      <c r="N654" s="13"/>
      <c r="O654" s="13"/>
      <c r="P654" s="13"/>
      <c r="Q654" s="13"/>
      <c r="R654" s="13"/>
      <c r="S654" s="13"/>
    </row>
    <row r="655" ht="15.75" customHeight="1">
      <c r="K655" s="13"/>
      <c r="L655" s="13"/>
      <c r="M655" s="13"/>
      <c r="N655" s="13"/>
      <c r="O655" s="13"/>
      <c r="P655" s="13"/>
      <c r="Q655" s="13"/>
      <c r="R655" s="13"/>
      <c r="S655" s="13"/>
    </row>
    <row r="656" ht="15.75" customHeight="1">
      <c r="K656" s="13"/>
      <c r="L656" s="13"/>
      <c r="M656" s="13"/>
      <c r="N656" s="13"/>
      <c r="O656" s="13"/>
      <c r="P656" s="13"/>
      <c r="Q656" s="13"/>
      <c r="R656" s="13"/>
      <c r="S656" s="13"/>
    </row>
    <row r="657" ht="15.75" customHeight="1">
      <c r="K657" s="13"/>
      <c r="L657" s="13"/>
      <c r="M657" s="13"/>
      <c r="N657" s="13"/>
      <c r="O657" s="13"/>
      <c r="P657" s="13"/>
      <c r="Q657" s="13"/>
      <c r="R657" s="13"/>
      <c r="S657" s="13"/>
    </row>
    <row r="658" ht="15.75" customHeight="1">
      <c r="K658" s="13"/>
      <c r="L658" s="13"/>
      <c r="M658" s="13"/>
      <c r="N658" s="13"/>
      <c r="O658" s="13"/>
      <c r="P658" s="13"/>
      <c r="Q658" s="13"/>
      <c r="R658" s="13"/>
      <c r="S658" s="13"/>
    </row>
    <row r="659" ht="15.75" customHeight="1">
      <c r="K659" s="13"/>
      <c r="L659" s="13"/>
      <c r="M659" s="13"/>
      <c r="N659" s="13"/>
      <c r="O659" s="13"/>
      <c r="P659" s="13"/>
      <c r="Q659" s="13"/>
      <c r="R659" s="13"/>
      <c r="S659" s="13"/>
    </row>
    <row r="660" ht="15.75" customHeight="1">
      <c r="K660" s="13"/>
      <c r="L660" s="13"/>
      <c r="M660" s="13"/>
      <c r="N660" s="13"/>
      <c r="O660" s="13"/>
      <c r="P660" s="13"/>
      <c r="Q660" s="13"/>
      <c r="R660" s="13"/>
      <c r="S660" s="13"/>
    </row>
    <row r="661" ht="15.75" customHeight="1">
      <c r="K661" s="13"/>
      <c r="L661" s="13"/>
      <c r="M661" s="13"/>
      <c r="N661" s="13"/>
      <c r="O661" s="13"/>
      <c r="P661" s="13"/>
      <c r="Q661" s="13"/>
      <c r="R661" s="13"/>
      <c r="S661" s="13"/>
    </row>
    <row r="662" ht="15.75" customHeight="1">
      <c r="K662" s="13"/>
      <c r="L662" s="13"/>
      <c r="M662" s="13"/>
      <c r="N662" s="13"/>
      <c r="O662" s="13"/>
      <c r="P662" s="13"/>
      <c r="Q662" s="13"/>
      <c r="R662" s="13"/>
      <c r="S662" s="13"/>
    </row>
    <row r="663" ht="15.75" customHeight="1">
      <c r="K663" s="13"/>
      <c r="L663" s="13"/>
      <c r="M663" s="13"/>
      <c r="N663" s="13"/>
      <c r="O663" s="13"/>
      <c r="P663" s="13"/>
      <c r="Q663" s="13"/>
      <c r="R663" s="13"/>
      <c r="S663" s="13"/>
    </row>
    <row r="664" ht="15.75" customHeight="1">
      <c r="K664" s="13"/>
      <c r="L664" s="13"/>
      <c r="M664" s="13"/>
      <c r="N664" s="13"/>
      <c r="O664" s="13"/>
      <c r="P664" s="13"/>
      <c r="Q664" s="13"/>
      <c r="R664" s="13"/>
      <c r="S664" s="13"/>
    </row>
    <row r="665" ht="15.75" customHeight="1">
      <c r="K665" s="13"/>
      <c r="L665" s="13"/>
      <c r="M665" s="13"/>
      <c r="N665" s="13"/>
      <c r="O665" s="13"/>
      <c r="P665" s="13"/>
      <c r="Q665" s="13"/>
      <c r="R665" s="13"/>
      <c r="S665" s="13"/>
    </row>
    <row r="666" ht="15.75" customHeight="1">
      <c r="K666" s="13"/>
      <c r="L666" s="13"/>
      <c r="M666" s="13"/>
      <c r="N666" s="13"/>
      <c r="O666" s="13"/>
      <c r="P666" s="13"/>
      <c r="Q666" s="13"/>
      <c r="R666" s="13"/>
      <c r="S666" s="13"/>
    </row>
    <row r="667" ht="15.75" customHeight="1">
      <c r="K667" s="13"/>
      <c r="L667" s="13"/>
      <c r="M667" s="13"/>
      <c r="N667" s="13"/>
      <c r="O667" s="13"/>
      <c r="P667" s="13"/>
      <c r="Q667" s="13"/>
      <c r="R667" s="13"/>
      <c r="S667" s="13"/>
    </row>
    <row r="668" ht="15.75" customHeight="1">
      <c r="K668" s="13"/>
      <c r="L668" s="13"/>
      <c r="M668" s="13"/>
      <c r="N668" s="13"/>
      <c r="O668" s="13"/>
      <c r="P668" s="13"/>
      <c r="Q668" s="13"/>
      <c r="R668" s="13"/>
      <c r="S668" s="13"/>
    </row>
    <row r="669" ht="15.75" customHeight="1">
      <c r="K669" s="13"/>
      <c r="L669" s="13"/>
      <c r="M669" s="13"/>
      <c r="N669" s="13"/>
      <c r="O669" s="13"/>
      <c r="P669" s="13"/>
      <c r="Q669" s="13"/>
      <c r="R669" s="13"/>
      <c r="S669" s="13"/>
    </row>
    <row r="670" ht="15.75" customHeight="1">
      <c r="K670" s="13"/>
      <c r="L670" s="13"/>
      <c r="M670" s="13"/>
      <c r="N670" s="13"/>
      <c r="O670" s="13"/>
      <c r="P670" s="13"/>
      <c r="Q670" s="13"/>
      <c r="R670" s="13"/>
      <c r="S670" s="13"/>
    </row>
    <row r="671" ht="15.75" customHeight="1">
      <c r="K671" s="13"/>
      <c r="L671" s="13"/>
      <c r="M671" s="13"/>
      <c r="N671" s="13"/>
      <c r="O671" s="13"/>
      <c r="P671" s="13"/>
      <c r="Q671" s="13"/>
      <c r="R671" s="13"/>
      <c r="S671" s="13"/>
    </row>
    <row r="672" ht="15.75" customHeight="1">
      <c r="K672" s="13"/>
      <c r="L672" s="13"/>
      <c r="M672" s="13"/>
      <c r="N672" s="13"/>
      <c r="O672" s="13"/>
      <c r="P672" s="13"/>
      <c r="Q672" s="13"/>
      <c r="R672" s="13"/>
      <c r="S672" s="13"/>
    </row>
    <row r="673" ht="15.75" customHeight="1">
      <c r="K673" s="13"/>
      <c r="L673" s="13"/>
      <c r="M673" s="13"/>
      <c r="N673" s="13"/>
      <c r="O673" s="13"/>
      <c r="P673" s="13"/>
      <c r="Q673" s="13"/>
      <c r="R673" s="13"/>
      <c r="S673" s="13"/>
    </row>
    <row r="674" ht="15.75" customHeight="1">
      <c r="K674" s="13"/>
      <c r="L674" s="13"/>
      <c r="M674" s="13"/>
      <c r="N674" s="13"/>
      <c r="O674" s="13"/>
      <c r="P674" s="13"/>
      <c r="Q674" s="13"/>
      <c r="R674" s="13"/>
      <c r="S674" s="13"/>
    </row>
    <row r="675" ht="15.75" customHeight="1">
      <c r="K675" s="13"/>
      <c r="L675" s="13"/>
      <c r="M675" s="13"/>
      <c r="N675" s="13"/>
      <c r="O675" s="13"/>
      <c r="P675" s="13"/>
      <c r="Q675" s="13"/>
      <c r="R675" s="13"/>
      <c r="S675" s="13"/>
    </row>
    <row r="676" ht="15.75" customHeight="1">
      <c r="K676" s="13"/>
      <c r="L676" s="13"/>
      <c r="M676" s="13"/>
      <c r="N676" s="13"/>
      <c r="O676" s="13"/>
      <c r="P676" s="13"/>
      <c r="Q676" s="13"/>
      <c r="R676" s="13"/>
      <c r="S676" s="13"/>
    </row>
    <row r="677" ht="15.75" customHeight="1">
      <c r="K677" s="13"/>
      <c r="L677" s="13"/>
      <c r="M677" s="13"/>
      <c r="N677" s="13"/>
      <c r="O677" s="13"/>
      <c r="P677" s="13"/>
      <c r="Q677" s="13"/>
      <c r="R677" s="13"/>
      <c r="S677" s="13"/>
    </row>
    <row r="678" ht="15.75" customHeight="1">
      <c r="K678" s="13"/>
      <c r="L678" s="13"/>
      <c r="M678" s="13"/>
      <c r="N678" s="13"/>
      <c r="O678" s="13"/>
      <c r="P678" s="13"/>
      <c r="Q678" s="13"/>
      <c r="R678" s="13"/>
      <c r="S678" s="13"/>
    </row>
    <row r="679" ht="15.75" customHeight="1">
      <c r="K679" s="13"/>
      <c r="L679" s="13"/>
      <c r="M679" s="13"/>
      <c r="N679" s="13"/>
      <c r="O679" s="13"/>
      <c r="P679" s="13"/>
      <c r="Q679" s="13"/>
      <c r="R679" s="13"/>
      <c r="S679" s="13"/>
    </row>
    <row r="680" ht="15.75" customHeight="1">
      <c r="K680" s="13"/>
      <c r="L680" s="13"/>
      <c r="M680" s="13"/>
      <c r="N680" s="13"/>
      <c r="O680" s="13"/>
      <c r="P680" s="13"/>
      <c r="Q680" s="13"/>
      <c r="R680" s="13"/>
      <c r="S680" s="13"/>
    </row>
    <row r="681" ht="15.75" customHeight="1">
      <c r="K681" s="13"/>
      <c r="L681" s="13"/>
      <c r="M681" s="13"/>
      <c r="N681" s="13"/>
      <c r="O681" s="13"/>
      <c r="P681" s="13"/>
      <c r="Q681" s="13"/>
      <c r="R681" s="13"/>
      <c r="S681" s="13"/>
    </row>
    <row r="682" ht="15.75" customHeight="1">
      <c r="K682" s="13"/>
      <c r="L682" s="13"/>
      <c r="M682" s="13"/>
      <c r="N682" s="13"/>
      <c r="O682" s="13"/>
      <c r="P682" s="13"/>
      <c r="Q682" s="13"/>
      <c r="R682" s="13"/>
      <c r="S682" s="13"/>
    </row>
    <row r="683" ht="15.75" customHeight="1">
      <c r="K683" s="13"/>
      <c r="L683" s="13"/>
      <c r="M683" s="13"/>
      <c r="N683" s="13"/>
      <c r="O683" s="13"/>
      <c r="P683" s="13"/>
      <c r="Q683" s="13"/>
      <c r="R683" s="13"/>
      <c r="S683" s="13"/>
    </row>
    <row r="684" ht="15.75" customHeight="1">
      <c r="K684" s="13"/>
      <c r="L684" s="13"/>
      <c r="M684" s="13"/>
      <c r="N684" s="13"/>
      <c r="O684" s="13"/>
      <c r="P684" s="13"/>
      <c r="Q684" s="13"/>
      <c r="R684" s="13"/>
      <c r="S684" s="13"/>
    </row>
    <row r="685" ht="15.75" customHeight="1">
      <c r="K685" s="13"/>
      <c r="L685" s="13"/>
      <c r="M685" s="13"/>
      <c r="N685" s="13"/>
      <c r="O685" s="13"/>
      <c r="P685" s="13"/>
      <c r="Q685" s="13"/>
      <c r="R685" s="13"/>
      <c r="S685" s="13"/>
    </row>
    <row r="686" ht="15.75" customHeight="1">
      <c r="K686" s="13"/>
      <c r="L686" s="13"/>
      <c r="M686" s="13"/>
      <c r="N686" s="13"/>
      <c r="O686" s="13"/>
      <c r="P686" s="13"/>
      <c r="Q686" s="13"/>
      <c r="R686" s="13"/>
      <c r="S686" s="13"/>
    </row>
    <row r="687" ht="15.75" customHeight="1">
      <c r="K687" s="13"/>
      <c r="L687" s="13"/>
      <c r="M687" s="13"/>
      <c r="N687" s="13"/>
      <c r="O687" s="13"/>
      <c r="P687" s="13"/>
      <c r="Q687" s="13"/>
      <c r="R687" s="13"/>
      <c r="S687" s="13"/>
    </row>
    <row r="688" ht="15.75" customHeight="1">
      <c r="K688" s="13"/>
      <c r="L688" s="13"/>
      <c r="M688" s="13"/>
      <c r="N688" s="13"/>
      <c r="O688" s="13"/>
      <c r="P688" s="13"/>
      <c r="Q688" s="13"/>
      <c r="R688" s="13"/>
      <c r="S688" s="13"/>
    </row>
    <row r="689" ht="15.75" customHeight="1">
      <c r="K689" s="13"/>
      <c r="L689" s="13"/>
      <c r="M689" s="13"/>
      <c r="N689" s="13"/>
      <c r="O689" s="13"/>
      <c r="P689" s="13"/>
      <c r="Q689" s="13"/>
      <c r="R689" s="13"/>
      <c r="S689" s="13"/>
    </row>
    <row r="690" ht="15.75" customHeight="1">
      <c r="K690" s="13"/>
      <c r="L690" s="13"/>
      <c r="M690" s="13"/>
      <c r="N690" s="13"/>
      <c r="O690" s="13"/>
      <c r="P690" s="13"/>
      <c r="Q690" s="13"/>
      <c r="R690" s="13"/>
      <c r="S690" s="13"/>
    </row>
    <row r="691" ht="15.75" customHeight="1">
      <c r="K691" s="13"/>
      <c r="L691" s="13"/>
      <c r="M691" s="13"/>
      <c r="N691" s="13"/>
      <c r="O691" s="13"/>
      <c r="P691" s="13"/>
      <c r="Q691" s="13"/>
      <c r="R691" s="13"/>
      <c r="S691" s="13"/>
    </row>
    <row r="692" ht="15.75" customHeight="1">
      <c r="K692" s="13"/>
      <c r="L692" s="13"/>
      <c r="M692" s="13"/>
      <c r="N692" s="13"/>
      <c r="O692" s="13"/>
      <c r="P692" s="13"/>
      <c r="Q692" s="13"/>
      <c r="R692" s="13"/>
      <c r="S692" s="13"/>
    </row>
    <row r="693" ht="15.75" customHeight="1">
      <c r="K693" s="13"/>
      <c r="L693" s="13"/>
      <c r="M693" s="13"/>
      <c r="N693" s="13"/>
      <c r="O693" s="13"/>
      <c r="P693" s="13"/>
      <c r="Q693" s="13"/>
      <c r="R693" s="13"/>
      <c r="S693" s="13"/>
    </row>
    <row r="694" ht="15.75" customHeight="1">
      <c r="K694" s="13"/>
      <c r="L694" s="13"/>
      <c r="M694" s="13"/>
      <c r="N694" s="13"/>
      <c r="O694" s="13"/>
      <c r="P694" s="13"/>
      <c r="Q694" s="13"/>
      <c r="R694" s="13"/>
      <c r="S694" s="13"/>
    </row>
    <row r="695" ht="15.75" customHeight="1">
      <c r="K695" s="13"/>
      <c r="L695" s="13"/>
      <c r="M695" s="13"/>
      <c r="N695" s="13"/>
      <c r="O695" s="13"/>
      <c r="P695" s="13"/>
      <c r="Q695" s="13"/>
      <c r="R695" s="13"/>
      <c r="S695" s="13"/>
    </row>
    <row r="696" ht="15.75" customHeight="1">
      <c r="K696" s="13"/>
      <c r="L696" s="13"/>
      <c r="M696" s="13"/>
      <c r="N696" s="13"/>
      <c r="O696" s="13"/>
      <c r="P696" s="13"/>
      <c r="Q696" s="13"/>
      <c r="R696" s="13"/>
      <c r="S696" s="13"/>
    </row>
    <row r="697" ht="15.75" customHeight="1">
      <c r="K697" s="13"/>
      <c r="L697" s="13"/>
      <c r="M697" s="13"/>
      <c r="N697" s="13"/>
      <c r="O697" s="13"/>
      <c r="P697" s="13"/>
      <c r="Q697" s="13"/>
      <c r="R697" s="13"/>
      <c r="S697" s="13"/>
    </row>
    <row r="698" ht="15.75" customHeight="1">
      <c r="K698" s="13"/>
      <c r="L698" s="13"/>
      <c r="M698" s="13"/>
      <c r="N698" s="13"/>
      <c r="O698" s="13"/>
      <c r="P698" s="13"/>
      <c r="Q698" s="13"/>
      <c r="R698" s="13"/>
      <c r="S698" s="13"/>
    </row>
    <row r="699" ht="15.75" customHeight="1">
      <c r="K699" s="13"/>
      <c r="L699" s="13"/>
      <c r="M699" s="13"/>
      <c r="N699" s="13"/>
      <c r="O699" s="13"/>
      <c r="P699" s="13"/>
      <c r="Q699" s="13"/>
      <c r="R699" s="13"/>
      <c r="S699" s="13"/>
    </row>
    <row r="700" ht="15.75" customHeight="1">
      <c r="K700" s="13"/>
      <c r="L700" s="13"/>
      <c r="M700" s="13"/>
      <c r="N700" s="13"/>
      <c r="O700" s="13"/>
      <c r="P700" s="13"/>
      <c r="Q700" s="13"/>
      <c r="R700" s="13"/>
      <c r="S700" s="13"/>
    </row>
    <row r="701" ht="15.75" customHeight="1">
      <c r="K701" s="13"/>
      <c r="L701" s="13"/>
      <c r="M701" s="13"/>
      <c r="N701" s="13"/>
      <c r="O701" s="13"/>
      <c r="P701" s="13"/>
      <c r="Q701" s="13"/>
      <c r="R701" s="13"/>
      <c r="S701" s="13"/>
    </row>
    <row r="702" ht="15.75" customHeight="1">
      <c r="K702" s="13"/>
      <c r="L702" s="13"/>
      <c r="M702" s="13"/>
      <c r="N702" s="13"/>
      <c r="O702" s="13"/>
      <c r="P702" s="13"/>
      <c r="Q702" s="13"/>
      <c r="R702" s="13"/>
      <c r="S702" s="13"/>
    </row>
    <row r="703" ht="15.75" customHeight="1">
      <c r="K703" s="13"/>
      <c r="L703" s="13"/>
      <c r="M703" s="13"/>
      <c r="N703" s="13"/>
      <c r="O703" s="13"/>
      <c r="P703" s="13"/>
      <c r="Q703" s="13"/>
      <c r="R703" s="13"/>
      <c r="S703" s="13"/>
    </row>
    <row r="704" ht="15.75" customHeight="1">
      <c r="K704" s="13"/>
      <c r="L704" s="13"/>
      <c r="M704" s="13"/>
      <c r="N704" s="13"/>
      <c r="O704" s="13"/>
      <c r="P704" s="13"/>
      <c r="Q704" s="13"/>
      <c r="R704" s="13"/>
      <c r="S704" s="13"/>
    </row>
    <row r="705" ht="15.75" customHeight="1">
      <c r="K705" s="13"/>
      <c r="L705" s="13"/>
      <c r="M705" s="13"/>
      <c r="N705" s="13"/>
      <c r="O705" s="13"/>
      <c r="P705" s="13"/>
      <c r="Q705" s="13"/>
      <c r="R705" s="13"/>
      <c r="S705" s="13"/>
    </row>
    <row r="706" ht="15.75" customHeight="1">
      <c r="K706" s="13"/>
      <c r="L706" s="13"/>
      <c r="M706" s="13"/>
      <c r="N706" s="13"/>
      <c r="O706" s="13"/>
      <c r="P706" s="13"/>
      <c r="Q706" s="13"/>
      <c r="R706" s="13"/>
      <c r="S706" s="13"/>
    </row>
    <row r="707" ht="15.75" customHeight="1">
      <c r="K707" s="13"/>
      <c r="L707" s="13"/>
      <c r="M707" s="13"/>
      <c r="N707" s="13"/>
      <c r="O707" s="13"/>
      <c r="P707" s="13"/>
      <c r="Q707" s="13"/>
      <c r="R707" s="13"/>
      <c r="S707" s="13"/>
    </row>
    <row r="708" ht="15.75" customHeight="1">
      <c r="K708" s="13"/>
      <c r="L708" s="13"/>
      <c r="M708" s="13"/>
      <c r="N708" s="13"/>
      <c r="O708" s="13"/>
      <c r="P708" s="13"/>
      <c r="Q708" s="13"/>
      <c r="R708" s="13"/>
      <c r="S708" s="13"/>
    </row>
    <row r="709" ht="15.75" customHeight="1">
      <c r="K709" s="13"/>
      <c r="L709" s="13"/>
      <c r="M709" s="13"/>
      <c r="N709" s="13"/>
      <c r="O709" s="13"/>
      <c r="P709" s="13"/>
      <c r="Q709" s="13"/>
      <c r="R709" s="13"/>
      <c r="S709" s="13"/>
    </row>
    <row r="710" ht="15.75" customHeight="1">
      <c r="K710" s="13"/>
      <c r="L710" s="13"/>
      <c r="M710" s="13"/>
      <c r="N710" s="13"/>
      <c r="O710" s="13"/>
      <c r="P710" s="13"/>
      <c r="Q710" s="13"/>
      <c r="R710" s="13"/>
      <c r="S710" s="13"/>
    </row>
    <row r="711" ht="15.75" customHeight="1">
      <c r="K711" s="13"/>
      <c r="L711" s="13"/>
      <c r="M711" s="13"/>
      <c r="N711" s="13"/>
      <c r="O711" s="13"/>
      <c r="P711" s="13"/>
      <c r="Q711" s="13"/>
      <c r="R711" s="13"/>
      <c r="S711" s="13"/>
    </row>
    <row r="712" ht="15.75" customHeight="1">
      <c r="K712" s="13"/>
      <c r="L712" s="13"/>
      <c r="M712" s="13"/>
      <c r="N712" s="13"/>
      <c r="O712" s="13"/>
      <c r="P712" s="13"/>
      <c r="Q712" s="13"/>
      <c r="R712" s="13"/>
      <c r="S712" s="13"/>
    </row>
    <row r="713" ht="15.75" customHeight="1">
      <c r="K713" s="13"/>
      <c r="L713" s="13"/>
      <c r="M713" s="13"/>
      <c r="N713" s="13"/>
      <c r="O713" s="13"/>
      <c r="P713" s="13"/>
      <c r="Q713" s="13"/>
      <c r="R713" s="13"/>
      <c r="S713" s="13"/>
    </row>
    <row r="714" ht="15.75" customHeight="1">
      <c r="K714" s="13"/>
      <c r="L714" s="13"/>
      <c r="M714" s="13"/>
      <c r="N714" s="13"/>
      <c r="O714" s="13"/>
      <c r="P714" s="13"/>
      <c r="Q714" s="13"/>
      <c r="R714" s="13"/>
      <c r="S714" s="13"/>
    </row>
    <row r="715" ht="15.75" customHeight="1">
      <c r="K715" s="13"/>
      <c r="L715" s="13"/>
      <c r="M715" s="13"/>
      <c r="N715" s="13"/>
      <c r="O715" s="13"/>
      <c r="P715" s="13"/>
      <c r="Q715" s="13"/>
      <c r="R715" s="13"/>
      <c r="S715" s="13"/>
    </row>
    <row r="716" ht="15.75" customHeight="1">
      <c r="K716" s="13"/>
      <c r="L716" s="13"/>
      <c r="M716" s="13"/>
      <c r="N716" s="13"/>
      <c r="O716" s="13"/>
      <c r="P716" s="13"/>
      <c r="Q716" s="13"/>
      <c r="R716" s="13"/>
      <c r="S716" s="13"/>
    </row>
    <row r="717" ht="15.75" customHeight="1">
      <c r="K717" s="13"/>
      <c r="L717" s="13"/>
      <c r="M717" s="13"/>
      <c r="N717" s="13"/>
      <c r="O717" s="13"/>
      <c r="P717" s="13"/>
      <c r="Q717" s="13"/>
      <c r="R717" s="13"/>
      <c r="S717" s="13"/>
    </row>
    <row r="718" ht="15.75" customHeight="1">
      <c r="K718" s="13"/>
      <c r="L718" s="13"/>
      <c r="M718" s="13"/>
      <c r="N718" s="13"/>
      <c r="O718" s="13"/>
      <c r="P718" s="13"/>
      <c r="Q718" s="13"/>
      <c r="R718" s="13"/>
      <c r="S718" s="13"/>
    </row>
    <row r="719" ht="15.75" customHeight="1">
      <c r="K719" s="13"/>
      <c r="L719" s="13"/>
      <c r="M719" s="13"/>
      <c r="N719" s="13"/>
      <c r="O719" s="13"/>
      <c r="P719" s="13"/>
      <c r="Q719" s="13"/>
      <c r="R719" s="13"/>
      <c r="S719" s="13"/>
    </row>
    <row r="720" ht="15.75" customHeight="1">
      <c r="K720" s="13"/>
      <c r="L720" s="13"/>
      <c r="M720" s="13"/>
      <c r="N720" s="13"/>
      <c r="O720" s="13"/>
      <c r="P720" s="13"/>
      <c r="Q720" s="13"/>
      <c r="R720" s="13"/>
      <c r="S720" s="13"/>
    </row>
    <row r="721" ht="15.75" customHeight="1">
      <c r="K721" s="13"/>
      <c r="L721" s="13"/>
      <c r="M721" s="13"/>
      <c r="N721" s="13"/>
      <c r="O721" s="13"/>
      <c r="P721" s="13"/>
      <c r="Q721" s="13"/>
      <c r="R721" s="13"/>
      <c r="S721" s="13"/>
    </row>
    <row r="722" ht="15.75" customHeight="1">
      <c r="K722" s="13"/>
      <c r="L722" s="13"/>
      <c r="M722" s="13"/>
      <c r="N722" s="13"/>
      <c r="O722" s="13"/>
      <c r="P722" s="13"/>
      <c r="Q722" s="13"/>
      <c r="R722" s="13"/>
      <c r="S722" s="13"/>
    </row>
    <row r="723" ht="15.75" customHeight="1">
      <c r="K723" s="13"/>
      <c r="L723" s="13"/>
      <c r="M723" s="13"/>
      <c r="N723" s="13"/>
      <c r="O723" s="13"/>
      <c r="P723" s="13"/>
      <c r="Q723" s="13"/>
      <c r="R723" s="13"/>
      <c r="S723" s="13"/>
    </row>
    <row r="724" ht="15.75" customHeight="1">
      <c r="K724" s="13"/>
      <c r="L724" s="13"/>
      <c r="M724" s="13"/>
      <c r="N724" s="13"/>
      <c r="O724" s="13"/>
      <c r="P724" s="13"/>
      <c r="Q724" s="13"/>
      <c r="R724" s="13"/>
      <c r="S724" s="13"/>
    </row>
    <row r="725" ht="15.75" customHeight="1">
      <c r="K725" s="13"/>
      <c r="L725" s="13"/>
      <c r="M725" s="13"/>
      <c r="N725" s="13"/>
      <c r="O725" s="13"/>
      <c r="P725" s="13"/>
      <c r="Q725" s="13"/>
      <c r="R725" s="13"/>
      <c r="S725" s="13"/>
    </row>
    <row r="726" ht="15.75" customHeight="1">
      <c r="K726" s="13"/>
      <c r="L726" s="13"/>
      <c r="M726" s="13"/>
      <c r="N726" s="13"/>
      <c r="O726" s="13"/>
      <c r="P726" s="13"/>
      <c r="Q726" s="13"/>
      <c r="R726" s="13"/>
      <c r="S726" s="13"/>
    </row>
    <row r="727" ht="15.75" customHeight="1">
      <c r="K727" s="13"/>
      <c r="L727" s="13"/>
      <c r="M727" s="13"/>
      <c r="N727" s="13"/>
      <c r="O727" s="13"/>
      <c r="P727" s="13"/>
      <c r="Q727" s="13"/>
      <c r="R727" s="13"/>
      <c r="S727" s="13"/>
    </row>
    <row r="728" ht="15.75" customHeight="1">
      <c r="K728" s="13"/>
      <c r="L728" s="13"/>
      <c r="M728" s="13"/>
      <c r="N728" s="13"/>
      <c r="O728" s="13"/>
      <c r="P728" s="13"/>
      <c r="Q728" s="13"/>
      <c r="R728" s="13"/>
      <c r="S728" s="13"/>
    </row>
    <row r="729" ht="15.75" customHeight="1">
      <c r="K729" s="13"/>
      <c r="L729" s="13"/>
      <c r="M729" s="13"/>
      <c r="N729" s="13"/>
      <c r="O729" s="13"/>
      <c r="P729" s="13"/>
      <c r="Q729" s="13"/>
      <c r="R729" s="13"/>
      <c r="S729" s="13"/>
    </row>
    <row r="730" ht="15.75" customHeight="1">
      <c r="K730" s="13"/>
      <c r="L730" s="13"/>
      <c r="M730" s="13"/>
      <c r="N730" s="13"/>
      <c r="O730" s="13"/>
      <c r="P730" s="13"/>
      <c r="Q730" s="13"/>
      <c r="R730" s="13"/>
      <c r="S730" s="13"/>
    </row>
    <row r="731" ht="15.75" customHeight="1">
      <c r="K731" s="13"/>
      <c r="L731" s="13"/>
      <c r="M731" s="13"/>
      <c r="N731" s="13"/>
      <c r="O731" s="13"/>
      <c r="P731" s="13"/>
      <c r="Q731" s="13"/>
      <c r="R731" s="13"/>
      <c r="S731" s="13"/>
    </row>
    <row r="732" ht="15.75" customHeight="1">
      <c r="K732" s="13"/>
      <c r="L732" s="13"/>
      <c r="M732" s="13"/>
      <c r="N732" s="13"/>
      <c r="O732" s="13"/>
      <c r="P732" s="13"/>
      <c r="Q732" s="13"/>
      <c r="R732" s="13"/>
      <c r="S732" s="13"/>
    </row>
    <row r="733" ht="15.75" customHeight="1">
      <c r="K733" s="13"/>
      <c r="L733" s="13"/>
      <c r="M733" s="13"/>
      <c r="N733" s="13"/>
      <c r="O733" s="13"/>
      <c r="P733" s="13"/>
      <c r="Q733" s="13"/>
      <c r="R733" s="13"/>
      <c r="S733" s="13"/>
    </row>
    <row r="734" ht="15.75" customHeight="1">
      <c r="K734" s="13"/>
      <c r="L734" s="13"/>
      <c r="M734" s="13"/>
      <c r="N734" s="13"/>
      <c r="O734" s="13"/>
      <c r="P734" s="13"/>
      <c r="Q734" s="13"/>
      <c r="R734" s="13"/>
      <c r="S734" s="13"/>
    </row>
    <row r="735" ht="15.75" customHeight="1">
      <c r="K735" s="13"/>
      <c r="L735" s="13"/>
      <c r="M735" s="13"/>
      <c r="N735" s="13"/>
      <c r="O735" s="13"/>
      <c r="P735" s="13"/>
      <c r="Q735" s="13"/>
      <c r="R735" s="13"/>
      <c r="S735" s="13"/>
    </row>
    <row r="736" ht="15.75" customHeight="1">
      <c r="K736" s="13"/>
      <c r="L736" s="13"/>
      <c r="M736" s="13"/>
      <c r="N736" s="13"/>
      <c r="O736" s="13"/>
      <c r="P736" s="13"/>
      <c r="Q736" s="13"/>
      <c r="R736" s="13"/>
      <c r="S736" s="13"/>
    </row>
    <row r="737" ht="15.75" customHeight="1">
      <c r="K737" s="13"/>
      <c r="L737" s="13"/>
      <c r="M737" s="13"/>
      <c r="N737" s="13"/>
      <c r="O737" s="13"/>
      <c r="P737" s="13"/>
      <c r="Q737" s="13"/>
      <c r="R737" s="13"/>
      <c r="S737" s="13"/>
    </row>
    <row r="738" ht="15.75" customHeight="1">
      <c r="K738" s="13"/>
      <c r="L738" s="13"/>
      <c r="M738" s="13"/>
      <c r="N738" s="13"/>
      <c r="O738" s="13"/>
      <c r="P738" s="13"/>
      <c r="Q738" s="13"/>
      <c r="R738" s="13"/>
      <c r="S738" s="13"/>
    </row>
    <row r="739" ht="15.75" customHeight="1">
      <c r="K739" s="13"/>
      <c r="L739" s="13"/>
      <c r="M739" s="13"/>
      <c r="N739" s="13"/>
      <c r="O739" s="13"/>
      <c r="P739" s="13"/>
      <c r="Q739" s="13"/>
      <c r="R739" s="13"/>
      <c r="S739" s="13"/>
    </row>
    <row r="740" ht="15.75" customHeight="1">
      <c r="K740" s="13"/>
      <c r="L740" s="13"/>
      <c r="M740" s="13"/>
      <c r="N740" s="13"/>
      <c r="O740" s="13"/>
      <c r="P740" s="13"/>
      <c r="Q740" s="13"/>
      <c r="R740" s="13"/>
      <c r="S740" s="13"/>
    </row>
    <row r="741" ht="15.75" customHeight="1">
      <c r="K741" s="13"/>
      <c r="L741" s="13"/>
      <c r="M741" s="13"/>
      <c r="N741" s="13"/>
      <c r="O741" s="13"/>
      <c r="P741" s="13"/>
      <c r="Q741" s="13"/>
      <c r="R741" s="13"/>
      <c r="S741" s="13"/>
    </row>
    <row r="742" ht="15.75" customHeight="1">
      <c r="K742" s="13"/>
      <c r="L742" s="13"/>
      <c r="M742" s="13"/>
      <c r="N742" s="13"/>
      <c r="O742" s="13"/>
      <c r="P742" s="13"/>
      <c r="Q742" s="13"/>
      <c r="R742" s="13"/>
      <c r="S742" s="13"/>
    </row>
    <row r="743" ht="15.75" customHeight="1">
      <c r="K743" s="13"/>
      <c r="L743" s="13"/>
      <c r="M743" s="13"/>
      <c r="N743" s="13"/>
      <c r="O743" s="13"/>
      <c r="P743" s="13"/>
      <c r="Q743" s="13"/>
      <c r="R743" s="13"/>
      <c r="S743" s="13"/>
    </row>
    <row r="744" ht="15.75" customHeight="1">
      <c r="K744" s="13"/>
      <c r="L744" s="13"/>
      <c r="M744" s="13"/>
      <c r="N744" s="13"/>
      <c r="O744" s="13"/>
      <c r="P744" s="13"/>
      <c r="Q744" s="13"/>
      <c r="R744" s="13"/>
      <c r="S744" s="13"/>
    </row>
    <row r="745" ht="15.75" customHeight="1">
      <c r="K745" s="13"/>
      <c r="L745" s="13"/>
      <c r="M745" s="13"/>
      <c r="N745" s="13"/>
      <c r="O745" s="13"/>
      <c r="P745" s="13"/>
      <c r="Q745" s="13"/>
      <c r="R745" s="13"/>
      <c r="S745" s="13"/>
    </row>
    <row r="746" ht="15.75" customHeight="1">
      <c r="K746" s="13"/>
      <c r="L746" s="13"/>
      <c r="M746" s="13"/>
      <c r="N746" s="13"/>
      <c r="O746" s="13"/>
      <c r="P746" s="13"/>
      <c r="Q746" s="13"/>
      <c r="R746" s="13"/>
      <c r="S746" s="13"/>
    </row>
    <row r="747" ht="15.75" customHeight="1">
      <c r="K747" s="13"/>
      <c r="L747" s="13"/>
      <c r="M747" s="13"/>
      <c r="N747" s="13"/>
      <c r="O747" s="13"/>
      <c r="P747" s="13"/>
      <c r="Q747" s="13"/>
      <c r="R747" s="13"/>
      <c r="S747" s="13"/>
    </row>
    <row r="748" ht="15.75" customHeight="1">
      <c r="K748" s="13"/>
      <c r="L748" s="13"/>
      <c r="M748" s="13"/>
      <c r="N748" s="13"/>
      <c r="O748" s="13"/>
      <c r="P748" s="13"/>
      <c r="Q748" s="13"/>
      <c r="R748" s="13"/>
      <c r="S748" s="13"/>
    </row>
    <row r="749" ht="15.75" customHeight="1">
      <c r="K749" s="13"/>
      <c r="L749" s="13"/>
      <c r="M749" s="13"/>
      <c r="N749" s="13"/>
      <c r="O749" s="13"/>
      <c r="P749" s="13"/>
      <c r="Q749" s="13"/>
      <c r="R749" s="13"/>
      <c r="S749" s="13"/>
    </row>
    <row r="750" ht="15.75" customHeight="1">
      <c r="K750" s="13"/>
      <c r="L750" s="13"/>
      <c r="M750" s="13"/>
      <c r="N750" s="13"/>
      <c r="O750" s="13"/>
      <c r="P750" s="13"/>
      <c r="Q750" s="13"/>
      <c r="R750" s="13"/>
      <c r="S750" s="13"/>
    </row>
    <row r="751" ht="15.75" customHeight="1">
      <c r="K751" s="13"/>
      <c r="L751" s="13"/>
      <c r="M751" s="13"/>
      <c r="N751" s="13"/>
      <c r="O751" s="13"/>
      <c r="P751" s="13"/>
      <c r="Q751" s="13"/>
      <c r="R751" s="13"/>
      <c r="S751" s="13"/>
    </row>
    <row r="752" ht="15.75" customHeight="1">
      <c r="K752" s="13"/>
      <c r="L752" s="13"/>
      <c r="M752" s="13"/>
      <c r="N752" s="13"/>
      <c r="O752" s="13"/>
      <c r="P752" s="13"/>
      <c r="Q752" s="13"/>
      <c r="R752" s="13"/>
      <c r="S752" s="13"/>
    </row>
    <row r="753" ht="15.75" customHeight="1">
      <c r="K753" s="13"/>
      <c r="L753" s="13"/>
      <c r="M753" s="13"/>
      <c r="N753" s="13"/>
      <c r="O753" s="13"/>
      <c r="P753" s="13"/>
      <c r="Q753" s="13"/>
      <c r="R753" s="13"/>
      <c r="S753" s="13"/>
    </row>
    <row r="754" ht="15.75" customHeight="1">
      <c r="K754" s="13"/>
      <c r="L754" s="13"/>
      <c r="M754" s="13"/>
      <c r="N754" s="13"/>
      <c r="O754" s="13"/>
      <c r="P754" s="13"/>
      <c r="Q754" s="13"/>
      <c r="R754" s="13"/>
      <c r="S754" s="13"/>
    </row>
    <row r="755" ht="15.75" customHeight="1">
      <c r="K755" s="13"/>
      <c r="L755" s="13"/>
      <c r="M755" s="13"/>
      <c r="N755" s="13"/>
      <c r="O755" s="13"/>
      <c r="P755" s="13"/>
      <c r="Q755" s="13"/>
      <c r="R755" s="13"/>
      <c r="S755" s="13"/>
    </row>
    <row r="756" ht="15.75" customHeight="1">
      <c r="K756" s="13"/>
      <c r="L756" s="13"/>
      <c r="M756" s="13"/>
      <c r="N756" s="13"/>
      <c r="O756" s="13"/>
      <c r="P756" s="13"/>
      <c r="Q756" s="13"/>
      <c r="R756" s="13"/>
      <c r="S756" s="13"/>
    </row>
    <row r="757" ht="15.75" customHeight="1">
      <c r="K757" s="13"/>
      <c r="L757" s="13"/>
      <c r="M757" s="13"/>
      <c r="N757" s="13"/>
      <c r="O757" s="13"/>
      <c r="P757" s="13"/>
      <c r="Q757" s="13"/>
      <c r="R757" s="13"/>
      <c r="S757" s="13"/>
    </row>
    <row r="758" ht="15.75" customHeight="1">
      <c r="K758" s="13"/>
      <c r="L758" s="13"/>
      <c r="M758" s="13"/>
      <c r="N758" s="13"/>
      <c r="O758" s="13"/>
      <c r="P758" s="13"/>
      <c r="Q758" s="13"/>
      <c r="R758" s="13"/>
      <c r="S758" s="13"/>
    </row>
    <row r="759" ht="15.75" customHeight="1">
      <c r="K759" s="13"/>
      <c r="L759" s="13"/>
      <c r="M759" s="13"/>
      <c r="N759" s="13"/>
      <c r="O759" s="13"/>
      <c r="P759" s="13"/>
      <c r="Q759" s="13"/>
      <c r="R759" s="13"/>
      <c r="S759" s="13"/>
    </row>
    <row r="760" ht="15.75" customHeight="1">
      <c r="K760" s="13"/>
      <c r="L760" s="13"/>
      <c r="M760" s="13"/>
      <c r="N760" s="13"/>
      <c r="O760" s="13"/>
      <c r="P760" s="13"/>
      <c r="Q760" s="13"/>
      <c r="R760" s="13"/>
      <c r="S760" s="13"/>
    </row>
    <row r="761" ht="15.75" customHeight="1">
      <c r="K761" s="13"/>
      <c r="L761" s="13"/>
      <c r="M761" s="13"/>
      <c r="N761" s="13"/>
      <c r="O761" s="13"/>
      <c r="P761" s="13"/>
      <c r="Q761" s="13"/>
      <c r="R761" s="13"/>
      <c r="S761" s="13"/>
    </row>
    <row r="762" ht="15.75" customHeight="1">
      <c r="K762" s="13"/>
      <c r="L762" s="13"/>
      <c r="M762" s="13"/>
      <c r="N762" s="13"/>
      <c r="O762" s="13"/>
      <c r="P762" s="13"/>
      <c r="Q762" s="13"/>
      <c r="R762" s="13"/>
      <c r="S762" s="13"/>
    </row>
    <row r="763" ht="15.75" customHeight="1">
      <c r="K763" s="13"/>
      <c r="L763" s="13"/>
      <c r="M763" s="13"/>
      <c r="N763" s="13"/>
      <c r="O763" s="13"/>
      <c r="P763" s="13"/>
      <c r="Q763" s="13"/>
      <c r="R763" s="13"/>
      <c r="S763" s="13"/>
    </row>
    <row r="764" ht="15.75" customHeight="1">
      <c r="K764" s="13"/>
      <c r="L764" s="13"/>
      <c r="M764" s="13"/>
      <c r="N764" s="13"/>
      <c r="O764" s="13"/>
      <c r="P764" s="13"/>
      <c r="Q764" s="13"/>
      <c r="R764" s="13"/>
      <c r="S764" s="13"/>
    </row>
    <row r="765" ht="15.75" customHeight="1">
      <c r="K765" s="13"/>
      <c r="L765" s="13"/>
      <c r="M765" s="13"/>
      <c r="N765" s="13"/>
      <c r="O765" s="13"/>
      <c r="P765" s="13"/>
      <c r="Q765" s="13"/>
      <c r="R765" s="13"/>
      <c r="S765" s="13"/>
    </row>
    <row r="766" ht="15.75" customHeight="1">
      <c r="K766" s="13"/>
      <c r="L766" s="13"/>
      <c r="M766" s="13"/>
      <c r="N766" s="13"/>
      <c r="O766" s="13"/>
      <c r="P766" s="13"/>
      <c r="Q766" s="13"/>
      <c r="R766" s="13"/>
      <c r="S766" s="13"/>
    </row>
    <row r="767" ht="15.75" customHeight="1">
      <c r="K767" s="13"/>
      <c r="L767" s="13"/>
      <c r="M767" s="13"/>
      <c r="N767" s="13"/>
      <c r="O767" s="13"/>
      <c r="P767" s="13"/>
      <c r="Q767" s="13"/>
      <c r="R767" s="13"/>
      <c r="S767" s="13"/>
    </row>
    <row r="768" ht="15.75" customHeight="1">
      <c r="K768" s="13"/>
      <c r="L768" s="13"/>
      <c r="M768" s="13"/>
      <c r="N768" s="13"/>
      <c r="O768" s="13"/>
      <c r="P768" s="13"/>
      <c r="Q768" s="13"/>
      <c r="R768" s="13"/>
      <c r="S768" s="13"/>
    </row>
    <row r="769" ht="15.75" customHeight="1">
      <c r="K769" s="13"/>
      <c r="L769" s="13"/>
      <c r="M769" s="13"/>
      <c r="N769" s="13"/>
      <c r="O769" s="13"/>
      <c r="P769" s="13"/>
      <c r="Q769" s="13"/>
      <c r="R769" s="13"/>
      <c r="S769" s="13"/>
    </row>
    <row r="770" ht="15.75" customHeight="1">
      <c r="K770" s="13"/>
      <c r="L770" s="13"/>
      <c r="M770" s="13"/>
      <c r="N770" s="13"/>
      <c r="O770" s="13"/>
      <c r="P770" s="13"/>
      <c r="Q770" s="13"/>
      <c r="R770" s="13"/>
      <c r="S770" s="13"/>
    </row>
    <row r="771" ht="15.75" customHeight="1">
      <c r="K771" s="13"/>
      <c r="L771" s="13"/>
      <c r="M771" s="13"/>
      <c r="N771" s="13"/>
      <c r="O771" s="13"/>
      <c r="P771" s="13"/>
      <c r="Q771" s="13"/>
      <c r="R771" s="13"/>
      <c r="S771" s="13"/>
    </row>
    <row r="772" ht="15.75" customHeight="1">
      <c r="K772" s="13"/>
      <c r="L772" s="13"/>
      <c r="M772" s="13"/>
      <c r="N772" s="13"/>
      <c r="O772" s="13"/>
      <c r="P772" s="13"/>
      <c r="Q772" s="13"/>
      <c r="R772" s="13"/>
      <c r="S772" s="13"/>
    </row>
    <row r="773" ht="15.75" customHeight="1">
      <c r="K773" s="13"/>
      <c r="L773" s="13"/>
      <c r="M773" s="13"/>
      <c r="N773" s="13"/>
      <c r="O773" s="13"/>
      <c r="P773" s="13"/>
      <c r="Q773" s="13"/>
      <c r="R773" s="13"/>
      <c r="S773" s="13"/>
    </row>
    <row r="774" ht="15.75" customHeight="1">
      <c r="K774" s="13"/>
      <c r="L774" s="13"/>
      <c r="M774" s="13"/>
      <c r="N774" s="13"/>
      <c r="O774" s="13"/>
      <c r="P774" s="13"/>
      <c r="Q774" s="13"/>
      <c r="R774" s="13"/>
      <c r="S774" s="13"/>
    </row>
    <row r="775" ht="15.75" customHeight="1">
      <c r="K775" s="13"/>
      <c r="L775" s="13"/>
      <c r="M775" s="13"/>
      <c r="N775" s="13"/>
      <c r="O775" s="13"/>
      <c r="P775" s="13"/>
      <c r="Q775" s="13"/>
      <c r="R775" s="13"/>
      <c r="S775" s="13"/>
    </row>
    <row r="776" ht="15.75" customHeight="1">
      <c r="K776" s="13"/>
      <c r="L776" s="13"/>
      <c r="M776" s="13"/>
      <c r="N776" s="13"/>
      <c r="O776" s="13"/>
      <c r="P776" s="13"/>
      <c r="Q776" s="13"/>
      <c r="R776" s="13"/>
      <c r="S776" s="13"/>
    </row>
    <row r="777" ht="15.75" customHeight="1">
      <c r="K777" s="13"/>
      <c r="L777" s="13"/>
      <c r="M777" s="13"/>
      <c r="N777" s="13"/>
      <c r="O777" s="13"/>
      <c r="P777" s="13"/>
      <c r="Q777" s="13"/>
      <c r="R777" s="13"/>
      <c r="S777" s="13"/>
    </row>
    <row r="778" ht="15.75" customHeight="1">
      <c r="K778" s="13"/>
      <c r="L778" s="13"/>
      <c r="M778" s="13"/>
      <c r="N778" s="13"/>
      <c r="O778" s="13"/>
      <c r="P778" s="13"/>
      <c r="Q778" s="13"/>
      <c r="R778" s="13"/>
      <c r="S778" s="13"/>
    </row>
    <row r="779" ht="15.75" customHeight="1">
      <c r="K779" s="13"/>
      <c r="L779" s="13"/>
      <c r="M779" s="13"/>
      <c r="N779" s="13"/>
      <c r="O779" s="13"/>
      <c r="P779" s="13"/>
      <c r="Q779" s="13"/>
      <c r="R779" s="13"/>
      <c r="S779" s="13"/>
    </row>
    <row r="780" ht="15.75" customHeight="1">
      <c r="K780" s="13"/>
      <c r="L780" s="13"/>
      <c r="M780" s="13"/>
      <c r="N780" s="13"/>
      <c r="O780" s="13"/>
      <c r="P780" s="13"/>
      <c r="Q780" s="13"/>
      <c r="R780" s="13"/>
      <c r="S780" s="13"/>
    </row>
    <row r="781" ht="15.75" customHeight="1">
      <c r="K781" s="13"/>
      <c r="L781" s="13"/>
      <c r="M781" s="13"/>
      <c r="N781" s="13"/>
      <c r="O781" s="13"/>
      <c r="P781" s="13"/>
      <c r="Q781" s="13"/>
      <c r="R781" s="13"/>
      <c r="S781" s="13"/>
    </row>
    <row r="782" ht="15.75" customHeight="1">
      <c r="K782" s="13"/>
      <c r="L782" s="13"/>
      <c r="M782" s="13"/>
      <c r="N782" s="13"/>
      <c r="O782" s="13"/>
      <c r="P782" s="13"/>
      <c r="Q782" s="13"/>
      <c r="R782" s="13"/>
      <c r="S782" s="13"/>
    </row>
    <row r="783" ht="15.75" customHeight="1">
      <c r="K783" s="13"/>
      <c r="L783" s="13"/>
      <c r="M783" s="13"/>
      <c r="N783" s="13"/>
      <c r="O783" s="13"/>
      <c r="P783" s="13"/>
      <c r="Q783" s="13"/>
      <c r="R783" s="13"/>
      <c r="S783" s="13"/>
    </row>
    <row r="784" ht="15.75" customHeight="1">
      <c r="K784" s="13"/>
      <c r="L784" s="13"/>
      <c r="M784" s="13"/>
      <c r="N784" s="13"/>
      <c r="O784" s="13"/>
      <c r="P784" s="13"/>
      <c r="Q784" s="13"/>
      <c r="R784" s="13"/>
      <c r="S784" s="13"/>
    </row>
    <row r="785" ht="15.75" customHeight="1">
      <c r="K785" s="13"/>
      <c r="L785" s="13"/>
      <c r="M785" s="13"/>
      <c r="N785" s="13"/>
      <c r="O785" s="13"/>
      <c r="P785" s="13"/>
      <c r="Q785" s="13"/>
      <c r="R785" s="13"/>
      <c r="S785" s="13"/>
    </row>
    <row r="786" ht="15.75" customHeight="1">
      <c r="K786" s="13"/>
      <c r="L786" s="13"/>
      <c r="M786" s="13"/>
      <c r="N786" s="13"/>
      <c r="O786" s="13"/>
      <c r="P786" s="13"/>
      <c r="Q786" s="13"/>
      <c r="R786" s="13"/>
      <c r="S786" s="13"/>
    </row>
    <row r="787" ht="15.75" customHeight="1">
      <c r="K787" s="13"/>
      <c r="L787" s="13"/>
      <c r="M787" s="13"/>
      <c r="N787" s="13"/>
      <c r="O787" s="13"/>
      <c r="P787" s="13"/>
      <c r="Q787" s="13"/>
      <c r="R787" s="13"/>
      <c r="S787" s="13"/>
    </row>
    <row r="788" ht="15.75" customHeight="1">
      <c r="K788" s="13"/>
      <c r="L788" s="13"/>
      <c r="M788" s="13"/>
      <c r="N788" s="13"/>
      <c r="O788" s="13"/>
      <c r="P788" s="13"/>
      <c r="Q788" s="13"/>
      <c r="R788" s="13"/>
      <c r="S788" s="13"/>
    </row>
    <row r="789" ht="15.75" customHeight="1">
      <c r="K789" s="13"/>
      <c r="L789" s="13"/>
      <c r="M789" s="13"/>
      <c r="N789" s="13"/>
      <c r="O789" s="13"/>
      <c r="P789" s="13"/>
      <c r="Q789" s="13"/>
      <c r="R789" s="13"/>
      <c r="S789" s="13"/>
    </row>
    <row r="790" ht="15.75" customHeight="1">
      <c r="K790" s="13"/>
      <c r="L790" s="13"/>
      <c r="M790" s="13"/>
      <c r="N790" s="13"/>
      <c r="O790" s="13"/>
      <c r="P790" s="13"/>
      <c r="Q790" s="13"/>
      <c r="R790" s="13"/>
      <c r="S790" s="13"/>
    </row>
    <row r="791" ht="15.75" customHeight="1">
      <c r="K791" s="13"/>
      <c r="L791" s="13"/>
      <c r="M791" s="13"/>
      <c r="N791" s="13"/>
      <c r="O791" s="13"/>
      <c r="P791" s="13"/>
      <c r="Q791" s="13"/>
      <c r="R791" s="13"/>
      <c r="S791" s="13"/>
    </row>
    <row r="792" ht="15.75" customHeight="1">
      <c r="K792" s="13"/>
      <c r="L792" s="13"/>
      <c r="M792" s="13"/>
      <c r="N792" s="13"/>
      <c r="O792" s="13"/>
      <c r="P792" s="13"/>
      <c r="Q792" s="13"/>
      <c r="R792" s="13"/>
      <c r="S792" s="13"/>
    </row>
    <row r="793" ht="15.75" customHeight="1">
      <c r="K793" s="13"/>
      <c r="L793" s="13"/>
      <c r="M793" s="13"/>
      <c r="N793" s="13"/>
      <c r="O793" s="13"/>
      <c r="P793" s="13"/>
      <c r="Q793" s="13"/>
      <c r="R793" s="13"/>
      <c r="S793" s="13"/>
    </row>
    <row r="794" ht="15.75" customHeight="1">
      <c r="K794" s="13"/>
      <c r="L794" s="13"/>
      <c r="M794" s="13"/>
      <c r="N794" s="13"/>
      <c r="O794" s="13"/>
      <c r="P794" s="13"/>
      <c r="Q794" s="13"/>
      <c r="R794" s="13"/>
      <c r="S794" s="13"/>
    </row>
    <row r="795" ht="15.75" customHeight="1">
      <c r="K795" s="13"/>
      <c r="L795" s="13"/>
      <c r="M795" s="13"/>
      <c r="N795" s="13"/>
      <c r="O795" s="13"/>
      <c r="P795" s="13"/>
      <c r="Q795" s="13"/>
      <c r="R795" s="13"/>
      <c r="S795" s="13"/>
    </row>
    <row r="796" ht="15.75" customHeight="1">
      <c r="K796" s="13"/>
      <c r="L796" s="13"/>
      <c r="M796" s="13"/>
      <c r="N796" s="13"/>
      <c r="O796" s="13"/>
      <c r="P796" s="13"/>
      <c r="Q796" s="13"/>
      <c r="R796" s="13"/>
      <c r="S796" s="13"/>
    </row>
    <row r="797" ht="15.75" customHeight="1">
      <c r="K797" s="13"/>
      <c r="L797" s="13"/>
      <c r="M797" s="13"/>
      <c r="N797" s="13"/>
      <c r="O797" s="13"/>
      <c r="P797" s="13"/>
      <c r="Q797" s="13"/>
      <c r="R797" s="13"/>
      <c r="S797" s="13"/>
    </row>
    <row r="798" ht="15.75" customHeight="1">
      <c r="K798" s="13"/>
      <c r="L798" s="13"/>
      <c r="M798" s="13"/>
      <c r="N798" s="13"/>
      <c r="O798" s="13"/>
      <c r="P798" s="13"/>
      <c r="Q798" s="13"/>
      <c r="R798" s="13"/>
      <c r="S798" s="13"/>
    </row>
    <row r="799" ht="15.75" customHeight="1">
      <c r="K799" s="13"/>
      <c r="L799" s="13"/>
      <c r="M799" s="13"/>
      <c r="N799" s="13"/>
      <c r="O799" s="13"/>
      <c r="P799" s="13"/>
      <c r="Q799" s="13"/>
      <c r="R799" s="13"/>
      <c r="S799" s="13"/>
    </row>
    <row r="800" ht="15.75" customHeight="1">
      <c r="K800" s="13"/>
      <c r="L800" s="13"/>
      <c r="M800" s="13"/>
      <c r="N800" s="13"/>
      <c r="O800" s="13"/>
      <c r="P800" s="13"/>
      <c r="Q800" s="13"/>
      <c r="R800" s="13"/>
      <c r="S800" s="13"/>
    </row>
    <row r="801" ht="15.75" customHeight="1">
      <c r="K801" s="13"/>
      <c r="L801" s="13"/>
      <c r="M801" s="13"/>
      <c r="N801" s="13"/>
      <c r="O801" s="13"/>
      <c r="P801" s="13"/>
      <c r="Q801" s="13"/>
      <c r="R801" s="13"/>
      <c r="S801" s="13"/>
    </row>
    <row r="802" ht="15.75" customHeight="1">
      <c r="K802" s="13"/>
      <c r="L802" s="13"/>
      <c r="M802" s="13"/>
      <c r="N802" s="13"/>
      <c r="O802" s="13"/>
      <c r="P802" s="13"/>
      <c r="Q802" s="13"/>
      <c r="R802" s="13"/>
      <c r="S802" s="13"/>
    </row>
    <row r="803" ht="15.75" customHeight="1">
      <c r="K803" s="13"/>
      <c r="L803" s="13"/>
      <c r="M803" s="13"/>
      <c r="N803" s="13"/>
      <c r="O803" s="13"/>
      <c r="P803" s="13"/>
      <c r="Q803" s="13"/>
      <c r="R803" s="13"/>
      <c r="S803" s="13"/>
    </row>
    <row r="804" ht="15.75" customHeight="1">
      <c r="K804" s="13"/>
      <c r="L804" s="13"/>
      <c r="M804" s="13"/>
      <c r="N804" s="13"/>
      <c r="O804" s="13"/>
      <c r="P804" s="13"/>
      <c r="Q804" s="13"/>
      <c r="R804" s="13"/>
      <c r="S804" s="13"/>
    </row>
    <row r="805" ht="15.75" customHeight="1">
      <c r="K805" s="13"/>
      <c r="L805" s="13"/>
      <c r="M805" s="13"/>
      <c r="N805" s="13"/>
      <c r="O805" s="13"/>
      <c r="P805" s="13"/>
      <c r="Q805" s="13"/>
      <c r="R805" s="13"/>
      <c r="S805" s="13"/>
    </row>
    <row r="806" ht="15.75" customHeight="1">
      <c r="K806" s="13"/>
      <c r="L806" s="13"/>
      <c r="M806" s="13"/>
      <c r="N806" s="13"/>
      <c r="O806" s="13"/>
      <c r="P806" s="13"/>
      <c r="Q806" s="13"/>
      <c r="R806" s="13"/>
      <c r="S806" s="13"/>
    </row>
    <row r="807" ht="15.75" customHeight="1">
      <c r="K807" s="13"/>
      <c r="L807" s="13"/>
      <c r="M807" s="13"/>
      <c r="N807" s="13"/>
      <c r="O807" s="13"/>
      <c r="P807" s="13"/>
      <c r="Q807" s="13"/>
      <c r="R807" s="13"/>
      <c r="S807" s="13"/>
    </row>
    <row r="808" ht="15.75" customHeight="1">
      <c r="K808" s="13"/>
      <c r="L808" s="13"/>
      <c r="M808" s="13"/>
      <c r="N808" s="13"/>
      <c r="O808" s="13"/>
      <c r="P808" s="13"/>
      <c r="Q808" s="13"/>
      <c r="R808" s="13"/>
      <c r="S808" s="13"/>
    </row>
    <row r="809" ht="15.75" customHeight="1">
      <c r="K809" s="13"/>
      <c r="L809" s="13"/>
      <c r="M809" s="13"/>
      <c r="N809" s="13"/>
      <c r="O809" s="13"/>
      <c r="P809" s="13"/>
      <c r="Q809" s="13"/>
      <c r="R809" s="13"/>
      <c r="S809" s="13"/>
    </row>
    <row r="810" ht="15.75" customHeight="1">
      <c r="K810" s="13"/>
      <c r="L810" s="13"/>
      <c r="M810" s="13"/>
      <c r="N810" s="13"/>
      <c r="O810" s="13"/>
      <c r="P810" s="13"/>
      <c r="Q810" s="13"/>
      <c r="R810" s="13"/>
      <c r="S810" s="13"/>
    </row>
    <row r="811" ht="15.75" customHeight="1">
      <c r="K811" s="13"/>
      <c r="L811" s="13"/>
      <c r="M811" s="13"/>
      <c r="N811" s="13"/>
      <c r="O811" s="13"/>
      <c r="P811" s="13"/>
      <c r="Q811" s="13"/>
      <c r="R811" s="13"/>
      <c r="S811" s="13"/>
    </row>
    <row r="812" ht="15.75" customHeight="1">
      <c r="K812" s="13"/>
      <c r="L812" s="13"/>
      <c r="M812" s="13"/>
      <c r="N812" s="13"/>
      <c r="O812" s="13"/>
      <c r="P812" s="13"/>
      <c r="Q812" s="13"/>
      <c r="R812" s="13"/>
      <c r="S812" s="13"/>
    </row>
    <row r="813" ht="15.75" customHeight="1">
      <c r="K813" s="13"/>
      <c r="L813" s="13"/>
      <c r="M813" s="13"/>
      <c r="N813" s="13"/>
      <c r="O813" s="13"/>
      <c r="P813" s="13"/>
      <c r="Q813" s="13"/>
      <c r="R813" s="13"/>
      <c r="S813" s="13"/>
    </row>
    <row r="814" ht="15.75" customHeight="1">
      <c r="K814" s="13"/>
      <c r="L814" s="13"/>
      <c r="M814" s="13"/>
      <c r="N814" s="13"/>
      <c r="O814" s="13"/>
      <c r="P814" s="13"/>
      <c r="Q814" s="13"/>
      <c r="R814" s="13"/>
      <c r="S814" s="13"/>
    </row>
    <row r="815" ht="15.75" customHeight="1">
      <c r="K815" s="13"/>
      <c r="L815" s="13"/>
      <c r="M815" s="13"/>
      <c r="N815" s="13"/>
      <c r="O815" s="13"/>
      <c r="P815" s="13"/>
      <c r="Q815" s="13"/>
      <c r="R815" s="13"/>
      <c r="S815" s="13"/>
    </row>
    <row r="816" ht="15.75" customHeight="1">
      <c r="K816" s="13"/>
      <c r="L816" s="13"/>
      <c r="M816" s="13"/>
      <c r="N816" s="13"/>
      <c r="O816" s="13"/>
      <c r="P816" s="13"/>
      <c r="Q816" s="13"/>
      <c r="R816" s="13"/>
      <c r="S816" s="13"/>
    </row>
    <row r="817" ht="15.75" customHeight="1">
      <c r="K817" s="13"/>
      <c r="L817" s="13"/>
      <c r="M817" s="13"/>
      <c r="N817" s="13"/>
      <c r="O817" s="13"/>
      <c r="P817" s="13"/>
      <c r="Q817" s="13"/>
      <c r="R817" s="13"/>
      <c r="S817" s="13"/>
    </row>
    <row r="818" ht="15.75" customHeight="1">
      <c r="K818" s="13"/>
      <c r="L818" s="13"/>
      <c r="M818" s="13"/>
      <c r="N818" s="13"/>
      <c r="O818" s="13"/>
      <c r="P818" s="13"/>
      <c r="Q818" s="13"/>
      <c r="R818" s="13"/>
      <c r="S818" s="13"/>
    </row>
    <row r="819" ht="15.75" customHeight="1">
      <c r="K819" s="13"/>
      <c r="L819" s="13"/>
      <c r="M819" s="13"/>
      <c r="N819" s="13"/>
      <c r="O819" s="13"/>
      <c r="P819" s="13"/>
      <c r="Q819" s="13"/>
      <c r="R819" s="13"/>
      <c r="S819" s="13"/>
    </row>
    <row r="820" ht="15.75" customHeight="1">
      <c r="K820" s="13"/>
      <c r="L820" s="13"/>
      <c r="M820" s="13"/>
      <c r="N820" s="13"/>
      <c r="O820" s="13"/>
      <c r="P820" s="13"/>
      <c r="Q820" s="13"/>
      <c r="R820" s="13"/>
      <c r="S820" s="13"/>
    </row>
    <row r="821" ht="15.75" customHeight="1">
      <c r="K821" s="13"/>
      <c r="L821" s="13"/>
      <c r="M821" s="13"/>
      <c r="N821" s="13"/>
      <c r="O821" s="13"/>
      <c r="P821" s="13"/>
      <c r="Q821" s="13"/>
      <c r="R821" s="13"/>
      <c r="S821" s="13"/>
    </row>
    <row r="822" ht="15.75" customHeight="1">
      <c r="K822" s="13"/>
      <c r="L822" s="13"/>
      <c r="M822" s="13"/>
      <c r="N822" s="13"/>
      <c r="O822" s="13"/>
      <c r="P822" s="13"/>
      <c r="Q822" s="13"/>
      <c r="R822" s="13"/>
      <c r="S822" s="13"/>
    </row>
    <row r="823" ht="15.75" customHeight="1">
      <c r="K823" s="13"/>
      <c r="L823" s="13"/>
      <c r="M823" s="13"/>
      <c r="N823" s="13"/>
      <c r="O823" s="13"/>
      <c r="P823" s="13"/>
      <c r="Q823" s="13"/>
      <c r="R823" s="13"/>
      <c r="S823" s="13"/>
    </row>
    <row r="824" ht="15.75" customHeight="1">
      <c r="K824" s="13"/>
      <c r="L824" s="13"/>
      <c r="M824" s="13"/>
      <c r="N824" s="13"/>
      <c r="O824" s="13"/>
      <c r="P824" s="13"/>
      <c r="Q824" s="13"/>
      <c r="R824" s="13"/>
      <c r="S824" s="13"/>
    </row>
    <row r="825" ht="15.75" customHeight="1">
      <c r="K825" s="13"/>
      <c r="L825" s="13"/>
      <c r="M825" s="13"/>
      <c r="N825" s="13"/>
      <c r="O825" s="13"/>
      <c r="P825" s="13"/>
      <c r="Q825" s="13"/>
      <c r="R825" s="13"/>
      <c r="S825" s="13"/>
    </row>
    <row r="826" ht="15.75" customHeight="1">
      <c r="K826" s="13"/>
      <c r="L826" s="13"/>
      <c r="M826" s="13"/>
      <c r="N826" s="13"/>
      <c r="O826" s="13"/>
      <c r="P826" s="13"/>
      <c r="Q826" s="13"/>
      <c r="R826" s="13"/>
      <c r="S826" s="13"/>
    </row>
    <row r="827" ht="15.75" customHeight="1">
      <c r="K827" s="13"/>
      <c r="L827" s="13"/>
      <c r="M827" s="13"/>
      <c r="N827" s="13"/>
      <c r="O827" s="13"/>
      <c r="P827" s="13"/>
      <c r="Q827" s="13"/>
      <c r="R827" s="13"/>
      <c r="S827" s="13"/>
    </row>
    <row r="828" ht="15.75" customHeight="1">
      <c r="K828" s="13"/>
      <c r="L828" s="13"/>
      <c r="M828" s="13"/>
      <c r="N828" s="13"/>
      <c r="O828" s="13"/>
      <c r="P828" s="13"/>
      <c r="Q828" s="13"/>
      <c r="R828" s="13"/>
      <c r="S828" s="13"/>
    </row>
    <row r="829" ht="15.75" customHeight="1">
      <c r="K829" s="13"/>
      <c r="L829" s="13"/>
      <c r="M829" s="13"/>
      <c r="N829" s="13"/>
      <c r="O829" s="13"/>
      <c r="P829" s="13"/>
      <c r="Q829" s="13"/>
      <c r="R829" s="13"/>
      <c r="S829" s="13"/>
    </row>
    <row r="830" ht="15.75" customHeight="1">
      <c r="K830" s="13"/>
      <c r="L830" s="13"/>
      <c r="M830" s="13"/>
      <c r="N830" s="13"/>
      <c r="O830" s="13"/>
      <c r="P830" s="13"/>
      <c r="Q830" s="13"/>
      <c r="R830" s="13"/>
      <c r="S830" s="13"/>
    </row>
    <row r="831" ht="15.75" customHeight="1">
      <c r="K831" s="13"/>
      <c r="L831" s="13"/>
      <c r="M831" s="13"/>
      <c r="N831" s="13"/>
      <c r="O831" s="13"/>
      <c r="P831" s="13"/>
      <c r="Q831" s="13"/>
      <c r="R831" s="13"/>
      <c r="S831" s="13"/>
    </row>
    <row r="832" ht="15.75" customHeight="1">
      <c r="K832" s="13"/>
      <c r="L832" s="13"/>
      <c r="M832" s="13"/>
      <c r="N832" s="13"/>
      <c r="O832" s="13"/>
      <c r="P832" s="13"/>
      <c r="Q832" s="13"/>
      <c r="R832" s="13"/>
      <c r="S832" s="13"/>
    </row>
    <row r="833" ht="15.75" customHeight="1">
      <c r="K833" s="13"/>
      <c r="L833" s="13"/>
      <c r="M833" s="13"/>
      <c r="N833" s="13"/>
      <c r="O833" s="13"/>
      <c r="P833" s="13"/>
      <c r="Q833" s="13"/>
      <c r="R833" s="13"/>
      <c r="S833" s="13"/>
    </row>
    <row r="834" ht="15.75" customHeight="1">
      <c r="K834" s="13"/>
      <c r="L834" s="13"/>
      <c r="M834" s="13"/>
      <c r="N834" s="13"/>
      <c r="O834" s="13"/>
      <c r="P834" s="13"/>
      <c r="Q834" s="13"/>
      <c r="R834" s="13"/>
      <c r="S834" s="13"/>
    </row>
    <row r="835" ht="15.75" customHeight="1">
      <c r="K835" s="13"/>
      <c r="L835" s="13"/>
      <c r="M835" s="13"/>
      <c r="N835" s="13"/>
      <c r="O835" s="13"/>
      <c r="P835" s="13"/>
      <c r="Q835" s="13"/>
      <c r="R835" s="13"/>
      <c r="S835" s="13"/>
    </row>
    <row r="836" ht="15.75" customHeight="1">
      <c r="K836" s="13"/>
      <c r="L836" s="13"/>
      <c r="M836" s="13"/>
      <c r="N836" s="13"/>
      <c r="O836" s="13"/>
      <c r="P836" s="13"/>
      <c r="Q836" s="13"/>
      <c r="R836" s="13"/>
      <c r="S836" s="13"/>
    </row>
    <row r="837" ht="15.75" customHeight="1">
      <c r="K837" s="13"/>
      <c r="L837" s="13"/>
      <c r="M837" s="13"/>
      <c r="N837" s="13"/>
      <c r="O837" s="13"/>
      <c r="P837" s="13"/>
      <c r="Q837" s="13"/>
      <c r="R837" s="13"/>
      <c r="S837" s="13"/>
    </row>
    <row r="838" ht="15.75" customHeight="1">
      <c r="K838" s="13"/>
      <c r="L838" s="13"/>
      <c r="M838" s="13"/>
      <c r="N838" s="13"/>
      <c r="O838" s="13"/>
      <c r="P838" s="13"/>
      <c r="Q838" s="13"/>
      <c r="R838" s="13"/>
      <c r="S838" s="13"/>
    </row>
    <row r="839" ht="15.75" customHeight="1">
      <c r="K839" s="13"/>
      <c r="L839" s="13"/>
      <c r="M839" s="13"/>
      <c r="N839" s="13"/>
      <c r="O839" s="13"/>
      <c r="P839" s="13"/>
      <c r="Q839" s="13"/>
      <c r="R839" s="13"/>
      <c r="S839" s="13"/>
    </row>
    <row r="840" ht="15.75" customHeight="1">
      <c r="K840" s="13"/>
      <c r="L840" s="13"/>
      <c r="M840" s="13"/>
      <c r="N840" s="13"/>
      <c r="O840" s="13"/>
      <c r="P840" s="13"/>
      <c r="Q840" s="13"/>
      <c r="R840" s="13"/>
      <c r="S840" s="13"/>
    </row>
    <row r="841" ht="15.75" customHeight="1">
      <c r="K841" s="13"/>
      <c r="L841" s="13"/>
      <c r="M841" s="13"/>
      <c r="N841" s="13"/>
      <c r="O841" s="13"/>
      <c r="P841" s="13"/>
      <c r="Q841" s="13"/>
      <c r="R841" s="13"/>
      <c r="S841" s="13"/>
    </row>
    <row r="842" ht="15.75" customHeight="1">
      <c r="K842" s="13"/>
      <c r="L842" s="13"/>
      <c r="M842" s="13"/>
      <c r="N842" s="13"/>
      <c r="O842" s="13"/>
      <c r="P842" s="13"/>
      <c r="Q842" s="13"/>
      <c r="R842" s="13"/>
      <c r="S842" s="13"/>
    </row>
    <row r="843" ht="15.75" customHeight="1">
      <c r="K843" s="13"/>
      <c r="L843" s="13"/>
      <c r="M843" s="13"/>
      <c r="N843" s="13"/>
      <c r="O843" s="13"/>
      <c r="P843" s="13"/>
      <c r="Q843" s="13"/>
      <c r="R843" s="13"/>
      <c r="S843" s="13"/>
    </row>
    <row r="844" ht="15.75" customHeight="1">
      <c r="K844" s="13"/>
      <c r="L844" s="13"/>
      <c r="M844" s="13"/>
      <c r="N844" s="13"/>
      <c r="O844" s="13"/>
      <c r="P844" s="13"/>
      <c r="Q844" s="13"/>
      <c r="R844" s="13"/>
      <c r="S844" s="13"/>
    </row>
    <row r="845" ht="15.75" customHeight="1">
      <c r="K845" s="13"/>
      <c r="L845" s="13"/>
      <c r="M845" s="13"/>
      <c r="N845" s="13"/>
      <c r="O845" s="13"/>
      <c r="P845" s="13"/>
      <c r="Q845" s="13"/>
      <c r="R845" s="13"/>
      <c r="S845" s="13"/>
    </row>
    <row r="846" ht="15.75" customHeight="1">
      <c r="K846" s="13"/>
      <c r="L846" s="13"/>
      <c r="M846" s="13"/>
      <c r="N846" s="13"/>
      <c r="O846" s="13"/>
      <c r="P846" s="13"/>
      <c r="Q846" s="13"/>
      <c r="R846" s="13"/>
      <c r="S846" s="13"/>
    </row>
    <row r="847" ht="15.75" customHeight="1">
      <c r="K847" s="13"/>
      <c r="L847" s="13"/>
      <c r="M847" s="13"/>
      <c r="N847" s="13"/>
      <c r="O847" s="13"/>
      <c r="P847" s="13"/>
      <c r="Q847" s="13"/>
      <c r="R847" s="13"/>
      <c r="S847" s="13"/>
    </row>
    <row r="848" ht="15.75" customHeight="1">
      <c r="K848" s="13"/>
      <c r="L848" s="13"/>
      <c r="M848" s="13"/>
      <c r="N848" s="13"/>
      <c r="O848" s="13"/>
      <c r="P848" s="13"/>
      <c r="Q848" s="13"/>
      <c r="R848" s="13"/>
      <c r="S848" s="13"/>
    </row>
    <row r="849" ht="15.75" customHeight="1">
      <c r="K849" s="13"/>
      <c r="L849" s="13"/>
      <c r="M849" s="13"/>
      <c r="N849" s="13"/>
      <c r="O849" s="13"/>
      <c r="P849" s="13"/>
      <c r="Q849" s="13"/>
      <c r="R849" s="13"/>
      <c r="S849" s="13"/>
    </row>
    <row r="850" ht="15.75" customHeight="1">
      <c r="K850" s="13"/>
      <c r="L850" s="13"/>
      <c r="M850" s="13"/>
      <c r="N850" s="13"/>
      <c r="O850" s="13"/>
      <c r="P850" s="13"/>
      <c r="Q850" s="13"/>
      <c r="R850" s="13"/>
      <c r="S850" s="13"/>
    </row>
    <row r="851" ht="15.75" customHeight="1">
      <c r="K851" s="13"/>
      <c r="L851" s="13"/>
      <c r="M851" s="13"/>
      <c r="N851" s="13"/>
      <c r="O851" s="13"/>
      <c r="P851" s="13"/>
      <c r="Q851" s="13"/>
      <c r="R851" s="13"/>
      <c r="S851" s="13"/>
    </row>
    <row r="852" ht="15.75" customHeight="1">
      <c r="K852" s="13"/>
      <c r="L852" s="13"/>
      <c r="M852" s="13"/>
      <c r="N852" s="13"/>
      <c r="O852" s="13"/>
      <c r="P852" s="13"/>
      <c r="Q852" s="13"/>
      <c r="R852" s="13"/>
      <c r="S852" s="13"/>
    </row>
    <row r="853" ht="15.75" customHeight="1">
      <c r="K853" s="13"/>
      <c r="L853" s="13"/>
      <c r="M853" s="13"/>
      <c r="N853" s="13"/>
      <c r="O853" s="13"/>
      <c r="P853" s="13"/>
      <c r="Q853" s="13"/>
      <c r="R853" s="13"/>
      <c r="S853" s="13"/>
    </row>
    <row r="854" ht="15.75" customHeight="1">
      <c r="K854" s="13"/>
      <c r="L854" s="13"/>
      <c r="M854" s="13"/>
      <c r="N854" s="13"/>
      <c r="O854" s="13"/>
      <c r="P854" s="13"/>
      <c r="Q854" s="13"/>
      <c r="R854" s="13"/>
      <c r="S854" s="13"/>
    </row>
    <row r="855" ht="15.75" customHeight="1">
      <c r="K855" s="13"/>
      <c r="L855" s="13"/>
      <c r="M855" s="13"/>
      <c r="N855" s="13"/>
      <c r="O855" s="13"/>
      <c r="P855" s="13"/>
      <c r="Q855" s="13"/>
      <c r="R855" s="13"/>
      <c r="S855" s="13"/>
    </row>
    <row r="856" ht="15.75" customHeight="1">
      <c r="K856" s="13"/>
      <c r="L856" s="13"/>
      <c r="M856" s="13"/>
      <c r="N856" s="13"/>
      <c r="O856" s="13"/>
      <c r="P856" s="13"/>
      <c r="Q856" s="13"/>
      <c r="R856" s="13"/>
      <c r="S856" s="13"/>
    </row>
    <row r="857" ht="15.75" customHeight="1">
      <c r="K857" s="13"/>
      <c r="L857" s="13"/>
      <c r="M857" s="13"/>
      <c r="N857" s="13"/>
      <c r="O857" s="13"/>
      <c r="P857" s="13"/>
      <c r="Q857" s="13"/>
      <c r="R857" s="13"/>
      <c r="S857" s="13"/>
    </row>
    <row r="858" ht="15.75" customHeight="1">
      <c r="K858" s="13"/>
      <c r="L858" s="13"/>
      <c r="M858" s="13"/>
      <c r="N858" s="13"/>
      <c r="O858" s="13"/>
      <c r="P858" s="13"/>
      <c r="Q858" s="13"/>
      <c r="R858" s="13"/>
      <c r="S858" s="13"/>
    </row>
    <row r="859" ht="15.75" customHeight="1">
      <c r="K859" s="13"/>
      <c r="L859" s="13"/>
      <c r="M859" s="13"/>
      <c r="N859" s="13"/>
      <c r="O859" s="13"/>
      <c r="P859" s="13"/>
      <c r="Q859" s="13"/>
      <c r="R859" s="13"/>
      <c r="S859" s="13"/>
    </row>
    <row r="860" ht="15.75" customHeight="1">
      <c r="K860" s="13"/>
      <c r="L860" s="13"/>
      <c r="M860" s="13"/>
      <c r="N860" s="13"/>
      <c r="O860" s="13"/>
      <c r="P860" s="13"/>
      <c r="Q860" s="13"/>
      <c r="R860" s="13"/>
      <c r="S860" s="13"/>
    </row>
    <row r="861" ht="15.75" customHeight="1">
      <c r="K861" s="13"/>
      <c r="L861" s="13"/>
      <c r="M861" s="13"/>
      <c r="N861" s="13"/>
      <c r="O861" s="13"/>
      <c r="P861" s="13"/>
      <c r="Q861" s="13"/>
      <c r="R861" s="13"/>
      <c r="S861" s="13"/>
    </row>
    <row r="862" ht="15.75" customHeight="1">
      <c r="K862" s="13"/>
      <c r="L862" s="13"/>
      <c r="M862" s="13"/>
      <c r="N862" s="13"/>
      <c r="O862" s="13"/>
      <c r="P862" s="13"/>
      <c r="Q862" s="13"/>
      <c r="R862" s="13"/>
      <c r="S862" s="13"/>
    </row>
    <row r="863" ht="15.75" customHeight="1">
      <c r="K863" s="13"/>
      <c r="L863" s="13"/>
      <c r="M863" s="13"/>
      <c r="N863" s="13"/>
      <c r="O863" s="13"/>
      <c r="P863" s="13"/>
      <c r="Q863" s="13"/>
      <c r="R863" s="13"/>
      <c r="S863" s="13"/>
    </row>
    <row r="864" ht="15.75" customHeight="1">
      <c r="K864" s="13"/>
      <c r="L864" s="13"/>
      <c r="M864" s="13"/>
      <c r="N864" s="13"/>
      <c r="O864" s="13"/>
      <c r="P864" s="13"/>
      <c r="Q864" s="13"/>
      <c r="R864" s="13"/>
      <c r="S864" s="13"/>
    </row>
    <row r="865" ht="15.75" customHeight="1">
      <c r="K865" s="13"/>
      <c r="L865" s="13"/>
      <c r="M865" s="13"/>
      <c r="N865" s="13"/>
      <c r="O865" s="13"/>
      <c r="P865" s="13"/>
      <c r="Q865" s="13"/>
      <c r="R865" s="13"/>
      <c r="S865" s="13"/>
    </row>
    <row r="866" ht="15.75" customHeight="1">
      <c r="K866" s="13"/>
      <c r="L866" s="13"/>
      <c r="M866" s="13"/>
      <c r="N866" s="13"/>
      <c r="O866" s="13"/>
      <c r="P866" s="13"/>
      <c r="Q866" s="13"/>
      <c r="R866" s="13"/>
      <c r="S866" s="13"/>
    </row>
    <row r="867" ht="15.75" customHeight="1">
      <c r="K867" s="13"/>
      <c r="L867" s="13"/>
      <c r="M867" s="13"/>
      <c r="N867" s="13"/>
      <c r="O867" s="13"/>
      <c r="P867" s="13"/>
      <c r="Q867" s="13"/>
      <c r="R867" s="13"/>
      <c r="S867" s="13"/>
    </row>
    <row r="868" ht="15.75" customHeight="1">
      <c r="K868" s="13"/>
      <c r="L868" s="13"/>
      <c r="M868" s="13"/>
      <c r="N868" s="13"/>
      <c r="O868" s="13"/>
      <c r="P868" s="13"/>
      <c r="Q868" s="13"/>
      <c r="R868" s="13"/>
      <c r="S868" s="13"/>
    </row>
    <row r="869" ht="15.75" customHeight="1">
      <c r="K869" s="13"/>
      <c r="L869" s="13"/>
      <c r="M869" s="13"/>
      <c r="N869" s="13"/>
      <c r="O869" s="13"/>
      <c r="P869" s="13"/>
      <c r="Q869" s="13"/>
      <c r="R869" s="13"/>
      <c r="S869" s="13"/>
    </row>
    <row r="870" ht="15.75" customHeight="1">
      <c r="K870" s="13"/>
      <c r="L870" s="13"/>
      <c r="M870" s="13"/>
      <c r="N870" s="13"/>
      <c r="O870" s="13"/>
      <c r="P870" s="13"/>
      <c r="Q870" s="13"/>
      <c r="R870" s="13"/>
      <c r="S870" s="13"/>
    </row>
    <row r="871" ht="15.75" customHeight="1">
      <c r="K871" s="13"/>
      <c r="L871" s="13"/>
      <c r="M871" s="13"/>
      <c r="N871" s="13"/>
      <c r="O871" s="13"/>
      <c r="P871" s="13"/>
      <c r="Q871" s="13"/>
      <c r="R871" s="13"/>
      <c r="S871" s="13"/>
    </row>
    <row r="872" ht="15.75" customHeight="1">
      <c r="K872" s="13"/>
      <c r="L872" s="13"/>
      <c r="M872" s="13"/>
      <c r="N872" s="13"/>
      <c r="O872" s="13"/>
      <c r="P872" s="13"/>
      <c r="Q872" s="13"/>
      <c r="R872" s="13"/>
      <c r="S872" s="13"/>
    </row>
    <row r="873" ht="15.75" customHeight="1">
      <c r="K873" s="13"/>
      <c r="L873" s="13"/>
      <c r="M873" s="13"/>
      <c r="N873" s="13"/>
      <c r="O873" s="13"/>
      <c r="P873" s="13"/>
      <c r="Q873" s="13"/>
      <c r="R873" s="13"/>
      <c r="S873" s="13"/>
    </row>
    <row r="874" ht="15.75" customHeight="1">
      <c r="K874" s="13"/>
      <c r="L874" s="13"/>
      <c r="M874" s="13"/>
      <c r="N874" s="13"/>
      <c r="O874" s="13"/>
      <c r="P874" s="13"/>
      <c r="Q874" s="13"/>
      <c r="R874" s="13"/>
      <c r="S874" s="13"/>
    </row>
    <row r="875" ht="15.75" customHeight="1">
      <c r="K875" s="13"/>
      <c r="L875" s="13"/>
      <c r="M875" s="13"/>
      <c r="N875" s="13"/>
      <c r="O875" s="13"/>
      <c r="P875" s="13"/>
      <c r="Q875" s="13"/>
      <c r="R875" s="13"/>
      <c r="S875" s="13"/>
    </row>
    <row r="876" ht="15.75" customHeight="1">
      <c r="K876" s="13"/>
      <c r="L876" s="13"/>
      <c r="M876" s="13"/>
      <c r="N876" s="13"/>
      <c r="O876" s="13"/>
      <c r="P876" s="13"/>
      <c r="Q876" s="13"/>
      <c r="R876" s="13"/>
      <c r="S876" s="13"/>
    </row>
    <row r="877" ht="15.75" customHeight="1">
      <c r="K877" s="13"/>
      <c r="L877" s="13"/>
      <c r="M877" s="13"/>
      <c r="N877" s="13"/>
      <c r="O877" s="13"/>
      <c r="P877" s="13"/>
      <c r="Q877" s="13"/>
      <c r="R877" s="13"/>
      <c r="S877" s="13"/>
    </row>
    <row r="878" ht="15.75" customHeight="1">
      <c r="K878" s="13"/>
      <c r="L878" s="13"/>
      <c r="M878" s="13"/>
      <c r="N878" s="13"/>
      <c r="O878" s="13"/>
      <c r="P878" s="13"/>
      <c r="Q878" s="13"/>
      <c r="R878" s="13"/>
      <c r="S878" s="13"/>
    </row>
    <row r="879" ht="15.75" customHeight="1">
      <c r="K879" s="13"/>
      <c r="L879" s="13"/>
      <c r="M879" s="13"/>
      <c r="N879" s="13"/>
      <c r="O879" s="13"/>
      <c r="P879" s="13"/>
      <c r="Q879" s="13"/>
      <c r="R879" s="13"/>
      <c r="S879" s="13"/>
    </row>
    <row r="880" ht="15.75" customHeight="1">
      <c r="K880" s="13"/>
      <c r="L880" s="13"/>
      <c r="M880" s="13"/>
      <c r="N880" s="13"/>
      <c r="O880" s="13"/>
      <c r="P880" s="13"/>
      <c r="Q880" s="13"/>
      <c r="R880" s="13"/>
      <c r="S880" s="13"/>
    </row>
    <row r="881" ht="15.75" customHeight="1">
      <c r="K881" s="13"/>
      <c r="L881" s="13"/>
      <c r="M881" s="13"/>
      <c r="N881" s="13"/>
      <c r="O881" s="13"/>
      <c r="P881" s="13"/>
      <c r="Q881" s="13"/>
      <c r="R881" s="13"/>
      <c r="S881" s="13"/>
    </row>
    <row r="882" ht="15.75" customHeight="1">
      <c r="K882" s="13"/>
      <c r="L882" s="13"/>
      <c r="M882" s="13"/>
      <c r="N882" s="13"/>
      <c r="O882" s="13"/>
      <c r="P882" s="13"/>
      <c r="Q882" s="13"/>
      <c r="R882" s="13"/>
      <c r="S882" s="13"/>
    </row>
    <row r="883" ht="15.75" customHeight="1">
      <c r="K883" s="13"/>
      <c r="L883" s="13"/>
      <c r="M883" s="13"/>
      <c r="N883" s="13"/>
      <c r="O883" s="13"/>
      <c r="P883" s="13"/>
      <c r="Q883" s="13"/>
      <c r="R883" s="13"/>
      <c r="S883" s="13"/>
    </row>
    <row r="884" ht="15.75" customHeight="1">
      <c r="K884" s="13"/>
      <c r="L884" s="13"/>
      <c r="M884" s="13"/>
      <c r="N884" s="13"/>
      <c r="O884" s="13"/>
      <c r="P884" s="13"/>
      <c r="Q884" s="13"/>
      <c r="R884" s="13"/>
      <c r="S884" s="13"/>
    </row>
    <row r="885" ht="15.75" customHeight="1">
      <c r="K885" s="13"/>
      <c r="L885" s="13"/>
      <c r="M885" s="13"/>
      <c r="N885" s="13"/>
      <c r="O885" s="13"/>
      <c r="P885" s="13"/>
      <c r="Q885" s="13"/>
      <c r="R885" s="13"/>
      <c r="S885" s="13"/>
    </row>
    <row r="886" ht="15.75" customHeight="1">
      <c r="K886" s="13"/>
      <c r="L886" s="13"/>
      <c r="M886" s="13"/>
      <c r="N886" s="13"/>
      <c r="O886" s="13"/>
      <c r="P886" s="13"/>
      <c r="Q886" s="13"/>
      <c r="R886" s="13"/>
      <c r="S886" s="13"/>
    </row>
    <row r="887" ht="15.75" customHeight="1">
      <c r="K887" s="13"/>
      <c r="L887" s="13"/>
      <c r="M887" s="13"/>
      <c r="N887" s="13"/>
      <c r="O887" s="13"/>
      <c r="P887" s="13"/>
      <c r="Q887" s="13"/>
      <c r="R887" s="13"/>
      <c r="S887" s="13"/>
    </row>
    <row r="888" ht="15.75" customHeight="1">
      <c r="K888" s="13"/>
      <c r="L888" s="13"/>
      <c r="M888" s="13"/>
      <c r="N888" s="13"/>
      <c r="O888" s="13"/>
      <c r="P888" s="13"/>
      <c r="Q888" s="13"/>
      <c r="R888" s="13"/>
      <c r="S888" s="13"/>
    </row>
    <row r="889" ht="15.75" customHeight="1">
      <c r="K889" s="13"/>
      <c r="L889" s="13"/>
      <c r="M889" s="13"/>
      <c r="N889" s="13"/>
      <c r="O889" s="13"/>
      <c r="P889" s="13"/>
      <c r="Q889" s="13"/>
      <c r="R889" s="13"/>
      <c r="S889" s="13"/>
    </row>
    <row r="890" ht="15.75" customHeight="1">
      <c r="K890" s="13"/>
      <c r="L890" s="13"/>
      <c r="M890" s="13"/>
      <c r="N890" s="13"/>
      <c r="O890" s="13"/>
      <c r="P890" s="13"/>
      <c r="Q890" s="13"/>
      <c r="R890" s="13"/>
      <c r="S890" s="13"/>
    </row>
    <row r="891" ht="15.75" customHeight="1">
      <c r="K891" s="13"/>
      <c r="L891" s="13"/>
      <c r="M891" s="13"/>
      <c r="N891" s="13"/>
      <c r="O891" s="13"/>
      <c r="P891" s="13"/>
      <c r="Q891" s="13"/>
      <c r="R891" s="13"/>
      <c r="S891" s="13"/>
    </row>
    <row r="892" ht="15.75" customHeight="1">
      <c r="K892" s="13"/>
      <c r="L892" s="13"/>
      <c r="M892" s="13"/>
      <c r="N892" s="13"/>
      <c r="O892" s="13"/>
      <c r="P892" s="13"/>
      <c r="Q892" s="13"/>
      <c r="R892" s="13"/>
      <c r="S892" s="13"/>
    </row>
    <row r="893" ht="15.75" customHeight="1">
      <c r="K893" s="13"/>
      <c r="L893" s="13"/>
      <c r="M893" s="13"/>
      <c r="N893" s="13"/>
      <c r="O893" s="13"/>
      <c r="P893" s="13"/>
      <c r="Q893" s="13"/>
      <c r="R893" s="13"/>
      <c r="S893" s="13"/>
    </row>
    <row r="894" ht="15.75" customHeight="1">
      <c r="K894" s="13"/>
      <c r="L894" s="13"/>
      <c r="M894" s="13"/>
      <c r="N894" s="13"/>
      <c r="O894" s="13"/>
      <c r="P894" s="13"/>
      <c r="Q894" s="13"/>
      <c r="R894" s="13"/>
      <c r="S894" s="13"/>
    </row>
    <row r="895" ht="15.75" customHeight="1">
      <c r="K895" s="13"/>
      <c r="L895" s="13"/>
      <c r="M895" s="13"/>
      <c r="N895" s="13"/>
      <c r="O895" s="13"/>
      <c r="P895" s="13"/>
      <c r="Q895" s="13"/>
      <c r="R895" s="13"/>
      <c r="S895" s="13"/>
    </row>
    <row r="896" ht="15.75" customHeight="1">
      <c r="K896" s="13"/>
      <c r="L896" s="13"/>
      <c r="M896" s="13"/>
      <c r="N896" s="13"/>
      <c r="O896" s="13"/>
      <c r="P896" s="13"/>
      <c r="Q896" s="13"/>
      <c r="R896" s="13"/>
      <c r="S896" s="13"/>
    </row>
    <row r="897" ht="15.75" customHeight="1">
      <c r="K897" s="13"/>
      <c r="L897" s="13"/>
      <c r="M897" s="13"/>
      <c r="N897" s="13"/>
      <c r="O897" s="13"/>
      <c r="P897" s="13"/>
      <c r="Q897" s="13"/>
      <c r="R897" s="13"/>
      <c r="S897" s="13"/>
    </row>
    <row r="898" ht="15.75" customHeight="1">
      <c r="K898" s="13"/>
      <c r="L898" s="13"/>
      <c r="M898" s="13"/>
      <c r="N898" s="13"/>
      <c r="O898" s="13"/>
      <c r="P898" s="13"/>
      <c r="Q898" s="13"/>
      <c r="R898" s="13"/>
      <c r="S898" s="13"/>
    </row>
    <row r="899" ht="15.75" customHeight="1">
      <c r="K899" s="13"/>
      <c r="L899" s="13"/>
      <c r="M899" s="13"/>
      <c r="N899" s="13"/>
      <c r="O899" s="13"/>
      <c r="P899" s="13"/>
      <c r="Q899" s="13"/>
      <c r="R899" s="13"/>
      <c r="S899" s="13"/>
    </row>
    <row r="900" ht="15.75" customHeight="1">
      <c r="K900" s="13"/>
      <c r="L900" s="13"/>
      <c r="M900" s="13"/>
      <c r="N900" s="13"/>
      <c r="O900" s="13"/>
      <c r="P900" s="13"/>
      <c r="Q900" s="13"/>
      <c r="R900" s="13"/>
      <c r="S900" s="13"/>
    </row>
    <row r="901" ht="15.75" customHeight="1">
      <c r="K901" s="13"/>
      <c r="L901" s="13"/>
      <c r="M901" s="13"/>
      <c r="N901" s="13"/>
      <c r="O901" s="13"/>
      <c r="P901" s="13"/>
      <c r="Q901" s="13"/>
      <c r="R901" s="13"/>
      <c r="S901" s="13"/>
    </row>
    <row r="902" ht="15.75" customHeight="1">
      <c r="K902" s="13"/>
      <c r="L902" s="13"/>
      <c r="M902" s="13"/>
      <c r="N902" s="13"/>
      <c r="O902" s="13"/>
      <c r="P902" s="13"/>
      <c r="Q902" s="13"/>
      <c r="R902" s="13"/>
      <c r="S902" s="13"/>
    </row>
    <row r="903" ht="15.75" customHeight="1">
      <c r="K903" s="13"/>
      <c r="L903" s="13"/>
      <c r="M903" s="13"/>
      <c r="N903" s="13"/>
      <c r="O903" s="13"/>
      <c r="P903" s="13"/>
      <c r="Q903" s="13"/>
      <c r="R903" s="13"/>
      <c r="S903" s="13"/>
    </row>
    <row r="904" ht="15.75" customHeight="1">
      <c r="K904" s="13"/>
      <c r="L904" s="13"/>
      <c r="M904" s="13"/>
      <c r="N904" s="13"/>
      <c r="O904" s="13"/>
      <c r="P904" s="13"/>
      <c r="Q904" s="13"/>
      <c r="R904" s="13"/>
      <c r="S904" s="13"/>
    </row>
    <row r="905" ht="15.75" customHeight="1">
      <c r="K905" s="13"/>
      <c r="L905" s="13"/>
      <c r="M905" s="13"/>
      <c r="N905" s="13"/>
      <c r="O905" s="13"/>
      <c r="P905" s="13"/>
      <c r="Q905" s="13"/>
      <c r="R905" s="13"/>
      <c r="S905" s="13"/>
    </row>
    <row r="906" ht="15.75" customHeight="1">
      <c r="K906" s="13"/>
      <c r="L906" s="13"/>
      <c r="M906" s="13"/>
      <c r="N906" s="13"/>
      <c r="O906" s="13"/>
      <c r="P906" s="13"/>
      <c r="Q906" s="13"/>
      <c r="R906" s="13"/>
      <c r="S906" s="13"/>
    </row>
    <row r="907" ht="15.75" customHeight="1">
      <c r="K907" s="13"/>
      <c r="L907" s="13"/>
      <c r="M907" s="13"/>
      <c r="N907" s="13"/>
      <c r="O907" s="13"/>
      <c r="P907" s="13"/>
      <c r="Q907" s="13"/>
      <c r="R907" s="13"/>
      <c r="S907" s="13"/>
    </row>
    <row r="908" ht="15.75" customHeight="1">
      <c r="K908" s="13"/>
      <c r="L908" s="13"/>
      <c r="M908" s="13"/>
      <c r="N908" s="13"/>
      <c r="O908" s="13"/>
      <c r="P908" s="13"/>
      <c r="Q908" s="13"/>
      <c r="R908" s="13"/>
      <c r="S908" s="13"/>
    </row>
    <row r="909" ht="15.75" customHeight="1">
      <c r="K909" s="13"/>
      <c r="L909" s="13"/>
      <c r="M909" s="13"/>
      <c r="N909" s="13"/>
      <c r="O909" s="13"/>
      <c r="P909" s="13"/>
      <c r="Q909" s="13"/>
      <c r="R909" s="13"/>
      <c r="S909" s="13"/>
    </row>
    <row r="910" ht="15.75" customHeight="1">
      <c r="K910" s="13"/>
      <c r="L910" s="13"/>
      <c r="M910" s="13"/>
      <c r="N910" s="13"/>
      <c r="O910" s="13"/>
      <c r="P910" s="13"/>
      <c r="Q910" s="13"/>
      <c r="R910" s="13"/>
      <c r="S910" s="13"/>
    </row>
    <row r="911" ht="15.75" customHeight="1">
      <c r="K911" s="13"/>
      <c r="L911" s="13"/>
      <c r="M911" s="13"/>
      <c r="N911" s="13"/>
      <c r="O911" s="13"/>
      <c r="P911" s="13"/>
      <c r="Q911" s="13"/>
      <c r="R911" s="13"/>
      <c r="S911" s="13"/>
    </row>
    <row r="912" ht="15.75" customHeight="1">
      <c r="K912" s="13"/>
      <c r="L912" s="13"/>
      <c r="M912" s="13"/>
      <c r="N912" s="13"/>
      <c r="O912" s="13"/>
      <c r="P912" s="13"/>
      <c r="Q912" s="13"/>
      <c r="R912" s="13"/>
      <c r="S912" s="13"/>
    </row>
    <row r="913" ht="15.75" customHeight="1">
      <c r="K913" s="13"/>
      <c r="L913" s="13"/>
      <c r="M913" s="13"/>
      <c r="N913" s="13"/>
      <c r="O913" s="13"/>
      <c r="P913" s="13"/>
      <c r="Q913" s="13"/>
      <c r="R913" s="13"/>
      <c r="S913" s="13"/>
    </row>
    <row r="914" ht="15.75" customHeight="1">
      <c r="K914" s="13"/>
      <c r="L914" s="13"/>
      <c r="M914" s="13"/>
      <c r="N914" s="13"/>
      <c r="O914" s="13"/>
      <c r="P914" s="13"/>
      <c r="Q914" s="13"/>
      <c r="R914" s="13"/>
      <c r="S914" s="13"/>
    </row>
    <row r="915" ht="15.75" customHeight="1">
      <c r="K915" s="13"/>
      <c r="L915" s="13"/>
      <c r="M915" s="13"/>
      <c r="N915" s="13"/>
      <c r="O915" s="13"/>
      <c r="P915" s="13"/>
      <c r="Q915" s="13"/>
      <c r="R915" s="13"/>
      <c r="S915" s="13"/>
    </row>
    <row r="916" ht="15.75" customHeight="1">
      <c r="K916" s="13"/>
      <c r="L916" s="13"/>
      <c r="M916" s="13"/>
      <c r="N916" s="13"/>
      <c r="O916" s="13"/>
      <c r="P916" s="13"/>
      <c r="Q916" s="13"/>
      <c r="R916" s="13"/>
      <c r="S916" s="13"/>
    </row>
    <row r="917" ht="15.75" customHeight="1">
      <c r="K917" s="13"/>
      <c r="L917" s="13"/>
      <c r="M917" s="13"/>
      <c r="N917" s="13"/>
      <c r="O917" s="13"/>
      <c r="P917" s="13"/>
      <c r="Q917" s="13"/>
      <c r="R917" s="13"/>
      <c r="S917" s="13"/>
    </row>
    <row r="918" ht="15.75" customHeight="1">
      <c r="K918" s="13"/>
      <c r="L918" s="13"/>
      <c r="M918" s="13"/>
      <c r="N918" s="13"/>
      <c r="O918" s="13"/>
      <c r="P918" s="13"/>
      <c r="Q918" s="13"/>
      <c r="R918" s="13"/>
      <c r="S918" s="13"/>
    </row>
    <row r="919" ht="15.75" customHeight="1">
      <c r="K919" s="13"/>
      <c r="L919" s="13"/>
      <c r="M919" s="13"/>
      <c r="N919" s="13"/>
      <c r="O919" s="13"/>
      <c r="P919" s="13"/>
      <c r="Q919" s="13"/>
      <c r="R919" s="13"/>
      <c r="S919" s="13"/>
    </row>
    <row r="920" ht="15.75" customHeight="1">
      <c r="K920" s="13"/>
      <c r="L920" s="13"/>
      <c r="M920" s="13"/>
      <c r="N920" s="13"/>
      <c r="O920" s="13"/>
      <c r="P920" s="13"/>
      <c r="Q920" s="13"/>
      <c r="R920" s="13"/>
      <c r="S920" s="13"/>
    </row>
    <row r="921" ht="15.75" customHeight="1">
      <c r="K921" s="13"/>
      <c r="L921" s="13"/>
      <c r="M921" s="13"/>
      <c r="N921" s="13"/>
      <c r="O921" s="13"/>
      <c r="P921" s="13"/>
      <c r="Q921" s="13"/>
      <c r="R921" s="13"/>
      <c r="S921" s="13"/>
    </row>
    <row r="922" ht="15.75" customHeight="1">
      <c r="K922" s="13"/>
      <c r="L922" s="13"/>
      <c r="M922" s="13"/>
      <c r="N922" s="13"/>
      <c r="O922" s="13"/>
      <c r="P922" s="13"/>
      <c r="Q922" s="13"/>
      <c r="R922" s="13"/>
      <c r="S922" s="13"/>
    </row>
    <row r="923" ht="15.75" customHeight="1">
      <c r="K923" s="13"/>
      <c r="L923" s="13"/>
      <c r="M923" s="13"/>
      <c r="N923" s="13"/>
      <c r="O923" s="13"/>
      <c r="P923" s="13"/>
      <c r="Q923" s="13"/>
      <c r="R923" s="13"/>
      <c r="S923" s="13"/>
    </row>
    <row r="924" ht="15.75" customHeight="1">
      <c r="K924" s="13"/>
      <c r="L924" s="13"/>
      <c r="M924" s="13"/>
      <c r="N924" s="13"/>
      <c r="O924" s="13"/>
      <c r="P924" s="13"/>
      <c r="Q924" s="13"/>
      <c r="R924" s="13"/>
      <c r="S924" s="13"/>
    </row>
    <row r="925" ht="15.75" customHeight="1">
      <c r="K925" s="13"/>
      <c r="L925" s="13"/>
      <c r="M925" s="13"/>
      <c r="N925" s="13"/>
      <c r="O925" s="13"/>
      <c r="P925" s="13"/>
      <c r="Q925" s="13"/>
      <c r="R925" s="13"/>
      <c r="S925" s="13"/>
    </row>
    <row r="926" ht="15.75" customHeight="1">
      <c r="K926" s="13"/>
      <c r="L926" s="13"/>
      <c r="M926" s="13"/>
      <c r="N926" s="13"/>
      <c r="O926" s="13"/>
      <c r="P926" s="13"/>
      <c r="Q926" s="13"/>
      <c r="R926" s="13"/>
      <c r="S926" s="13"/>
    </row>
    <row r="927" ht="15.75" customHeight="1">
      <c r="K927" s="13"/>
      <c r="L927" s="13"/>
      <c r="M927" s="13"/>
      <c r="N927" s="13"/>
      <c r="O927" s="13"/>
      <c r="P927" s="13"/>
      <c r="Q927" s="13"/>
      <c r="R927" s="13"/>
      <c r="S927" s="13"/>
    </row>
    <row r="928" ht="15.75" customHeight="1">
      <c r="K928" s="13"/>
      <c r="L928" s="13"/>
      <c r="M928" s="13"/>
      <c r="N928" s="13"/>
      <c r="O928" s="13"/>
      <c r="P928" s="13"/>
      <c r="Q928" s="13"/>
      <c r="R928" s="13"/>
      <c r="S928" s="13"/>
    </row>
    <row r="929" ht="15.75" customHeight="1">
      <c r="K929" s="13"/>
      <c r="L929" s="13"/>
      <c r="M929" s="13"/>
      <c r="N929" s="13"/>
      <c r="O929" s="13"/>
      <c r="P929" s="13"/>
      <c r="Q929" s="13"/>
      <c r="R929" s="13"/>
      <c r="S929" s="13"/>
    </row>
    <row r="930" ht="15.75" customHeight="1">
      <c r="K930" s="13"/>
      <c r="L930" s="13"/>
      <c r="M930" s="13"/>
      <c r="N930" s="13"/>
      <c r="O930" s="13"/>
      <c r="P930" s="13"/>
      <c r="Q930" s="13"/>
      <c r="R930" s="13"/>
      <c r="S930" s="13"/>
    </row>
    <row r="931" ht="15.75" customHeight="1">
      <c r="K931" s="13"/>
      <c r="L931" s="13"/>
      <c r="M931" s="13"/>
      <c r="N931" s="13"/>
      <c r="O931" s="13"/>
      <c r="P931" s="13"/>
      <c r="Q931" s="13"/>
      <c r="R931" s="13"/>
      <c r="S931" s="13"/>
    </row>
    <row r="932" ht="15.75" customHeight="1">
      <c r="K932" s="13"/>
      <c r="L932" s="13"/>
      <c r="M932" s="13"/>
      <c r="N932" s="13"/>
      <c r="O932" s="13"/>
      <c r="P932" s="13"/>
      <c r="Q932" s="13"/>
      <c r="R932" s="13"/>
      <c r="S932" s="13"/>
    </row>
    <row r="933" ht="15.75" customHeight="1">
      <c r="K933" s="13"/>
      <c r="L933" s="13"/>
      <c r="M933" s="13"/>
      <c r="N933" s="13"/>
      <c r="O933" s="13"/>
      <c r="P933" s="13"/>
      <c r="Q933" s="13"/>
      <c r="R933" s="13"/>
      <c r="S933" s="13"/>
    </row>
    <row r="934" ht="15.75" customHeight="1">
      <c r="K934" s="13"/>
      <c r="L934" s="13"/>
      <c r="M934" s="13"/>
      <c r="N934" s="13"/>
      <c r="O934" s="13"/>
      <c r="P934" s="13"/>
      <c r="Q934" s="13"/>
      <c r="R934" s="13"/>
      <c r="S934" s="13"/>
    </row>
    <row r="935" ht="15.75" customHeight="1">
      <c r="K935" s="13"/>
      <c r="L935" s="13"/>
      <c r="M935" s="13"/>
      <c r="N935" s="13"/>
      <c r="O935" s="13"/>
      <c r="P935" s="13"/>
      <c r="Q935" s="13"/>
      <c r="R935" s="13"/>
      <c r="S935" s="13"/>
    </row>
    <row r="936" ht="15.75" customHeight="1">
      <c r="K936" s="13"/>
      <c r="L936" s="13"/>
      <c r="M936" s="13"/>
      <c r="N936" s="13"/>
      <c r="O936" s="13"/>
      <c r="P936" s="13"/>
      <c r="Q936" s="13"/>
      <c r="R936" s="13"/>
      <c r="S936" s="13"/>
    </row>
    <row r="937" ht="15.75" customHeight="1">
      <c r="K937" s="13"/>
      <c r="L937" s="13"/>
      <c r="M937" s="13"/>
      <c r="N937" s="13"/>
      <c r="O937" s="13"/>
      <c r="P937" s="13"/>
      <c r="Q937" s="13"/>
      <c r="R937" s="13"/>
      <c r="S937" s="13"/>
    </row>
    <row r="938" ht="15.75" customHeight="1">
      <c r="K938" s="13"/>
      <c r="L938" s="13"/>
      <c r="M938" s="13"/>
      <c r="N938" s="13"/>
      <c r="O938" s="13"/>
      <c r="P938" s="13"/>
      <c r="Q938" s="13"/>
      <c r="R938" s="13"/>
      <c r="S938" s="13"/>
    </row>
    <row r="939" ht="15.75" customHeight="1">
      <c r="K939" s="13"/>
      <c r="L939" s="13"/>
      <c r="M939" s="13"/>
      <c r="N939" s="13"/>
      <c r="O939" s="13"/>
      <c r="P939" s="13"/>
      <c r="Q939" s="13"/>
      <c r="R939" s="13"/>
      <c r="S939" s="13"/>
    </row>
    <row r="940" ht="15.75" customHeight="1">
      <c r="K940" s="13"/>
      <c r="L940" s="13"/>
      <c r="M940" s="13"/>
      <c r="N940" s="13"/>
      <c r="O940" s="13"/>
      <c r="P940" s="13"/>
      <c r="Q940" s="13"/>
      <c r="R940" s="13"/>
      <c r="S940" s="13"/>
    </row>
    <row r="941" ht="15.75" customHeight="1">
      <c r="K941" s="13"/>
      <c r="L941" s="13"/>
      <c r="M941" s="13"/>
      <c r="N941" s="13"/>
      <c r="O941" s="13"/>
      <c r="P941" s="13"/>
      <c r="Q941" s="13"/>
      <c r="R941" s="13"/>
      <c r="S941" s="13"/>
    </row>
    <row r="942" ht="15.75" customHeight="1">
      <c r="K942" s="13"/>
      <c r="L942" s="13"/>
      <c r="M942" s="13"/>
      <c r="N942" s="13"/>
      <c r="O942" s="13"/>
      <c r="P942" s="13"/>
      <c r="Q942" s="13"/>
      <c r="R942" s="13"/>
      <c r="S942" s="13"/>
    </row>
    <row r="943" ht="15.75" customHeight="1">
      <c r="K943" s="13"/>
      <c r="L943" s="13"/>
      <c r="M943" s="13"/>
      <c r="N943" s="13"/>
      <c r="O943" s="13"/>
      <c r="P943" s="13"/>
      <c r="Q943" s="13"/>
      <c r="R943" s="13"/>
      <c r="S943" s="13"/>
    </row>
    <row r="944" ht="15.75" customHeight="1">
      <c r="K944" s="13"/>
      <c r="L944" s="13"/>
      <c r="M944" s="13"/>
      <c r="N944" s="13"/>
      <c r="O944" s="13"/>
      <c r="P944" s="13"/>
      <c r="Q944" s="13"/>
      <c r="R944" s="13"/>
      <c r="S944" s="13"/>
    </row>
    <row r="945" ht="15.75" customHeight="1">
      <c r="K945" s="13"/>
      <c r="L945" s="13"/>
      <c r="M945" s="13"/>
      <c r="N945" s="13"/>
      <c r="O945" s="13"/>
      <c r="P945" s="13"/>
      <c r="Q945" s="13"/>
      <c r="R945" s="13"/>
      <c r="S945" s="13"/>
    </row>
    <row r="946" ht="15.75" customHeight="1">
      <c r="K946" s="13"/>
      <c r="L946" s="13"/>
      <c r="M946" s="13"/>
      <c r="N946" s="13"/>
      <c r="O946" s="13"/>
      <c r="P946" s="13"/>
      <c r="Q946" s="13"/>
      <c r="R946" s="13"/>
      <c r="S946" s="13"/>
    </row>
    <row r="947" ht="15.75" customHeight="1">
      <c r="K947" s="13"/>
      <c r="L947" s="13"/>
      <c r="M947" s="13"/>
      <c r="N947" s="13"/>
      <c r="O947" s="13"/>
      <c r="P947" s="13"/>
      <c r="Q947" s="13"/>
      <c r="R947" s="13"/>
      <c r="S947" s="13"/>
    </row>
    <row r="948" ht="15.75" customHeight="1">
      <c r="K948" s="13"/>
      <c r="L948" s="13"/>
      <c r="M948" s="13"/>
      <c r="N948" s="13"/>
      <c r="O948" s="13"/>
      <c r="P948" s="13"/>
      <c r="Q948" s="13"/>
      <c r="R948" s="13"/>
      <c r="S948" s="13"/>
    </row>
    <row r="949" ht="15.75" customHeight="1">
      <c r="K949" s="13"/>
      <c r="L949" s="13"/>
      <c r="M949" s="13"/>
      <c r="N949" s="13"/>
      <c r="O949" s="13"/>
      <c r="P949" s="13"/>
      <c r="Q949" s="13"/>
      <c r="R949" s="13"/>
      <c r="S949" s="13"/>
    </row>
    <row r="950" ht="15.75" customHeight="1">
      <c r="K950" s="13"/>
      <c r="L950" s="13"/>
      <c r="M950" s="13"/>
      <c r="N950" s="13"/>
      <c r="O950" s="13"/>
      <c r="P950" s="13"/>
      <c r="Q950" s="13"/>
      <c r="R950" s="13"/>
      <c r="S950" s="13"/>
    </row>
    <row r="951" ht="15.75" customHeight="1">
      <c r="K951" s="13"/>
      <c r="L951" s="13"/>
      <c r="M951" s="13"/>
      <c r="N951" s="13"/>
      <c r="O951" s="13"/>
      <c r="P951" s="13"/>
      <c r="Q951" s="13"/>
      <c r="R951" s="13"/>
      <c r="S951" s="13"/>
    </row>
    <row r="952" ht="15.75" customHeight="1">
      <c r="K952" s="13"/>
      <c r="L952" s="13"/>
      <c r="M952" s="13"/>
      <c r="N952" s="13"/>
      <c r="O952" s="13"/>
      <c r="P952" s="13"/>
      <c r="Q952" s="13"/>
      <c r="R952" s="13"/>
      <c r="S952" s="13"/>
    </row>
    <row r="953" ht="15.75" customHeight="1">
      <c r="K953" s="13"/>
      <c r="L953" s="13"/>
      <c r="M953" s="13"/>
      <c r="N953" s="13"/>
      <c r="O953" s="13"/>
      <c r="P953" s="13"/>
      <c r="Q953" s="13"/>
      <c r="R953" s="13"/>
      <c r="S953" s="13"/>
    </row>
    <row r="954" ht="15.75" customHeight="1">
      <c r="K954" s="13"/>
      <c r="L954" s="13"/>
      <c r="M954" s="13"/>
      <c r="N954" s="13"/>
      <c r="O954" s="13"/>
      <c r="P954" s="13"/>
      <c r="Q954" s="13"/>
      <c r="R954" s="13"/>
      <c r="S954" s="13"/>
    </row>
    <row r="955" ht="15.75" customHeight="1">
      <c r="K955" s="13"/>
      <c r="L955" s="13"/>
      <c r="M955" s="13"/>
      <c r="N955" s="13"/>
      <c r="O955" s="13"/>
      <c r="P955" s="13"/>
      <c r="Q955" s="13"/>
      <c r="R955" s="13"/>
      <c r="S955" s="13"/>
    </row>
    <row r="956" ht="15.75" customHeight="1">
      <c r="K956" s="13"/>
      <c r="L956" s="13"/>
      <c r="M956" s="13"/>
      <c r="N956" s="13"/>
      <c r="O956" s="13"/>
      <c r="P956" s="13"/>
      <c r="Q956" s="13"/>
      <c r="R956" s="13"/>
      <c r="S956" s="13"/>
    </row>
    <row r="957" ht="15.75" customHeight="1">
      <c r="K957" s="13"/>
      <c r="L957" s="13"/>
      <c r="M957" s="13"/>
      <c r="N957" s="13"/>
      <c r="O957" s="13"/>
      <c r="P957" s="13"/>
      <c r="Q957" s="13"/>
      <c r="R957" s="13"/>
      <c r="S957" s="13"/>
    </row>
    <row r="958" ht="15.75" customHeight="1">
      <c r="K958" s="13"/>
      <c r="L958" s="13"/>
      <c r="M958" s="13"/>
      <c r="N958" s="13"/>
      <c r="O958" s="13"/>
      <c r="P958" s="13"/>
      <c r="Q958" s="13"/>
      <c r="R958" s="13"/>
      <c r="S958" s="13"/>
    </row>
    <row r="959" ht="15.75" customHeight="1">
      <c r="K959" s="13"/>
      <c r="L959" s="13"/>
      <c r="M959" s="13"/>
      <c r="N959" s="13"/>
      <c r="O959" s="13"/>
      <c r="P959" s="13"/>
      <c r="Q959" s="13"/>
      <c r="R959" s="13"/>
      <c r="S959" s="13"/>
    </row>
    <row r="960" ht="15.75" customHeight="1">
      <c r="K960" s="13"/>
      <c r="L960" s="13"/>
      <c r="M960" s="13"/>
      <c r="N960" s="13"/>
      <c r="O960" s="13"/>
      <c r="P960" s="13"/>
      <c r="Q960" s="13"/>
      <c r="R960" s="13"/>
      <c r="S960" s="13"/>
    </row>
    <row r="961" ht="15.75" customHeight="1">
      <c r="K961" s="13"/>
      <c r="L961" s="13"/>
      <c r="M961" s="13"/>
      <c r="N961" s="13"/>
      <c r="O961" s="13"/>
      <c r="P961" s="13"/>
      <c r="Q961" s="13"/>
      <c r="R961" s="13"/>
      <c r="S961" s="13"/>
    </row>
    <row r="962" ht="15.75" customHeight="1">
      <c r="K962" s="13"/>
      <c r="L962" s="13"/>
      <c r="M962" s="13"/>
      <c r="N962" s="13"/>
      <c r="O962" s="13"/>
      <c r="P962" s="13"/>
      <c r="Q962" s="13"/>
      <c r="R962" s="13"/>
      <c r="S962" s="13"/>
    </row>
    <row r="963" ht="15.75" customHeight="1">
      <c r="K963" s="13"/>
      <c r="L963" s="13"/>
      <c r="M963" s="13"/>
      <c r="N963" s="13"/>
      <c r="O963" s="13"/>
      <c r="P963" s="13"/>
      <c r="Q963" s="13"/>
      <c r="R963" s="13"/>
      <c r="S963" s="13"/>
    </row>
    <row r="964" ht="15.75" customHeight="1">
      <c r="K964" s="13"/>
      <c r="L964" s="13"/>
      <c r="M964" s="13"/>
      <c r="N964" s="13"/>
      <c r="O964" s="13"/>
      <c r="P964" s="13"/>
      <c r="Q964" s="13"/>
      <c r="R964" s="13"/>
      <c r="S964" s="13"/>
    </row>
    <row r="965" ht="15.75" customHeight="1">
      <c r="K965" s="13"/>
      <c r="L965" s="13"/>
      <c r="M965" s="13"/>
      <c r="N965" s="13"/>
      <c r="O965" s="13"/>
      <c r="P965" s="13"/>
      <c r="Q965" s="13"/>
      <c r="R965" s="13"/>
      <c r="S965" s="13"/>
    </row>
    <row r="966" ht="15.75" customHeight="1">
      <c r="K966" s="13"/>
      <c r="L966" s="13"/>
      <c r="M966" s="13"/>
      <c r="N966" s="13"/>
      <c r="O966" s="13"/>
      <c r="P966" s="13"/>
      <c r="Q966" s="13"/>
      <c r="R966" s="13"/>
      <c r="S966" s="13"/>
    </row>
    <row r="967" ht="15.75" customHeight="1">
      <c r="K967" s="13"/>
      <c r="L967" s="13"/>
      <c r="M967" s="13"/>
      <c r="N967" s="13"/>
      <c r="O967" s="13"/>
      <c r="P967" s="13"/>
      <c r="Q967" s="13"/>
      <c r="R967" s="13"/>
      <c r="S967" s="13"/>
    </row>
    <row r="968" ht="15.75" customHeight="1">
      <c r="K968" s="13"/>
      <c r="L968" s="13"/>
      <c r="M968" s="13"/>
      <c r="N968" s="13"/>
      <c r="O968" s="13"/>
      <c r="P968" s="13"/>
      <c r="Q968" s="13"/>
      <c r="R968" s="13"/>
      <c r="S968" s="13"/>
    </row>
    <row r="969" ht="15.75" customHeight="1">
      <c r="K969" s="13"/>
      <c r="L969" s="13"/>
      <c r="M969" s="13"/>
      <c r="N969" s="13"/>
      <c r="O969" s="13"/>
      <c r="P969" s="13"/>
      <c r="Q969" s="13"/>
      <c r="R969" s="13"/>
      <c r="S969" s="13"/>
    </row>
    <row r="970" ht="15.75" customHeight="1">
      <c r="K970" s="13"/>
      <c r="L970" s="13"/>
      <c r="M970" s="13"/>
      <c r="N970" s="13"/>
      <c r="O970" s="13"/>
      <c r="P970" s="13"/>
      <c r="Q970" s="13"/>
      <c r="R970" s="13"/>
      <c r="S970" s="13"/>
    </row>
    <row r="971" ht="15.75" customHeight="1">
      <c r="K971" s="13"/>
      <c r="L971" s="13"/>
      <c r="M971" s="13"/>
      <c r="N971" s="13"/>
      <c r="O971" s="13"/>
      <c r="P971" s="13"/>
      <c r="Q971" s="13"/>
      <c r="R971" s="13"/>
      <c r="S971" s="13"/>
    </row>
    <row r="972" ht="15.75" customHeight="1">
      <c r="K972" s="13"/>
      <c r="L972" s="13"/>
      <c r="M972" s="13"/>
      <c r="N972" s="13"/>
      <c r="O972" s="13"/>
      <c r="P972" s="13"/>
      <c r="Q972" s="13"/>
      <c r="R972" s="13"/>
      <c r="S972" s="13"/>
    </row>
    <row r="973" ht="15.75" customHeight="1">
      <c r="K973" s="13"/>
      <c r="L973" s="13"/>
      <c r="M973" s="13"/>
      <c r="N973" s="13"/>
      <c r="O973" s="13"/>
      <c r="P973" s="13"/>
      <c r="Q973" s="13"/>
      <c r="R973" s="13"/>
      <c r="S973" s="13"/>
    </row>
    <row r="974" ht="15.75" customHeight="1">
      <c r="K974" s="13"/>
      <c r="L974" s="13"/>
      <c r="M974" s="13"/>
      <c r="N974" s="13"/>
      <c r="O974" s="13"/>
      <c r="P974" s="13"/>
      <c r="Q974" s="13"/>
      <c r="R974" s="13"/>
      <c r="S974" s="13"/>
    </row>
    <row r="975" ht="15.75" customHeight="1">
      <c r="K975" s="13"/>
      <c r="L975" s="13"/>
      <c r="M975" s="13"/>
      <c r="N975" s="13"/>
      <c r="O975" s="13"/>
      <c r="P975" s="13"/>
      <c r="Q975" s="13"/>
      <c r="R975" s="13"/>
      <c r="S975" s="13"/>
    </row>
    <row r="976" ht="15.75" customHeight="1">
      <c r="K976" s="13"/>
      <c r="L976" s="13"/>
      <c r="M976" s="13"/>
      <c r="N976" s="13"/>
      <c r="O976" s="13"/>
      <c r="P976" s="13"/>
      <c r="Q976" s="13"/>
      <c r="R976" s="13"/>
      <c r="S976" s="13"/>
    </row>
    <row r="977" ht="15.75" customHeight="1">
      <c r="K977" s="13"/>
      <c r="L977" s="13"/>
      <c r="M977" s="13"/>
      <c r="N977" s="13"/>
      <c r="O977" s="13"/>
      <c r="P977" s="13"/>
      <c r="Q977" s="13"/>
      <c r="R977" s="13"/>
      <c r="S977" s="13"/>
    </row>
    <row r="978" ht="15.75" customHeight="1">
      <c r="K978" s="13"/>
      <c r="L978" s="13"/>
      <c r="M978" s="13"/>
      <c r="N978" s="13"/>
      <c r="O978" s="13"/>
      <c r="P978" s="13"/>
      <c r="Q978" s="13"/>
      <c r="R978" s="13"/>
      <c r="S978" s="13"/>
    </row>
    <row r="979" ht="15.75" customHeight="1">
      <c r="K979" s="13"/>
      <c r="L979" s="13"/>
      <c r="M979" s="13"/>
      <c r="N979" s="13"/>
      <c r="O979" s="13"/>
      <c r="P979" s="13"/>
      <c r="Q979" s="13"/>
      <c r="R979" s="13"/>
      <c r="S979" s="13"/>
    </row>
    <row r="980" ht="15.75" customHeight="1">
      <c r="K980" s="13"/>
      <c r="L980" s="13"/>
      <c r="M980" s="13"/>
      <c r="N980" s="13"/>
      <c r="O980" s="13"/>
      <c r="P980" s="13"/>
      <c r="Q980" s="13"/>
      <c r="R980" s="13"/>
      <c r="S980" s="13"/>
    </row>
    <row r="981" ht="15.75" customHeight="1">
      <c r="K981" s="13"/>
      <c r="L981" s="13"/>
      <c r="M981" s="13"/>
      <c r="N981" s="13"/>
      <c r="O981" s="13"/>
      <c r="P981" s="13"/>
      <c r="Q981" s="13"/>
      <c r="R981" s="13"/>
      <c r="S981" s="13"/>
    </row>
    <row r="982" ht="15.75" customHeight="1">
      <c r="K982" s="13"/>
      <c r="L982" s="13"/>
      <c r="M982" s="13"/>
      <c r="N982" s="13"/>
      <c r="O982" s="13"/>
      <c r="P982" s="13"/>
      <c r="Q982" s="13"/>
      <c r="R982" s="13"/>
      <c r="S982" s="13"/>
    </row>
    <row r="983" ht="15.75" customHeight="1">
      <c r="K983" s="13"/>
      <c r="L983" s="13"/>
      <c r="M983" s="13"/>
      <c r="N983" s="13"/>
      <c r="O983" s="13"/>
      <c r="P983" s="13"/>
      <c r="Q983" s="13"/>
      <c r="R983" s="13"/>
      <c r="S983" s="13"/>
    </row>
    <row r="984" ht="15.75" customHeight="1">
      <c r="K984" s="13"/>
      <c r="L984" s="13"/>
      <c r="M984" s="13"/>
      <c r="N984" s="13"/>
      <c r="O984" s="13"/>
      <c r="P984" s="13"/>
      <c r="Q984" s="13"/>
      <c r="R984" s="13"/>
      <c r="S984" s="13"/>
    </row>
    <row r="985" ht="15.75" customHeight="1">
      <c r="K985" s="13"/>
      <c r="L985" s="13"/>
      <c r="M985" s="13"/>
      <c r="N985" s="13"/>
      <c r="O985" s="13"/>
      <c r="P985" s="13"/>
      <c r="Q985" s="13"/>
      <c r="R985" s="13"/>
      <c r="S985" s="13"/>
    </row>
    <row r="986" ht="15.75" customHeight="1">
      <c r="K986" s="13"/>
      <c r="L986" s="13"/>
      <c r="M986" s="13"/>
      <c r="N986" s="13"/>
      <c r="O986" s="13"/>
      <c r="P986" s="13"/>
      <c r="Q986" s="13"/>
      <c r="R986" s="13"/>
      <c r="S986" s="13"/>
    </row>
    <row r="987" ht="15.75" customHeight="1">
      <c r="K987" s="13"/>
      <c r="L987" s="13"/>
      <c r="M987" s="13"/>
      <c r="N987" s="13"/>
      <c r="O987" s="13"/>
      <c r="P987" s="13"/>
      <c r="Q987" s="13"/>
      <c r="R987" s="13"/>
      <c r="S987" s="13"/>
    </row>
    <row r="988" ht="15.75" customHeight="1">
      <c r="K988" s="13"/>
      <c r="L988" s="13"/>
      <c r="M988" s="13"/>
      <c r="N988" s="13"/>
      <c r="O988" s="13"/>
      <c r="P988" s="13"/>
      <c r="Q988" s="13"/>
      <c r="R988" s="13"/>
      <c r="S988" s="13"/>
    </row>
    <row r="989" ht="15.75" customHeight="1">
      <c r="K989" s="13"/>
      <c r="L989" s="13"/>
      <c r="M989" s="13"/>
      <c r="N989" s="13"/>
      <c r="O989" s="13"/>
      <c r="P989" s="13"/>
      <c r="Q989" s="13"/>
      <c r="R989" s="13"/>
      <c r="S989" s="13"/>
    </row>
    <row r="990" ht="15.75" customHeight="1">
      <c r="K990" s="13"/>
      <c r="L990" s="13"/>
      <c r="M990" s="13"/>
      <c r="N990" s="13"/>
      <c r="O990" s="13"/>
      <c r="P990" s="13"/>
      <c r="Q990" s="13"/>
      <c r="R990" s="13"/>
      <c r="S990" s="13"/>
    </row>
    <row r="991" ht="15.75" customHeight="1">
      <c r="K991" s="13"/>
      <c r="L991" s="13"/>
      <c r="M991" s="13"/>
      <c r="N991" s="13"/>
      <c r="O991" s="13"/>
      <c r="P991" s="13"/>
      <c r="Q991" s="13"/>
      <c r="R991" s="13"/>
      <c r="S991" s="13"/>
    </row>
    <row r="992" ht="15.75" customHeight="1">
      <c r="K992" s="13"/>
      <c r="L992" s="13"/>
      <c r="M992" s="13"/>
      <c r="N992" s="13"/>
      <c r="O992" s="13"/>
      <c r="P992" s="13"/>
      <c r="Q992" s="13"/>
      <c r="R992" s="13"/>
      <c r="S992" s="13"/>
    </row>
    <row r="993" ht="15.75" customHeight="1">
      <c r="K993" s="13"/>
      <c r="L993" s="13"/>
      <c r="M993" s="13"/>
      <c r="N993" s="13"/>
      <c r="O993" s="13"/>
      <c r="P993" s="13"/>
      <c r="Q993" s="13"/>
      <c r="R993" s="13"/>
      <c r="S993" s="13"/>
    </row>
    <row r="994" ht="15.75" customHeight="1">
      <c r="K994" s="13"/>
      <c r="L994" s="13"/>
      <c r="M994" s="13"/>
      <c r="N994" s="13"/>
      <c r="O994" s="13"/>
      <c r="P994" s="13"/>
      <c r="Q994" s="13"/>
      <c r="R994" s="13"/>
      <c r="S994" s="13"/>
    </row>
    <row r="995" ht="15.75" customHeight="1">
      <c r="K995" s="13"/>
      <c r="L995" s="13"/>
      <c r="M995" s="13"/>
      <c r="N995" s="13"/>
      <c r="O995" s="13"/>
      <c r="P995" s="13"/>
      <c r="Q995" s="13"/>
      <c r="R995" s="13"/>
      <c r="S995" s="13"/>
    </row>
    <row r="996" ht="15.75" customHeight="1">
      <c r="K996" s="13"/>
      <c r="L996" s="13"/>
      <c r="M996" s="13"/>
      <c r="N996" s="13"/>
      <c r="O996" s="13"/>
      <c r="P996" s="13"/>
      <c r="Q996" s="13"/>
      <c r="R996" s="13"/>
      <c r="S996" s="13"/>
    </row>
    <row r="997" ht="15.75" customHeight="1">
      <c r="K997" s="13"/>
      <c r="L997" s="13"/>
      <c r="M997" s="13"/>
      <c r="N997" s="13"/>
      <c r="O997" s="13"/>
      <c r="P997" s="13"/>
      <c r="Q997" s="13"/>
      <c r="R997" s="13"/>
      <c r="S997" s="13"/>
    </row>
    <row r="998" ht="15.75" customHeight="1">
      <c r="K998" s="13"/>
      <c r="L998" s="13"/>
      <c r="M998" s="13"/>
      <c r="N998" s="13"/>
      <c r="O998" s="13"/>
      <c r="P998" s="13"/>
      <c r="Q998" s="13"/>
      <c r="R998" s="13"/>
      <c r="S998" s="13"/>
    </row>
    <row r="999" ht="15.75" customHeight="1">
      <c r="K999" s="13"/>
      <c r="L999" s="13"/>
      <c r="M999" s="13"/>
      <c r="N999" s="13"/>
      <c r="O999" s="13"/>
      <c r="P999" s="13"/>
      <c r="Q999" s="13"/>
      <c r="R999" s="13"/>
      <c r="S999" s="13"/>
    </row>
    <row r="1000" ht="15.75" customHeight="1">
      <c r="K1000" s="13"/>
      <c r="L1000" s="13"/>
      <c r="M1000" s="13"/>
      <c r="N1000" s="13"/>
      <c r="O1000" s="13"/>
      <c r="P1000" s="13"/>
      <c r="Q1000" s="13"/>
      <c r="R1000" s="13"/>
      <c r="S1000" s="13"/>
    </row>
    <row r="1001" ht="15.75" customHeight="1">
      <c r="K1001" s="13"/>
      <c r="L1001" s="13"/>
      <c r="M1001" s="13"/>
      <c r="N1001" s="13"/>
      <c r="O1001" s="13"/>
      <c r="P1001" s="13"/>
      <c r="Q1001" s="13"/>
      <c r="R1001" s="13"/>
      <c r="S1001" s="13"/>
    </row>
    <row r="1002" ht="15.75" customHeight="1">
      <c r="K1002" s="13"/>
      <c r="L1002" s="13"/>
      <c r="M1002" s="13"/>
      <c r="N1002" s="13"/>
      <c r="O1002" s="13"/>
      <c r="P1002" s="13"/>
      <c r="Q1002" s="13"/>
      <c r="R1002" s="13"/>
      <c r="S1002" s="13"/>
    </row>
    <row r="1003" ht="15.75" customHeight="1">
      <c r="K1003" s="13"/>
      <c r="L1003" s="13"/>
      <c r="M1003" s="13"/>
      <c r="N1003" s="13"/>
      <c r="O1003" s="13"/>
      <c r="P1003" s="13"/>
      <c r="Q1003" s="13"/>
      <c r="R1003" s="13"/>
      <c r="S1003" s="13"/>
    </row>
    <row r="1004" ht="15.75" customHeight="1">
      <c r="K1004" s="13"/>
      <c r="L1004" s="13"/>
      <c r="M1004" s="13"/>
      <c r="N1004" s="13"/>
      <c r="O1004" s="13"/>
      <c r="P1004" s="13"/>
      <c r="Q1004" s="13"/>
      <c r="R1004" s="13"/>
      <c r="S1004" s="13"/>
    </row>
    <row r="1005" ht="15.75" customHeight="1">
      <c r="K1005" s="13"/>
      <c r="L1005" s="13"/>
      <c r="M1005" s="13"/>
      <c r="N1005" s="13"/>
      <c r="O1005" s="13"/>
      <c r="P1005" s="13"/>
      <c r="Q1005" s="13"/>
      <c r="R1005" s="13"/>
      <c r="S1005" s="13"/>
    </row>
    <row r="1006" ht="15.75" customHeight="1">
      <c r="K1006" s="13"/>
      <c r="L1006" s="13"/>
      <c r="M1006" s="13"/>
      <c r="N1006" s="13"/>
      <c r="O1006" s="13"/>
      <c r="P1006" s="13"/>
      <c r="Q1006" s="13"/>
      <c r="R1006" s="13"/>
      <c r="S1006" s="13"/>
    </row>
  </sheetData>
  <mergeCells count="10">
    <mergeCell ref="A484:AC484"/>
    <mergeCell ref="A494:AC494"/>
    <mergeCell ref="A501:AC501"/>
    <mergeCell ref="A117:I117"/>
    <mergeCell ref="A263:AC263"/>
    <mergeCell ref="A285:I285"/>
    <mergeCell ref="A361:AC361"/>
    <mergeCell ref="A363:AC363"/>
    <mergeCell ref="A465:AC465"/>
    <mergeCell ref="A471:AC471"/>
  </mergeCells>
  <hyperlinks>
    <hyperlink r:id="rId1" ref="G3"/>
    <hyperlink r:id="rId2" ref="G4"/>
    <hyperlink r:id="rId3" ref="G5"/>
    <hyperlink r:id="rId4" ref="A93"/>
    <hyperlink r:id="rId5" ref="A94"/>
    <hyperlink r:id="rId6" ref="A267"/>
    <hyperlink r:id="rId7" ref="A268"/>
    <hyperlink r:id="rId8" ref="A269"/>
    <hyperlink r:id="rId9" ref="A270"/>
    <hyperlink r:id="rId10" ref="A271"/>
    <hyperlink r:id="rId11" ref="A272"/>
    <hyperlink r:id="rId12" ref="A273"/>
    <hyperlink r:id="rId13" ref="A276"/>
    <hyperlink r:id="rId14" ref="A277"/>
    <hyperlink r:id="rId15" ref="A278"/>
    <hyperlink r:id="rId16" ref="A279"/>
    <hyperlink r:id="rId17" ref="A280"/>
    <hyperlink r:id="rId18" ref="A281"/>
    <hyperlink r:id="rId19" ref="A282"/>
    <hyperlink r:id="rId20" ref="A283"/>
    <hyperlink r:id="rId21" ref="A284"/>
    <hyperlink r:id="rId22" ref="C413"/>
    <hyperlink r:id="rId23" ref="A472"/>
  </hyperlinks>
  <printOptions/>
  <pageMargins bottom="0.75" footer="0.0" header="0.0" left="0.7" right="0.7" top="0.75"/>
  <pageSetup orientation="landscape"/>
  <drawing r:id="rId2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71"/>
    <col customWidth="1" min="2" max="2" width="27.57"/>
    <col customWidth="1" min="3" max="3" width="25.29"/>
    <col customWidth="1" min="5" max="5" width="39.71"/>
    <col customWidth="1" min="6" max="6" width="17.43"/>
    <col customWidth="1" min="7" max="7" width="40.29"/>
    <col customWidth="1" min="9" max="9" width="44.43"/>
    <col customWidth="1" min="10" max="10" width="13.57"/>
    <col customWidth="1" min="11" max="11" width="40.0"/>
    <col customWidth="1" min="12" max="12" width="16.86"/>
    <col customWidth="1" min="13" max="13" width="54.29"/>
  </cols>
  <sheetData>
    <row r="1">
      <c r="A1" s="111" t="s">
        <v>977</v>
      </c>
      <c r="B1" s="111" t="s">
        <v>978</v>
      </c>
      <c r="C1" s="111" t="s">
        <v>979</v>
      </c>
      <c r="D1" s="111" t="s">
        <v>980</v>
      </c>
      <c r="E1" s="111" t="s">
        <v>981</v>
      </c>
      <c r="F1" s="111" t="s">
        <v>982</v>
      </c>
      <c r="G1" s="111" t="s">
        <v>983</v>
      </c>
      <c r="H1" s="111" t="s">
        <v>984</v>
      </c>
      <c r="I1" s="111" t="s">
        <v>985</v>
      </c>
      <c r="J1" s="111" t="s">
        <v>986</v>
      </c>
      <c r="K1" s="111" t="s">
        <v>987</v>
      </c>
      <c r="L1" s="111" t="s">
        <v>986</v>
      </c>
      <c r="M1" s="112" t="s">
        <v>988</v>
      </c>
      <c r="N1" s="13"/>
      <c r="O1" s="13"/>
      <c r="P1" s="13"/>
      <c r="Q1" s="13"/>
      <c r="R1" s="13"/>
      <c r="S1" s="13"/>
      <c r="T1" s="13"/>
      <c r="U1" s="13"/>
    </row>
    <row r="2">
      <c r="A2" s="917" t="s">
        <v>4460</v>
      </c>
      <c r="B2" s="918" t="s">
        <v>4422</v>
      </c>
      <c r="C2" s="525" t="s">
        <v>4461</v>
      </c>
      <c r="D2" s="745" t="s">
        <v>4442</v>
      </c>
      <c r="E2" s="410" t="s">
        <v>4462</v>
      </c>
      <c r="F2" s="779" t="s">
        <v>3470</v>
      </c>
      <c r="G2" s="919" t="s">
        <v>4463</v>
      </c>
      <c r="H2" s="738" t="s">
        <v>5859</v>
      </c>
      <c r="I2" s="738" t="s">
        <v>4465</v>
      </c>
      <c r="J2" s="767" t="s">
        <v>4466</v>
      </c>
      <c r="K2" s="48" t="s">
        <v>4467</v>
      </c>
      <c r="L2" s="465" t="s">
        <v>3551</v>
      </c>
      <c r="M2" s="48" t="s">
        <v>5860</v>
      </c>
      <c r="N2" s="13"/>
      <c r="O2" s="13"/>
      <c r="P2" s="13"/>
      <c r="Q2" s="13"/>
      <c r="R2" s="13"/>
      <c r="S2" s="13"/>
      <c r="T2" s="13"/>
      <c r="U2" s="13"/>
    </row>
    <row r="3">
      <c r="A3" s="920" t="s">
        <v>5861</v>
      </c>
      <c r="B3" s="436" t="s">
        <v>5862</v>
      </c>
      <c r="C3" s="436" t="s">
        <v>5863</v>
      </c>
      <c r="D3" s="436">
        <v>230.0</v>
      </c>
      <c r="E3" s="410" t="s">
        <v>5864</v>
      </c>
      <c r="F3" s="436" t="s">
        <v>3470</v>
      </c>
      <c r="G3" s="919" t="s">
        <v>5865</v>
      </c>
      <c r="H3" s="738" t="s">
        <v>5859</v>
      </c>
      <c r="I3" s="738" t="s">
        <v>4465</v>
      </c>
      <c r="J3" s="11" t="s">
        <v>4448</v>
      </c>
      <c r="K3" s="13"/>
      <c r="L3" s="13"/>
      <c r="M3" s="13"/>
      <c r="N3" s="13"/>
      <c r="O3" s="13"/>
      <c r="P3" s="13"/>
      <c r="Q3" s="13"/>
      <c r="R3" s="13"/>
      <c r="S3" s="13"/>
      <c r="T3" s="13"/>
      <c r="U3" s="13"/>
    </row>
    <row r="4">
      <c r="A4" s="920" t="s">
        <v>5866</v>
      </c>
      <c r="B4" s="436" t="s">
        <v>5867</v>
      </c>
      <c r="C4" s="436" t="s">
        <v>5868</v>
      </c>
      <c r="D4" s="436" t="s">
        <v>1120</v>
      </c>
      <c r="E4" s="410" t="s">
        <v>5869</v>
      </c>
      <c r="F4" s="436" t="s">
        <v>3470</v>
      </c>
      <c r="G4" s="436" t="s">
        <v>3470</v>
      </c>
      <c r="H4" s="738" t="s">
        <v>5859</v>
      </c>
      <c r="I4" s="738" t="s">
        <v>4465</v>
      </c>
      <c r="J4" s="770" t="s">
        <v>4466</v>
      </c>
      <c r="K4" s="82" t="s">
        <v>5870</v>
      </c>
      <c r="L4" s="11" t="s">
        <v>4448</v>
      </c>
      <c r="M4" s="13"/>
      <c r="N4" s="13"/>
      <c r="O4" s="13"/>
      <c r="P4" s="13"/>
      <c r="Q4" s="13"/>
      <c r="R4" s="13"/>
      <c r="S4" s="13"/>
      <c r="T4" s="13"/>
      <c r="U4" s="13"/>
    </row>
    <row r="5">
      <c r="A5" s="921" t="s">
        <v>390</v>
      </c>
      <c r="B5" s="436" t="s">
        <v>5871</v>
      </c>
      <c r="C5" s="436" t="s">
        <v>5872</v>
      </c>
      <c r="D5" s="436" t="s">
        <v>4561</v>
      </c>
      <c r="E5" s="410" t="s">
        <v>5873</v>
      </c>
      <c r="F5" s="922">
        <f>+37477948501</f>
        <v>37477948501</v>
      </c>
      <c r="G5" s="919" t="s">
        <v>5874</v>
      </c>
      <c r="H5" s="738" t="s">
        <v>5859</v>
      </c>
      <c r="I5" s="739" t="s">
        <v>5875</v>
      </c>
      <c r="J5" s="12"/>
      <c r="K5" s="13"/>
      <c r="L5" s="13"/>
      <c r="M5" s="13"/>
      <c r="N5" s="13"/>
      <c r="O5" s="13"/>
      <c r="P5" s="13"/>
      <c r="Q5" s="13"/>
      <c r="R5" s="13"/>
      <c r="S5" s="13"/>
      <c r="T5" s="13"/>
      <c r="U5" s="13"/>
    </row>
    <row r="6">
      <c r="A6" s="923" t="s">
        <v>321</v>
      </c>
      <c r="B6" s="436" t="s">
        <v>5876</v>
      </c>
      <c r="C6" s="436" t="s">
        <v>5877</v>
      </c>
      <c r="D6" s="436">
        <v>500.0</v>
      </c>
      <c r="E6" s="410" t="s">
        <v>5878</v>
      </c>
      <c r="F6" s="436" t="s">
        <v>3470</v>
      </c>
      <c r="G6" s="919" t="s">
        <v>5879</v>
      </c>
      <c r="H6" s="738" t="s">
        <v>5859</v>
      </c>
      <c r="I6" s="738" t="s">
        <v>4465</v>
      </c>
      <c r="J6" s="770" t="s">
        <v>4466</v>
      </c>
      <c r="K6" s="82" t="s">
        <v>5880</v>
      </c>
      <c r="L6" s="11" t="s">
        <v>4448</v>
      </c>
      <c r="M6" s="13"/>
      <c r="N6" s="13"/>
      <c r="O6" s="13"/>
      <c r="P6" s="13"/>
      <c r="Q6" s="13"/>
      <c r="R6" s="13"/>
      <c r="S6" s="13"/>
      <c r="T6" s="13"/>
      <c r="U6" s="13"/>
    </row>
    <row r="7">
      <c r="A7" s="525" t="s">
        <v>602</v>
      </c>
      <c r="B7" s="436" t="s">
        <v>5881</v>
      </c>
      <c r="C7" s="436" t="s">
        <v>5882</v>
      </c>
      <c r="D7" s="436" t="s">
        <v>5850</v>
      </c>
      <c r="E7" s="410" t="s">
        <v>5883</v>
      </c>
      <c r="F7" s="436" t="s">
        <v>3470</v>
      </c>
      <c r="G7" s="436" t="s">
        <v>3470</v>
      </c>
      <c r="H7" s="738" t="s">
        <v>5859</v>
      </c>
      <c r="I7" s="738" t="s">
        <v>4465</v>
      </c>
      <c r="J7" s="770" t="s">
        <v>4466</v>
      </c>
      <c r="K7" s="82" t="s">
        <v>5884</v>
      </c>
      <c r="L7" s="767" t="s">
        <v>4434</v>
      </c>
      <c r="M7" s="82" t="s">
        <v>5885</v>
      </c>
      <c r="N7" s="11" t="s">
        <v>4448</v>
      </c>
      <c r="O7" s="13"/>
      <c r="P7" s="13"/>
      <c r="Q7" s="13"/>
      <c r="R7" s="13"/>
      <c r="S7" s="13"/>
      <c r="T7" s="13"/>
      <c r="U7" s="13"/>
    </row>
    <row r="8">
      <c r="A8" s="739" t="s">
        <v>465</v>
      </c>
      <c r="B8" s="436" t="s">
        <v>5009</v>
      </c>
      <c r="C8" s="436" t="s">
        <v>5010</v>
      </c>
      <c r="D8" s="436" t="s">
        <v>1081</v>
      </c>
      <c r="E8" s="410" t="s">
        <v>5886</v>
      </c>
      <c r="F8" s="436" t="s">
        <v>3470</v>
      </c>
      <c r="G8" s="919" t="s">
        <v>5887</v>
      </c>
      <c r="H8" s="738" t="s">
        <v>5888</v>
      </c>
      <c r="I8" s="738" t="s">
        <v>4465</v>
      </c>
      <c r="J8" s="770" t="s">
        <v>4426</v>
      </c>
      <c r="K8" s="48" t="s">
        <v>5889</v>
      </c>
      <c r="L8" s="13"/>
      <c r="M8" s="13"/>
      <c r="N8" s="13"/>
      <c r="O8" s="13"/>
      <c r="P8" s="13"/>
      <c r="Q8" s="13"/>
      <c r="R8" s="13"/>
      <c r="S8" s="13"/>
      <c r="T8" s="13"/>
      <c r="U8" s="13"/>
    </row>
    <row r="9">
      <c r="A9" s="436" t="s">
        <v>5890</v>
      </c>
      <c r="B9" s="436" t="s">
        <v>5891</v>
      </c>
      <c r="C9" s="436" t="s">
        <v>5892</v>
      </c>
      <c r="D9" s="436" t="s">
        <v>4598</v>
      </c>
      <c r="E9" s="410" t="s">
        <v>5893</v>
      </c>
      <c r="F9" s="436" t="s">
        <v>3470</v>
      </c>
      <c r="G9" s="919" t="s">
        <v>5894</v>
      </c>
      <c r="H9" s="738" t="s">
        <v>5888</v>
      </c>
      <c r="I9" s="738" t="s">
        <v>5895</v>
      </c>
      <c r="J9" s="11" t="s">
        <v>4448</v>
      </c>
      <c r="K9" s="13"/>
      <c r="L9" s="13"/>
      <c r="M9" s="13"/>
      <c r="N9" s="13"/>
      <c r="O9" s="13"/>
      <c r="P9" s="13"/>
      <c r="Q9" s="13"/>
      <c r="R9" s="13"/>
      <c r="S9" s="13"/>
      <c r="T9" s="13"/>
      <c r="U9" s="13"/>
    </row>
    <row r="10">
      <c r="A10" s="436" t="s">
        <v>3509</v>
      </c>
      <c r="B10" s="436" t="s">
        <v>5896</v>
      </c>
      <c r="C10" s="436" t="s">
        <v>4711</v>
      </c>
      <c r="D10" s="436" t="s">
        <v>4598</v>
      </c>
      <c r="E10" s="410" t="s">
        <v>3510</v>
      </c>
      <c r="F10" s="436" t="s">
        <v>3470</v>
      </c>
      <c r="G10" s="919" t="s">
        <v>5897</v>
      </c>
      <c r="H10" s="738" t="s">
        <v>5888</v>
      </c>
      <c r="I10" s="739" t="s">
        <v>5898</v>
      </c>
      <c r="J10" s="144" t="s">
        <v>5899</v>
      </c>
      <c r="K10" s="13"/>
      <c r="L10" s="13"/>
      <c r="M10" s="13"/>
      <c r="N10" s="13"/>
      <c r="O10" s="13"/>
      <c r="P10" s="13"/>
      <c r="Q10" s="13"/>
      <c r="R10" s="13"/>
      <c r="S10" s="13"/>
      <c r="T10" s="13"/>
      <c r="U10" s="13"/>
    </row>
    <row r="11">
      <c r="A11" s="436" t="s">
        <v>5900</v>
      </c>
      <c r="B11" s="436" t="s">
        <v>5901</v>
      </c>
      <c r="C11" s="436" t="s">
        <v>5902</v>
      </c>
      <c r="D11" s="436" t="s">
        <v>5903</v>
      </c>
      <c r="E11" s="410" t="s">
        <v>5904</v>
      </c>
      <c r="F11" s="436" t="s">
        <v>3470</v>
      </c>
      <c r="G11" s="919" t="s">
        <v>5905</v>
      </c>
      <c r="H11" s="738" t="s">
        <v>5888</v>
      </c>
      <c r="I11" s="298" t="s">
        <v>5906</v>
      </c>
      <c r="J11" s="770" t="s">
        <v>4426</v>
      </c>
      <c r="K11" s="82" t="s">
        <v>5907</v>
      </c>
      <c r="L11" s="11" t="s">
        <v>4448</v>
      </c>
      <c r="M11" s="13"/>
      <c r="N11" s="13"/>
      <c r="O11" s="13"/>
      <c r="P11" s="13"/>
      <c r="Q11" s="13"/>
      <c r="R11" s="13"/>
      <c r="S11" s="13"/>
      <c r="T11" s="13"/>
      <c r="U11" s="13"/>
    </row>
    <row r="12">
      <c r="A12" s="436" t="s">
        <v>1229</v>
      </c>
      <c r="B12" s="436" t="s">
        <v>5908</v>
      </c>
      <c r="C12" s="436" t="s">
        <v>4714</v>
      </c>
      <c r="D12" s="436" t="s">
        <v>5828</v>
      </c>
      <c r="E12" s="410" t="s">
        <v>5909</v>
      </c>
      <c r="F12" s="436" t="s">
        <v>3470</v>
      </c>
      <c r="G12" s="919" t="s">
        <v>5910</v>
      </c>
      <c r="H12" s="738" t="s">
        <v>5888</v>
      </c>
      <c r="I12" s="298" t="s">
        <v>5906</v>
      </c>
      <c r="J12" s="770" t="s">
        <v>4426</v>
      </c>
      <c r="K12" s="800" t="s">
        <v>5911</v>
      </c>
      <c r="L12" s="13"/>
      <c r="M12" s="13"/>
      <c r="N12" s="13"/>
      <c r="O12" s="13"/>
      <c r="P12" s="13"/>
      <c r="Q12" s="13"/>
      <c r="R12" s="13"/>
      <c r="S12" s="13"/>
      <c r="T12" s="13"/>
      <c r="U12" s="13"/>
    </row>
    <row r="13">
      <c r="A13" s="436" t="s">
        <v>5912</v>
      </c>
      <c r="B13" s="436" t="s">
        <v>5913</v>
      </c>
      <c r="C13" s="436" t="s">
        <v>5914</v>
      </c>
      <c r="D13" s="436" t="s">
        <v>4598</v>
      </c>
      <c r="E13" s="410" t="s">
        <v>5915</v>
      </c>
      <c r="F13" s="436" t="s">
        <v>3470</v>
      </c>
      <c r="G13" s="436" t="s">
        <v>3470</v>
      </c>
      <c r="H13" s="738" t="s">
        <v>5888</v>
      </c>
      <c r="I13" s="738" t="s">
        <v>5916</v>
      </c>
      <c r="J13" s="11" t="s">
        <v>4448</v>
      </c>
      <c r="K13" s="12"/>
      <c r="L13" s="13"/>
      <c r="M13" s="13"/>
      <c r="N13" s="13"/>
      <c r="O13" s="13"/>
      <c r="P13" s="13"/>
      <c r="Q13" s="13"/>
      <c r="R13" s="13"/>
      <c r="S13" s="13"/>
      <c r="T13" s="13"/>
      <c r="U13" s="13"/>
    </row>
    <row r="14">
      <c r="A14" s="436" t="s">
        <v>5917</v>
      </c>
      <c r="B14" s="436" t="s">
        <v>5918</v>
      </c>
      <c r="C14" s="436" t="s">
        <v>5919</v>
      </c>
      <c r="D14" s="436" t="s">
        <v>5920</v>
      </c>
      <c r="E14" s="410" t="s">
        <v>5921</v>
      </c>
      <c r="F14" s="436" t="s">
        <v>3470</v>
      </c>
      <c r="G14" s="436" t="s">
        <v>3470</v>
      </c>
      <c r="H14" s="738" t="s">
        <v>5888</v>
      </c>
      <c r="I14" s="298" t="s">
        <v>5906</v>
      </c>
      <c r="J14" s="770" t="s">
        <v>4426</v>
      </c>
      <c r="K14" s="82" t="s">
        <v>5922</v>
      </c>
      <c r="L14" s="11" t="s">
        <v>4448</v>
      </c>
      <c r="M14" s="13"/>
      <c r="N14" s="13"/>
      <c r="O14" s="13"/>
      <c r="P14" s="13"/>
      <c r="Q14" s="13"/>
      <c r="R14" s="13"/>
      <c r="S14" s="13"/>
      <c r="T14" s="13"/>
      <c r="U14" s="13"/>
    </row>
    <row r="15">
      <c r="A15" s="436" t="s">
        <v>5923</v>
      </c>
      <c r="B15" s="436" t="s">
        <v>5924</v>
      </c>
      <c r="C15" s="436" t="s">
        <v>5925</v>
      </c>
      <c r="D15" s="436" t="s">
        <v>5828</v>
      </c>
      <c r="E15" s="410" t="s">
        <v>5926</v>
      </c>
      <c r="F15" s="436" t="s">
        <v>3470</v>
      </c>
      <c r="G15" s="436" t="s">
        <v>3470</v>
      </c>
      <c r="H15" s="738" t="s">
        <v>5888</v>
      </c>
      <c r="I15" s="738" t="s">
        <v>5927</v>
      </c>
      <c r="J15" s="11" t="s">
        <v>4448</v>
      </c>
      <c r="K15" s="12"/>
      <c r="L15" s="13"/>
      <c r="M15" s="13"/>
      <c r="N15" s="13"/>
      <c r="O15" s="13"/>
      <c r="P15" s="13"/>
      <c r="Q15" s="13"/>
      <c r="R15" s="13"/>
      <c r="S15" s="13"/>
      <c r="T15" s="13"/>
      <c r="U15" s="13"/>
    </row>
    <row r="16">
      <c r="A16" s="924" t="s">
        <v>1315</v>
      </c>
      <c r="B16" s="144" t="s">
        <v>5928</v>
      </c>
      <c r="C16" s="144" t="s">
        <v>5929</v>
      </c>
      <c r="D16" s="465" t="s">
        <v>4636</v>
      </c>
      <c r="E16" s="410" t="s">
        <v>5930</v>
      </c>
      <c r="F16" s="465" t="s">
        <v>3470</v>
      </c>
      <c r="G16" s="925" t="s">
        <v>5931</v>
      </c>
      <c r="H16" s="767" t="s">
        <v>4426</v>
      </c>
      <c r="I16" s="767" t="s">
        <v>5932</v>
      </c>
      <c r="J16" s="926" t="s">
        <v>4432</v>
      </c>
      <c r="K16" s="48" t="s">
        <v>5933</v>
      </c>
      <c r="L16" s="13"/>
      <c r="M16" s="13"/>
      <c r="N16" s="13"/>
      <c r="O16" s="13"/>
      <c r="P16" s="13"/>
      <c r="Q16" s="13"/>
      <c r="R16" s="13"/>
      <c r="S16" s="13"/>
      <c r="T16" s="13"/>
      <c r="U16" s="13"/>
    </row>
    <row r="17">
      <c r="A17" s="927" t="s">
        <v>5934</v>
      </c>
      <c r="B17" s="465" t="s">
        <v>5935</v>
      </c>
      <c r="C17" s="144" t="s">
        <v>4682</v>
      </c>
      <c r="D17" s="465">
        <v>400.0</v>
      </c>
      <c r="E17" s="410" t="s">
        <v>5936</v>
      </c>
      <c r="F17" s="465" t="s">
        <v>3470</v>
      </c>
      <c r="G17" s="925" t="s">
        <v>5937</v>
      </c>
      <c r="H17" s="767" t="s">
        <v>4426</v>
      </c>
      <c r="I17" s="767" t="s">
        <v>5932</v>
      </c>
      <c r="J17" s="926" t="s">
        <v>4432</v>
      </c>
      <c r="K17" s="82" t="s">
        <v>5938</v>
      </c>
      <c r="L17" s="11" t="s">
        <v>4448</v>
      </c>
      <c r="M17" s="13"/>
      <c r="N17" s="13"/>
      <c r="O17" s="13"/>
      <c r="P17" s="13"/>
      <c r="Q17" s="13"/>
      <c r="R17" s="13"/>
      <c r="S17" s="13"/>
      <c r="T17" s="13"/>
      <c r="U17" s="13"/>
    </row>
    <row r="18">
      <c r="A18" s="417" t="s">
        <v>5939</v>
      </c>
      <c r="B18" s="144" t="s">
        <v>5940</v>
      </c>
      <c r="C18" s="144" t="s">
        <v>5941</v>
      </c>
      <c r="D18" s="436" t="s">
        <v>5828</v>
      </c>
      <c r="E18" s="928" t="s">
        <v>5942</v>
      </c>
      <c r="F18" s="436" t="s">
        <v>3470</v>
      </c>
      <c r="G18" s="436" t="s">
        <v>3470</v>
      </c>
      <c r="H18" s="767" t="s">
        <v>4426</v>
      </c>
      <c r="I18" s="82" t="s">
        <v>5943</v>
      </c>
      <c r="J18" s="11" t="s">
        <v>4448</v>
      </c>
      <c r="K18" s="13"/>
      <c r="L18" s="13"/>
      <c r="M18" s="13"/>
      <c r="N18" s="13"/>
      <c r="O18" s="13"/>
      <c r="P18" s="13"/>
      <c r="Q18" s="13"/>
      <c r="R18" s="13"/>
      <c r="S18" s="13"/>
      <c r="T18" s="13"/>
      <c r="U18" s="13"/>
    </row>
    <row r="19">
      <c r="A19" s="426" t="s">
        <v>5944</v>
      </c>
      <c r="B19" s="144" t="s">
        <v>5945</v>
      </c>
      <c r="C19" s="144" t="s">
        <v>5946</v>
      </c>
      <c r="D19" s="465">
        <v>450.0</v>
      </c>
      <c r="E19" s="410" t="s">
        <v>5947</v>
      </c>
      <c r="F19" s="436" t="s">
        <v>3470</v>
      </c>
      <c r="G19" s="929" t="s">
        <v>5948</v>
      </c>
      <c r="H19" s="767" t="s">
        <v>4426</v>
      </c>
      <c r="I19" s="739" t="s">
        <v>5949</v>
      </c>
      <c r="J19" s="13"/>
      <c r="K19" s="13"/>
      <c r="L19" s="13"/>
      <c r="M19" s="13"/>
      <c r="N19" s="13"/>
      <c r="O19" s="13"/>
      <c r="P19" s="13"/>
      <c r="Q19" s="13"/>
      <c r="R19" s="13"/>
      <c r="S19" s="13"/>
      <c r="T19" s="13"/>
      <c r="U19" s="13"/>
    </row>
    <row r="20">
      <c r="A20" s="24" t="s">
        <v>1085</v>
      </c>
      <c r="B20" s="144" t="s">
        <v>5950</v>
      </c>
      <c r="C20" s="144" t="s">
        <v>5951</v>
      </c>
      <c r="D20" s="436" t="s">
        <v>4695</v>
      </c>
      <c r="E20" s="410" t="s">
        <v>5952</v>
      </c>
      <c r="F20" s="436" t="s">
        <v>3470</v>
      </c>
      <c r="G20" s="929" t="s">
        <v>5953</v>
      </c>
      <c r="H20" s="767" t="s">
        <v>4426</v>
      </c>
      <c r="I20" s="767" t="s">
        <v>5932</v>
      </c>
      <c r="J20" s="926" t="s">
        <v>4432</v>
      </c>
      <c r="K20" s="767" t="s">
        <v>5932</v>
      </c>
      <c r="L20" s="11" t="s">
        <v>4448</v>
      </c>
      <c r="M20" s="13"/>
      <c r="N20" s="13"/>
      <c r="O20" s="13"/>
      <c r="P20" s="13"/>
      <c r="Q20" s="13"/>
      <c r="R20" s="13"/>
      <c r="S20" s="13"/>
      <c r="T20" s="13"/>
      <c r="U20" s="13"/>
    </row>
    <row r="21">
      <c r="A21" s="24" t="s">
        <v>5954</v>
      </c>
      <c r="B21" s="11" t="s">
        <v>5955</v>
      </c>
      <c r="C21" s="144" t="s">
        <v>5956</v>
      </c>
      <c r="D21" s="10" t="s">
        <v>4442</v>
      </c>
      <c r="E21" s="410" t="s">
        <v>5957</v>
      </c>
      <c r="F21" s="436" t="s">
        <v>3470</v>
      </c>
      <c r="G21" s="929" t="s">
        <v>5958</v>
      </c>
      <c r="H21" s="465" t="s">
        <v>4426</v>
      </c>
      <c r="I21" s="767" t="s">
        <v>5932</v>
      </c>
      <c r="J21" s="12" t="s">
        <v>3545</v>
      </c>
      <c r="K21" s="12" t="s">
        <v>5959</v>
      </c>
      <c r="L21" s="11" t="s">
        <v>4448</v>
      </c>
      <c r="M21" s="13"/>
      <c r="N21" s="13"/>
      <c r="O21" s="13"/>
      <c r="P21" s="13"/>
      <c r="Q21" s="13"/>
      <c r="R21" s="13"/>
      <c r="S21" s="13"/>
      <c r="T21" s="13"/>
      <c r="U21" s="13"/>
    </row>
    <row r="22">
      <c r="A22" s="24" t="s">
        <v>1340</v>
      </c>
      <c r="B22" s="144" t="s">
        <v>5960</v>
      </c>
      <c r="C22" s="144" t="s">
        <v>4882</v>
      </c>
      <c r="D22" s="12" t="s">
        <v>5961</v>
      </c>
      <c r="E22" s="928" t="s">
        <v>5962</v>
      </c>
      <c r="F22" s="436" t="s">
        <v>3470</v>
      </c>
      <c r="G22" s="436" t="s">
        <v>3470</v>
      </c>
      <c r="H22" s="465" t="s">
        <v>4426</v>
      </c>
      <c r="I22" s="738" t="s">
        <v>5895</v>
      </c>
      <c r="J22" s="11" t="s">
        <v>4448</v>
      </c>
      <c r="K22" s="13"/>
      <c r="L22" s="13"/>
      <c r="M22" s="13"/>
      <c r="N22" s="13"/>
      <c r="O22" s="13"/>
      <c r="P22" s="13"/>
      <c r="Q22" s="13"/>
      <c r="R22" s="13"/>
      <c r="S22" s="13"/>
      <c r="T22" s="13"/>
      <c r="U22" s="13"/>
    </row>
    <row r="23">
      <c r="A23" s="24" t="s">
        <v>5963</v>
      </c>
      <c r="B23" s="11" t="s">
        <v>5964</v>
      </c>
      <c r="C23" s="144" t="s">
        <v>5965</v>
      </c>
      <c r="D23" s="465">
        <v>350.0</v>
      </c>
      <c r="E23" s="930" t="s">
        <v>5966</v>
      </c>
      <c r="F23" s="465" t="s">
        <v>3470</v>
      </c>
      <c r="G23" s="144" t="s">
        <v>5967</v>
      </c>
      <c r="H23" s="767" t="s">
        <v>4426</v>
      </c>
      <c r="I23" s="82" t="s">
        <v>5968</v>
      </c>
      <c r="J23" s="11" t="s">
        <v>4448</v>
      </c>
      <c r="K23" s="13"/>
      <c r="L23" s="13"/>
      <c r="M23" s="13"/>
      <c r="N23" s="13"/>
      <c r="O23" s="13"/>
      <c r="P23" s="13"/>
      <c r="Q23" s="13"/>
      <c r="R23" s="13"/>
      <c r="S23" s="13"/>
      <c r="T23" s="13"/>
      <c r="U23" s="13"/>
    </row>
    <row r="24">
      <c r="A24" s="931" t="s">
        <v>4588</v>
      </c>
      <c r="B24" s="11" t="s">
        <v>5964</v>
      </c>
      <c r="C24" s="775" t="s">
        <v>2561</v>
      </c>
      <c r="D24" s="465" t="s">
        <v>4424</v>
      </c>
      <c r="E24" s="410" t="s">
        <v>5969</v>
      </c>
      <c r="F24" s="13"/>
      <c r="H24" s="926" t="s">
        <v>4509</v>
      </c>
      <c r="I24" s="12" t="s">
        <v>5970</v>
      </c>
      <c r="J24" s="12" t="s">
        <v>3525</v>
      </c>
      <c r="K24" s="12" t="s">
        <v>5970</v>
      </c>
      <c r="L24" s="11" t="s">
        <v>4448</v>
      </c>
      <c r="M24" s="13"/>
      <c r="N24" s="13"/>
      <c r="O24" s="13"/>
      <c r="P24" s="13"/>
      <c r="Q24" s="13"/>
      <c r="R24" s="13"/>
      <c r="S24" s="13"/>
      <c r="T24" s="13"/>
      <c r="U24" s="13"/>
    </row>
    <row r="25">
      <c r="A25" s="924" t="s">
        <v>5971</v>
      </c>
      <c r="B25" s="517" t="s">
        <v>2273</v>
      </c>
      <c r="C25" s="144" t="s">
        <v>5972</v>
      </c>
      <c r="D25" s="12" t="s">
        <v>1120</v>
      </c>
      <c r="E25" s="410" t="s">
        <v>5973</v>
      </c>
      <c r="F25" s="13"/>
      <c r="G25" s="932" t="s">
        <v>5974</v>
      </c>
      <c r="H25" s="926" t="s">
        <v>4432</v>
      </c>
      <c r="I25" s="82" t="s">
        <v>5975</v>
      </c>
      <c r="J25" s="11" t="s">
        <v>4448</v>
      </c>
      <c r="K25" s="13"/>
      <c r="L25" s="13"/>
      <c r="M25" s="13"/>
      <c r="N25" s="13"/>
      <c r="O25" s="13"/>
      <c r="P25" s="13"/>
      <c r="Q25" s="13"/>
      <c r="R25" s="13"/>
      <c r="S25" s="13"/>
      <c r="T25" s="13"/>
      <c r="U25" s="13"/>
    </row>
    <row r="26">
      <c r="A26" s="933" t="s">
        <v>1223</v>
      </c>
      <c r="B26" s="12" t="s">
        <v>5766</v>
      </c>
      <c r="C26" s="144" t="s">
        <v>5976</v>
      </c>
      <c r="D26" s="11" t="s">
        <v>5828</v>
      </c>
      <c r="E26" s="410" t="s">
        <v>5977</v>
      </c>
      <c r="F26" s="13"/>
      <c r="G26" s="929" t="s">
        <v>5978</v>
      </c>
      <c r="H26" s="926" t="s">
        <v>4432</v>
      </c>
      <c r="I26" s="12" t="s">
        <v>5979</v>
      </c>
      <c r="J26" s="926" t="s">
        <v>4509</v>
      </c>
      <c r="K26" s="82" t="s">
        <v>5980</v>
      </c>
      <c r="L26" s="800" t="s">
        <v>5981</v>
      </c>
      <c r="M26" s="13"/>
      <c r="N26" s="13"/>
      <c r="O26" s="13"/>
      <c r="P26" s="13"/>
      <c r="Q26" s="13"/>
      <c r="R26" s="13"/>
      <c r="S26" s="13"/>
      <c r="T26" s="13"/>
      <c r="U26" s="13"/>
    </row>
    <row r="27">
      <c r="A27" s="24" t="s">
        <v>34</v>
      </c>
      <c r="B27" s="517" t="s">
        <v>2273</v>
      </c>
      <c r="C27" s="144" t="s">
        <v>5982</v>
      </c>
      <c r="D27" s="11" t="s">
        <v>5983</v>
      </c>
      <c r="E27" s="410" t="s">
        <v>5984</v>
      </c>
      <c r="F27" s="13"/>
      <c r="G27" s="929" t="s">
        <v>5985</v>
      </c>
      <c r="H27" s="926" t="s">
        <v>4432</v>
      </c>
      <c r="I27" s="82" t="s">
        <v>5975</v>
      </c>
      <c r="J27" s="11" t="s">
        <v>4448</v>
      </c>
      <c r="K27" s="13"/>
      <c r="L27" s="13"/>
      <c r="M27" s="13"/>
      <c r="N27" s="13"/>
      <c r="O27" s="13"/>
      <c r="P27" s="13"/>
      <c r="Q27" s="13"/>
      <c r="R27" s="13"/>
      <c r="S27" s="13"/>
      <c r="T27" s="13"/>
      <c r="U27" s="13"/>
    </row>
    <row r="28">
      <c r="A28" s="70" t="s">
        <v>5986</v>
      </c>
      <c r="B28" s="517" t="s">
        <v>2273</v>
      </c>
      <c r="C28" s="11" t="s">
        <v>4880</v>
      </c>
      <c r="D28" s="11" t="s">
        <v>4195</v>
      </c>
      <c r="E28" s="410" t="s">
        <v>5987</v>
      </c>
      <c r="F28" s="13"/>
      <c r="G28" s="13"/>
      <c r="H28" s="926" t="s">
        <v>4432</v>
      </c>
      <c r="I28" s="82" t="s">
        <v>5988</v>
      </c>
      <c r="J28" s="11" t="s">
        <v>4448</v>
      </c>
      <c r="K28" s="13"/>
      <c r="L28" s="13"/>
      <c r="M28" s="13"/>
      <c r="N28" s="13"/>
      <c r="O28" s="13"/>
      <c r="P28" s="13"/>
      <c r="Q28" s="13"/>
      <c r="R28" s="13"/>
      <c r="S28" s="13"/>
      <c r="T28" s="13"/>
      <c r="U28" s="13"/>
    </row>
    <row r="29">
      <c r="A29" s="70" t="s">
        <v>5989</v>
      </c>
      <c r="B29" s="517" t="s">
        <v>2273</v>
      </c>
      <c r="C29" s="144" t="s">
        <v>5990</v>
      </c>
      <c r="D29" s="11" t="s">
        <v>1081</v>
      </c>
      <c r="E29" s="410" t="s">
        <v>5991</v>
      </c>
      <c r="F29" s="13"/>
      <c r="G29" s="13"/>
      <c r="H29" s="926" t="s">
        <v>4432</v>
      </c>
      <c r="I29" s="82" t="s">
        <v>5992</v>
      </c>
      <c r="J29" s="11" t="s">
        <v>4448</v>
      </c>
      <c r="K29" s="13"/>
      <c r="L29" s="13"/>
      <c r="M29" s="13"/>
      <c r="N29" s="13"/>
      <c r="O29" s="13"/>
      <c r="P29" s="13"/>
      <c r="Q29" s="13"/>
      <c r="R29" s="13"/>
      <c r="S29" s="13"/>
      <c r="T29" s="13"/>
      <c r="U29" s="13"/>
    </row>
    <row r="30">
      <c r="A30" s="70" t="s">
        <v>5993</v>
      </c>
      <c r="B30" s="517" t="s">
        <v>2273</v>
      </c>
      <c r="C30" s="8" t="s">
        <v>5994</v>
      </c>
      <c r="D30" s="12" t="s">
        <v>1120</v>
      </c>
      <c r="E30" s="410" t="s">
        <v>5995</v>
      </c>
      <c r="F30" s="13"/>
      <c r="G30" s="929" t="s">
        <v>5996</v>
      </c>
      <c r="H30" s="926" t="s">
        <v>4432</v>
      </c>
      <c r="I30" s="12" t="s">
        <v>5979</v>
      </c>
      <c r="J30" s="12" t="s">
        <v>4428</v>
      </c>
      <c r="K30" s="294" t="s">
        <v>5997</v>
      </c>
      <c r="L30" s="11" t="s">
        <v>4448</v>
      </c>
      <c r="M30" s="13"/>
      <c r="N30" s="13"/>
      <c r="O30" s="13"/>
      <c r="P30" s="13"/>
      <c r="Q30" s="13"/>
      <c r="R30" s="13"/>
      <c r="S30" s="13"/>
      <c r="T30" s="13"/>
      <c r="U30" s="13"/>
    </row>
    <row r="31">
      <c r="A31" s="24" t="s">
        <v>787</v>
      </c>
      <c r="B31" s="517" t="s">
        <v>2273</v>
      </c>
      <c r="C31" s="144" t="s">
        <v>5998</v>
      </c>
      <c r="D31" s="12" t="s">
        <v>5999</v>
      </c>
      <c r="E31" s="410" t="s">
        <v>6000</v>
      </c>
      <c r="F31" s="13"/>
      <c r="G31" s="929" t="s">
        <v>6001</v>
      </c>
      <c r="H31" s="926" t="s">
        <v>4432</v>
      </c>
      <c r="I31" s="82" t="s">
        <v>6002</v>
      </c>
      <c r="J31" s="11" t="s">
        <v>4448</v>
      </c>
      <c r="K31" s="13"/>
      <c r="L31" s="13"/>
      <c r="M31" s="13"/>
      <c r="N31" s="13"/>
      <c r="O31" s="13"/>
      <c r="P31" s="13"/>
      <c r="Q31" s="13"/>
      <c r="R31" s="13"/>
      <c r="S31" s="13"/>
      <c r="T31" s="13"/>
      <c r="U31" s="13"/>
    </row>
    <row r="32">
      <c r="A32" s="24" t="s">
        <v>6003</v>
      </c>
      <c r="B32" s="517" t="s">
        <v>2273</v>
      </c>
      <c r="C32" s="144" t="s">
        <v>6004</v>
      </c>
      <c r="D32" s="12" t="s">
        <v>6005</v>
      </c>
      <c r="E32" s="410" t="s">
        <v>6006</v>
      </c>
      <c r="F32" s="13"/>
      <c r="G32" s="13"/>
      <c r="H32" s="926" t="s">
        <v>4432</v>
      </c>
      <c r="I32" s="12" t="s">
        <v>5979</v>
      </c>
      <c r="J32" s="12" t="s">
        <v>4428</v>
      </c>
      <c r="K32" s="11" t="s">
        <v>6007</v>
      </c>
      <c r="L32" s="11" t="s">
        <v>4448</v>
      </c>
      <c r="M32" s="13"/>
      <c r="N32" s="13"/>
      <c r="O32" s="13"/>
      <c r="P32" s="13"/>
      <c r="Q32" s="13"/>
      <c r="R32" s="13"/>
      <c r="S32" s="13"/>
      <c r="T32" s="13"/>
      <c r="U32" s="13"/>
    </row>
    <row r="33">
      <c r="A33" s="24" t="s">
        <v>6008</v>
      </c>
      <c r="B33" s="517" t="s">
        <v>2273</v>
      </c>
      <c r="C33" s="144" t="s">
        <v>6009</v>
      </c>
      <c r="D33" s="12" t="s">
        <v>6010</v>
      </c>
      <c r="E33" s="410" t="s">
        <v>6011</v>
      </c>
      <c r="F33" s="13"/>
      <c r="G33" s="13"/>
      <c r="H33" s="926" t="s">
        <v>4432</v>
      </c>
      <c r="I33" s="12" t="s">
        <v>5979</v>
      </c>
      <c r="J33" s="12" t="s">
        <v>4428</v>
      </c>
      <c r="K33" s="12" t="s">
        <v>5885</v>
      </c>
      <c r="L33" s="11" t="s">
        <v>4448</v>
      </c>
      <c r="M33" s="13"/>
      <c r="N33" s="13"/>
      <c r="O33" s="13"/>
      <c r="P33" s="13"/>
      <c r="Q33" s="13"/>
      <c r="R33" s="13"/>
      <c r="S33" s="13"/>
      <c r="T33" s="13"/>
      <c r="U33" s="13"/>
    </row>
    <row r="34">
      <c r="A34" s="924" t="s">
        <v>4749</v>
      </c>
      <c r="B34" s="517" t="s">
        <v>2273</v>
      </c>
      <c r="C34" s="144" t="s">
        <v>6012</v>
      </c>
      <c r="D34" s="12" t="s">
        <v>4195</v>
      </c>
      <c r="E34" s="410" t="s">
        <v>6013</v>
      </c>
      <c r="F34" s="13"/>
      <c r="G34" s="13"/>
      <c r="H34" s="926" t="s">
        <v>4432</v>
      </c>
      <c r="I34" s="8" t="s">
        <v>6014</v>
      </c>
      <c r="J34" s="48" t="s">
        <v>6015</v>
      </c>
      <c r="K34" s="13"/>
      <c r="L34" s="13"/>
      <c r="M34" s="13"/>
      <c r="N34" s="13"/>
      <c r="O34" s="13"/>
      <c r="P34" s="13"/>
      <c r="Q34" s="13"/>
      <c r="R34" s="13"/>
      <c r="S34" s="13"/>
      <c r="T34" s="13"/>
      <c r="U34" s="13"/>
    </row>
    <row r="35">
      <c r="A35" s="12" t="s">
        <v>6016</v>
      </c>
      <c r="B35" s="517" t="s">
        <v>2273</v>
      </c>
      <c r="C35" s="11" t="s">
        <v>6017</v>
      </c>
      <c r="D35" s="12" t="s">
        <v>1120</v>
      </c>
      <c r="E35" s="410" t="s">
        <v>6018</v>
      </c>
      <c r="F35" s="13"/>
      <c r="G35" s="13"/>
      <c r="H35" s="926" t="s">
        <v>4432</v>
      </c>
      <c r="I35" s="12" t="s">
        <v>5979</v>
      </c>
      <c r="J35" s="12" t="s">
        <v>4428</v>
      </c>
      <c r="K35" s="12" t="s">
        <v>5970</v>
      </c>
      <c r="L35" s="11" t="s">
        <v>4448</v>
      </c>
      <c r="M35" s="13"/>
      <c r="N35" s="13"/>
      <c r="O35" s="13"/>
      <c r="P35" s="13"/>
      <c r="Q35" s="13"/>
      <c r="R35" s="13"/>
      <c r="S35" s="13"/>
      <c r="T35" s="13"/>
      <c r="U35" s="13"/>
    </row>
    <row r="36">
      <c r="A36" s="24" t="s">
        <v>4727</v>
      </c>
      <c r="B36" s="517" t="s">
        <v>2273</v>
      </c>
      <c r="C36" s="144" t="s">
        <v>6019</v>
      </c>
      <c r="D36" s="12" t="s">
        <v>6010</v>
      </c>
      <c r="E36" s="410" t="s">
        <v>6020</v>
      </c>
      <c r="F36" s="13"/>
      <c r="G36" s="13"/>
      <c r="H36" s="926" t="s">
        <v>4432</v>
      </c>
      <c r="I36" s="82" t="s">
        <v>6021</v>
      </c>
      <c r="J36" s="11" t="s">
        <v>4448</v>
      </c>
      <c r="K36" s="13"/>
      <c r="L36" s="13"/>
      <c r="M36" s="13"/>
      <c r="N36" s="13"/>
      <c r="O36" s="13"/>
      <c r="P36" s="13"/>
      <c r="Q36" s="13"/>
      <c r="R36" s="13"/>
      <c r="S36" s="13"/>
      <c r="T36" s="13"/>
      <c r="U36" s="13"/>
    </row>
    <row r="37">
      <c r="A37" s="934" t="s">
        <v>3553</v>
      </c>
      <c r="B37" s="517" t="s">
        <v>2273</v>
      </c>
      <c r="C37" s="11" t="s">
        <v>6022</v>
      </c>
      <c r="D37" s="12" t="s">
        <v>6023</v>
      </c>
      <c r="E37" s="410" t="s">
        <v>6024</v>
      </c>
      <c r="F37" s="13"/>
      <c r="G37" s="13"/>
      <c r="H37" s="926" t="s">
        <v>4432</v>
      </c>
      <c r="I37" s="8" t="s">
        <v>6025</v>
      </c>
      <c r="J37" s="48" t="s">
        <v>6015</v>
      </c>
      <c r="K37" s="13"/>
      <c r="L37" s="13"/>
      <c r="M37" s="13"/>
    </row>
    <row r="38">
      <c r="A38" s="24" t="s">
        <v>839</v>
      </c>
      <c r="B38" s="12" t="s">
        <v>6026</v>
      </c>
      <c r="C38" s="11" t="s">
        <v>6027</v>
      </c>
      <c r="D38" s="11" t="s">
        <v>4570</v>
      </c>
      <c r="E38" s="410" t="s">
        <v>6028</v>
      </c>
      <c r="F38" s="13"/>
      <c r="G38" s="13"/>
      <c r="H38" s="926" t="s">
        <v>4432</v>
      </c>
      <c r="I38" s="11" t="s">
        <v>5979</v>
      </c>
      <c r="J38" s="12" t="s">
        <v>4428</v>
      </c>
      <c r="K38" s="82" t="s">
        <v>6029</v>
      </c>
      <c r="L38" s="11" t="s">
        <v>4448</v>
      </c>
      <c r="M38" s="13"/>
    </row>
    <row r="39">
      <c r="A39" s="24" t="s">
        <v>6030</v>
      </c>
      <c r="B39" s="12" t="s">
        <v>6031</v>
      </c>
      <c r="C39" s="144" t="s">
        <v>6032</v>
      </c>
      <c r="D39" s="11" t="s">
        <v>1081</v>
      </c>
      <c r="E39" s="930" t="s">
        <v>6033</v>
      </c>
      <c r="F39" s="13"/>
      <c r="G39" s="13"/>
      <c r="H39" s="926" t="s">
        <v>4432</v>
      </c>
      <c r="I39" s="82" t="s">
        <v>6034</v>
      </c>
      <c r="J39" s="11" t="s">
        <v>4448</v>
      </c>
      <c r="K39" s="13"/>
      <c r="L39" s="13"/>
      <c r="M39" s="13"/>
      <c r="N39" s="13"/>
      <c r="O39" s="13"/>
      <c r="P39" s="13"/>
      <c r="Q39" s="13"/>
      <c r="R39" s="13"/>
    </row>
    <row r="40">
      <c r="A40" s="924" t="s">
        <v>6035</v>
      </c>
      <c r="B40" s="8" t="s">
        <v>6036</v>
      </c>
      <c r="C40" s="144" t="s">
        <v>6037</v>
      </c>
      <c r="D40" s="517">
        <v>361.0</v>
      </c>
      <c r="E40" s="8" t="s">
        <v>6038</v>
      </c>
      <c r="F40" s="13"/>
      <c r="G40" s="932" t="s">
        <v>6039</v>
      </c>
      <c r="H40" s="926" t="s">
        <v>4445</v>
      </c>
      <c r="I40" s="8" t="s">
        <v>6040</v>
      </c>
      <c r="J40" s="48" t="s">
        <v>6015</v>
      </c>
      <c r="K40" s="13"/>
      <c r="L40" s="13"/>
      <c r="M40" s="13"/>
      <c r="N40" s="13"/>
      <c r="O40" s="13"/>
      <c r="P40" s="13"/>
      <c r="Q40" s="13"/>
      <c r="R40" s="13"/>
    </row>
    <row r="41">
      <c r="A41" s="24" t="s">
        <v>1243</v>
      </c>
      <c r="B41" s="12" t="s">
        <v>5737</v>
      </c>
      <c r="C41" s="11" t="s">
        <v>6041</v>
      </c>
      <c r="D41" s="12" t="s">
        <v>6042</v>
      </c>
      <c r="E41" s="930" t="s">
        <v>6043</v>
      </c>
      <c r="F41" s="13"/>
      <c r="G41" s="932" t="s">
        <v>6044</v>
      </c>
      <c r="H41" s="926" t="s">
        <v>4445</v>
      </c>
      <c r="I41" s="11" t="s">
        <v>5979</v>
      </c>
      <c r="J41" s="11" t="s">
        <v>4434</v>
      </c>
      <c r="K41" s="12" t="s">
        <v>6045</v>
      </c>
      <c r="L41" s="11" t="s">
        <v>4448</v>
      </c>
      <c r="M41" s="13"/>
      <c r="N41" s="13"/>
      <c r="O41" s="13"/>
      <c r="P41" s="13"/>
      <c r="Q41" s="13"/>
      <c r="R41" s="13"/>
    </row>
    <row r="42">
      <c r="A42" s="70" t="s">
        <v>1281</v>
      </c>
      <c r="B42" s="144" t="s">
        <v>6046</v>
      </c>
      <c r="C42" s="11" t="s">
        <v>6047</v>
      </c>
      <c r="D42" s="11">
        <v>180.0</v>
      </c>
      <c r="E42" s="930" t="s">
        <v>6048</v>
      </c>
      <c r="F42" s="13"/>
      <c r="G42" s="932" t="s">
        <v>6049</v>
      </c>
      <c r="H42" s="926" t="s">
        <v>4445</v>
      </c>
      <c r="I42" s="11" t="s">
        <v>5979</v>
      </c>
      <c r="J42" s="11" t="s">
        <v>4434</v>
      </c>
      <c r="K42" s="82" t="s">
        <v>6050</v>
      </c>
      <c r="L42" s="11" t="s">
        <v>4448</v>
      </c>
      <c r="M42" s="13"/>
      <c r="N42" s="13"/>
      <c r="O42" s="13"/>
      <c r="P42" s="13"/>
      <c r="Q42" s="13"/>
      <c r="R42" s="13"/>
    </row>
    <row r="43">
      <c r="A43" s="70" t="s">
        <v>1143</v>
      </c>
      <c r="B43" s="517" t="s">
        <v>2273</v>
      </c>
      <c r="C43" s="11" t="s">
        <v>6051</v>
      </c>
      <c r="D43" s="144" t="s">
        <v>6052</v>
      </c>
      <c r="E43" s="930" t="s">
        <v>6053</v>
      </c>
      <c r="F43" s="13"/>
      <c r="G43" s="929" t="s">
        <v>6054</v>
      </c>
      <c r="H43" s="926" t="s">
        <v>4445</v>
      </c>
      <c r="I43" s="11" t="s">
        <v>5979</v>
      </c>
      <c r="J43" s="11" t="s">
        <v>4434</v>
      </c>
      <c r="K43" s="12" t="s">
        <v>6045</v>
      </c>
      <c r="L43" s="12" t="s">
        <v>3566</v>
      </c>
      <c r="M43" s="13"/>
      <c r="N43" s="13"/>
      <c r="O43" s="13"/>
      <c r="P43" s="13"/>
      <c r="Q43" s="13"/>
      <c r="R43" s="13"/>
    </row>
    <row r="44">
      <c r="A44" s="70" t="s">
        <v>6055</v>
      </c>
      <c r="B44" s="144" t="s">
        <v>6056</v>
      </c>
      <c r="C44" s="144" t="s">
        <v>6057</v>
      </c>
      <c r="D44" s="11" t="s">
        <v>4636</v>
      </c>
      <c r="E44" s="930" t="s">
        <v>6058</v>
      </c>
      <c r="F44" s="13"/>
      <c r="G44" s="13"/>
      <c r="H44" s="926" t="s">
        <v>4445</v>
      </c>
      <c r="I44" s="82" t="s">
        <v>6059</v>
      </c>
      <c r="J44" s="12" t="s">
        <v>3566</v>
      </c>
      <c r="K44" s="13"/>
      <c r="L44" s="13"/>
      <c r="M44" s="13"/>
      <c r="N44" s="13"/>
      <c r="O44" s="13"/>
      <c r="P44" s="13"/>
      <c r="Q44" s="13"/>
      <c r="R44" s="13"/>
    </row>
    <row r="45">
      <c r="A45" s="70" t="s">
        <v>6060</v>
      </c>
      <c r="B45" s="11" t="s">
        <v>6061</v>
      </c>
      <c r="C45" s="11" t="s">
        <v>6062</v>
      </c>
      <c r="D45" s="11" t="s">
        <v>5828</v>
      </c>
      <c r="E45" s="930" t="s">
        <v>6063</v>
      </c>
      <c r="F45" s="935">
        <f>+37477461666</f>
        <v>37477461666</v>
      </c>
      <c r="G45" s="929" t="s">
        <v>6064</v>
      </c>
      <c r="H45" s="926" t="s">
        <v>4445</v>
      </c>
      <c r="I45" s="82" t="s">
        <v>6065</v>
      </c>
      <c r="J45" s="12" t="s">
        <v>3566</v>
      </c>
      <c r="K45" s="13"/>
      <c r="L45" s="13"/>
      <c r="M45" s="13"/>
      <c r="N45" s="13"/>
      <c r="O45" s="13"/>
      <c r="P45" s="13"/>
      <c r="Q45" s="13"/>
      <c r="R45" s="13"/>
    </row>
    <row r="46">
      <c r="A46" s="933" t="s">
        <v>1385</v>
      </c>
      <c r="B46" s="144" t="s">
        <v>6066</v>
      </c>
      <c r="C46" s="144" t="s">
        <v>6067</v>
      </c>
      <c r="D46" s="144" t="s">
        <v>6068</v>
      </c>
      <c r="E46" s="930" t="s">
        <v>6069</v>
      </c>
      <c r="F46" s="13"/>
      <c r="G46" s="13"/>
      <c r="H46" s="926" t="s">
        <v>4445</v>
      </c>
      <c r="I46" s="12" t="s">
        <v>6045</v>
      </c>
      <c r="J46" s="11" t="s">
        <v>3572</v>
      </c>
      <c r="K46" s="13"/>
      <c r="L46" s="13"/>
      <c r="M46" s="13"/>
      <c r="N46" s="13"/>
      <c r="O46" s="13"/>
      <c r="P46" s="13"/>
      <c r="Q46" s="13"/>
      <c r="R46" s="13"/>
    </row>
    <row r="47">
      <c r="A47" s="70" t="s">
        <v>6070</v>
      </c>
      <c r="B47" s="12" t="s">
        <v>2273</v>
      </c>
      <c r="C47" s="11" t="s">
        <v>6071</v>
      </c>
      <c r="D47" s="11" t="s">
        <v>6072</v>
      </c>
      <c r="E47" s="930" t="s">
        <v>6073</v>
      </c>
      <c r="F47" s="13"/>
      <c r="G47" s="13"/>
      <c r="H47" s="926" t="s">
        <v>4445</v>
      </c>
      <c r="I47" s="12" t="s">
        <v>6045</v>
      </c>
      <c r="J47" s="11" t="s">
        <v>3572</v>
      </c>
      <c r="K47" s="13"/>
      <c r="L47" s="13"/>
      <c r="M47" s="13"/>
      <c r="N47" s="13"/>
      <c r="O47" s="13"/>
      <c r="P47" s="13"/>
      <c r="Q47" s="13"/>
      <c r="R47" s="13"/>
    </row>
    <row r="48">
      <c r="A48" s="70" t="s">
        <v>6074</v>
      </c>
      <c r="B48" s="144" t="s">
        <v>6075</v>
      </c>
      <c r="C48" s="11" t="s">
        <v>6076</v>
      </c>
      <c r="D48" s="11" t="s">
        <v>4553</v>
      </c>
      <c r="E48" s="930" t="s">
        <v>6077</v>
      </c>
      <c r="F48" s="13"/>
      <c r="G48" s="13"/>
      <c r="H48" s="926" t="s">
        <v>4445</v>
      </c>
      <c r="I48" s="12" t="s">
        <v>6045</v>
      </c>
      <c r="J48" s="11" t="s">
        <v>3572</v>
      </c>
      <c r="K48" s="13"/>
      <c r="L48" s="13"/>
      <c r="M48" s="13"/>
      <c r="N48" s="13"/>
      <c r="O48" s="13"/>
      <c r="P48" s="13"/>
      <c r="Q48" s="13"/>
      <c r="R48" s="13"/>
    </row>
    <row r="49">
      <c r="A49" s="933" t="s">
        <v>6078</v>
      </c>
      <c r="B49" s="144" t="s">
        <v>6079</v>
      </c>
      <c r="C49" s="144" t="s">
        <v>6080</v>
      </c>
      <c r="D49" s="11" t="s">
        <v>6081</v>
      </c>
      <c r="E49" s="930" t="s">
        <v>6082</v>
      </c>
      <c r="F49" s="13"/>
      <c r="G49" s="13"/>
      <c r="H49" s="926" t="s">
        <v>4445</v>
      </c>
      <c r="I49" s="12" t="s">
        <v>6045</v>
      </c>
      <c r="J49" s="11" t="s">
        <v>3572</v>
      </c>
      <c r="K49" s="13"/>
      <c r="L49" s="13"/>
      <c r="M49" s="13"/>
      <c r="N49" s="13"/>
      <c r="O49" s="13"/>
      <c r="P49" s="13"/>
      <c r="Q49" s="13"/>
      <c r="R49" s="13"/>
    </row>
    <row r="50">
      <c r="A50" s="924" t="s">
        <v>6083</v>
      </c>
      <c r="B50" s="12" t="s">
        <v>2273</v>
      </c>
      <c r="C50" s="144" t="s">
        <v>5892</v>
      </c>
      <c r="D50" s="11" t="s">
        <v>6084</v>
      </c>
      <c r="E50" s="930" t="s">
        <v>6085</v>
      </c>
      <c r="F50" s="13"/>
      <c r="G50" s="13"/>
      <c r="H50" s="926" t="s">
        <v>4445</v>
      </c>
      <c r="I50" s="8" t="s">
        <v>6086</v>
      </c>
      <c r="J50" s="477" t="s">
        <v>6015</v>
      </c>
      <c r="K50" s="13"/>
      <c r="L50" s="13"/>
      <c r="M50" s="13"/>
      <c r="N50" s="13"/>
      <c r="O50" s="13"/>
      <c r="P50" s="13"/>
      <c r="Q50" s="13"/>
      <c r="R50" s="13"/>
    </row>
    <row r="51">
      <c r="A51" s="70" t="s">
        <v>1335</v>
      </c>
      <c r="B51" s="144" t="s">
        <v>6087</v>
      </c>
      <c r="C51" s="11" t="s">
        <v>6088</v>
      </c>
      <c r="D51" s="11" t="s">
        <v>5828</v>
      </c>
      <c r="E51" s="930" t="s">
        <v>6089</v>
      </c>
      <c r="F51" s="13"/>
      <c r="G51" s="13"/>
      <c r="H51" s="926" t="s">
        <v>4445</v>
      </c>
      <c r="I51" s="12" t="s">
        <v>5970</v>
      </c>
      <c r="J51" s="11" t="s">
        <v>4434</v>
      </c>
      <c r="K51" s="82" t="s">
        <v>6090</v>
      </c>
      <c r="L51" s="11" t="s">
        <v>3572</v>
      </c>
      <c r="M51" s="13"/>
      <c r="N51" s="13"/>
      <c r="O51" s="13"/>
      <c r="P51" s="13"/>
      <c r="Q51" s="13"/>
      <c r="R51" s="13"/>
    </row>
    <row r="52">
      <c r="A52" s="924" t="s">
        <v>251</v>
      </c>
      <c r="B52" s="12" t="s">
        <v>2273</v>
      </c>
      <c r="C52" s="11" t="s">
        <v>5019</v>
      </c>
      <c r="D52" s="11" t="s">
        <v>5020</v>
      </c>
      <c r="E52" s="930" t="s">
        <v>6091</v>
      </c>
      <c r="F52" s="13"/>
      <c r="G52" s="13"/>
      <c r="H52" s="926" t="s">
        <v>4445</v>
      </c>
      <c r="I52" s="48" t="s">
        <v>6092</v>
      </c>
      <c r="J52" s="13"/>
      <c r="K52" s="13"/>
      <c r="L52" s="13"/>
      <c r="M52" s="13"/>
      <c r="N52" s="13"/>
      <c r="O52" s="13"/>
      <c r="P52" s="13"/>
      <c r="Q52" s="13"/>
      <c r="R52" s="13"/>
    </row>
    <row r="53">
      <c r="A53" s="24" t="s">
        <v>1340</v>
      </c>
      <c r="B53" s="12" t="s">
        <v>2273</v>
      </c>
      <c r="C53" s="11" t="s">
        <v>6093</v>
      </c>
      <c r="D53" s="144" t="s">
        <v>6094</v>
      </c>
      <c r="E53" s="930" t="s">
        <v>6095</v>
      </c>
      <c r="F53" s="13"/>
      <c r="G53" s="13"/>
      <c r="H53" s="926" t="s">
        <v>4445</v>
      </c>
      <c r="I53" s="11" t="s">
        <v>5979</v>
      </c>
      <c r="J53" s="11" t="s">
        <v>4434</v>
      </c>
      <c r="K53" s="11" t="s">
        <v>5979</v>
      </c>
      <c r="L53" s="11" t="s">
        <v>3572</v>
      </c>
      <c r="M53" s="13"/>
      <c r="N53" s="13"/>
      <c r="O53" s="13"/>
      <c r="P53" s="13"/>
      <c r="Q53" s="13"/>
      <c r="R53" s="13"/>
    </row>
    <row r="54">
      <c r="A54" s="70" t="s">
        <v>6096</v>
      </c>
      <c r="B54" s="144" t="s">
        <v>6097</v>
      </c>
      <c r="C54" s="11" t="s">
        <v>6098</v>
      </c>
      <c r="D54" s="11" t="s">
        <v>4598</v>
      </c>
      <c r="E54" s="930" t="s">
        <v>6099</v>
      </c>
      <c r="F54" s="13"/>
      <c r="G54" s="13"/>
      <c r="H54" s="926" t="s">
        <v>4445</v>
      </c>
      <c r="I54" s="11" t="s">
        <v>5979</v>
      </c>
      <c r="J54" s="11" t="s">
        <v>4434</v>
      </c>
      <c r="K54" s="12" t="s">
        <v>6045</v>
      </c>
      <c r="L54" s="11" t="s">
        <v>3572</v>
      </c>
      <c r="M54" s="13"/>
      <c r="N54" s="13"/>
      <c r="O54" s="13"/>
      <c r="P54" s="13"/>
      <c r="Q54" s="13"/>
      <c r="R54" s="13"/>
    </row>
    <row r="55">
      <c r="A55" s="24" t="s">
        <v>3602</v>
      </c>
      <c r="B55" s="12" t="s">
        <v>2273</v>
      </c>
      <c r="C55" s="144" t="s">
        <v>6100</v>
      </c>
      <c r="D55" s="11" t="s">
        <v>6101</v>
      </c>
      <c r="E55" s="930" t="s">
        <v>6102</v>
      </c>
      <c r="F55" s="428" t="s">
        <v>3604</v>
      </c>
      <c r="G55" s="8" t="s">
        <v>6103</v>
      </c>
      <c r="H55" s="926" t="s">
        <v>4445</v>
      </c>
      <c r="I55" s="82" t="s">
        <v>6104</v>
      </c>
      <c r="J55" s="11" t="s">
        <v>3572</v>
      </c>
      <c r="K55" s="13"/>
      <c r="L55" s="13"/>
      <c r="M55" s="13"/>
      <c r="N55" s="13"/>
      <c r="O55" s="13"/>
      <c r="P55" s="13"/>
      <c r="Q55" s="13"/>
      <c r="R55" s="13"/>
    </row>
    <row r="56">
      <c r="A56" s="924" t="s">
        <v>6105</v>
      </c>
      <c r="B56" s="12" t="s">
        <v>2273</v>
      </c>
      <c r="C56" s="144" t="s">
        <v>6106</v>
      </c>
      <c r="D56" s="11" t="s">
        <v>6107</v>
      </c>
      <c r="E56" s="930" t="s">
        <v>6108</v>
      </c>
      <c r="F56" s="13"/>
      <c r="G56" s="13"/>
      <c r="H56" s="926" t="s">
        <v>4445</v>
      </c>
      <c r="I56" s="48" t="s">
        <v>6109</v>
      </c>
      <c r="J56" s="13"/>
      <c r="K56" s="13"/>
      <c r="L56" s="13"/>
      <c r="M56" s="13"/>
      <c r="N56" s="13"/>
      <c r="O56" s="13"/>
      <c r="P56" s="13"/>
      <c r="Q56" s="13"/>
      <c r="R56" s="13"/>
    </row>
    <row r="57">
      <c r="A57" s="933" t="s">
        <v>6110</v>
      </c>
      <c r="B57" s="11" t="s">
        <v>6111</v>
      </c>
      <c r="C57" s="11" t="s">
        <v>6112</v>
      </c>
      <c r="D57" s="11" t="s">
        <v>1088</v>
      </c>
      <c r="E57" s="930" t="s">
        <v>6113</v>
      </c>
      <c r="F57" s="13"/>
      <c r="G57" s="13"/>
      <c r="H57" s="926" t="s">
        <v>4445</v>
      </c>
      <c r="I57" s="82" t="s">
        <v>6114</v>
      </c>
      <c r="J57" s="11" t="s">
        <v>3572</v>
      </c>
      <c r="K57" s="13"/>
      <c r="L57" s="13"/>
      <c r="M57" s="13"/>
      <c r="N57" s="13"/>
      <c r="O57" s="13"/>
      <c r="P57" s="13"/>
      <c r="Q57" s="13"/>
      <c r="R57" s="13"/>
    </row>
    <row r="58">
      <c r="A58" s="24" t="s">
        <v>4194</v>
      </c>
      <c r="B58" s="12" t="s">
        <v>5737</v>
      </c>
      <c r="C58" s="144" t="s">
        <v>6115</v>
      </c>
      <c r="D58" s="11" t="s">
        <v>6116</v>
      </c>
      <c r="E58" s="930" t="s">
        <v>6117</v>
      </c>
      <c r="F58" s="13"/>
      <c r="G58" s="13"/>
      <c r="H58" s="926" t="s">
        <v>4445</v>
      </c>
      <c r="I58" s="82" t="s">
        <v>6118</v>
      </c>
      <c r="J58" s="11" t="s">
        <v>3572</v>
      </c>
      <c r="K58" s="13"/>
      <c r="L58" s="13"/>
      <c r="M58" s="13"/>
      <c r="N58" s="13"/>
      <c r="O58" s="13"/>
      <c r="P58" s="13"/>
      <c r="Q58" s="13"/>
      <c r="R58" s="13"/>
    </row>
    <row r="59">
      <c r="A59" s="924" t="s">
        <v>4998</v>
      </c>
      <c r="B59" s="12" t="s">
        <v>2273</v>
      </c>
      <c r="C59" s="11" t="s">
        <v>6119</v>
      </c>
      <c r="D59" s="11" t="s">
        <v>4627</v>
      </c>
      <c r="E59" s="930" t="s">
        <v>6120</v>
      </c>
      <c r="F59" s="13"/>
      <c r="G59" s="13"/>
      <c r="H59" s="10" t="s">
        <v>4516</v>
      </c>
      <c r="I59" s="48" t="s">
        <v>6121</v>
      </c>
      <c r="J59" s="13"/>
      <c r="K59" s="13"/>
      <c r="L59" s="13"/>
      <c r="M59" s="13"/>
      <c r="N59" s="13"/>
      <c r="O59" s="13"/>
      <c r="P59" s="13"/>
      <c r="Q59" s="13"/>
      <c r="R59" s="13"/>
    </row>
    <row r="60">
      <c r="A60" s="70" t="s">
        <v>6122</v>
      </c>
      <c r="B60" s="144" t="s">
        <v>6123</v>
      </c>
      <c r="C60" s="11" t="s">
        <v>6124</v>
      </c>
      <c r="D60" s="11" t="s">
        <v>6125</v>
      </c>
      <c r="E60" s="930" t="s">
        <v>6126</v>
      </c>
      <c r="F60" s="13"/>
      <c r="G60" s="929" t="s">
        <v>6127</v>
      </c>
      <c r="H60" s="10" t="s">
        <v>4516</v>
      </c>
      <c r="I60" s="12" t="s">
        <v>6128</v>
      </c>
      <c r="J60" s="11" t="s">
        <v>3572</v>
      </c>
      <c r="K60" s="13"/>
      <c r="L60" s="13"/>
      <c r="M60" s="13"/>
      <c r="N60" s="13"/>
      <c r="O60" s="13"/>
      <c r="P60" s="13"/>
      <c r="Q60" s="13"/>
      <c r="R60" s="13"/>
    </row>
    <row r="61">
      <c r="A61" s="924" t="s">
        <v>273</v>
      </c>
      <c r="B61" s="11" t="s">
        <v>2273</v>
      </c>
      <c r="C61" s="11" t="s">
        <v>6129</v>
      </c>
      <c r="D61" s="11" t="s">
        <v>6130</v>
      </c>
      <c r="E61" s="930" t="s">
        <v>6131</v>
      </c>
      <c r="F61" s="13"/>
      <c r="G61" s="929" t="s">
        <v>6132</v>
      </c>
      <c r="H61" s="10" t="s">
        <v>4516</v>
      </c>
      <c r="I61" s="12" t="s">
        <v>5970</v>
      </c>
      <c r="J61" s="12" t="s">
        <v>4434</v>
      </c>
      <c r="K61" s="8" t="s">
        <v>6133</v>
      </c>
      <c r="L61" s="13"/>
      <c r="M61" s="13"/>
      <c r="N61" s="13"/>
      <c r="O61" s="13"/>
      <c r="P61" s="13"/>
      <c r="Q61" s="13"/>
      <c r="R61" s="13"/>
    </row>
    <row r="62">
      <c r="A62" s="70" t="s">
        <v>6134</v>
      </c>
      <c r="B62" s="8" t="s">
        <v>6135</v>
      </c>
      <c r="C62" s="13"/>
      <c r="D62" s="11" t="s">
        <v>1081</v>
      </c>
      <c r="E62" s="930" t="s">
        <v>6136</v>
      </c>
      <c r="F62" s="13"/>
      <c r="G62" s="13"/>
      <c r="H62" s="10" t="s">
        <v>4516</v>
      </c>
      <c r="I62" s="12" t="s">
        <v>6128</v>
      </c>
      <c r="J62" s="11" t="s">
        <v>3572</v>
      </c>
      <c r="K62" s="13"/>
      <c r="L62" s="13"/>
      <c r="M62" s="13"/>
      <c r="N62" s="13"/>
      <c r="O62" s="13"/>
      <c r="P62" s="13"/>
      <c r="Q62" s="13"/>
      <c r="R62" s="13"/>
    </row>
    <row r="63">
      <c r="A63" s="70" t="s">
        <v>6137</v>
      </c>
      <c r="B63" s="8" t="s">
        <v>6138</v>
      </c>
      <c r="C63" s="144" t="s">
        <v>6139</v>
      </c>
      <c r="D63" s="11" t="s">
        <v>5142</v>
      </c>
      <c r="E63" s="930" t="s">
        <v>6140</v>
      </c>
      <c r="F63" s="13"/>
      <c r="G63" s="929" t="s">
        <v>6141</v>
      </c>
      <c r="H63" s="10" t="s">
        <v>4516</v>
      </c>
      <c r="I63" s="12" t="s">
        <v>5970</v>
      </c>
      <c r="J63" s="11" t="s">
        <v>4434</v>
      </c>
      <c r="K63" s="8" t="s">
        <v>6142</v>
      </c>
      <c r="L63" s="409" t="s">
        <v>4526</v>
      </c>
      <c r="M63" s="8" t="s">
        <v>6143</v>
      </c>
      <c r="N63" s="13"/>
      <c r="O63" s="13"/>
      <c r="P63" s="13"/>
      <c r="Q63" s="13"/>
      <c r="R63" s="13"/>
    </row>
    <row r="64">
      <c r="A64" s="924" t="s">
        <v>3880</v>
      </c>
      <c r="B64" s="11" t="s">
        <v>2273</v>
      </c>
      <c r="C64" s="144" t="s">
        <v>6144</v>
      </c>
      <c r="D64" s="11" t="s">
        <v>6145</v>
      </c>
      <c r="E64" s="12" t="s">
        <v>6146</v>
      </c>
      <c r="F64" s="13"/>
      <c r="G64" s="932" t="s">
        <v>6147</v>
      </c>
      <c r="H64" s="10" t="s">
        <v>4516</v>
      </c>
      <c r="I64" s="48" t="s">
        <v>6148</v>
      </c>
      <c r="J64" s="13"/>
      <c r="K64" s="13"/>
      <c r="L64" s="13"/>
      <c r="M64" s="13"/>
      <c r="N64" s="13"/>
      <c r="O64" s="13"/>
      <c r="P64" s="13"/>
      <c r="Q64" s="13"/>
      <c r="R64" s="13"/>
    </row>
    <row r="65">
      <c r="A65" s="70" t="s">
        <v>6149</v>
      </c>
      <c r="B65" s="936" t="s">
        <v>6150</v>
      </c>
      <c r="C65" s="144" t="s">
        <v>6151</v>
      </c>
      <c r="D65" s="11" t="s">
        <v>4424</v>
      </c>
      <c r="E65" s="930" t="s">
        <v>6152</v>
      </c>
      <c r="F65" s="13"/>
      <c r="G65" s="932" t="s">
        <v>6153</v>
      </c>
      <c r="H65" s="10" t="s">
        <v>4516</v>
      </c>
      <c r="I65" s="12" t="s">
        <v>5970</v>
      </c>
      <c r="J65" s="11" t="s">
        <v>4434</v>
      </c>
      <c r="K65" s="12" t="s">
        <v>5970</v>
      </c>
      <c r="L65" s="11" t="s">
        <v>3572</v>
      </c>
      <c r="M65" s="13"/>
      <c r="N65" s="13"/>
      <c r="O65" s="13"/>
      <c r="P65" s="13"/>
      <c r="Q65" s="13"/>
      <c r="R65" s="13"/>
    </row>
    <row r="66">
      <c r="A66" s="24" t="s">
        <v>6154</v>
      </c>
      <c r="B66" s="144" t="s">
        <v>6155</v>
      </c>
      <c r="C66" s="144" t="s">
        <v>4882</v>
      </c>
      <c r="D66" s="11" t="s">
        <v>4622</v>
      </c>
      <c r="E66" s="930" t="s">
        <v>6156</v>
      </c>
      <c r="F66" s="13"/>
      <c r="G66" s="929" t="s">
        <v>6157</v>
      </c>
      <c r="H66" s="10" t="s">
        <v>4516</v>
      </c>
      <c r="I66" s="82" t="s">
        <v>6158</v>
      </c>
      <c r="J66" s="11" t="s">
        <v>3572</v>
      </c>
      <c r="K66" s="13"/>
      <c r="L66" s="13"/>
      <c r="M66" s="13"/>
      <c r="N66" s="13"/>
      <c r="O66" s="13"/>
      <c r="P66" s="13"/>
      <c r="Q66" s="13"/>
      <c r="R66" s="13"/>
    </row>
    <row r="67">
      <c r="A67" s="70" t="s">
        <v>6159</v>
      </c>
      <c r="B67" s="12" t="s">
        <v>2273</v>
      </c>
      <c r="C67" s="144" t="s">
        <v>6160</v>
      </c>
      <c r="D67" s="11" t="s">
        <v>4598</v>
      </c>
      <c r="E67" s="930" t="s">
        <v>6161</v>
      </c>
      <c r="F67" s="13"/>
      <c r="G67" s="13"/>
      <c r="H67" s="10" t="s">
        <v>4516</v>
      </c>
      <c r="I67" s="12" t="s">
        <v>5970</v>
      </c>
      <c r="J67" s="11" t="s">
        <v>4434</v>
      </c>
      <c r="K67" s="11" t="s">
        <v>6007</v>
      </c>
      <c r="L67" s="12" t="s">
        <v>5379</v>
      </c>
      <c r="M67" s="13"/>
      <c r="N67" s="13"/>
      <c r="O67" s="13"/>
      <c r="P67" s="13"/>
      <c r="Q67" s="13"/>
      <c r="R67" s="13"/>
    </row>
    <row r="68">
      <c r="A68" s="70" t="s">
        <v>6162</v>
      </c>
      <c r="B68" s="12" t="s">
        <v>2273</v>
      </c>
      <c r="C68" s="144" t="s">
        <v>6163</v>
      </c>
      <c r="D68" s="11" t="s">
        <v>4636</v>
      </c>
      <c r="E68" s="930" t="s">
        <v>6164</v>
      </c>
      <c r="F68" s="13"/>
      <c r="G68" s="13"/>
      <c r="H68" s="10" t="s">
        <v>4516</v>
      </c>
      <c r="I68" s="11" t="s">
        <v>6007</v>
      </c>
      <c r="J68" s="12" t="s">
        <v>5379</v>
      </c>
      <c r="K68" s="13"/>
      <c r="L68" s="13"/>
      <c r="M68" s="13"/>
      <c r="N68" s="13"/>
      <c r="O68" s="13"/>
      <c r="P68" s="13"/>
      <c r="Q68" s="13"/>
      <c r="R68" s="13"/>
    </row>
    <row r="69">
      <c r="A69" s="933" t="s">
        <v>6165</v>
      </c>
      <c r="B69" s="12" t="s">
        <v>3454</v>
      </c>
      <c r="C69" s="11" t="s">
        <v>6166</v>
      </c>
      <c r="D69" s="11" t="s">
        <v>1081</v>
      </c>
      <c r="E69" s="930" t="s">
        <v>6167</v>
      </c>
      <c r="F69" s="13"/>
      <c r="G69" s="13"/>
      <c r="H69" s="10" t="s">
        <v>4516</v>
      </c>
      <c r="I69" s="11" t="s">
        <v>6007</v>
      </c>
      <c r="J69" s="12" t="s">
        <v>5379</v>
      </c>
      <c r="K69" s="13"/>
      <c r="L69" s="13"/>
      <c r="M69" s="13"/>
      <c r="N69" s="13"/>
      <c r="O69" s="13"/>
      <c r="P69" s="13"/>
      <c r="Q69" s="13"/>
      <c r="R69" s="13"/>
    </row>
    <row r="70">
      <c r="A70" s="70" t="s">
        <v>6168</v>
      </c>
      <c r="B70" s="144" t="s">
        <v>6169</v>
      </c>
      <c r="C70" s="11" t="s">
        <v>6170</v>
      </c>
      <c r="D70" s="11" t="s">
        <v>4561</v>
      </c>
      <c r="E70" s="930" t="s">
        <v>6171</v>
      </c>
      <c r="F70" s="13"/>
      <c r="G70" s="13"/>
      <c r="H70" s="10" t="s">
        <v>4516</v>
      </c>
      <c r="I70" s="82" t="s">
        <v>6172</v>
      </c>
      <c r="J70" s="12" t="s">
        <v>5379</v>
      </c>
      <c r="K70" s="13"/>
      <c r="L70" s="13"/>
      <c r="M70" s="13"/>
      <c r="N70" s="13"/>
      <c r="O70" s="13"/>
      <c r="P70" s="13"/>
      <c r="Q70" s="13"/>
      <c r="R70" s="13"/>
    </row>
    <row r="71">
      <c r="A71" s="70" t="s">
        <v>4943</v>
      </c>
      <c r="B71" s="11" t="s">
        <v>2273</v>
      </c>
      <c r="C71" s="11" t="s">
        <v>6173</v>
      </c>
      <c r="D71" s="11" t="s">
        <v>4627</v>
      </c>
      <c r="E71" s="438" t="s">
        <v>6174</v>
      </c>
      <c r="F71" s="13"/>
      <c r="G71" s="13"/>
      <c r="H71" s="10" t="s">
        <v>4516</v>
      </c>
      <c r="I71" s="82" t="s">
        <v>6175</v>
      </c>
      <c r="J71" s="12" t="s">
        <v>5379</v>
      </c>
      <c r="K71" s="13"/>
      <c r="L71" s="13"/>
      <c r="M71" s="13"/>
      <c r="N71" s="13"/>
      <c r="O71" s="13"/>
      <c r="P71" s="13"/>
      <c r="Q71" s="13"/>
      <c r="R71" s="13"/>
    </row>
    <row r="72">
      <c r="A72" s="70" t="s">
        <v>856</v>
      </c>
      <c r="B72" s="11" t="s">
        <v>2273</v>
      </c>
      <c r="C72" s="11" t="s">
        <v>6176</v>
      </c>
      <c r="D72" s="11" t="s">
        <v>6177</v>
      </c>
      <c r="E72" s="930" t="s">
        <v>6178</v>
      </c>
      <c r="F72" s="13"/>
      <c r="G72" s="13"/>
      <c r="H72" s="10" t="s">
        <v>4516</v>
      </c>
      <c r="I72" s="294" t="s">
        <v>6179</v>
      </c>
      <c r="J72" s="12" t="s">
        <v>3545</v>
      </c>
      <c r="K72" s="12" t="s">
        <v>5959</v>
      </c>
      <c r="L72" s="12" t="s">
        <v>5379</v>
      </c>
      <c r="M72" s="13"/>
      <c r="N72" s="13"/>
      <c r="O72" s="13"/>
      <c r="P72" s="13"/>
      <c r="Q72" s="13"/>
      <c r="R72" s="13"/>
    </row>
    <row r="73">
      <c r="A73" s="924" t="s">
        <v>6180</v>
      </c>
      <c r="B73" s="144" t="s">
        <v>6181</v>
      </c>
      <c r="C73" s="11" t="s">
        <v>6182</v>
      </c>
      <c r="D73" s="11" t="s">
        <v>6177</v>
      </c>
      <c r="E73" s="930" t="s">
        <v>6183</v>
      </c>
      <c r="F73" s="13"/>
      <c r="G73" s="13"/>
      <c r="H73" s="10" t="s">
        <v>4516</v>
      </c>
      <c r="I73" s="12" t="s">
        <v>5970</v>
      </c>
      <c r="J73" s="11" t="s">
        <v>4434</v>
      </c>
      <c r="K73" s="48" t="s">
        <v>6184</v>
      </c>
      <c r="L73" s="13"/>
      <c r="M73" s="13"/>
      <c r="N73" s="13"/>
      <c r="O73" s="13"/>
      <c r="P73" s="13"/>
      <c r="Q73" s="13"/>
      <c r="R73" s="13"/>
    </row>
    <row r="74">
      <c r="A74" s="24" t="s">
        <v>6185</v>
      </c>
      <c r="B74" s="12" t="s">
        <v>5737</v>
      </c>
      <c r="C74" s="11" t="s">
        <v>6186</v>
      </c>
      <c r="D74" s="937">
        <v>1087.0</v>
      </c>
      <c r="E74" s="930" t="s">
        <v>6187</v>
      </c>
      <c r="F74" s="13"/>
      <c r="G74" s="13"/>
      <c r="H74" s="10" t="s">
        <v>4516</v>
      </c>
      <c r="I74" s="11" t="s">
        <v>6007</v>
      </c>
      <c r="J74" s="12" t="s">
        <v>5379</v>
      </c>
      <c r="K74" s="13"/>
      <c r="L74" s="13"/>
      <c r="M74" s="13"/>
      <c r="N74" s="13"/>
      <c r="O74" s="13"/>
      <c r="P74" s="13"/>
      <c r="Q74" s="13"/>
      <c r="R74" s="13"/>
    </row>
    <row r="75">
      <c r="A75" s="70" t="s">
        <v>6188</v>
      </c>
      <c r="B75" s="8" t="s">
        <v>5950</v>
      </c>
      <c r="C75" s="11" t="s">
        <v>6189</v>
      </c>
      <c r="D75" s="11" t="s">
        <v>4636</v>
      </c>
      <c r="E75" s="930" t="s">
        <v>6190</v>
      </c>
      <c r="F75" s="13"/>
      <c r="G75" s="13"/>
      <c r="H75" s="10" t="s">
        <v>4516</v>
      </c>
      <c r="I75" s="12" t="s">
        <v>5970</v>
      </c>
      <c r="J75" s="11" t="s">
        <v>4434</v>
      </c>
      <c r="K75" s="11" t="s">
        <v>6007</v>
      </c>
      <c r="L75" s="12" t="s">
        <v>5379</v>
      </c>
      <c r="M75" s="13"/>
      <c r="N75" s="13"/>
      <c r="O75" s="13"/>
      <c r="P75" s="13"/>
      <c r="Q75" s="13"/>
      <c r="R75" s="13"/>
    </row>
    <row r="76">
      <c r="A76" s="933" t="s">
        <v>6191</v>
      </c>
      <c r="B76" s="144" t="s">
        <v>6192</v>
      </c>
      <c r="C76" s="144" t="s">
        <v>6193</v>
      </c>
      <c r="D76" s="11" t="s">
        <v>4424</v>
      </c>
      <c r="E76" s="930" t="s">
        <v>6194</v>
      </c>
      <c r="F76" s="13"/>
      <c r="G76" s="13"/>
      <c r="H76" s="10" t="s">
        <v>4516</v>
      </c>
      <c r="I76" s="12" t="s">
        <v>5970</v>
      </c>
      <c r="J76" s="11" t="s">
        <v>4434</v>
      </c>
      <c r="K76" s="11" t="s">
        <v>6007</v>
      </c>
      <c r="L76" s="12" t="s">
        <v>5379</v>
      </c>
      <c r="M76" s="13"/>
      <c r="N76" s="13"/>
      <c r="O76" s="13"/>
      <c r="P76" s="13"/>
      <c r="Q76" s="13"/>
      <c r="R76" s="13"/>
    </row>
    <row r="77">
      <c r="A77" s="924" t="s">
        <v>6195</v>
      </c>
      <c r="B77" s="12" t="s">
        <v>2273</v>
      </c>
      <c r="C77" s="938" t="s">
        <v>6196</v>
      </c>
      <c r="D77" s="11" t="s">
        <v>5850</v>
      </c>
      <c r="E77" s="930" t="s">
        <v>6197</v>
      </c>
      <c r="F77" s="8" t="s">
        <v>6198</v>
      </c>
      <c r="G77" s="13"/>
      <c r="H77" s="10" t="s">
        <v>4516</v>
      </c>
      <c r="I77" s="12" t="s">
        <v>5970</v>
      </c>
      <c r="J77" s="11" t="s">
        <v>4434</v>
      </c>
      <c r="K77" s="48" t="s">
        <v>6199</v>
      </c>
      <c r="L77" s="13"/>
      <c r="M77" s="13"/>
      <c r="N77" s="13"/>
      <c r="O77" s="13"/>
      <c r="P77" s="13"/>
      <c r="Q77" s="13"/>
      <c r="R77" s="13"/>
    </row>
    <row r="78">
      <c r="A78" s="70" t="s">
        <v>6200</v>
      </c>
      <c r="B78" s="144" t="s">
        <v>6201</v>
      </c>
      <c r="C78" s="11" t="s">
        <v>6202</v>
      </c>
      <c r="D78" s="11" t="s">
        <v>4627</v>
      </c>
      <c r="E78" s="930" t="s">
        <v>6203</v>
      </c>
      <c r="F78" s="13"/>
      <c r="G78" s="13"/>
      <c r="H78" s="10" t="s">
        <v>4516</v>
      </c>
      <c r="I78" s="12" t="s">
        <v>5970</v>
      </c>
      <c r="J78" s="11" t="s">
        <v>4434</v>
      </c>
      <c r="K78" s="12" t="s">
        <v>5970</v>
      </c>
      <c r="L78" s="12" t="s">
        <v>5379</v>
      </c>
      <c r="M78" s="13"/>
      <c r="N78" s="13"/>
      <c r="O78" s="13"/>
      <c r="P78" s="13"/>
      <c r="Q78" s="13"/>
      <c r="R78" s="13"/>
    </row>
    <row r="79">
      <c r="A79" s="70" t="s">
        <v>6204</v>
      </c>
      <c r="B79" s="12" t="s">
        <v>6205</v>
      </c>
      <c r="C79" s="11" t="s">
        <v>6206</v>
      </c>
      <c r="D79" s="367">
        <v>560.0</v>
      </c>
      <c r="E79" s="930" t="s">
        <v>6207</v>
      </c>
      <c r="F79" s="13"/>
      <c r="G79" s="13"/>
      <c r="H79" s="10" t="s">
        <v>4516</v>
      </c>
      <c r="I79" s="12" t="s">
        <v>5970</v>
      </c>
      <c r="J79" s="11" t="s">
        <v>4434</v>
      </c>
      <c r="K79" s="11" t="s">
        <v>6007</v>
      </c>
      <c r="L79" s="12" t="s">
        <v>5379</v>
      </c>
      <c r="M79" s="13"/>
      <c r="N79" s="13"/>
      <c r="O79" s="13"/>
      <c r="P79" s="13"/>
      <c r="Q79" s="13"/>
      <c r="R79" s="13"/>
    </row>
    <row r="80">
      <c r="A80" s="933" t="s">
        <v>6208</v>
      </c>
      <c r="B80" s="12" t="s">
        <v>6209</v>
      </c>
      <c r="C80" s="11" t="s">
        <v>6210</v>
      </c>
      <c r="D80" s="11" t="s">
        <v>6211</v>
      </c>
      <c r="E80" s="930" t="s">
        <v>6212</v>
      </c>
      <c r="F80" s="13"/>
      <c r="G80" s="929" t="s">
        <v>6213</v>
      </c>
      <c r="H80" s="465" t="s">
        <v>4428</v>
      </c>
      <c r="I80" s="12" t="s">
        <v>5970</v>
      </c>
      <c r="J80" s="11" t="s">
        <v>4509</v>
      </c>
      <c r="K80" s="12" t="s">
        <v>5970</v>
      </c>
      <c r="L80" s="12" t="s">
        <v>5379</v>
      </c>
      <c r="M80" s="13"/>
      <c r="N80" s="13"/>
      <c r="O80" s="13"/>
      <c r="P80" s="13"/>
      <c r="Q80" s="13"/>
      <c r="R80" s="13"/>
    </row>
    <row r="81">
      <c r="A81" s="933" t="s">
        <v>6214</v>
      </c>
      <c r="B81" s="24" t="s">
        <v>6215</v>
      </c>
      <c r="C81" s="11" t="s">
        <v>6216</v>
      </c>
      <c r="D81" s="11" t="s">
        <v>5142</v>
      </c>
      <c r="E81" s="930" t="s">
        <v>6217</v>
      </c>
      <c r="F81" s="935">
        <f>+37441287831</f>
        <v>37441287831</v>
      </c>
      <c r="G81" s="929" t="s">
        <v>6218</v>
      </c>
      <c r="H81" s="465" t="s">
        <v>4428</v>
      </c>
      <c r="I81" s="12" t="s">
        <v>6219</v>
      </c>
      <c r="J81" s="11" t="s">
        <v>4509</v>
      </c>
      <c r="K81" s="12" t="s">
        <v>5970</v>
      </c>
      <c r="L81" s="12" t="s">
        <v>5379</v>
      </c>
      <c r="M81" s="13"/>
      <c r="N81" s="13"/>
      <c r="O81" s="13"/>
      <c r="P81" s="13"/>
      <c r="Q81" s="13"/>
      <c r="R81" s="13"/>
    </row>
    <row r="82">
      <c r="A82" s="70" t="s">
        <v>1375</v>
      </c>
      <c r="B82" s="8" t="s">
        <v>6220</v>
      </c>
      <c r="C82" s="144" t="s">
        <v>6221</v>
      </c>
      <c r="D82" s="11" t="s">
        <v>6222</v>
      </c>
      <c r="E82" s="930" t="s">
        <v>6223</v>
      </c>
      <c r="F82" s="13"/>
      <c r="G82" s="929" t="s">
        <v>6224</v>
      </c>
      <c r="H82" s="465" t="s">
        <v>4428</v>
      </c>
      <c r="I82" s="82" t="s">
        <v>6225</v>
      </c>
      <c r="J82" s="11" t="s">
        <v>4509</v>
      </c>
      <c r="K82" s="12" t="s">
        <v>6007</v>
      </c>
      <c r="L82" s="11" t="s">
        <v>5015</v>
      </c>
      <c r="M82" s="13"/>
      <c r="N82" s="13"/>
      <c r="O82" s="13"/>
      <c r="P82" s="13"/>
      <c r="Q82" s="13"/>
      <c r="R82" s="13"/>
    </row>
    <row r="83">
      <c r="A83" s="70" t="s">
        <v>4762</v>
      </c>
      <c r="B83" s="144" t="s">
        <v>5871</v>
      </c>
      <c r="C83" s="144" t="s">
        <v>6226</v>
      </c>
      <c r="D83" s="11" t="s">
        <v>4627</v>
      </c>
      <c r="E83" s="930" t="s">
        <v>6227</v>
      </c>
      <c r="F83" s="13"/>
      <c r="G83" s="13"/>
      <c r="H83" s="465" t="s">
        <v>4428</v>
      </c>
      <c r="I83" s="82" t="s">
        <v>6228</v>
      </c>
      <c r="J83" s="11" t="s">
        <v>5015</v>
      </c>
      <c r="K83" s="13"/>
      <c r="L83" s="13"/>
      <c r="M83" s="13"/>
      <c r="N83" s="13"/>
      <c r="O83" s="13"/>
      <c r="P83" s="13"/>
      <c r="Q83" s="13"/>
      <c r="R83" s="13"/>
    </row>
    <row r="84">
      <c r="A84" s="70" t="s">
        <v>6229</v>
      </c>
      <c r="B84" s="12" t="s">
        <v>2273</v>
      </c>
      <c r="C84" s="11" t="s">
        <v>6230</v>
      </c>
      <c r="D84" s="11" t="s">
        <v>4561</v>
      </c>
      <c r="E84" s="930" t="s">
        <v>6231</v>
      </c>
      <c r="F84" s="13"/>
      <c r="G84" s="932" t="s">
        <v>6232</v>
      </c>
      <c r="H84" s="465" t="s">
        <v>4428</v>
      </c>
      <c r="I84" s="82" t="s">
        <v>6233</v>
      </c>
      <c r="J84" s="11" t="s">
        <v>5015</v>
      </c>
      <c r="K84" s="13"/>
      <c r="L84" s="13"/>
      <c r="M84" s="13"/>
      <c r="N84" s="13"/>
      <c r="O84" s="13"/>
      <c r="P84" s="13"/>
      <c r="Q84" s="13"/>
      <c r="R84" s="13"/>
    </row>
    <row r="85">
      <c r="A85" s="70" t="s">
        <v>1055</v>
      </c>
      <c r="B85" s="12" t="s">
        <v>2273</v>
      </c>
      <c r="C85" s="144" t="s">
        <v>6234</v>
      </c>
      <c r="D85" s="11" t="s">
        <v>6235</v>
      </c>
      <c r="E85" s="930" t="s">
        <v>6236</v>
      </c>
      <c r="F85" s="13"/>
      <c r="G85" s="932" t="s">
        <v>6237</v>
      </c>
      <c r="H85" s="465" t="s">
        <v>4428</v>
      </c>
      <c r="I85" s="8" t="s">
        <v>6238</v>
      </c>
      <c r="J85" s="11" t="s">
        <v>5015</v>
      </c>
      <c r="K85" s="13"/>
      <c r="L85" s="13"/>
      <c r="M85" s="13"/>
      <c r="N85" s="13"/>
      <c r="O85" s="13"/>
      <c r="P85" s="13"/>
      <c r="Q85" s="13"/>
      <c r="R85" s="13"/>
    </row>
    <row r="86">
      <c r="A86" s="939" t="s">
        <v>5746</v>
      </c>
      <c r="B86" s="12" t="s">
        <v>2273</v>
      </c>
      <c r="C86" s="11" t="s">
        <v>6239</v>
      </c>
      <c r="D86" s="12" t="s">
        <v>6010</v>
      </c>
      <c r="E86" s="930" t="s">
        <v>6240</v>
      </c>
      <c r="F86" s="935">
        <f>+37494741737</f>
        <v>37494741737</v>
      </c>
      <c r="G86" s="932" t="s">
        <v>6241</v>
      </c>
      <c r="H86" s="465" t="s">
        <v>4428</v>
      </c>
      <c r="I86" s="11" t="s">
        <v>6007</v>
      </c>
      <c r="J86" s="11" t="s">
        <v>5015</v>
      </c>
      <c r="K86" s="13"/>
      <c r="L86" s="13"/>
      <c r="M86" s="13"/>
      <c r="N86" s="13"/>
      <c r="O86" s="13"/>
      <c r="P86" s="13"/>
      <c r="Q86" s="13"/>
      <c r="R86" s="13"/>
    </row>
    <row r="87">
      <c r="A87" s="70" t="s">
        <v>832</v>
      </c>
      <c r="B87" s="12" t="s">
        <v>2273</v>
      </c>
      <c r="C87" s="11" t="s">
        <v>6242</v>
      </c>
      <c r="D87" s="11" t="s">
        <v>4627</v>
      </c>
      <c r="E87" s="37" t="s">
        <v>6243</v>
      </c>
      <c r="F87" s="13"/>
      <c r="G87" s="13"/>
      <c r="H87" s="465" t="s">
        <v>4428</v>
      </c>
      <c r="I87" s="11" t="s">
        <v>6007</v>
      </c>
      <c r="J87" s="11" t="s">
        <v>4509</v>
      </c>
      <c r="K87" s="13"/>
      <c r="L87" s="13"/>
      <c r="M87" s="13"/>
      <c r="N87" s="13"/>
      <c r="O87" s="13"/>
      <c r="P87" s="13"/>
      <c r="Q87" s="13"/>
      <c r="R87" s="13"/>
    </row>
    <row r="88">
      <c r="A88" s="70" t="s">
        <v>6244</v>
      </c>
      <c r="B88" s="144" t="s">
        <v>6245</v>
      </c>
      <c r="C88" s="144" t="s">
        <v>6246</v>
      </c>
      <c r="D88" s="11" t="s">
        <v>4561</v>
      </c>
      <c r="E88" s="930" t="s">
        <v>6247</v>
      </c>
      <c r="F88" s="13"/>
      <c r="G88" s="13"/>
      <c r="H88" s="465" t="s">
        <v>4428</v>
      </c>
      <c r="I88" s="11" t="s">
        <v>5932</v>
      </c>
      <c r="J88" s="11" t="s">
        <v>4509</v>
      </c>
      <c r="K88" s="82" t="s">
        <v>6248</v>
      </c>
      <c r="L88" s="11" t="s">
        <v>5015</v>
      </c>
      <c r="M88" s="13"/>
      <c r="N88" s="13"/>
      <c r="O88" s="13"/>
      <c r="P88" s="13"/>
      <c r="Q88" s="13"/>
      <c r="R88" s="13"/>
    </row>
    <row r="89">
      <c r="A89" s="936" t="s">
        <v>6249</v>
      </c>
      <c r="B89" s="144" t="s">
        <v>6250</v>
      </c>
      <c r="C89" s="144" t="s">
        <v>6251</v>
      </c>
      <c r="D89" s="11" t="s">
        <v>4195</v>
      </c>
      <c r="E89" s="930" t="s">
        <v>6252</v>
      </c>
      <c r="F89" s="13"/>
      <c r="G89" s="13"/>
      <c r="H89" s="465" t="s">
        <v>4428</v>
      </c>
      <c r="I89" s="11" t="s">
        <v>5932</v>
      </c>
      <c r="J89" s="11" t="s">
        <v>4509</v>
      </c>
      <c r="K89" s="11" t="s">
        <v>5932</v>
      </c>
      <c r="L89" s="11" t="s">
        <v>5015</v>
      </c>
      <c r="M89" s="13"/>
      <c r="N89" s="13"/>
      <c r="O89" s="13"/>
      <c r="P89" s="13"/>
      <c r="Q89" s="13"/>
      <c r="R89" s="13"/>
    </row>
    <row r="90">
      <c r="A90" s="924" t="s">
        <v>1160</v>
      </c>
      <c r="B90" s="144" t="s">
        <v>6253</v>
      </c>
      <c r="C90" s="11" t="s">
        <v>6254</v>
      </c>
      <c r="D90" s="11" t="s">
        <v>6255</v>
      </c>
      <c r="E90" s="930" t="s">
        <v>6256</v>
      </c>
      <c r="F90" s="13"/>
      <c r="G90" s="13"/>
      <c r="H90" s="465" t="s">
        <v>4428</v>
      </c>
      <c r="I90" s="11" t="s">
        <v>5932</v>
      </c>
      <c r="J90" s="11" t="s">
        <v>4509</v>
      </c>
      <c r="K90" s="48" t="s">
        <v>6257</v>
      </c>
      <c r="L90" s="13"/>
      <c r="M90" s="13"/>
      <c r="N90" s="13"/>
      <c r="O90" s="13"/>
      <c r="P90" s="13"/>
      <c r="Q90" s="13"/>
      <c r="R90" s="13"/>
    </row>
    <row r="91">
      <c r="A91" s="924" t="s">
        <v>84</v>
      </c>
      <c r="B91" s="12" t="s">
        <v>2273</v>
      </c>
      <c r="C91" s="13"/>
      <c r="D91" s="11" t="s">
        <v>4627</v>
      </c>
      <c r="E91" s="37" t="s">
        <v>6258</v>
      </c>
      <c r="F91" s="13"/>
      <c r="G91" s="13"/>
      <c r="H91" s="465" t="s">
        <v>4428</v>
      </c>
      <c r="I91" s="11" t="s">
        <v>5932</v>
      </c>
      <c r="J91" s="11" t="s">
        <v>4509</v>
      </c>
      <c r="K91" s="48" t="s">
        <v>6259</v>
      </c>
      <c r="L91" s="13"/>
      <c r="M91" s="13"/>
      <c r="N91" s="13"/>
      <c r="O91" s="13"/>
      <c r="P91" s="13"/>
      <c r="Q91" s="13"/>
      <c r="R91" s="13"/>
    </row>
    <row r="92">
      <c r="A92" s="70" t="s">
        <v>6260</v>
      </c>
      <c r="B92" s="12" t="s">
        <v>2273</v>
      </c>
      <c r="C92" s="144" t="s">
        <v>6261</v>
      </c>
      <c r="D92" s="940">
        <v>45950.0</v>
      </c>
      <c r="E92" s="37" t="s">
        <v>6262</v>
      </c>
      <c r="F92" s="13"/>
      <c r="G92" s="932" t="s">
        <v>6263</v>
      </c>
      <c r="H92" s="465" t="s">
        <v>4434</v>
      </c>
      <c r="I92" s="11" t="s">
        <v>5970</v>
      </c>
      <c r="J92" s="12" t="s">
        <v>3525</v>
      </c>
      <c r="K92" s="11" t="s">
        <v>6007</v>
      </c>
      <c r="L92" s="11" t="s">
        <v>5015</v>
      </c>
      <c r="M92" s="13"/>
      <c r="N92" s="13"/>
      <c r="O92" s="13"/>
      <c r="P92" s="13"/>
      <c r="Q92" s="13"/>
      <c r="R92" s="13"/>
    </row>
    <row r="93">
      <c r="A93" s="24" t="s">
        <v>1243</v>
      </c>
      <c r="B93" s="12" t="s">
        <v>6205</v>
      </c>
      <c r="C93" s="11" t="s">
        <v>6041</v>
      </c>
      <c r="D93" s="937">
        <v>1610.0</v>
      </c>
      <c r="E93" s="930" t="s">
        <v>6264</v>
      </c>
      <c r="F93" s="13"/>
      <c r="G93" s="438" t="s">
        <v>6265</v>
      </c>
      <c r="H93" s="465" t="s">
        <v>4434</v>
      </c>
      <c r="I93" s="11" t="s">
        <v>6007</v>
      </c>
      <c r="J93" s="11" t="s">
        <v>5015</v>
      </c>
      <c r="K93" s="13"/>
      <c r="L93" s="13"/>
      <c r="M93" s="13"/>
      <c r="N93" s="13"/>
      <c r="O93" s="13"/>
      <c r="P93" s="13"/>
      <c r="Q93" s="13"/>
      <c r="R93" s="13"/>
    </row>
    <row r="94">
      <c r="A94" s="24" t="s">
        <v>1358</v>
      </c>
      <c r="B94" s="12" t="s">
        <v>2273</v>
      </c>
      <c r="C94" s="144" t="s">
        <v>6266</v>
      </c>
      <c r="D94" s="11">
        <v>228.0</v>
      </c>
      <c r="E94" s="930" t="s">
        <v>6267</v>
      </c>
      <c r="F94" s="935">
        <f>+37499560508</f>
        <v>37499560508</v>
      </c>
      <c r="G94" s="932" t="s">
        <v>6268</v>
      </c>
      <c r="H94" s="465" t="s">
        <v>4434</v>
      </c>
      <c r="I94" s="11" t="s">
        <v>5932</v>
      </c>
      <c r="J94" s="11" t="s">
        <v>5015</v>
      </c>
      <c r="K94" s="13"/>
      <c r="L94" s="13"/>
      <c r="M94" s="13"/>
      <c r="N94" s="13"/>
      <c r="O94" s="13"/>
      <c r="P94" s="13"/>
      <c r="Q94" s="13"/>
      <c r="R94" s="13"/>
    </row>
    <row r="95">
      <c r="A95" s="70" t="s">
        <v>1229</v>
      </c>
      <c r="B95" s="12" t="s">
        <v>2273</v>
      </c>
      <c r="C95" s="144" t="s">
        <v>6269</v>
      </c>
      <c r="D95" s="11" t="s">
        <v>4627</v>
      </c>
      <c r="E95" s="930" t="s">
        <v>6270</v>
      </c>
      <c r="F95" s="13"/>
      <c r="G95" s="932" t="s">
        <v>6271</v>
      </c>
      <c r="H95" s="465" t="s">
        <v>4434</v>
      </c>
      <c r="I95" s="11" t="s">
        <v>6007</v>
      </c>
      <c r="J95" s="11" t="s">
        <v>5015</v>
      </c>
      <c r="K95" s="13"/>
      <c r="L95" s="13"/>
      <c r="M95" s="13"/>
      <c r="N95" s="13"/>
      <c r="O95" s="13"/>
      <c r="P95" s="13"/>
      <c r="Q95" s="13"/>
      <c r="R95" s="13"/>
    </row>
    <row r="96">
      <c r="A96" s="934" t="s">
        <v>3553</v>
      </c>
      <c r="B96" s="517" t="s">
        <v>2273</v>
      </c>
      <c r="C96" s="11" t="s">
        <v>6022</v>
      </c>
      <c r="D96" s="12" t="s">
        <v>6023</v>
      </c>
      <c r="E96" s="930" t="s">
        <v>6272</v>
      </c>
      <c r="F96" s="13"/>
      <c r="G96" s="13"/>
      <c r="H96" s="465" t="s">
        <v>4434</v>
      </c>
      <c r="I96" s="48" t="s">
        <v>6273</v>
      </c>
      <c r="J96" s="13"/>
      <c r="K96" s="13"/>
      <c r="L96" s="13"/>
      <c r="M96" s="13"/>
      <c r="N96" s="13"/>
      <c r="O96" s="13"/>
      <c r="P96" s="13"/>
      <c r="Q96" s="13"/>
      <c r="R96" s="13"/>
    </row>
    <row r="97">
      <c r="A97" s="70" t="s">
        <v>6274</v>
      </c>
      <c r="B97" s="8" t="s">
        <v>6275</v>
      </c>
      <c r="C97" s="11" t="s">
        <v>6276</v>
      </c>
      <c r="D97" s="13"/>
      <c r="E97" s="930" t="s">
        <v>6277</v>
      </c>
      <c r="F97" s="13"/>
      <c r="G97" s="13"/>
      <c r="H97" s="465" t="s">
        <v>4434</v>
      </c>
      <c r="I97" s="11" t="s">
        <v>5932</v>
      </c>
      <c r="J97" s="11" t="s">
        <v>4509</v>
      </c>
      <c r="K97" s="82" t="s">
        <v>6278</v>
      </c>
      <c r="L97" s="11" t="s">
        <v>5015</v>
      </c>
      <c r="M97" s="13"/>
      <c r="N97" s="13"/>
      <c r="O97" s="13"/>
      <c r="P97" s="13"/>
      <c r="Q97" s="13"/>
      <c r="R97" s="13"/>
    </row>
    <row r="98">
      <c r="A98" s="24" t="s">
        <v>4749</v>
      </c>
      <c r="B98" s="517" t="s">
        <v>2273</v>
      </c>
      <c r="C98" s="144" t="s">
        <v>6012</v>
      </c>
      <c r="D98" s="12" t="s">
        <v>4195</v>
      </c>
      <c r="E98" s="930" t="s">
        <v>6279</v>
      </c>
      <c r="F98" s="13"/>
      <c r="G98" s="13"/>
      <c r="H98" s="465" t="s">
        <v>4434</v>
      </c>
      <c r="I98" s="11" t="s">
        <v>6007</v>
      </c>
      <c r="J98" s="11" t="s">
        <v>5015</v>
      </c>
      <c r="K98" s="13"/>
      <c r="L98" s="13"/>
      <c r="M98" s="13"/>
      <c r="N98" s="13"/>
      <c r="O98" s="13"/>
      <c r="P98" s="13"/>
      <c r="Q98" s="13"/>
      <c r="R98" s="13"/>
    </row>
    <row r="99">
      <c r="A99" s="70" t="s">
        <v>6280</v>
      </c>
      <c r="B99" s="517" t="s">
        <v>2273</v>
      </c>
      <c r="C99" s="144" t="s">
        <v>6281</v>
      </c>
      <c r="D99" s="11" t="s">
        <v>4598</v>
      </c>
      <c r="E99" s="37" t="s">
        <v>6282</v>
      </c>
      <c r="F99" s="13"/>
      <c r="G99" s="13"/>
      <c r="H99" s="465" t="s">
        <v>4434</v>
      </c>
      <c r="I99" s="11" t="s">
        <v>6283</v>
      </c>
      <c r="J99" s="12" t="s">
        <v>3525</v>
      </c>
      <c r="K99" s="82" t="s">
        <v>6284</v>
      </c>
      <c r="L99" s="11" t="s">
        <v>5015</v>
      </c>
      <c r="M99" s="8" t="s">
        <v>6285</v>
      </c>
      <c r="N99" s="753" t="s">
        <v>6286</v>
      </c>
      <c r="O99" s="13"/>
      <c r="P99" s="13"/>
      <c r="Q99" s="13"/>
      <c r="R99" s="13"/>
    </row>
    <row r="100">
      <c r="A100" s="24" t="s">
        <v>6287</v>
      </c>
      <c r="B100" s="144" t="s">
        <v>6288</v>
      </c>
      <c r="C100" s="144" t="s">
        <v>6289</v>
      </c>
      <c r="D100" s="11" t="s">
        <v>1081</v>
      </c>
      <c r="E100" s="930" t="s">
        <v>6290</v>
      </c>
      <c r="F100" s="13"/>
      <c r="G100" s="932" t="s">
        <v>6291</v>
      </c>
      <c r="H100" s="501" t="s">
        <v>4509</v>
      </c>
      <c r="I100" s="82" t="s">
        <v>6292</v>
      </c>
      <c r="J100" s="11" t="s">
        <v>5015</v>
      </c>
      <c r="K100" s="13"/>
      <c r="L100" s="13"/>
      <c r="M100" s="13"/>
      <c r="N100" s="13"/>
      <c r="O100" s="13"/>
      <c r="P100" s="13"/>
      <c r="Q100" s="13"/>
      <c r="R100" s="13"/>
    </row>
    <row r="101">
      <c r="A101" s="70" t="s">
        <v>6162</v>
      </c>
      <c r="B101" s="517" t="s">
        <v>2273</v>
      </c>
      <c r="C101" s="144" t="s">
        <v>6293</v>
      </c>
      <c r="D101" s="11" t="s">
        <v>4636</v>
      </c>
      <c r="E101" s="37" t="s">
        <v>6294</v>
      </c>
      <c r="F101" s="13"/>
      <c r="G101" s="932" t="s">
        <v>6295</v>
      </c>
      <c r="H101" s="501" t="s">
        <v>4509</v>
      </c>
      <c r="I101" s="12" t="s">
        <v>5970</v>
      </c>
      <c r="J101" s="12" t="s">
        <v>3525</v>
      </c>
      <c r="K101" s="12" t="s">
        <v>5970</v>
      </c>
      <c r="L101" s="11" t="s">
        <v>5015</v>
      </c>
      <c r="M101" s="13"/>
      <c r="N101" s="13"/>
      <c r="O101" s="13"/>
      <c r="P101" s="13"/>
      <c r="Q101" s="13"/>
      <c r="R101" s="13"/>
    </row>
    <row r="102">
      <c r="A102" s="924" t="s">
        <v>6296</v>
      </c>
      <c r="B102" s="517" t="s">
        <v>2273</v>
      </c>
      <c r="C102" s="11" t="s">
        <v>6297</v>
      </c>
      <c r="D102" s="11" t="s">
        <v>5850</v>
      </c>
      <c r="E102" s="37" t="s">
        <v>6298</v>
      </c>
      <c r="F102" s="13"/>
      <c r="G102" s="932" t="s">
        <v>6299</v>
      </c>
      <c r="H102" s="501" t="s">
        <v>4509</v>
      </c>
      <c r="I102" s="12" t="s">
        <v>5970</v>
      </c>
      <c r="J102" s="12" t="s">
        <v>3525</v>
      </c>
      <c r="K102" s="48" t="s">
        <v>6300</v>
      </c>
      <c r="L102" s="13"/>
      <c r="M102" s="13"/>
      <c r="N102" s="13"/>
      <c r="O102" s="13"/>
      <c r="P102" s="13"/>
      <c r="Q102" s="13"/>
      <c r="R102" s="13"/>
    </row>
    <row r="103">
      <c r="A103" s="24" t="s">
        <v>6301</v>
      </c>
      <c r="B103" s="12" t="s">
        <v>5737</v>
      </c>
      <c r="C103" s="11" t="s">
        <v>6302</v>
      </c>
      <c r="D103" s="144" t="s">
        <v>6303</v>
      </c>
      <c r="E103" s="37" t="s">
        <v>6304</v>
      </c>
      <c r="F103" s="13"/>
      <c r="G103" s="929" t="s">
        <v>6305</v>
      </c>
      <c r="H103" s="501" t="s">
        <v>4509</v>
      </c>
      <c r="I103" s="12" t="s">
        <v>6007</v>
      </c>
      <c r="J103" s="11" t="s">
        <v>5015</v>
      </c>
      <c r="K103" s="13"/>
      <c r="L103" s="13"/>
      <c r="M103" s="13"/>
      <c r="N103" s="13"/>
      <c r="O103" s="13"/>
      <c r="P103" s="13"/>
      <c r="Q103" s="13"/>
      <c r="R103" s="13"/>
    </row>
    <row r="104">
      <c r="A104" s="924" t="s">
        <v>6306</v>
      </c>
      <c r="B104" s="12" t="s">
        <v>5737</v>
      </c>
      <c r="C104" s="11" t="s">
        <v>4152</v>
      </c>
      <c r="D104" s="11" t="s">
        <v>6307</v>
      </c>
      <c r="E104" s="37" t="s">
        <v>6308</v>
      </c>
      <c r="F104" s="13"/>
      <c r="G104" s="929" t="s">
        <v>6309</v>
      </c>
      <c r="H104" s="501" t="s">
        <v>4509</v>
      </c>
      <c r="I104" s="12" t="s">
        <v>5970</v>
      </c>
      <c r="J104" s="11" t="s">
        <v>3525</v>
      </c>
      <c r="K104" s="48" t="s">
        <v>6310</v>
      </c>
      <c r="L104" s="13"/>
      <c r="M104" s="13"/>
      <c r="N104" s="13"/>
      <c r="O104" s="13"/>
      <c r="P104" s="13"/>
      <c r="Q104" s="13"/>
      <c r="R104" s="13"/>
    </row>
    <row r="105">
      <c r="A105" s="933" t="s">
        <v>909</v>
      </c>
      <c r="B105" s="12" t="s">
        <v>5450</v>
      </c>
      <c r="C105" s="144" t="s">
        <v>6311</v>
      </c>
      <c r="D105" s="11" t="s">
        <v>1073</v>
      </c>
      <c r="E105" s="930" t="s">
        <v>6312</v>
      </c>
      <c r="F105" s="13"/>
      <c r="G105" s="13"/>
      <c r="H105" s="501" t="s">
        <v>4509</v>
      </c>
      <c r="I105" s="12" t="s">
        <v>5970</v>
      </c>
      <c r="J105" s="11" t="s">
        <v>3525</v>
      </c>
      <c r="K105" s="82" t="s">
        <v>6313</v>
      </c>
      <c r="L105" s="11" t="s">
        <v>5015</v>
      </c>
      <c r="M105" s="13"/>
      <c r="N105" s="13"/>
      <c r="O105" s="13"/>
      <c r="P105" s="13"/>
      <c r="Q105" s="13"/>
      <c r="R105" s="13"/>
    </row>
    <row r="106">
      <c r="A106" s="924" t="s">
        <v>1273</v>
      </c>
      <c r="B106" s="12" t="s">
        <v>5737</v>
      </c>
      <c r="C106" s="144" t="s">
        <v>5742</v>
      </c>
      <c r="D106" s="13"/>
      <c r="E106" s="37" t="s">
        <v>6314</v>
      </c>
      <c r="F106" s="13"/>
      <c r="G106" s="13"/>
      <c r="H106" s="501" t="s">
        <v>4509</v>
      </c>
      <c r="I106" s="12" t="s">
        <v>5970</v>
      </c>
      <c r="J106" s="11" t="s">
        <v>3525</v>
      </c>
      <c r="K106" s="48" t="s">
        <v>6315</v>
      </c>
      <c r="L106" s="13"/>
      <c r="M106" s="13"/>
      <c r="N106" s="13"/>
      <c r="O106" s="13"/>
      <c r="P106" s="13"/>
      <c r="Q106" s="13"/>
      <c r="R106" s="13"/>
    </row>
    <row r="107">
      <c r="A107" s="936" t="s">
        <v>4213</v>
      </c>
      <c r="B107" s="12" t="s">
        <v>5737</v>
      </c>
      <c r="C107" s="11" t="s">
        <v>6316</v>
      </c>
      <c r="D107" s="11" t="s">
        <v>4622</v>
      </c>
      <c r="E107" s="8" t="s">
        <v>6317</v>
      </c>
      <c r="F107" s="13"/>
      <c r="G107" s="13"/>
      <c r="H107" s="501" t="s">
        <v>4509</v>
      </c>
      <c r="I107" s="12" t="s">
        <v>5970</v>
      </c>
      <c r="J107" s="11" t="s">
        <v>3525</v>
      </c>
      <c r="K107" s="12" t="s">
        <v>5970</v>
      </c>
      <c r="L107" s="11" t="s">
        <v>5015</v>
      </c>
      <c r="M107" s="13"/>
      <c r="N107" s="13"/>
      <c r="O107" s="13"/>
      <c r="P107" s="13"/>
      <c r="Q107" s="13"/>
      <c r="R107" s="13"/>
    </row>
    <row r="108">
      <c r="A108" s="24" t="s">
        <v>6318</v>
      </c>
      <c r="B108" s="8" t="s">
        <v>6319</v>
      </c>
      <c r="C108" s="12" t="s">
        <v>6320</v>
      </c>
      <c r="D108" s="143" t="s">
        <v>1073</v>
      </c>
      <c r="E108" s="930" t="s">
        <v>6321</v>
      </c>
      <c r="F108" s="13"/>
      <c r="G108" s="13"/>
      <c r="H108" s="501" t="s">
        <v>4509</v>
      </c>
      <c r="I108" s="12" t="s">
        <v>5970</v>
      </c>
      <c r="J108" s="11" t="s">
        <v>3525</v>
      </c>
      <c r="K108" s="8" t="s">
        <v>6322</v>
      </c>
      <c r="L108" s="11" t="s">
        <v>5015</v>
      </c>
      <c r="M108" s="13"/>
      <c r="N108" s="13"/>
      <c r="O108" s="13"/>
      <c r="P108" s="13"/>
      <c r="Q108" s="13"/>
      <c r="R108" s="13"/>
    </row>
    <row r="109">
      <c r="A109" s="936" t="s">
        <v>6323</v>
      </c>
      <c r="B109" s="12" t="s">
        <v>5737</v>
      </c>
      <c r="C109" s="144" t="s">
        <v>6324</v>
      </c>
      <c r="D109" s="941" t="s">
        <v>4195</v>
      </c>
      <c r="E109" s="930" t="s">
        <v>6325</v>
      </c>
      <c r="F109" s="13"/>
      <c r="G109" s="13"/>
      <c r="H109" s="501" t="s">
        <v>4509</v>
      </c>
      <c r="I109" s="12" t="s">
        <v>6326</v>
      </c>
      <c r="J109" s="11" t="s">
        <v>5015</v>
      </c>
      <c r="K109" s="13"/>
      <c r="L109" s="12"/>
      <c r="M109" s="13"/>
      <c r="N109" s="13"/>
      <c r="O109" s="13"/>
      <c r="P109" s="13"/>
      <c r="Q109" s="13"/>
      <c r="R109" s="13"/>
    </row>
    <row r="110">
      <c r="A110" s="924" t="s">
        <v>6327</v>
      </c>
      <c r="B110" s="8" t="s">
        <v>6328</v>
      </c>
      <c r="C110" s="12" t="s">
        <v>4956</v>
      </c>
      <c r="D110" s="143" t="s">
        <v>1120</v>
      </c>
      <c r="E110" s="930" t="s">
        <v>6329</v>
      </c>
      <c r="F110" s="13"/>
      <c r="G110" s="929" t="s">
        <v>6330</v>
      </c>
      <c r="H110" s="501" t="s">
        <v>6331</v>
      </c>
      <c r="I110" s="48" t="s">
        <v>6332</v>
      </c>
      <c r="J110" s="13"/>
      <c r="K110" s="13"/>
      <c r="L110" s="13"/>
      <c r="M110" s="13"/>
      <c r="N110" s="13"/>
      <c r="O110" s="13"/>
      <c r="P110" s="13"/>
      <c r="Q110" s="13"/>
      <c r="R110" s="13"/>
    </row>
    <row r="111">
      <c r="A111" s="924" t="s">
        <v>1340</v>
      </c>
      <c r="B111" s="12" t="s">
        <v>2273</v>
      </c>
      <c r="C111" s="144" t="s">
        <v>4882</v>
      </c>
      <c r="D111" s="12" t="s">
        <v>5961</v>
      </c>
      <c r="E111" s="930" t="s">
        <v>6333</v>
      </c>
      <c r="F111" s="13"/>
      <c r="G111" s="932" t="s">
        <v>6334</v>
      </c>
      <c r="H111" s="501" t="s">
        <v>6331</v>
      </c>
      <c r="I111" s="12" t="s">
        <v>5970</v>
      </c>
      <c r="J111" s="11" t="s">
        <v>3525</v>
      </c>
      <c r="K111" s="48" t="s">
        <v>6335</v>
      </c>
      <c r="L111" s="13"/>
      <c r="M111" s="13"/>
      <c r="N111" s="13"/>
      <c r="O111" s="13"/>
      <c r="P111" s="13"/>
      <c r="Q111" s="13"/>
      <c r="R111" s="13"/>
    </row>
    <row r="112">
      <c r="A112" s="70" t="s">
        <v>84</v>
      </c>
      <c r="B112" s="12" t="s">
        <v>2273</v>
      </c>
      <c r="C112" s="144" t="s">
        <v>6336</v>
      </c>
      <c r="D112" s="143" t="s">
        <v>1081</v>
      </c>
      <c r="E112" s="930" t="s">
        <v>6337</v>
      </c>
      <c r="F112" s="13"/>
      <c r="G112" s="929" t="s">
        <v>6338</v>
      </c>
      <c r="H112" s="501" t="s">
        <v>6331</v>
      </c>
      <c r="I112" s="12" t="s">
        <v>5970</v>
      </c>
      <c r="J112" s="11" t="s">
        <v>3525</v>
      </c>
      <c r="K112" s="82" t="s">
        <v>6339</v>
      </c>
      <c r="L112" s="11" t="s">
        <v>5015</v>
      </c>
      <c r="M112" s="13"/>
      <c r="N112" s="13"/>
      <c r="O112" s="13"/>
      <c r="P112" s="13"/>
      <c r="Q112" s="13"/>
      <c r="R112" s="13"/>
    </row>
    <row r="113">
      <c r="A113" s="70" t="s">
        <v>6340</v>
      </c>
      <c r="B113" s="12" t="s">
        <v>6111</v>
      </c>
      <c r="C113" s="144" t="s">
        <v>6341</v>
      </c>
      <c r="D113" s="143" t="s">
        <v>1120</v>
      </c>
      <c r="E113" s="37" t="s">
        <v>6342</v>
      </c>
      <c r="F113" s="13"/>
      <c r="G113" s="932" t="s">
        <v>6343</v>
      </c>
      <c r="H113" s="501" t="s">
        <v>6331</v>
      </c>
      <c r="I113" s="12" t="s">
        <v>6007</v>
      </c>
      <c r="J113" s="11" t="s">
        <v>5015</v>
      </c>
      <c r="K113" s="13"/>
      <c r="L113" s="13"/>
      <c r="M113" s="13"/>
      <c r="N113" s="13"/>
      <c r="O113" s="13"/>
      <c r="P113" s="13"/>
      <c r="Q113" s="13"/>
      <c r="R113" s="13"/>
    </row>
    <row r="114">
      <c r="A114" s="70" t="s">
        <v>6344</v>
      </c>
      <c r="B114" s="12" t="s">
        <v>2273</v>
      </c>
      <c r="C114" s="13"/>
      <c r="D114" s="143" t="s">
        <v>1081</v>
      </c>
      <c r="E114" s="930" t="s">
        <v>6345</v>
      </c>
      <c r="F114" s="13"/>
      <c r="G114" s="13"/>
      <c r="H114" s="501" t="s">
        <v>6331</v>
      </c>
      <c r="I114" s="12" t="s">
        <v>6007</v>
      </c>
      <c r="J114" s="11" t="s">
        <v>5015</v>
      </c>
      <c r="K114" s="13"/>
      <c r="L114" s="13"/>
      <c r="M114" s="13"/>
      <c r="N114" s="13"/>
      <c r="O114" s="13"/>
      <c r="P114" s="13"/>
      <c r="Q114" s="13"/>
      <c r="R114" s="13"/>
    </row>
    <row r="115">
      <c r="A115" s="924" t="s">
        <v>6346</v>
      </c>
      <c r="B115" s="12" t="s">
        <v>2273</v>
      </c>
      <c r="C115" s="13"/>
      <c r="D115" s="942" t="s">
        <v>1108</v>
      </c>
      <c r="E115" s="930" t="s">
        <v>6347</v>
      </c>
      <c r="F115" s="13"/>
      <c r="G115" s="13"/>
      <c r="H115" s="501" t="s">
        <v>6331</v>
      </c>
      <c r="I115" s="12" t="s">
        <v>5970</v>
      </c>
      <c r="J115" s="11" t="s">
        <v>3525</v>
      </c>
      <c r="K115" s="8" t="s">
        <v>6348</v>
      </c>
      <c r="L115" s="13"/>
      <c r="M115" s="13"/>
      <c r="N115" s="13"/>
      <c r="O115" s="13"/>
      <c r="P115" s="13"/>
      <c r="Q115" s="13"/>
      <c r="R115" s="13"/>
    </row>
    <row r="116">
      <c r="A116" s="70" t="s">
        <v>6349</v>
      </c>
      <c r="B116" s="12" t="s">
        <v>2273</v>
      </c>
      <c r="C116" s="144" t="s">
        <v>6350</v>
      </c>
      <c r="D116" s="942" t="s">
        <v>1108</v>
      </c>
      <c r="E116" s="37" t="s">
        <v>6351</v>
      </c>
      <c r="F116" s="13"/>
      <c r="G116" s="13"/>
      <c r="H116" s="501" t="s">
        <v>6331</v>
      </c>
      <c r="I116" s="12" t="s">
        <v>5970</v>
      </c>
      <c r="J116" s="11" t="s">
        <v>3525</v>
      </c>
      <c r="K116" s="12" t="s">
        <v>5970</v>
      </c>
      <c r="L116" s="11" t="s">
        <v>5015</v>
      </c>
      <c r="M116" s="13"/>
      <c r="N116" s="13"/>
      <c r="O116" s="13"/>
      <c r="P116" s="13"/>
      <c r="Q116" s="13"/>
      <c r="R116" s="13"/>
    </row>
    <row r="117">
      <c r="A117" s="924" t="s">
        <v>6352</v>
      </c>
      <c r="B117" s="144" t="s">
        <v>6353</v>
      </c>
      <c r="C117" s="11" t="s">
        <v>6354</v>
      </c>
      <c r="D117" s="143" t="s">
        <v>1081</v>
      </c>
      <c r="E117" s="930" t="s">
        <v>6355</v>
      </c>
      <c r="F117" s="13"/>
      <c r="G117" s="13"/>
      <c r="H117" s="501" t="s">
        <v>6331</v>
      </c>
      <c r="I117" s="48" t="s">
        <v>6356</v>
      </c>
      <c r="J117" s="13"/>
      <c r="K117" s="13"/>
      <c r="L117" s="13"/>
      <c r="M117" s="13"/>
      <c r="N117" s="13"/>
      <c r="O117" s="13"/>
      <c r="P117" s="13"/>
      <c r="Q117" s="13"/>
      <c r="R117" s="13"/>
    </row>
    <row r="118">
      <c r="A118" s="70" t="s">
        <v>6357</v>
      </c>
      <c r="B118" s="12" t="s">
        <v>6358</v>
      </c>
      <c r="C118" s="11" t="s">
        <v>6359</v>
      </c>
      <c r="D118" s="13"/>
      <c r="E118" s="930" t="s">
        <v>6360</v>
      </c>
      <c r="F118" s="13"/>
      <c r="G118" s="13"/>
      <c r="H118" s="501" t="s">
        <v>6331</v>
      </c>
      <c r="I118" s="82" t="s">
        <v>6361</v>
      </c>
      <c r="J118" s="11" t="s">
        <v>5015</v>
      </c>
      <c r="K118" s="13"/>
      <c r="L118" s="13"/>
      <c r="M118" s="13"/>
      <c r="N118" s="13"/>
      <c r="O118" s="13"/>
      <c r="P118" s="13"/>
      <c r="Q118" s="13"/>
      <c r="R118" s="13"/>
    </row>
    <row r="119">
      <c r="A119" s="933" t="s">
        <v>6362</v>
      </c>
      <c r="B119" s="12" t="s">
        <v>6363</v>
      </c>
      <c r="C119" s="11" t="s">
        <v>6364</v>
      </c>
      <c r="D119" s="143" t="s">
        <v>1073</v>
      </c>
      <c r="E119" s="930" t="s">
        <v>6365</v>
      </c>
      <c r="F119" s="13"/>
      <c r="G119" s="13"/>
      <c r="H119" s="501" t="s">
        <v>6331</v>
      </c>
      <c r="I119" s="12" t="s">
        <v>6366</v>
      </c>
      <c r="J119" s="11" t="s">
        <v>5015</v>
      </c>
      <c r="K119" s="13"/>
      <c r="L119" s="13"/>
      <c r="M119" s="13"/>
      <c r="N119" s="13"/>
      <c r="O119" s="13"/>
      <c r="P119" s="13"/>
      <c r="Q119" s="13"/>
      <c r="R119" s="13"/>
    </row>
    <row r="120">
      <c r="A120" s="70" t="s">
        <v>6367</v>
      </c>
      <c r="B120" s="12" t="s">
        <v>2273</v>
      </c>
      <c r="C120" s="11" t="s">
        <v>6368</v>
      </c>
      <c r="D120" s="143" t="s">
        <v>1120</v>
      </c>
      <c r="E120" s="37" t="s">
        <v>6369</v>
      </c>
      <c r="F120" s="13"/>
      <c r="G120" s="13"/>
      <c r="H120" s="501" t="s">
        <v>6331</v>
      </c>
      <c r="I120" s="12" t="s">
        <v>5970</v>
      </c>
      <c r="J120" s="11" t="s">
        <v>3525</v>
      </c>
      <c r="K120" s="82" t="s">
        <v>6370</v>
      </c>
      <c r="L120" s="11" t="s">
        <v>5015</v>
      </c>
      <c r="M120" s="13"/>
      <c r="N120" s="13"/>
      <c r="O120" s="13"/>
      <c r="P120" s="13"/>
      <c r="Q120" s="13"/>
      <c r="R120" s="13"/>
    </row>
    <row r="121">
      <c r="A121" s="933" t="s">
        <v>95</v>
      </c>
      <c r="B121" s="144" t="s">
        <v>6371</v>
      </c>
      <c r="C121" s="11" t="s">
        <v>6372</v>
      </c>
      <c r="D121" s="942" t="s">
        <v>1108</v>
      </c>
      <c r="E121" s="930" t="s">
        <v>6373</v>
      </c>
      <c r="F121" s="13"/>
      <c r="G121" s="13"/>
      <c r="H121" s="501" t="s">
        <v>6331</v>
      </c>
      <c r="I121" s="12" t="s">
        <v>6326</v>
      </c>
      <c r="J121" s="11" t="s">
        <v>5015</v>
      </c>
      <c r="K121" s="13"/>
      <c r="L121" s="13"/>
      <c r="M121" s="13"/>
      <c r="N121" s="13"/>
      <c r="O121" s="13"/>
      <c r="P121" s="13"/>
      <c r="Q121" s="13"/>
      <c r="R121" s="13"/>
    </row>
    <row r="122">
      <c r="A122" s="409" t="s">
        <v>6374</v>
      </c>
      <c r="B122" s="12" t="s">
        <v>5833</v>
      </c>
      <c r="C122" s="11" t="s">
        <v>6375</v>
      </c>
      <c r="D122" s="12" t="s">
        <v>6376</v>
      </c>
      <c r="E122" s="930" t="s">
        <v>6377</v>
      </c>
      <c r="F122" s="13"/>
      <c r="G122" s="13"/>
      <c r="H122" s="501" t="s">
        <v>6331</v>
      </c>
      <c r="I122" s="48" t="s">
        <v>6378</v>
      </c>
      <c r="J122" s="13"/>
      <c r="K122" s="13"/>
      <c r="L122" s="13"/>
      <c r="M122" s="13"/>
      <c r="N122" s="13"/>
      <c r="O122" s="13"/>
      <c r="P122" s="13"/>
      <c r="Q122" s="13"/>
      <c r="R122" s="13"/>
    </row>
    <row r="123">
      <c r="A123" s="417" t="s">
        <v>6379</v>
      </c>
      <c r="B123" s="13"/>
      <c r="C123" s="13"/>
      <c r="D123" s="13"/>
      <c r="E123" s="37" t="s">
        <v>6380</v>
      </c>
      <c r="F123" s="13"/>
      <c r="G123" s="932" t="s">
        <v>6381</v>
      </c>
      <c r="H123" s="465" t="s">
        <v>5216</v>
      </c>
      <c r="I123" s="12" t="s">
        <v>5970</v>
      </c>
      <c r="J123" s="11" t="s">
        <v>3525</v>
      </c>
      <c r="K123" s="82" t="s">
        <v>6382</v>
      </c>
      <c r="L123" s="11" t="s">
        <v>5015</v>
      </c>
      <c r="M123" s="13"/>
      <c r="N123" s="13"/>
      <c r="O123" s="13"/>
      <c r="P123" s="13"/>
      <c r="Q123" s="13"/>
      <c r="R123" s="13"/>
    </row>
    <row r="124">
      <c r="A124" s="924" t="s">
        <v>1239</v>
      </c>
      <c r="B124" s="12" t="s">
        <v>6383</v>
      </c>
      <c r="C124" s="11" t="s">
        <v>6384</v>
      </c>
      <c r="D124" s="11" t="s">
        <v>5020</v>
      </c>
      <c r="E124" s="37" t="s">
        <v>6385</v>
      </c>
      <c r="F124" s="13"/>
      <c r="G124" s="13"/>
      <c r="H124" s="465" t="s">
        <v>5216</v>
      </c>
      <c r="I124" s="48" t="s">
        <v>6386</v>
      </c>
      <c r="J124" s="13"/>
      <c r="K124" s="8"/>
      <c r="L124" s="13"/>
      <c r="M124" s="13"/>
      <c r="N124" s="13"/>
      <c r="O124" s="13"/>
      <c r="P124" s="13"/>
      <c r="Q124" s="13"/>
      <c r="R124" s="13"/>
    </row>
    <row r="125">
      <c r="A125" s="70" t="s">
        <v>6387</v>
      </c>
      <c r="B125" s="144" t="s">
        <v>6201</v>
      </c>
      <c r="C125" s="13"/>
      <c r="D125" s="943">
        <v>45698.0</v>
      </c>
      <c r="E125" s="37" t="s">
        <v>6388</v>
      </c>
      <c r="F125" s="13"/>
      <c r="G125" s="932" t="s">
        <v>6389</v>
      </c>
      <c r="H125" s="465" t="s">
        <v>5216</v>
      </c>
      <c r="I125" s="12" t="s">
        <v>5970</v>
      </c>
      <c r="J125" s="11" t="s">
        <v>3525</v>
      </c>
      <c r="K125" s="12" t="s">
        <v>6326</v>
      </c>
      <c r="L125" s="12" t="s">
        <v>3581</v>
      </c>
      <c r="M125" s="13"/>
      <c r="N125" s="13"/>
      <c r="O125" s="13"/>
      <c r="P125" s="13"/>
      <c r="Q125" s="13"/>
      <c r="R125" s="13"/>
    </row>
    <row r="126">
      <c r="A126" s="70" t="s">
        <v>6390</v>
      </c>
      <c r="B126" s="8" t="s">
        <v>6391</v>
      </c>
      <c r="C126" s="12" t="s">
        <v>6392</v>
      </c>
      <c r="D126" s="143" t="s">
        <v>1073</v>
      </c>
      <c r="E126" s="37" t="s">
        <v>6393</v>
      </c>
      <c r="F126" s="13"/>
      <c r="G126" s="13"/>
      <c r="H126" s="465" t="s">
        <v>5216</v>
      </c>
      <c r="I126" s="48" t="s">
        <v>6394</v>
      </c>
      <c r="J126" s="13"/>
      <c r="K126" s="13"/>
      <c r="L126" s="13"/>
      <c r="M126" s="13"/>
      <c r="N126" s="13"/>
      <c r="O126" s="13"/>
      <c r="P126" s="13"/>
      <c r="Q126" s="13"/>
      <c r="R126" s="13"/>
    </row>
    <row r="127">
      <c r="A127" s="12" t="s">
        <v>6395</v>
      </c>
      <c r="B127" s="12" t="s">
        <v>6396</v>
      </c>
      <c r="C127" s="144" t="s">
        <v>6397</v>
      </c>
      <c r="D127" s="11" t="s">
        <v>4442</v>
      </c>
      <c r="E127" s="930" t="s">
        <v>6398</v>
      </c>
      <c r="F127" s="13"/>
      <c r="G127" s="13"/>
      <c r="H127" s="465" t="s">
        <v>5216</v>
      </c>
      <c r="I127" s="8" t="s">
        <v>6399</v>
      </c>
      <c r="J127" s="12" t="s">
        <v>3581</v>
      </c>
      <c r="K127" s="13"/>
      <c r="L127" s="13"/>
      <c r="M127" s="13"/>
      <c r="N127" s="13"/>
      <c r="O127" s="13"/>
      <c r="P127" s="13"/>
      <c r="Q127" s="13"/>
      <c r="R127" s="13"/>
    </row>
    <row r="128">
      <c r="A128" s="933" t="s">
        <v>6400</v>
      </c>
      <c r="B128" s="144" t="s">
        <v>6401</v>
      </c>
      <c r="C128" s="144" t="s">
        <v>6402</v>
      </c>
      <c r="D128" s="11" t="s">
        <v>5983</v>
      </c>
      <c r="E128" s="930" t="s">
        <v>6403</v>
      </c>
      <c r="F128" s="13"/>
      <c r="G128" s="13"/>
      <c r="H128" s="465" t="s">
        <v>5216</v>
      </c>
      <c r="I128" s="12" t="s">
        <v>5970</v>
      </c>
      <c r="J128" s="11" t="s">
        <v>3525</v>
      </c>
      <c r="K128" s="12" t="s">
        <v>6404</v>
      </c>
      <c r="L128" s="13"/>
      <c r="M128" s="13"/>
      <c r="N128" s="13"/>
      <c r="O128" s="13"/>
      <c r="P128" s="13"/>
      <c r="Q128" s="13"/>
      <c r="R128" s="13"/>
    </row>
    <row r="129">
      <c r="A129" s="24" t="s">
        <v>6405</v>
      </c>
      <c r="B129" s="12" t="s">
        <v>2273</v>
      </c>
      <c r="C129" s="144" t="s">
        <v>6406</v>
      </c>
      <c r="D129" s="11" t="s">
        <v>6407</v>
      </c>
      <c r="E129" s="37" t="s">
        <v>6408</v>
      </c>
      <c r="F129" s="13"/>
      <c r="G129" s="932" t="s">
        <v>6409</v>
      </c>
      <c r="H129" s="465" t="s">
        <v>5216</v>
      </c>
      <c r="I129" s="12" t="s">
        <v>5970</v>
      </c>
      <c r="J129" s="11" t="s">
        <v>3525</v>
      </c>
      <c r="K129" s="82" t="s">
        <v>6410</v>
      </c>
      <c r="L129" s="12" t="s">
        <v>3581</v>
      </c>
      <c r="M129" s="13"/>
      <c r="N129" s="13"/>
      <c r="O129" s="13"/>
      <c r="P129" s="13"/>
      <c r="Q129" s="13"/>
      <c r="R129" s="13"/>
    </row>
    <row r="130">
      <c r="A130" s="944" t="s">
        <v>6411</v>
      </c>
      <c r="B130" s="8" t="s">
        <v>6412</v>
      </c>
      <c r="C130" s="13"/>
      <c r="D130" s="8" t="s">
        <v>6413</v>
      </c>
      <c r="E130" s="12" t="s">
        <v>6414</v>
      </c>
      <c r="F130" s="13"/>
      <c r="G130" s="932" t="s">
        <v>6415</v>
      </c>
      <c r="H130" s="436" t="s">
        <v>3516</v>
      </c>
      <c r="I130" s="12" t="s">
        <v>5970</v>
      </c>
      <c r="J130" s="11" t="s">
        <v>3525</v>
      </c>
      <c r="K130" s="82" t="s">
        <v>6416</v>
      </c>
      <c r="L130" s="13"/>
      <c r="M130" s="13"/>
      <c r="N130" s="13"/>
      <c r="O130" s="13"/>
      <c r="P130" s="13"/>
      <c r="Q130" s="13"/>
      <c r="R130" s="13"/>
    </row>
    <row r="131">
      <c r="A131" s="944" t="s">
        <v>6417</v>
      </c>
      <c r="B131" s="12" t="s">
        <v>2273</v>
      </c>
      <c r="C131" s="11" t="s">
        <v>6418</v>
      </c>
      <c r="D131" s="8" t="s">
        <v>6419</v>
      </c>
      <c r="E131" s="12" t="s">
        <v>6420</v>
      </c>
      <c r="F131" s="13"/>
      <c r="G131" s="932" t="s">
        <v>6415</v>
      </c>
      <c r="H131" s="436" t="s">
        <v>3516</v>
      </c>
      <c r="I131" s="12" t="s">
        <v>5970</v>
      </c>
      <c r="J131" s="11" t="s">
        <v>3525</v>
      </c>
      <c r="K131" s="82" t="s">
        <v>6416</v>
      </c>
      <c r="L131" s="13"/>
      <c r="M131" s="13"/>
      <c r="N131" s="13"/>
      <c r="O131" s="13"/>
      <c r="P131" s="13"/>
      <c r="Q131" s="13"/>
      <c r="R131" s="13"/>
    </row>
    <row r="132">
      <c r="A132" s="944" t="s">
        <v>6421</v>
      </c>
      <c r="B132" s="12" t="s">
        <v>5737</v>
      </c>
      <c r="C132" s="144" t="s">
        <v>6422</v>
      </c>
      <c r="D132" s="12" t="s">
        <v>6423</v>
      </c>
      <c r="E132" s="930" t="s">
        <v>6424</v>
      </c>
      <c r="F132" s="13"/>
      <c r="G132" s="929" t="s">
        <v>6425</v>
      </c>
      <c r="H132" s="436" t="s">
        <v>3516</v>
      </c>
      <c r="I132" s="48" t="s">
        <v>6426</v>
      </c>
      <c r="J132" s="13"/>
      <c r="K132" s="13"/>
      <c r="L132" s="13"/>
      <c r="M132" s="13"/>
      <c r="N132" s="13"/>
      <c r="O132" s="13"/>
      <c r="P132" s="13"/>
      <c r="Q132" s="13"/>
      <c r="R132" s="13"/>
    </row>
    <row r="133">
      <c r="A133" s="70" t="s">
        <v>6204</v>
      </c>
      <c r="B133" s="12" t="s">
        <v>5737</v>
      </c>
      <c r="C133" s="11" t="s">
        <v>6206</v>
      </c>
      <c r="D133" s="12" t="s">
        <v>4195</v>
      </c>
      <c r="E133" s="930" t="s">
        <v>6427</v>
      </c>
      <c r="F133" s="13"/>
      <c r="G133" s="13"/>
      <c r="H133" s="436" t="s">
        <v>3516</v>
      </c>
      <c r="I133" s="12" t="s">
        <v>5970</v>
      </c>
      <c r="J133" s="11" t="s">
        <v>3525</v>
      </c>
      <c r="K133" s="12" t="s">
        <v>6428</v>
      </c>
      <c r="L133" s="11" t="s">
        <v>3581</v>
      </c>
      <c r="M133" s="13"/>
      <c r="N133" s="13"/>
      <c r="O133" s="13"/>
      <c r="P133" s="13"/>
      <c r="Q133" s="13"/>
      <c r="R133" s="13"/>
    </row>
    <row r="134">
      <c r="A134" s="933" t="s">
        <v>6429</v>
      </c>
      <c r="B134" s="12" t="s">
        <v>2273</v>
      </c>
      <c r="C134" s="11" t="s">
        <v>6430</v>
      </c>
      <c r="D134" s="12" t="s">
        <v>6010</v>
      </c>
      <c r="E134" s="37" t="s">
        <v>6431</v>
      </c>
      <c r="F134" s="13"/>
      <c r="G134" s="929" t="s">
        <v>6432</v>
      </c>
      <c r="H134" s="436" t="s">
        <v>3516</v>
      </c>
      <c r="I134" s="12" t="s">
        <v>5970</v>
      </c>
      <c r="J134" s="11" t="s">
        <v>3525</v>
      </c>
      <c r="K134" s="12" t="s">
        <v>5970</v>
      </c>
      <c r="L134" s="11" t="s">
        <v>3581</v>
      </c>
      <c r="M134" s="13"/>
      <c r="N134" s="13"/>
      <c r="O134" s="13"/>
      <c r="P134" s="13"/>
      <c r="Q134" s="13"/>
      <c r="R134" s="13"/>
    </row>
    <row r="135">
      <c r="A135" s="933" t="s">
        <v>6433</v>
      </c>
      <c r="B135" s="144" t="s">
        <v>6434</v>
      </c>
      <c r="C135" s="11" t="s">
        <v>6206</v>
      </c>
      <c r="D135" s="12" t="s">
        <v>4636</v>
      </c>
      <c r="E135" s="37" t="s">
        <v>6435</v>
      </c>
      <c r="F135" s="935">
        <f>+37494008015</f>
        <v>37494008015</v>
      </c>
      <c r="G135" s="929" t="s">
        <v>6436</v>
      </c>
      <c r="H135" s="436" t="s">
        <v>3516</v>
      </c>
      <c r="I135" s="12" t="s">
        <v>5970</v>
      </c>
      <c r="J135" s="12" t="s">
        <v>3545</v>
      </c>
      <c r="K135" s="11" t="s">
        <v>6007</v>
      </c>
      <c r="L135" s="11" t="s">
        <v>3581</v>
      </c>
      <c r="M135" s="13"/>
      <c r="N135" s="13"/>
      <c r="O135" s="13"/>
      <c r="P135" s="13"/>
      <c r="Q135" s="13"/>
      <c r="R135" s="13"/>
    </row>
    <row r="136">
      <c r="A136" s="24" t="s">
        <v>6008</v>
      </c>
      <c r="B136" s="12" t="s">
        <v>2273</v>
      </c>
      <c r="C136" s="11" t="s">
        <v>6437</v>
      </c>
      <c r="D136" s="11" t="s">
        <v>1081</v>
      </c>
      <c r="E136" s="930" t="s">
        <v>6438</v>
      </c>
      <c r="F136" s="13"/>
      <c r="G136" s="932" t="s">
        <v>6439</v>
      </c>
      <c r="H136" s="436" t="s">
        <v>3516</v>
      </c>
      <c r="I136" s="12" t="s">
        <v>5970</v>
      </c>
      <c r="J136" s="11" t="s">
        <v>3525</v>
      </c>
      <c r="K136" s="11" t="s">
        <v>6007</v>
      </c>
      <c r="L136" s="11" t="s">
        <v>3581</v>
      </c>
      <c r="M136" s="13"/>
      <c r="N136" s="13"/>
      <c r="O136" s="13"/>
      <c r="P136" s="13"/>
      <c r="Q136" s="13"/>
      <c r="R136" s="13"/>
    </row>
    <row r="137">
      <c r="A137" s="70" t="s">
        <v>6440</v>
      </c>
      <c r="B137" s="12" t="s">
        <v>2273</v>
      </c>
      <c r="C137" s="144" t="s">
        <v>6441</v>
      </c>
      <c r="D137" s="143" t="s">
        <v>1081</v>
      </c>
      <c r="E137" s="930" t="s">
        <v>6442</v>
      </c>
      <c r="F137" s="13"/>
      <c r="G137" s="13"/>
      <c r="H137" s="436" t="s">
        <v>3516</v>
      </c>
      <c r="I137" s="82" t="s">
        <v>6443</v>
      </c>
      <c r="J137" s="11" t="s">
        <v>3581</v>
      </c>
      <c r="K137" s="13"/>
      <c r="L137" s="13"/>
      <c r="M137" s="13"/>
      <c r="N137" s="13"/>
      <c r="O137" s="13"/>
      <c r="P137" s="13"/>
      <c r="Q137" s="13"/>
      <c r="R137" s="13"/>
    </row>
    <row r="138">
      <c r="A138" s="24" t="s">
        <v>6444</v>
      </c>
      <c r="B138" s="12" t="s">
        <v>2273</v>
      </c>
      <c r="C138" s="11" t="s">
        <v>4880</v>
      </c>
      <c r="D138" s="11" t="s">
        <v>5828</v>
      </c>
      <c r="E138" s="930" t="s">
        <v>6445</v>
      </c>
      <c r="F138" s="13"/>
      <c r="G138" s="13"/>
      <c r="H138" s="436" t="s">
        <v>3516</v>
      </c>
      <c r="I138" s="12" t="s">
        <v>5970</v>
      </c>
      <c r="J138" s="11" t="s">
        <v>3525</v>
      </c>
      <c r="K138" s="8" t="s">
        <v>6446</v>
      </c>
      <c r="L138" s="11" t="s">
        <v>3581</v>
      </c>
      <c r="M138" s="8" t="s">
        <v>6447</v>
      </c>
      <c r="N138" s="753" t="s">
        <v>6448</v>
      </c>
      <c r="O138" s="13"/>
      <c r="P138" s="13"/>
      <c r="Q138" s="13"/>
      <c r="R138" s="13"/>
    </row>
    <row r="139">
      <c r="A139" s="70" t="s">
        <v>1112</v>
      </c>
      <c r="B139" s="12" t="s">
        <v>6449</v>
      </c>
      <c r="C139" s="11" t="s">
        <v>6450</v>
      </c>
      <c r="D139" s="11" t="s">
        <v>5828</v>
      </c>
      <c r="E139" s="37" t="s">
        <v>6451</v>
      </c>
      <c r="F139" s="13"/>
      <c r="G139" s="929" t="s">
        <v>6452</v>
      </c>
      <c r="H139" s="436" t="s">
        <v>3516</v>
      </c>
      <c r="I139" s="8" t="s">
        <v>6453</v>
      </c>
      <c r="J139" s="11" t="s">
        <v>3581</v>
      </c>
      <c r="K139" s="13"/>
      <c r="L139" s="13"/>
      <c r="M139" s="13"/>
      <c r="N139" s="13"/>
      <c r="O139" s="13"/>
      <c r="P139" s="13"/>
      <c r="Q139" s="13"/>
      <c r="R139" s="13"/>
    </row>
    <row r="140">
      <c r="A140" s="924" t="s">
        <v>1160</v>
      </c>
      <c r="B140" s="144" t="s">
        <v>6253</v>
      </c>
      <c r="C140" s="421" t="s">
        <v>3519</v>
      </c>
      <c r="D140" s="11" t="s">
        <v>6255</v>
      </c>
      <c r="E140" s="930" t="s">
        <v>6454</v>
      </c>
      <c r="F140" s="13"/>
      <c r="G140" s="13"/>
      <c r="H140" s="436" t="s">
        <v>3516</v>
      </c>
      <c r="I140" s="409" t="s">
        <v>6455</v>
      </c>
      <c r="J140" s="13"/>
      <c r="K140" s="13"/>
      <c r="L140" s="13"/>
      <c r="M140" s="13"/>
      <c r="N140" s="13"/>
      <c r="O140" s="13"/>
      <c r="P140" s="13"/>
      <c r="Q140" s="13"/>
      <c r="R140" s="13"/>
    </row>
    <row r="141">
      <c r="A141" s="945" t="s">
        <v>6456</v>
      </c>
      <c r="B141" s="8" t="s">
        <v>6457</v>
      </c>
      <c r="C141" s="144" t="s">
        <v>6458</v>
      </c>
      <c r="D141" s="12" t="s">
        <v>4636</v>
      </c>
      <c r="E141" s="930" t="s">
        <v>6459</v>
      </c>
      <c r="F141" s="13"/>
      <c r="G141" s="13"/>
      <c r="H141" s="436" t="s">
        <v>3516</v>
      </c>
      <c r="I141" s="12" t="s">
        <v>6007</v>
      </c>
      <c r="J141" s="11" t="s">
        <v>3581</v>
      </c>
      <c r="K141" s="13"/>
      <c r="L141" s="13"/>
      <c r="M141" s="13"/>
      <c r="N141" s="13"/>
      <c r="O141" s="13"/>
      <c r="P141" s="13"/>
      <c r="Q141" s="13"/>
      <c r="R141" s="13"/>
    </row>
    <row r="142">
      <c r="A142" s="946" t="s">
        <v>6460</v>
      </c>
      <c r="B142" s="12" t="s">
        <v>5450</v>
      </c>
      <c r="C142" s="144" t="s">
        <v>6461</v>
      </c>
      <c r="D142" s="13"/>
      <c r="E142" s="37" t="s">
        <v>6462</v>
      </c>
      <c r="F142" s="13"/>
      <c r="G142" s="13"/>
      <c r="H142" s="465" t="s">
        <v>3520</v>
      </c>
      <c r="I142" s="12" t="s">
        <v>5970</v>
      </c>
      <c r="J142" s="12" t="s">
        <v>3534</v>
      </c>
      <c r="K142" s="82" t="s">
        <v>6463</v>
      </c>
      <c r="L142" s="11" t="s">
        <v>3581</v>
      </c>
      <c r="M142" s="13"/>
      <c r="N142" s="13"/>
      <c r="O142" s="13"/>
      <c r="P142" s="13"/>
      <c r="Q142" s="13"/>
      <c r="R142" s="13"/>
    </row>
    <row r="143">
      <c r="A143" s="70" t="s">
        <v>5989</v>
      </c>
      <c r="B143" s="12" t="s">
        <v>2273</v>
      </c>
      <c r="C143" s="144" t="s">
        <v>6464</v>
      </c>
      <c r="D143" s="143" t="s">
        <v>1081</v>
      </c>
      <c r="E143" s="11" t="s">
        <v>6465</v>
      </c>
      <c r="F143" s="13"/>
      <c r="G143" s="13"/>
      <c r="H143" s="465" t="s">
        <v>3520</v>
      </c>
      <c r="I143" s="82" t="s">
        <v>6466</v>
      </c>
      <c r="J143" s="11" t="s">
        <v>3581</v>
      </c>
      <c r="K143" s="13"/>
      <c r="L143" s="13"/>
      <c r="M143" s="13"/>
      <c r="N143" s="13"/>
      <c r="O143" s="13"/>
      <c r="P143" s="13"/>
      <c r="Q143" s="13"/>
      <c r="R143" s="13"/>
    </row>
    <row r="144">
      <c r="A144" s="944" t="s">
        <v>6467</v>
      </c>
      <c r="B144" s="144" t="s">
        <v>6468</v>
      </c>
      <c r="C144" s="144" t="s">
        <v>6469</v>
      </c>
      <c r="D144" s="143" t="s">
        <v>1081</v>
      </c>
      <c r="E144" s="11" t="s">
        <v>6470</v>
      </c>
      <c r="F144" s="13"/>
      <c r="G144" s="13"/>
      <c r="H144" s="465" t="s">
        <v>3520</v>
      </c>
      <c r="I144" s="11" t="s">
        <v>5932</v>
      </c>
      <c r="J144" s="12" t="s">
        <v>3534</v>
      </c>
      <c r="K144" s="48" t="s">
        <v>6471</v>
      </c>
      <c r="L144" s="13"/>
      <c r="M144" s="13"/>
      <c r="N144" s="13"/>
      <c r="O144" s="13"/>
      <c r="P144" s="13"/>
      <c r="Q144" s="13"/>
      <c r="R144" s="13"/>
    </row>
    <row r="145">
      <c r="A145" s="933" t="s">
        <v>6472</v>
      </c>
      <c r="B145" s="12" t="s">
        <v>6449</v>
      </c>
      <c r="C145" s="11" t="s">
        <v>6473</v>
      </c>
      <c r="D145" s="143" t="s">
        <v>1081</v>
      </c>
      <c r="E145" s="930" t="s">
        <v>6474</v>
      </c>
      <c r="F145" s="13"/>
      <c r="G145" s="932" t="s">
        <v>6475</v>
      </c>
      <c r="H145" s="465" t="s">
        <v>3520</v>
      </c>
      <c r="I145" s="11" t="s">
        <v>5932</v>
      </c>
      <c r="J145" s="11" t="s">
        <v>3581</v>
      </c>
      <c r="K145" s="13"/>
      <c r="L145" s="13"/>
      <c r="M145" s="13"/>
      <c r="N145" s="13"/>
      <c r="O145" s="13"/>
      <c r="P145" s="13"/>
      <c r="Q145" s="13"/>
      <c r="R145" s="13"/>
    </row>
    <row r="146">
      <c r="A146" s="24" t="s">
        <v>6301</v>
      </c>
      <c r="B146" s="12" t="s">
        <v>5737</v>
      </c>
      <c r="C146" s="11" t="s">
        <v>6476</v>
      </c>
      <c r="D146" s="143" t="s">
        <v>1146</v>
      </c>
      <c r="E146" s="930" t="s">
        <v>6477</v>
      </c>
      <c r="F146" s="13"/>
      <c r="G146" s="13"/>
      <c r="H146" s="465" t="s">
        <v>3520</v>
      </c>
      <c r="I146" s="12" t="s">
        <v>6007</v>
      </c>
      <c r="J146" s="13"/>
      <c r="K146" s="13"/>
      <c r="L146" s="13"/>
      <c r="M146" s="13"/>
      <c r="N146" s="13"/>
      <c r="O146" s="13"/>
      <c r="P146" s="13"/>
      <c r="Q146" s="13"/>
      <c r="R146" s="13"/>
    </row>
    <row r="147">
      <c r="A147" s="924" t="s">
        <v>6478</v>
      </c>
      <c r="B147" s="144" t="s">
        <v>6479</v>
      </c>
      <c r="C147" s="11" t="s">
        <v>6480</v>
      </c>
      <c r="D147" s="143" t="s">
        <v>1081</v>
      </c>
      <c r="E147" s="930" t="s">
        <v>6481</v>
      </c>
      <c r="F147" s="947">
        <f>+37441700012</f>
        <v>37441700012</v>
      </c>
      <c r="G147" s="932" t="s">
        <v>6482</v>
      </c>
      <c r="H147" s="465" t="s">
        <v>3520</v>
      </c>
      <c r="I147" s="48" t="s">
        <v>6483</v>
      </c>
      <c r="J147" s="13"/>
      <c r="K147" s="13"/>
      <c r="L147" s="13"/>
      <c r="M147" s="13"/>
      <c r="N147" s="13"/>
      <c r="O147" s="13"/>
      <c r="P147" s="13"/>
      <c r="Q147" s="13"/>
      <c r="R147" s="13"/>
    </row>
    <row r="148">
      <c r="A148" s="328" t="s">
        <v>6484</v>
      </c>
      <c r="B148" s="144" t="s">
        <v>6485</v>
      </c>
      <c r="C148" s="144" t="s">
        <v>6486</v>
      </c>
      <c r="D148" s="11" t="s">
        <v>5855</v>
      </c>
      <c r="E148" s="37" t="s">
        <v>6487</v>
      </c>
      <c r="F148" s="13"/>
      <c r="G148" s="929" t="s">
        <v>6488</v>
      </c>
      <c r="H148" s="465" t="s">
        <v>3520</v>
      </c>
      <c r="I148" s="11" t="s">
        <v>5932</v>
      </c>
      <c r="J148" s="12" t="s">
        <v>3534</v>
      </c>
      <c r="K148" s="11" t="s">
        <v>5932</v>
      </c>
      <c r="L148" s="11" t="s">
        <v>3581</v>
      </c>
      <c r="M148" s="13"/>
      <c r="N148" s="13"/>
      <c r="O148" s="13"/>
      <c r="P148" s="13"/>
      <c r="Q148" s="13"/>
      <c r="R148" s="13"/>
    </row>
    <row r="149">
      <c r="A149" s="70" t="s">
        <v>64</v>
      </c>
      <c r="B149" s="144" t="s">
        <v>6489</v>
      </c>
      <c r="C149" s="8" t="s">
        <v>6490</v>
      </c>
      <c r="D149" s="143" t="s">
        <v>1081</v>
      </c>
      <c r="E149" s="37" t="s">
        <v>6491</v>
      </c>
      <c r="F149" s="13"/>
      <c r="G149" s="929" t="s">
        <v>6492</v>
      </c>
      <c r="H149" s="465" t="s">
        <v>3520</v>
      </c>
      <c r="I149" s="11" t="s">
        <v>5932</v>
      </c>
      <c r="J149" s="12" t="s">
        <v>3545</v>
      </c>
      <c r="K149" s="11" t="s">
        <v>5932</v>
      </c>
      <c r="L149" s="11" t="s">
        <v>3581</v>
      </c>
      <c r="M149" s="13"/>
      <c r="N149" s="13"/>
      <c r="O149" s="13"/>
      <c r="P149" s="13"/>
      <c r="Q149" s="13"/>
      <c r="R149" s="13"/>
    </row>
    <row r="150">
      <c r="A150" s="70" t="s">
        <v>6493</v>
      </c>
      <c r="B150" s="144" t="s">
        <v>6494</v>
      </c>
      <c r="C150" s="144" t="s">
        <v>6495</v>
      </c>
      <c r="D150" s="143" t="s">
        <v>1073</v>
      </c>
      <c r="E150" s="930" t="s">
        <v>6496</v>
      </c>
      <c r="F150" s="13"/>
      <c r="G150" s="929" t="s">
        <v>6497</v>
      </c>
      <c r="H150" s="465" t="s">
        <v>3520</v>
      </c>
      <c r="I150" s="12" t="s">
        <v>6007</v>
      </c>
      <c r="J150" s="11" t="s">
        <v>3581</v>
      </c>
      <c r="K150" s="13"/>
      <c r="L150" s="13"/>
      <c r="M150" s="13"/>
      <c r="N150" s="13"/>
      <c r="O150" s="13"/>
      <c r="P150" s="13"/>
      <c r="Q150" s="13"/>
      <c r="R150" s="13"/>
    </row>
    <row r="151">
      <c r="A151" s="70" t="s">
        <v>6498</v>
      </c>
      <c r="B151" s="12" t="s">
        <v>5737</v>
      </c>
      <c r="C151" s="144" t="s">
        <v>6499</v>
      </c>
      <c r="D151" s="143" t="s">
        <v>1073</v>
      </c>
      <c r="E151" s="37" t="s">
        <v>6500</v>
      </c>
      <c r="F151" s="13"/>
      <c r="G151" s="13"/>
      <c r="H151" s="465" t="s">
        <v>3520</v>
      </c>
      <c r="I151" s="12" t="s">
        <v>6007</v>
      </c>
      <c r="J151" s="11" t="s">
        <v>3581</v>
      </c>
      <c r="K151" s="13"/>
      <c r="L151" s="13"/>
      <c r="M151" s="13"/>
      <c r="N151" s="13"/>
      <c r="O151" s="13"/>
      <c r="P151" s="13"/>
      <c r="Q151" s="13"/>
      <c r="R151" s="13"/>
    </row>
    <row r="152">
      <c r="A152" s="70" t="s">
        <v>6501</v>
      </c>
      <c r="B152" s="12" t="s">
        <v>2273</v>
      </c>
      <c r="C152" s="144" t="s">
        <v>6502</v>
      </c>
      <c r="D152" s="143" t="s">
        <v>1120</v>
      </c>
      <c r="E152" s="12" t="s">
        <v>6503</v>
      </c>
      <c r="F152" s="13"/>
      <c r="G152" s="932" t="s">
        <v>6504</v>
      </c>
      <c r="H152" s="436" t="s">
        <v>3525</v>
      </c>
      <c r="I152" s="12" t="s">
        <v>6007</v>
      </c>
      <c r="J152" s="11" t="s">
        <v>3581</v>
      </c>
      <c r="K152" s="13"/>
      <c r="L152" s="13"/>
      <c r="M152" s="13"/>
      <c r="N152" s="13"/>
      <c r="O152" s="13"/>
      <c r="P152" s="13"/>
      <c r="Q152" s="13"/>
      <c r="R152" s="13"/>
    </row>
    <row r="153">
      <c r="A153" s="70" t="s">
        <v>6505</v>
      </c>
      <c r="B153" s="12" t="s">
        <v>2273</v>
      </c>
      <c r="C153" s="13"/>
      <c r="D153" s="143" t="s">
        <v>1120</v>
      </c>
      <c r="E153" s="12" t="s">
        <v>6506</v>
      </c>
      <c r="F153" s="13"/>
      <c r="G153" s="932" t="s">
        <v>6507</v>
      </c>
      <c r="H153" s="436" t="s">
        <v>3525</v>
      </c>
      <c r="I153" s="82" t="s">
        <v>6508</v>
      </c>
      <c r="J153" s="11" t="s">
        <v>3581</v>
      </c>
      <c r="K153" s="13"/>
      <c r="L153" s="13"/>
      <c r="M153" s="13"/>
      <c r="N153" s="13"/>
      <c r="O153" s="13"/>
      <c r="P153" s="13"/>
      <c r="Q153" s="13"/>
      <c r="R153" s="13"/>
    </row>
    <row r="154">
      <c r="A154" s="924" t="s">
        <v>6509</v>
      </c>
      <c r="B154" s="13"/>
      <c r="C154" s="144" t="s">
        <v>6510</v>
      </c>
      <c r="D154" s="11" t="s">
        <v>5983</v>
      </c>
      <c r="E154" s="37" t="s">
        <v>6511</v>
      </c>
      <c r="F154" s="13"/>
      <c r="G154" s="13"/>
      <c r="H154" s="436" t="s">
        <v>3525</v>
      </c>
      <c r="I154" s="11" t="s">
        <v>5932</v>
      </c>
      <c r="J154" s="11" t="s">
        <v>3545</v>
      </c>
      <c r="K154" s="8" t="s">
        <v>6512</v>
      </c>
      <c r="L154" s="13"/>
      <c r="M154" s="13"/>
      <c r="N154" s="13"/>
      <c r="O154" s="13"/>
      <c r="P154" s="13"/>
      <c r="Q154" s="13"/>
      <c r="R154" s="13"/>
      <c r="S154" s="13"/>
      <c r="T154" s="13"/>
      <c r="U154" s="13"/>
      <c r="V154" s="13"/>
      <c r="W154" s="13"/>
      <c r="X154" s="13"/>
      <c r="Y154" s="13"/>
      <c r="Z154" s="13"/>
    </row>
    <row r="155">
      <c r="A155" s="70" t="s">
        <v>6513</v>
      </c>
      <c r="B155" s="12" t="s">
        <v>2273</v>
      </c>
      <c r="C155" s="13"/>
      <c r="D155" s="11" t="s">
        <v>5754</v>
      </c>
      <c r="E155" s="37" t="s">
        <v>6514</v>
      </c>
      <c r="F155" s="13"/>
      <c r="G155" s="932" t="s">
        <v>6515</v>
      </c>
      <c r="H155" s="436" t="s">
        <v>3525</v>
      </c>
      <c r="I155" s="11" t="s">
        <v>5932</v>
      </c>
      <c r="J155" s="11" t="s">
        <v>3545</v>
      </c>
      <c r="K155" s="12" t="s">
        <v>6007</v>
      </c>
      <c r="L155" s="13"/>
      <c r="M155" s="13"/>
      <c r="N155" s="13"/>
      <c r="O155" s="13"/>
      <c r="P155" s="13"/>
      <c r="Q155" s="13"/>
      <c r="R155" s="13"/>
      <c r="S155" s="13"/>
      <c r="T155" s="13"/>
      <c r="U155" s="13"/>
      <c r="V155" s="13"/>
      <c r="W155" s="13"/>
      <c r="X155" s="13"/>
      <c r="Y155" s="13"/>
      <c r="Z155" s="13"/>
    </row>
    <row r="156">
      <c r="A156" s="924" t="s">
        <v>894</v>
      </c>
      <c r="B156" s="8" t="s">
        <v>6516</v>
      </c>
      <c r="C156" s="11" t="s">
        <v>6517</v>
      </c>
      <c r="D156" s="143" t="s">
        <v>1120</v>
      </c>
      <c r="E156" s="930" t="s">
        <v>6518</v>
      </c>
      <c r="F156" s="13"/>
      <c r="G156" s="929" t="s">
        <v>6519</v>
      </c>
      <c r="H156" s="436" t="s">
        <v>3525</v>
      </c>
      <c r="I156" s="11" t="s">
        <v>5932</v>
      </c>
      <c r="J156" s="11" t="s">
        <v>3545</v>
      </c>
      <c r="K156" s="425" t="s">
        <v>6520</v>
      </c>
      <c r="L156" s="13"/>
      <c r="M156" s="13"/>
      <c r="N156" s="13"/>
      <c r="O156" s="13"/>
      <c r="P156" s="13"/>
      <c r="Q156" s="13"/>
      <c r="R156" s="13"/>
      <c r="S156" s="13"/>
      <c r="T156" s="13"/>
      <c r="U156" s="13"/>
      <c r="V156" s="13"/>
      <c r="W156" s="13"/>
      <c r="X156" s="13"/>
      <c r="Y156" s="13"/>
      <c r="Z156" s="13"/>
    </row>
    <row r="157">
      <c r="A157" s="24" t="s">
        <v>6035</v>
      </c>
      <c r="B157" s="8" t="s">
        <v>6036</v>
      </c>
      <c r="C157" s="144" t="s">
        <v>6037</v>
      </c>
      <c r="D157" s="517">
        <v>361.0</v>
      </c>
      <c r="E157" s="37" t="s">
        <v>6521</v>
      </c>
      <c r="F157" s="13"/>
      <c r="G157" s="932" t="s">
        <v>6522</v>
      </c>
      <c r="H157" s="436" t="s">
        <v>3525</v>
      </c>
      <c r="I157" s="12" t="s">
        <v>6007</v>
      </c>
      <c r="J157" s="11" t="s">
        <v>3581</v>
      </c>
      <c r="K157" s="13"/>
      <c r="L157" s="13"/>
      <c r="M157" s="13"/>
      <c r="N157" s="13"/>
      <c r="O157" s="13"/>
      <c r="P157" s="13"/>
      <c r="Q157" s="13"/>
      <c r="R157" s="13"/>
      <c r="S157" s="13"/>
      <c r="T157" s="13"/>
      <c r="U157" s="13"/>
      <c r="V157" s="13"/>
      <c r="W157" s="13"/>
      <c r="X157" s="13"/>
      <c r="Y157" s="13"/>
      <c r="Z157" s="13"/>
    </row>
    <row r="158">
      <c r="A158" s="945" t="s">
        <v>6523</v>
      </c>
      <c r="B158" s="12" t="s">
        <v>2273</v>
      </c>
      <c r="C158" s="12" t="s">
        <v>6524</v>
      </c>
      <c r="D158" s="143" t="s">
        <v>1153</v>
      </c>
      <c r="E158" s="37" t="s">
        <v>6525</v>
      </c>
      <c r="F158" s="418">
        <v>9.1655657E7</v>
      </c>
      <c r="G158" s="929" t="s">
        <v>6526</v>
      </c>
      <c r="H158" s="12" t="s">
        <v>6527</v>
      </c>
      <c r="I158" s="11" t="s">
        <v>5932</v>
      </c>
      <c r="J158" s="11" t="s">
        <v>3545</v>
      </c>
      <c r="K158" s="12" t="s">
        <v>6007</v>
      </c>
      <c r="L158" s="11" t="s">
        <v>3581</v>
      </c>
      <c r="M158" s="8" t="s">
        <v>6528</v>
      </c>
      <c r="N158" s="753" t="s">
        <v>6529</v>
      </c>
      <c r="O158" s="13"/>
      <c r="P158" s="13"/>
      <c r="Q158" s="13"/>
      <c r="R158" s="13"/>
      <c r="S158" s="13"/>
      <c r="T158" s="13"/>
      <c r="U158" s="13"/>
      <c r="V158" s="13"/>
      <c r="W158" s="13"/>
      <c r="X158" s="13"/>
      <c r="Y158" s="13"/>
      <c r="Z158" s="13"/>
    </row>
    <row r="159">
      <c r="A159" s="70" t="s">
        <v>6530</v>
      </c>
      <c r="B159" s="12"/>
      <c r="C159" s="12" t="s">
        <v>6531</v>
      </c>
      <c r="D159" s="143" t="s">
        <v>1120</v>
      </c>
      <c r="E159" s="37" t="s">
        <v>6532</v>
      </c>
      <c r="F159" s="13"/>
      <c r="G159" s="929" t="s">
        <v>6533</v>
      </c>
      <c r="H159" s="11" t="s">
        <v>3534</v>
      </c>
      <c r="I159" s="12" t="s">
        <v>6007</v>
      </c>
      <c r="J159" s="11" t="s">
        <v>3581</v>
      </c>
      <c r="K159" s="13"/>
      <c r="L159" s="13"/>
      <c r="M159" s="13"/>
      <c r="N159" s="13"/>
      <c r="O159" s="13"/>
      <c r="P159" s="13"/>
      <c r="Q159" s="13"/>
      <c r="R159" s="13"/>
      <c r="S159" s="13"/>
      <c r="T159" s="13"/>
      <c r="U159" s="13"/>
      <c r="V159" s="13"/>
      <c r="W159" s="13"/>
      <c r="X159" s="13"/>
      <c r="Y159" s="13"/>
      <c r="Z159" s="13"/>
    </row>
    <row r="160">
      <c r="A160" s="948" t="s">
        <v>6534</v>
      </c>
      <c r="B160" s="13"/>
      <c r="C160" s="12" t="s">
        <v>5090</v>
      </c>
      <c r="D160" s="143" t="s">
        <v>1153</v>
      </c>
      <c r="E160" s="37" t="s">
        <v>6535</v>
      </c>
      <c r="F160" s="13"/>
      <c r="G160" s="932" t="s">
        <v>6536</v>
      </c>
      <c r="H160" s="12" t="s">
        <v>3534</v>
      </c>
      <c r="I160" s="48" t="s">
        <v>6537</v>
      </c>
      <c r="J160" s="13"/>
      <c r="K160" s="13"/>
      <c r="L160" s="13"/>
      <c r="M160" s="13"/>
      <c r="N160" s="13"/>
      <c r="O160" s="13"/>
      <c r="P160" s="13"/>
      <c r="Q160" s="13"/>
      <c r="R160" s="13"/>
      <c r="S160" s="13"/>
      <c r="T160" s="13"/>
      <c r="U160" s="13"/>
      <c r="V160" s="13"/>
      <c r="W160" s="13"/>
      <c r="X160" s="13"/>
      <c r="Y160" s="13"/>
      <c r="Z160" s="13"/>
    </row>
    <row r="161">
      <c r="A161" s="924" t="s">
        <v>6538</v>
      </c>
      <c r="B161" s="949" t="s">
        <v>6539</v>
      </c>
      <c r="C161" s="12" t="s">
        <v>6540</v>
      </c>
      <c r="D161" s="143" t="s">
        <v>1120</v>
      </c>
      <c r="E161" s="37" t="s">
        <v>6541</v>
      </c>
      <c r="F161" s="13"/>
      <c r="G161" s="13"/>
      <c r="H161" s="11" t="s">
        <v>3534</v>
      </c>
      <c r="I161" s="48" t="s">
        <v>6542</v>
      </c>
      <c r="J161" s="13"/>
      <c r="K161" s="13"/>
      <c r="L161" s="13"/>
      <c r="M161" s="13"/>
      <c r="N161" s="13"/>
      <c r="O161" s="13"/>
      <c r="P161" s="13"/>
      <c r="Q161" s="13"/>
      <c r="R161" s="13"/>
      <c r="S161" s="13"/>
      <c r="T161" s="13"/>
      <c r="U161" s="13"/>
      <c r="V161" s="13"/>
      <c r="W161" s="13"/>
      <c r="X161" s="13"/>
      <c r="Y161" s="13"/>
      <c r="Z161" s="13"/>
    </row>
    <row r="162">
      <c r="A162" s="23" t="s">
        <v>6543</v>
      </c>
      <c r="B162" s="12" t="s">
        <v>2273</v>
      </c>
      <c r="C162" s="144" t="s">
        <v>6544</v>
      </c>
      <c r="D162" s="143" t="s">
        <v>1081</v>
      </c>
      <c r="E162" s="37" t="s">
        <v>6545</v>
      </c>
      <c r="F162" s="13"/>
      <c r="G162" s="929" t="s">
        <v>6546</v>
      </c>
      <c r="H162" s="12" t="s">
        <v>3534</v>
      </c>
      <c r="I162" s="11" t="s">
        <v>5932</v>
      </c>
      <c r="J162" s="11" t="s">
        <v>3545</v>
      </c>
      <c r="K162" s="8" t="s">
        <v>6547</v>
      </c>
      <c r="L162" s="11" t="s">
        <v>3581</v>
      </c>
      <c r="M162" s="13"/>
      <c r="N162" s="13"/>
      <c r="O162" s="13"/>
      <c r="P162" s="13"/>
      <c r="Q162" s="13"/>
      <c r="R162" s="13"/>
      <c r="S162" s="13"/>
      <c r="T162" s="13"/>
      <c r="U162" s="13"/>
      <c r="V162" s="13"/>
      <c r="W162" s="13"/>
      <c r="X162" s="13"/>
      <c r="Y162" s="13"/>
      <c r="Z162" s="13"/>
    </row>
    <row r="163">
      <c r="A163" s="70" t="s">
        <v>6548</v>
      </c>
      <c r="B163" s="950" t="s">
        <v>6549</v>
      </c>
      <c r="C163" s="951" t="s">
        <v>6550</v>
      </c>
      <c r="D163" s="143" t="s">
        <v>1073</v>
      </c>
      <c r="E163" s="930" t="s">
        <v>6551</v>
      </c>
      <c r="F163" s="13"/>
      <c r="G163" s="13"/>
      <c r="H163" s="12" t="s">
        <v>3534</v>
      </c>
      <c r="I163" s="11" t="s">
        <v>5932</v>
      </c>
      <c r="J163" s="11" t="s">
        <v>3581</v>
      </c>
      <c r="K163" s="13"/>
      <c r="L163" s="13"/>
      <c r="M163" s="13"/>
      <c r="N163" s="13"/>
      <c r="O163" s="13"/>
      <c r="P163" s="13"/>
      <c r="Q163" s="13"/>
      <c r="R163" s="13"/>
      <c r="S163" s="13"/>
      <c r="T163" s="13"/>
      <c r="U163" s="13"/>
      <c r="V163" s="13"/>
      <c r="W163" s="13"/>
      <c r="X163" s="13"/>
      <c r="Y163" s="13"/>
      <c r="Z163" s="13"/>
    </row>
    <row r="164">
      <c r="A164" s="924" t="s">
        <v>6552</v>
      </c>
      <c r="B164" s="12" t="s">
        <v>2273</v>
      </c>
      <c r="C164" s="8" t="s">
        <v>6553</v>
      </c>
      <c r="D164" s="143" t="s">
        <v>1120</v>
      </c>
      <c r="E164" s="930" t="s">
        <v>6554</v>
      </c>
      <c r="F164" s="13"/>
      <c r="G164" s="13"/>
      <c r="H164" s="11" t="s">
        <v>3534</v>
      </c>
      <c r="I164" s="11" t="s">
        <v>5932</v>
      </c>
      <c r="J164" s="11" t="s">
        <v>3545</v>
      </c>
      <c r="K164" s="8" t="s">
        <v>6555</v>
      </c>
      <c r="L164" s="13"/>
      <c r="M164" s="13"/>
      <c r="N164" s="13"/>
      <c r="O164" s="13"/>
      <c r="P164" s="13"/>
      <c r="Q164" s="13"/>
      <c r="R164" s="13"/>
      <c r="S164" s="13"/>
      <c r="T164" s="13"/>
      <c r="U164" s="13"/>
      <c r="V164" s="13"/>
      <c r="W164" s="13"/>
      <c r="X164" s="13"/>
      <c r="Y164" s="13"/>
      <c r="Z164" s="13"/>
    </row>
    <row r="165">
      <c r="A165" s="933" t="s">
        <v>6556</v>
      </c>
      <c r="B165" s="12" t="s">
        <v>2273</v>
      </c>
      <c r="C165" s="12" t="s">
        <v>6557</v>
      </c>
      <c r="D165" s="143" t="s">
        <v>1081</v>
      </c>
      <c r="E165" s="930" t="s">
        <v>6558</v>
      </c>
      <c r="F165" s="13"/>
      <c r="G165" s="13"/>
      <c r="H165" s="12" t="s">
        <v>3534</v>
      </c>
      <c r="I165" s="12" t="s">
        <v>6007</v>
      </c>
      <c r="J165" s="11" t="s">
        <v>3581</v>
      </c>
      <c r="K165" s="13"/>
      <c r="L165" s="13"/>
      <c r="M165" s="13"/>
      <c r="N165" s="13"/>
      <c r="O165" s="13"/>
      <c r="P165" s="13"/>
      <c r="Q165" s="13"/>
      <c r="R165" s="13"/>
      <c r="S165" s="13"/>
      <c r="T165" s="13"/>
      <c r="U165" s="13"/>
      <c r="V165" s="13"/>
      <c r="W165" s="13"/>
      <c r="X165" s="13"/>
      <c r="Y165" s="13"/>
      <c r="Z165" s="13"/>
    </row>
    <row r="166">
      <c r="A166" s="933" t="s">
        <v>6559</v>
      </c>
      <c r="B166" s="12" t="s">
        <v>6560</v>
      </c>
      <c r="C166" s="144" t="s">
        <v>6561</v>
      </c>
      <c r="D166" s="143" t="s">
        <v>1081</v>
      </c>
      <c r="E166" s="930" t="s">
        <v>6562</v>
      </c>
      <c r="F166" s="428" t="s">
        <v>6563</v>
      </c>
      <c r="G166" s="13"/>
      <c r="H166" s="12" t="s">
        <v>3534</v>
      </c>
      <c r="I166" s="11" t="s">
        <v>5932</v>
      </c>
      <c r="J166" s="11" t="s">
        <v>3545</v>
      </c>
      <c r="K166" s="12" t="s">
        <v>6007</v>
      </c>
      <c r="L166" s="11" t="s">
        <v>3581</v>
      </c>
      <c r="M166" s="8" t="s">
        <v>6564</v>
      </c>
      <c r="N166" s="184" t="s">
        <v>5551</v>
      </c>
      <c r="O166" s="13"/>
      <c r="P166" s="13"/>
      <c r="Q166" s="13"/>
      <c r="R166" s="13"/>
      <c r="S166" s="13"/>
      <c r="T166" s="13"/>
      <c r="U166" s="13"/>
      <c r="V166" s="13"/>
      <c r="W166" s="13"/>
      <c r="X166" s="13"/>
      <c r="Y166" s="13"/>
      <c r="Z166" s="13"/>
    </row>
    <row r="167">
      <c r="A167" s="924" t="s">
        <v>6565</v>
      </c>
      <c r="B167" s="950" t="s">
        <v>6566</v>
      </c>
      <c r="C167" s="272" t="s">
        <v>6567</v>
      </c>
      <c r="D167" s="143" t="s">
        <v>1073</v>
      </c>
      <c r="E167" s="37" t="s">
        <v>6568</v>
      </c>
      <c r="F167" s="13"/>
      <c r="G167" s="929" t="s">
        <v>6569</v>
      </c>
      <c r="H167" s="11" t="s">
        <v>3534</v>
      </c>
      <c r="I167" s="48" t="s">
        <v>6570</v>
      </c>
      <c r="J167" s="13"/>
      <c r="K167" s="13"/>
      <c r="L167" s="13"/>
      <c r="M167" s="13"/>
      <c r="N167" s="13"/>
      <c r="O167" s="13"/>
      <c r="P167" s="13"/>
      <c r="Q167" s="13"/>
      <c r="R167" s="13"/>
      <c r="S167" s="13"/>
      <c r="T167" s="13"/>
      <c r="U167" s="13"/>
      <c r="V167" s="13"/>
      <c r="W167" s="13"/>
      <c r="X167" s="13"/>
      <c r="Y167" s="13"/>
      <c r="Z167" s="13"/>
    </row>
    <row r="168">
      <c r="A168" s="933" t="s">
        <v>6165</v>
      </c>
      <c r="B168" s="12" t="s">
        <v>6449</v>
      </c>
      <c r="C168" s="12" t="s">
        <v>6571</v>
      </c>
      <c r="D168" s="143" t="s">
        <v>1081</v>
      </c>
      <c r="E168" s="930" t="s">
        <v>6572</v>
      </c>
      <c r="F168" s="13"/>
      <c r="G168" s="932" t="s">
        <v>6573</v>
      </c>
      <c r="H168" s="12" t="s">
        <v>5034</v>
      </c>
      <c r="I168" s="11" t="s">
        <v>5932</v>
      </c>
      <c r="J168" s="12" t="s">
        <v>5103</v>
      </c>
      <c r="K168" s="8" t="s">
        <v>6574</v>
      </c>
      <c r="L168" s="11" t="s">
        <v>3581</v>
      </c>
      <c r="M168" s="13"/>
      <c r="N168" s="13"/>
      <c r="O168" s="13"/>
      <c r="P168" s="13"/>
      <c r="Q168" s="13"/>
      <c r="R168" s="13"/>
      <c r="S168" s="13"/>
      <c r="T168" s="13"/>
      <c r="U168" s="13"/>
      <c r="V168" s="13"/>
      <c r="W168" s="13"/>
      <c r="X168" s="13"/>
      <c r="Y168" s="13"/>
      <c r="Z168" s="13"/>
    </row>
    <row r="169">
      <c r="A169" s="930" t="s">
        <v>6575</v>
      </c>
      <c r="B169" s="12" t="s">
        <v>6576</v>
      </c>
      <c r="C169" s="795" t="s">
        <v>6577</v>
      </c>
      <c r="D169" s="143" t="s">
        <v>1153</v>
      </c>
      <c r="E169" s="930" t="s">
        <v>6578</v>
      </c>
      <c r="F169" s="13"/>
      <c r="G169" s="932" t="s">
        <v>6579</v>
      </c>
      <c r="H169" s="12" t="s">
        <v>5034</v>
      </c>
      <c r="I169" s="8" t="s">
        <v>6580</v>
      </c>
      <c r="J169" s="11" t="s">
        <v>3581</v>
      </c>
      <c r="K169" s="13"/>
      <c r="L169" s="13"/>
      <c r="M169" s="13"/>
      <c r="N169" s="13"/>
      <c r="O169" s="13"/>
      <c r="P169" s="13"/>
      <c r="Q169" s="13"/>
      <c r="R169" s="13"/>
      <c r="S169" s="13"/>
      <c r="T169" s="13"/>
      <c r="U169" s="13"/>
      <c r="V169" s="13"/>
      <c r="W169" s="13"/>
      <c r="X169" s="13"/>
      <c r="Y169" s="13"/>
      <c r="Z169" s="13"/>
    </row>
    <row r="170">
      <c r="A170" s="24" t="s">
        <v>4201</v>
      </c>
      <c r="B170" s="12" t="s">
        <v>5737</v>
      </c>
      <c r="C170" s="279" t="s">
        <v>6581</v>
      </c>
      <c r="D170" s="143" t="s">
        <v>1153</v>
      </c>
      <c r="E170" s="930" t="s">
        <v>6582</v>
      </c>
      <c r="F170" s="13"/>
      <c r="G170" s="13"/>
      <c r="H170" s="12" t="s">
        <v>5043</v>
      </c>
      <c r="I170" s="12" t="s">
        <v>6007</v>
      </c>
      <c r="J170" s="11" t="s">
        <v>3581</v>
      </c>
      <c r="K170" s="13"/>
      <c r="L170" s="13"/>
      <c r="M170" s="13"/>
      <c r="N170" s="13"/>
      <c r="O170" s="13"/>
      <c r="P170" s="13"/>
      <c r="Q170" s="13"/>
      <c r="R170" s="13"/>
      <c r="S170" s="13"/>
      <c r="T170" s="13"/>
      <c r="U170" s="13"/>
      <c r="V170" s="13"/>
      <c r="W170" s="13"/>
      <c r="X170" s="13"/>
      <c r="Y170" s="13"/>
      <c r="Z170" s="13"/>
    </row>
    <row r="171">
      <c r="A171" s="933" t="s">
        <v>6583</v>
      </c>
      <c r="B171" s="12" t="s">
        <v>6584</v>
      </c>
      <c r="C171" s="279" t="s">
        <v>6585</v>
      </c>
      <c r="D171" s="158">
        <v>45698.0</v>
      </c>
      <c r="E171" s="930" t="s">
        <v>6586</v>
      </c>
      <c r="F171" s="13"/>
      <c r="G171" s="13"/>
      <c r="H171" s="12" t="s">
        <v>5043</v>
      </c>
      <c r="I171" s="11" t="s">
        <v>5932</v>
      </c>
      <c r="J171" s="12" t="s">
        <v>5103</v>
      </c>
      <c r="K171" s="11" t="s">
        <v>5932</v>
      </c>
      <c r="L171" s="11" t="s">
        <v>3581</v>
      </c>
      <c r="M171" s="13"/>
      <c r="N171" s="13"/>
      <c r="O171" s="13"/>
      <c r="P171" s="13"/>
      <c r="Q171" s="13"/>
      <c r="R171" s="13"/>
      <c r="S171" s="13"/>
      <c r="T171" s="13"/>
      <c r="U171" s="13"/>
      <c r="V171" s="13"/>
      <c r="W171" s="13"/>
      <c r="X171" s="13"/>
      <c r="Y171" s="13"/>
      <c r="Z171" s="13"/>
    </row>
    <row r="172">
      <c r="A172" s="70" t="s">
        <v>1078</v>
      </c>
      <c r="B172" s="12" t="s">
        <v>2273</v>
      </c>
      <c r="C172" s="812" t="s">
        <v>4834</v>
      </c>
      <c r="D172" s="143" t="s">
        <v>1081</v>
      </c>
      <c r="E172" s="37" t="s">
        <v>6587</v>
      </c>
      <c r="F172" s="13"/>
      <c r="G172" s="929" t="s">
        <v>6588</v>
      </c>
      <c r="H172" s="12" t="s">
        <v>5043</v>
      </c>
      <c r="I172" s="11" t="s">
        <v>6007</v>
      </c>
      <c r="J172" s="11" t="s">
        <v>3581</v>
      </c>
      <c r="K172" s="13"/>
      <c r="L172" s="13"/>
      <c r="M172" s="13"/>
      <c r="N172" s="13"/>
      <c r="O172" s="13"/>
      <c r="P172" s="13"/>
      <c r="Q172" s="13"/>
      <c r="R172" s="13"/>
      <c r="S172" s="13"/>
      <c r="T172" s="13"/>
      <c r="U172" s="13"/>
      <c r="V172" s="13"/>
      <c r="W172" s="13"/>
      <c r="X172" s="13"/>
      <c r="Y172" s="13"/>
      <c r="Z172" s="13"/>
    </row>
    <row r="173">
      <c r="A173" s="933" t="s">
        <v>6589</v>
      </c>
      <c r="B173" s="12" t="s">
        <v>6449</v>
      </c>
      <c r="C173" s="11" t="s">
        <v>6590</v>
      </c>
      <c r="D173" s="143" t="s">
        <v>1081</v>
      </c>
      <c r="E173" s="930" t="s">
        <v>6591</v>
      </c>
      <c r="F173" s="13"/>
      <c r="G173" s="13"/>
      <c r="H173" s="12" t="s">
        <v>5043</v>
      </c>
      <c r="I173" s="11" t="s">
        <v>5932</v>
      </c>
      <c r="J173" s="12" t="s">
        <v>5103</v>
      </c>
      <c r="K173" s="11" t="s">
        <v>6007</v>
      </c>
      <c r="L173" s="11" t="s">
        <v>3581</v>
      </c>
      <c r="M173" s="13"/>
      <c r="N173" s="13"/>
      <c r="O173" s="13"/>
      <c r="P173" s="13"/>
      <c r="Q173" s="13"/>
      <c r="R173" s="13"/>
      <c r="S173" s="13"/>
      <c r="T173" s="13"/>
      <c r="U173" s="13"/>
      <c r="V173" s="13"/>
      <c r="W173" s="13"/>
      <c r="X173" s="13"/>
      <c r="Y173" s="13"/>
      <c r="Z173" s="13"/>
    </row>
    <row r="174">
      <c r="A174" s="70" t="s">
        <v>6592</v>
      </c>
      <c r="B174" s="12" t="s">
        <v>5450</v>
      </c>
      <c r="C174" s="12" t="s">
        <v>6593</v>
      </c>
      <c r="D174" s="143" t="s">
        <v>1120</v>
      </c>
      <c r="E174" s="37" t="s">
        <v>6594</v>
      </c>
      <c r="F174" s="13"/>
      <c r="G174" s="13"/>
      <c r="H174" s="12" t="s">
        <v>5043</v>
      </c>
      <c r="I174" s="11" t="s">
        <v>6007</v>
      </c>
      <c r="J174" s="11" t="s">
        <v>3581</v>
      </c>
      <c r="K174" s="13"/>
      <c r="L174" s="13"/>
      <c r="M174" s="13"/>
      <c r="N174" s="13"/>
      <c r="O174" s="13"/>
      <c r="P174" s="13"/>
      <c r="Q174" s="13"/>
      <c r="R174" s="13"/>
      <c r="S174" s="13"/>
      <c r="T174" s="13"/>
      <c r="U174" s="13"/>
      <c r="V174" s="13"/>
      <c r="W174" s="13"/>
      <c r="X174" s="13"/>
      <c r="Y174" s="13"/>
      <c r="Z174" s="13"/>
    </row>
    <row r="175">
      <c r="A175" s="944" t="s">
        <v>6595</v>
      </c>
      <c r="B175" s="12" t="s">
        <v>2273</v>
      </c>
      <c r="C175" s="952" t="s">
        <v>6596</v>
      </c>
      <c r="D175" s="158">
        <v>45698.0</v>
      </c>
      <c r="E175" s="37" t="s">
        <v>6597</v>
      </c>
      <c r="F175" s="13"/>
      <c r="G175" s="13"/>
      <c r="H175" s="12" t="s">
        <v>5043</v>
      </c>
      <c r="I175" s="425" t="s">
        <v>6598</v>
      </c>
      <c r="J175" s="13"/>
      <c r="K175" s="13"/>
      <c r="L175" s="13"/>
      <c r="M175" s="13"/>
      <c r="N175" s="13"/>
      <c r="O175" s="13"/>
      <c r="P175" s="13"/>
      <c r="Q175" s="13"/>
      <c r="R175" s="13"/>
      <c r="S175" s="13"/>
      <c r="T175" s="13"/>
      <c r="U175" s="13"/>
      <c r="V175" s="13"/>
      <c r="W175" s="13"/>
      <c r="X175" s="13"/>
      <c r="Y175" s="13"/>
      <c r="Z175" s="13"/>
    </row>
    <row r="176">
      <c r="A176" s="70" t="s">
        <v>339</v>
      </c>
      <c r="B176" s="12" t="s">
        <v>5766</v>
      </c>
      <c r="C176" s="11" t="s">
        <v>6599</v>
      </c>
      <c r="D176" s="143" t="s">
        <v>1081</v>
      </c>
      <c r="E176" s="930" t="s">
        <v>6600</v>
      </c>
      <c r="F176" s="13"/>
      <c r="G176" s="13"/>
      <c r="H176" s="12" t="s">
        <v>3540</v>
      </c>
      <c r="I176" s="11" t="s">
        <v>5932</v>
      </c>
      <c r="J176" s="12" t="s">
        <v>3561</v>
      </c>
      <c r="K176" s="8" t="s">
        <v>6601</v>
      </c>
      <c r="L176" s="11" t="s">
        <v>3581</v>
      </c>
      <c r="M176" s="13"/>
      <c r="N176" s="13"/>
      <c r="O176" s="13"/>
      <c r="P176" s="13"/>
      <c r="Q176" s="13"/>
      <c r="R176" s="13"/>
      <c r="S176" s="13"/>
      <c r="T176" s="13"/>
      <c r="U176" s="13"/>
      <c r="V176" s="13"/>
      <c r="W176" s="13"/>
      <c r="X176" s="13"/>
      <c r="Y176" s="13"/>
      <c r="Z176" s="13"/>
    </row>
    <row r="177">
      <c r="A177" s="70" t="s">
        <v>6602</v>
      </c>
      <c r="B177" s="13"/>
      <c r="C177" s="812" t="s">
        <v>6603</v>
      </c>
      <c r="D177" s="143" t="s">
        <v>1081</v>
      </c>
      <c r="E177" s="37" t="s">
        <v>6604</v>
      </c>
      <c r="F177" s="13"/>
      <c r="G177" s="932" t="s">
        <v>6605</v>
      </c>
      <c r="H177" s="12" t="s">
        <v>3540</v>
      </c>
      <c r="I177" s="953" t="s">
        <v>6606</v>
      </c>
      <c r="J177" s="13"/>
      <c r="K177" s="13"/>
      <c r="L177" s="13"/>
      <c r="M177" s="13"/>
      <c r="N177" s="13"/>
      <c r="O177" s="13"/>
      <c r="P177" s="13"/>
      <c r="Q177" s="13"/>
      <c r="R177" s="13"/>
      <c r="S177" s="13"/>
      <c r="T177" s="13"/>
      <c r="U177" s="13"/>
      <c r="V177" s="13"/>
      <c r="W177" s="13"/>
      <c r="X177" s="13"/>
      <c r="Y177" s="13"/>
      <c r="Z177" s="13"/>
    </row>
    <row r="178">
      <c r="A178" s="24" t="s">
        <v>6607</v>
      </c>
      <c r="B178" s="144" t="s">
        <v>6608</v>
      </c>
      <c r="C178" s="11" t="s">
        <v>6609</v>
      </c>
      <c r="D178" s="143" t="s">
        <v>1081</v>
      </c>
      <c r="E178" s="37" t="s">
        <v>6610</v>
      </c>
      <c r="F178" s="13"/>
      <c r="G178" s="13"/>
      <c r="H178" s="12" t="s">
        <v>3540</v>
      </c>
      <c r="I178" s="11" t="s">
        <v>5932</v>
      </c>
      <c r="J178" s="11" t="s">
        <v>3581</v>
      </c>
      <c r="K178" s="13"/>
      <c r="L178" s="13"/>
      <c r="M178" s="13"/>
      <c r="N178" s="13"/>
      <c r="O178" s="13"/>
      <c r="P178" s="13"/>
      <c r="Q178" s="13"/>
      <c r="R178" s="13"/>
      <c r="S178" s="13"/>
      <c r="T178" s="13"/>
      <c r="U178" s="13"/>
      <c r="V178" s="13"/>
      <c r="W178" s="13"/>
      <c r="X178" s="13"/>
      <c r="Y178" s="13"/>
      <c r="Z178" s="13"/>
    </row>
    <row r="179">
      <c r="A179" s="70" t="s">
        <v>5073</v>
      </c>
      <c r="B179" s="12" t="s">
        <v>2273</v>
      </c>
      <c r="C179" s="13"/>
      <c r="D179" s="143" t="s">
        <v>1081</v>
      </c>
      <c r="E179" s="12" t="s">
        <v>6611</v>
      </c>
      <c r="F179" s="13"/>
      <c r="G179" s="932" t="s">
        <v>6612</v>
      </c>
      <c r="H179" s="12" t="s">
        <v>3540</v>
      </c>
      <c r="I179" s="11" t="s">
        <v>5932</v>
      </c>
      <c r="J179" s="12" t="s">
        <v>3561</v>
      </c>
      <c r="K179" s="11" t="s">
        <v>6007</v>
      </c>
      <c r="L179" s="11" t="s">
        <v>3581</v>
      </c>
      <c r="M179" s="13"/>
      <c r="N179" s="13"/>
      <c r="O179" s="13"/>
      <c r="P179" s="13"/>
      <c r="Q179" s="13"/>
      <c r="R179" s="13"/>
      <c r="S179" s="13"/>
      <c r="T179" s="13"/>
      <c r="U179" s="13"/>
      <c r="V179" s="13"/>
      <c r="W179" s="13"/>
      <c r="X179" s="13"/>
      <c r="Y179" s="13"/>
      <c r="Z179" s="13"/>
    </row>
    <row r="180">
      <c r="A180" s="70" t="s">
        <v>6613</v>
      </c>
      <c r="B180" s="12" t="s">
        <v>3454</v>
      </c>
      <c r="C180" s="12" t="s">
        <v>6614</v>
      </c>
      <c r="D180" s="143" t="s">
        <v>1081</v>
      </c>
      <c r="E180" s="37" t="s">
        <v>6615</v>
      </c>
      <c r="F180" s="13"/>
      <c r="G180" s="929" t="s">
        <v>6616</v>
      </c>
      <c r="H180" s="12" t="s">
        <v>5133</v>
      </c>
      <c r="I180" s="11" t="s">
        <v>6007</v>
      </c>
      <c r="J180" s="11" t="s">
        <v>3581</v>
      </c>
      <c r="K180" s="13"/>
      <c r="L180" s="13"/>
      <c r="M180" s="13"/>
      <c r="N180" s="13"/>
      <c r="O180" s="13"/>
      <c r="P180" s="13"/>
      <c r="Q180" s="13"/>
      <c r="R180" s="13"/>
      <c r="S180" s="13"/>
      <c r="T180" s="13"/>
      <c r="U180" s="13"/>
      <c r="V180" s="13"/>
      <c r="W180" s="13"/>
      <c r="X180" s="13"/>
      <c r="Y180" s="13"/>
      <c r="Z180" s="13"/>
    </row>
    <row r="181">
      <c r="A181" s="70" t="s">
        <v>822</v>
      </c>
      <c r="B181" s="144" t="s">
        <v>6617</v>
      </c>
      <c r="C181" s="11" t="s">
        <v>6618</v>
      </c>
      <c r="D181" s="11" t="s">
        <v>6619</v>
      </c>
      <c r="E181" s="37" t="s">
        <v>6620</v>
      </c>
      <c r="F181" s="13"/>
      <c r="G181" s="932" t="s">
        <v>6621</v>
      </c>
      <c r="H181" s="12" t="s">
        <v>5133</v>
      </c>
      <c r="I181" s="11" t="s">
        <v>5932</v>
      </c>
      <c r="J181" s="11" t="s">
        <v>3581</v>
      </c>
      <c r="K181" s="13"/>
      <c r="L181" s="13"/>
      <c r="M181" s="13"/>
      <c r="N181" s="13"/>
      <c r="O181" s="13"/>
      <c r="P181" s="13"/>
      <c r="Q181" s="13"/>
      <c r="R181" s="13"/>
      <c r="S181" s="13"/>
      <c r="T181" s="13"/>
      <c r="U181" s="13"/>
      <c r="V181" s="13"/>
      <c r="W181" s="13"/>
      <c r="X181" s="13"/>
      <c r="Y181" s="13"/>
      <c r="Z181" s="13"/>
    </row>
    <row r="182">
      <c r="A182" s="933" t="s">
        <v>6622</v>
      </c>
      <c r="B182" s="144" t="s">
        <v>6623</v>
      </c>
      <c r="C182" s="144" t="s">
        <v>6624</v>
      </c>
      <c r="D182" s="954">
        <v>45698.0</v>
      </c>
      <c r="E182" s="37" t="s">
        <v>6625</v>
      </c>
      <c r="F182" s="13"/>
      <c r="G182" s="13"/>
      <c r="H182" s="12" t="s">
        <v>3545</v>
      </c>
      <c r="I182" s="11" t="s">
        <v>5932</v>
      </c>
      <c r="J182" s="11" t="s">
        <v>3581</v>
      </c>
      <c r="K182" s="13"/>
      <c r="L182" s="13"/>
      <c r="M182" s="13"/>
      <c r="N182" s="13"/>
      <c r="O182" s="13"/>
      <c r="P182" s="13"/>
      <c r="Q182" s="13"/>
      <c r="R182" s="13"/>
      <c r="S182" s="13"/>
      <c r="T182" s="13"/>
      <c r="U182" s="13"/>
      <c r="V182" s="13"/>
      <c r="W182" s="13"/>
      <c r="X182" s="13"/>
      <c r="Y182" s="13"/>
      <c r="Z182" s="13"/>
    </row>
    <row r="183">
      <c r="A183" s="933" t="s">
        <v>1187</v>
      </c>
      <c r="B183" s="12" t="s">
        <v>3454</v>
      </c>
      <c r="C183" s="12" t="s">
        <v>6626</v>
      </c>
      <c r="D183" s="143" t="s">
        <v>1081</v>
      </c>
      <c r="E183" s="930" t="s">
        <v>6627</v>
      </c>
      <c r="F183" s="13"/>
      <c r="G183" s="929" t="s">
        <v>6628</v>
      </c>
      <c r="H183" s="12" t="s">
        <v>3545</v>
      </c>
      <c r="I183" s="11" t="s">
        <v>5932</v>
      </c>
      <c r="J183" s="11" t="s">
        <v>3581</v>
      </c>
      <c r="K183" s="13"/>
      <c r="L183" s="13"/>
      <c r="M183" s="13"/>
      <c r="N183" s="13"/>
      <c r="O183" s="13"/>
      <c r="P183" s="13"/>
      <c r="Q183" s="13"/>
      <c r="R183" s="13"/>
      <c r="S183" s="13"/>
      <c r="T183" s="13"/>
      <c r="U183" s="13"/>
      <c r="V183" s="13"/>
      <c r="W183" s="13"/>
      <c r="X183" s="13"/>
      <c r="Y183" s="13"/>
      <c r="Z183" s="13"/>
    </row>
    <row r="184">
      <c r="A184" s="70" t="s">
        <v>6629</v>
      </c>
      <c r="B184" s="955" t="s">
        <v>2273</v>
      </c>
      <c r="C184" s="955" t="s">
        <v>5094</v>
      </c>
      <c r="D184" s="143" t="s">
        <v>1120</v>
      </c>
      <c r="E184" s="930" t="s">
        <v>6630</v>
      </c>
      <c r="F184" s="13"/>
      <c r="G184" s="13"/>
      <c r="H184" s="12" t="s">
        <v>3545</v>
      </c>
      <c r="I184" s="11" t="s">
        <v>6007</v>
      </c>
      <c r="J184" s="11" t="s">
        <v>3581</v>
      </c>
      <c r="K184" s="13"/>
      <c r="L184" s="13"/>
      <c r="M184" s="13"/>
      <c r="N184" s="13"/>
      <c r="O184" s="13"/>
      <c r="P184" s="13"/>
      <c r="Q184" s="13"/>
      <c r="R184" s="13"/>
      <c r="S184" s="13"/>
      <c r="T184" s="13"/>
      <c r="U184" s="13"/>
      <c r="V184" s="13"/>
      <c r="W184" s="13"/>
      <c r="X184" s="13"/>
      <c r="Y184" s="13"/>
      <c r="Z184" s="13"/>
    </row>
    <row r="185">
      <c r="A185" s="24" t="s">
        <v>6631</v>
      </c>
      <c r="B185" s="955" t="s">
        <v>2273</v>
      </c>
      <c r="C185" s="12" t="s">
        <v>6632</v>
      </c>
      <c r="D185" s="143" t="s">
        <v>1146</v>
      </c>
      <c r="E185" s="930" t="s">
        <v>6633</v>
      </c>
      <c r="F185" s="13"/>
      <c r="G185" s="13"/>
      <c r="H185" s="12" t="s">
        <v>3545</v>
      </c>
      <c r="I185" s="11" t="s">
        <v>5932</v>
      </c>
      <c r="J185" s="11" t="s">
        <v>3581</v>
      </c>
      <c r="K185" s="13"/>
      <c r="L185" s="13"/>
      <c r="M185" s="13"/>
      <c r="N185" s="13"/>
      <c r="O185" s="13"/>
      <c r="P185" s="13"/>
      <c r="Q185" s="13"/>
      <c r="R185" s="13"/>
      <c r="S185" s="13"/>
      <c r="T185" s="13"/>
      <c r="U185" s="13"/>
      <c r="V185" s="13"/>
      <c r="W185" s="13"/>
      <c r="X185" s="13"/>
      <c r="Y185" s="13"/>
      <c r="Z185" s="13"/>
    </row>
    <row r="186">
      <c r="A186" s="24" t="s">
        <v>6634</v>
      </c>
      <c r="B186" s="12" t="s">
        <v>5766</v>
      </c>
      <c r="C186" s="12" t="s">
        <v>6320</v>
      </c>
      <c r="D186" s="143" t="s">
        <v>1073</v>
      </c>
      <c r="E186" s="930" t="s">
        <v>6635</v>
      </c>
      <c r="F186" s="13"/>
      <c r="G186" s="13"/>
      <c r="H186" s="11" t="s">
        <v>3581</v>
      </c>
      <c r="I186" s="13"/>
      <c r="J186" s="13"/>
      <c r="K186" s="13"/>
      <c r="L186" s="13"/>
      <c r="M186" s="13"/>
      <c r="N186" s="13"/>
      <c r="O186" s="13"/>
      <c r="P186" s="13"/>
      <c r="Q186" s="13"/>
      <c r="R186" s="13"/>
      <c r="S186" s="13"/>
      <c r="T186" s="13"/>
      <c r="U186" s="13"/>
      <c r="V186" s="13"/>
      <c r="W186" s="13"/>
      <c r="X186" s="13"/>
      <c r="Y186" s="13"/>
      <c r="Z186" s="13"/>
    </row>
    <row r="187">
      <c r="A187" s="936" t="s">
        <v>6636</v>
      </c>
      <c r="B187" s="144" t="s">
        <v>6637</v>
      </c>
      <c r="C187" s="144" t="s">
        <v>6638</v>
      </c>
      <c r="D187" s="11" t="s">
        <v>5020</v>
      </c>
      <c r="E187" s="37" t="s">
        <v>6639</v>
      </c>
      <c r="F187" s="13"/>
      <c r="G187" s="13"/>
      <c r="H187" s="12" t="s">
        <v>3545</v>
      </c>
      <c r="I187" s="8" t="s">
        <v>6640</v>
      </c>
      <c r="J187" s="11" t="s">
        <v>3581</v>
      </c>
      <c r="K187" s="13"/>
      <c r="L187" s="13"/>
      <c r="M187" s="13"/>
      <c r="N187" s="13"/>
      <c r="O187" s="13"/>
      <c r="P187" s="13"/>
      <c r="Q187" s="13"/>
      <c r="R187" s="13"/>
      <c r="S187" s="13"/>
      <c r="T187" s="13"/>
      <c r="U187" s="13"/>
      <c r="V187" s="13"/>
      <c r="W187" s="13"/>
      <c r="X187" s="13"/>
      <c r="Y187" s="13"/>
      <c r="Z187" s="13"/>
    </row>
    <row r="188">
      <c r="A188" s="70" t="s">
        <v>6641</v>
      </c>
      <c r="B188" s="12" t="s">
        <v>5833</v>
      </c>
      <c r="C188" s="12" t="s">
        <v>6642</v>
      </c>
      <c r="D188" s="11" t="s">
        <v>6619</v>
      </c>
      <c r="E188" s="37" t="s">
        <v>6643</v>
      </c>
      <c r="F188" s="13"/>
      <c r="G188" s="13"/>
      <c r="H188" s="12" t="s">
        <v>3545</v>
      </c>
      <c r="I188" s="11" t="s">
        <v>5932</v>
      </c>
      <c r="J188" s="11" t="s">
        <v>3581</v>
      </c>
      <c r="K188" s="13"/>
      <c r="L188" s="13"/>
      <c r="M188" s="13"/>
      <c r="N188" s="13"/>
      <c r="O188" s="13"/>
      <c r="P188" s="13"/>
      <c r="Q188" s="13"/>
      <c r="R188" s="13"/>
      <c r="S188" s="13"/>
      <c r="T188" s="13"/>
      <c r="U188" s="13"/>
      <c r="V188" s="13"/>
      <c r="W188" s="13"/>
      <c r="X188" s="13"/>
      <c r="Y188" s="13"/>
      <c r="Z188" s="13"/>
    </row>
    <row r="189">
      <c r="A189" s="933" t="s">
        <v>6644</v>
      </c>
      <c r="B189" s="8" t="s">
        <v>6645</v>
      </c>
      <c r="C189" s="11" t="s">
        <v>6646</v>
      </c>
      <c r="D189" s="11" t="s">
        <v>6647</v>
      </c>
      <c r="E189" s="37" t="s">
        <v>6648</v>
      </c>
      <c r="F189" s="13"/>
      <c r="G189" s="13"/>
      <c r="H189" s="12" t="s">
        <v>3545</v>
      </c>
      <c r="I189" s="11" t="s">
        <v>5932</v>
      </c>
      <c r="J189" s="11" t="s">
        <v>3581</v>
      </c>
      <c r="K189" s="13"/>
      <c r="L189" s="13"/>
      <c r="M189" s="13"/>
      <c r="N189" s="13"/>
      <c r="O189" s="13"/>
      <c r="P189" s="13"/>
      <c r="Q189" s="13"/>
      <c r="R189" s="13"/>
      <c r="S189" s="13"/>
      <c r="T189" s="13"/>
      <c r="U189" s="13"/>
      <c r="V189" s="13"/>
      <c r="W189" s="13"/>
      <c r="X189" s="13"/>
      <c r="Y189" s="13"/>
      <c r="Z189" s="13"/>
    </row>
    <row r="190">
      <c r="A190" s="924" t="s">
        <v>6083</v>
      </c>
      <c r="B190" s="12" t="s">
        <v>2273</v>
      </c>
      <c r="C190" s="144" t="s">
        <v>5892</v>
      </c>
      <c r="D190" s="11" t="s">
        <v>6084</v>
      </c>
      <c r="E190" s="12" t="s">
        <v>6649</v>
      </c>
      <c r="F190" s="13"/>
      <c r="G190" s="13"/>
      <c r="H190" s="12" t="s">
        <v>3545</v>
      </c>
      <c r="I190" s="8" t="s">
        <v>6650</v>
      </c>
      <c r="J190" s="13"/>
      <c r="K190" s="13"/>
      <c r="L190" s="13"/>
      <c r="M190" s="13"/>
      <c r="N190" s="13"/>
      <c r="O190" s="13"/>
      <c r="P190" s="13"/>
      <c r="Q190" s="13"/>
      <c r="R190" s="13"/>
      <c r="S190" s="13"/>
      <c r="T190" s="13"/>
      <c r="U190" s="13"/>
      <c r="V190" s="13"/>
      <c r="W190" s="13"/>
      <c r="X190" s="13"/>
      <c r="Y190" s="13"/>
      <c r="Z190" s="13"/>
    </row>
    <row r="191">
      <c r="A191" s="70" t="s">
        <v>6651</v>
      </c>
      <c r="B191" s="12" t="s">
        <v>5371</v>
      </c>
      <c r="C191" s="11" t="s">
        <v>6652</v>
      </c>
      <c r="D191" s="11" t="s">
        <v>5020</v>
      </c>
      <c r="E191" s="930" t="s">
        <v>6653</v>
      </c>
      <c r="F191" s="13"/>
      <c r="G191" s="929" t="s">
        <v>6654</v>
      </c>
      <c r="H191" s="12" t="s">
        <v>5103</v>
      </c>
      <c r="I191" s="11" t="s">
        <v>5932</v>
      </c>
      <c r="J191" s="11" t="s">
        <v>3581</v>
      </c>
      <c r="K191" s="13"/>
      <c r="L191" s="13"/>
      <c r="M191" s="13"/>
      <c r="N191" s="13"/>
      <c r="O191" s="13"/>
      <c r="P191" s="13"/>
      <c r="Q191" s="13"/>
      <c r="R191" s="13"/>
      <c r="S191" s="13"/>
      <c r="T191" s="13"/>
      <c r="U191" s="13"/>
      <c r="V191" s="13"/>
      <c r="W191" s="13"/>
      <c r="X191" s="13"/>
      <c r="Y191" s="13"/>
      <c r="Z191" s="13"/>
    </row>
    <row r="192">
      <c r="A192" s="70" t="s">
        <v>6655</v>
      </c>
      <c r="B192" s="144" t="s">
        <v>6656</v>
      </c>
      <c r="C192" s="11" t="s">
        <v>6657</v>
      </c>
      <c r="D192" s="11" t="s">
        <v>1120</v>
      </c>
      <c r="E192" s="930" t="s">
        <v>6658</v>
      </c>
      <c r="F192" s="13"/>
      <c r="G192" s="929" t="s">
        <v>6659</v>
      </c>
      <c r="H192" s="12" t="s">
        <v>5103</v>
      </c>
      <c r="I192" s="11" t="s">
        <v>5932</v>
      </c>
      <c r="J192" s="11" t="s">
        <v>3581</v>
      </c>
      <c r="K192" s="13"/>
      <c r="L192" s="13"/>
      <c r="M192" s="13"/>
      <c r="N192" s="13"/>
      <c r="O192" s="13"/>
      <c r="P192" s="13"/>
      <c r="Q192" s="13"/>
      <c r="R192" s="13"/>
      <c r="S192" s="13"/>
      <c r="T192" s="13"/>
      <c r="U192" s="13"/>
      <c r="V192" s="13"/>
      <c r="W192" s="13"/>
      <c r="X192" s="13"/>
      <c r="Y192" s="13"/>
      <c r="Z192" s="13"/>
    </row>
    <row r="193">
      <c r="A193" s="924" t="s">
        <v>6660</v>
      </c>
      <c r="B193" s="12" t="s">
        <v>2273</v>
      </c>
      <c r="C193" s="11" t="s">
        <v>6661</v>
      </c>
      <c r="D193" s="11" t="s">
        <v>1120</v>
      </c>
      <c r="E193" s="930" t="s">
        <v>6662</v>
      </c>
      <c r="F193" s="935">
        <f>+37433002366</f>
        <v>37433002366</v>
      </c>
      <c r="G193" s="932" t="s">
        <v>6663</v>
      </c>
      <c r="H193" s="12" t="s">
        <v>3551</v>
      </c>
      <c r="I193" s="12" t="s">
        <v>6664</v>
      </c>
      <c r="J193" s="13"/>
      <c r="K193" s="13"/>
      <c r="L193" s="13"/>
      <c r="M193" s="13"/>
      <c r="N193" s="13"/>
      <c r="O193" s="13"/>
      <c r="P193" s="13"/>
      <c r="Q193" s="13"/>
      <c r="R193" s="13"/>
      <c r="S193" s="13"/>
      <c r="T193" s="13"/>
      <c r="U193" s="13"/>
      <c r="V193" s="13"/>
      <c r="W193" s="13"/>
      <c r="X193" s="13"/>
      <c r="Y193" s="13"/>
      <c r="Z193" s="13"/>
    </row>
    <row r="194">
      <c r="A194" s="70" t="s">
        <v>6665</v>
      </c>
      <c r="B194" s="12" t="s">
        <v>171</v>
      </c>
      <c r="C194" s="144" t="s">
        <v>6666</v>
      </c>
      <c r="D194" s="11" t="s">
        <v>6667</v>
      </c>
      <c r="E194" s="930" t="s">
        <v>6668</v>
      </c>
      <c r="F194" s="13"/>
      <c r="G194" s="929" t="s">
        <v>6669</v>
      </c>
      <c r="H194" s="12" t="s">
        <v>3551</v>
      </c>
      <c r="I194" s="11" t="s">
        <v>5932</v>
      </c>
      <c r="J194" s="11" t="s">
        <v>3581</v>
      </c>
      <c r="K194" s="13"/>
      <c r="L194" s="13"/>
      <c r="M194" s="13"/>
      <c r="N194" s="13"/>
      <c r="O194" s="13"/>
      <c r="P194" s="13"/>
      <c r="Q194" s="13"/>
      <c r="R194" s="13"/>
      <c r="S194" s="13"/>
      <c r="T194" s="13"/>
      <c r="U194" s="13"/>
      <c r="V194" s="13"/>
      <c r="W194" s="13"/>
      <c r="X194" s="13"/>
      <c r="Y194" s="13"/>
      <c r="Z194" s="13"/>
    </row>
    <row r="195">
      <c r="A195" s="70" t="s">
        <v>6670</v>
      </c>
      <c r="B195" s="12" t="s">
        <v>2273</v>
      </c>
      <c r="C195" s="11" t="s">
        <v>6671</v>
      </c>
      <c r="D195" s="11" t="s">
        <v>5754</v>
      </c>
      <c r="E195" s="956" t="s">
        <v>6672</v>
      </c>
      <c r="F195" s="13"/>
      <c r="G195" s="13"/>
      <c r="H195" s="12" t="s">
        <v>3551</v>
      </c>
      <c r="I195" s="11" t="s">
        <v>5932</v>
      </c>
      <c r="J195" s="11" t="s">
        <v>3581</v>
      </c>
      <c r="K195" s="13"/>
      <c r="L195" s="13"/>
      <c r="M195" s="13"/>
      <c r="N195" s="13"/>
      <c r="O195" s="13"/>
      <c r="P195" s="13"/>
      <c r="Q195" s="13"/>
      <c r="R195" s="13"/>
      <c r="S195" s="13"/>
      <c r="T195" s="13"/>
      <c r="U195" s="13"/>
      <c r="V195" s="13"/>
      <c r="W195" s="13"/>
      <c r="X195" s="13"/>
      <c r="Y195" s="13"/>
      <c r="Z195" s="13"/>
    </row>
    <row r="196">
      <c r="A196" s="70" t="s">
        <v>6673</v>
      </c>
      <c r="B196" s="12" t="s">
        <v>6674</v>
      </c>
      <c r="C196" s="144" t="s">
        <v>6675</v>
      </c>
      <c r="D196" s="11" t="s">
        <v>5754</v>
      </c>
      <c r="E196" s="930" t="s">
        <v>6676</v>
      </c>
      <c r="F196" s="13"/>
      <c r="G196" s="13"/>
      <c r="H196" s="12" t="s">
        <v>3551</v>
      </c>
      <c r="I196" s="8" t="s">
        <v>6677</v>
      </c>
      <c r="J196" s="11" t="s">
        <v>3581</v>
      </c>
      <c r="K196" s="13"/>
      <c r="L196" s="13"/>
      <c r="M196" s="13"/>
      <c r="N196" s="13"/>
      <c r="O196" s="13"/>
      <c r="P196" s="13"/>
      <c r="Q196" s="13"/>
      <c r="R196" s="13"/>
      <c r="S196" s="13"/>
      <c r="T196" s="13"/>
      <c r="U196" s="13"/>
      <c r="V196" s="13"/>
      <c r="W196" s="13"/>
      <c r="X196" s="13"/>
      <c r="Y196" s="13"/>
      <c r="Z196" s="13"/>
    </row>
    <row r="197">
      <c r="A197" s="70" t="s">
        <v>6678</v>
      </c>
      <c r="B197" s="144" t="s">
        <v>6679</v>
      </c>
      <c r="C197" s="144" t="s">
        <v>6680</v>
      </c>
      <c r="D197" s="11" t="s">
        <v>6647</v>
      </c>
      <c r="E197" s="957" t="s">
        <v>6681</v>
      </c>
      <c r="F197" s="13"/>
      <c r="G197" s="13"/>
      <c r="H197" s="12" t="s">
        <v>3551</v>
      </c>
      <c r="I197" s="8" t="s">
        <v>6677</v>
      </c>
      <c r="J197" s="11" t="s">
        <v>3581</v>
      </c>
      <c r="K197" s="13"/>
      <c r="L197" s="13"/>
      <c r="M197" s="13"/>
      <c r="N197" s="13"/>
      <c r="O197" s="13"/>
      <c r="P197" s="13"/>
      <c r="Q197" s="13"/>
      <c r="R197" s="13"/>
      <c r="S197" s="13"/>
      <c r="T197" s="13"/>
      <c r="U197" s="13"/>
      <c r="V197" s="13"/>
      <c r="W197" s="13"/>
      <c r="X197" s="13"/>
      <c r="Y197" s="13"/>
      <c r="Z197" s="13"/>
    </row>
    <row r="198">
      <c r="A198" s="70" t="s">
        <v>6682</v>
      </c>
      <c r="B198" s="12" t="s">
        <v>2273</v>
      </c>
      <c r="C198" s="13"/>
      <c r="D198" s="855">
        <v>45960.0</v>
      </c>
      <c r="E198" s="12" t="s">
        <v>6683</v>
      </c>
      <c r="F198" s="13"/>
      <c r="G198" s="13"/>
      <c r="H198" s="12" t="s">
        <v>3551</v>
      </c>
      <c r="I198" s="11" t="s">
        <v>6007</v>
      </c>
      <c r="J198" s="11" t="s">
        <v>3581</v>
      </c>
      <c r="K198" s="13"/>
      <c r="L198" s="13"/>
      <c r="M198" s="13"/>
      <c r="N198" s="13"/>
      <c r="O198" s="13"/>
      <c r="P198" s="13"/>
      <c r="Q198" s="13"/>
      <c r="R198" s="13"/>
      <c r="S198" s="13"/>
      <c r="T198" s="13"/>
      <c r="U198" s="13"/>
      <c r="V198" s="13"/>
      <c r="W198" s="13"/>
      <c r="X198" s="13"/>
      <c r="Y198" s="13"/>
      <c r="Z198" s="13"/>
    </row>
    <row r="199">
      <c r="A199" s="328" t="s">
        <v>6684</v>
      </c>
      <c r="B199" s="8" t="s">
        <v>6685</v>
      </c>
      <c r="C199" s="144" t="s">
        <v>6686</v>
      </c>
      <c r="D199" s="11" t="s">
        <v>6687</v>
      </c>
      <c r="E199" s="930" t="s">
        <v>6688</v>
      </c>
      <c r="F199" s="13"/>
      <c r="G199" s="13"/>
      <c r="H199" s="12" t="s">
        <v>3561</v>
      </c>
      <c r="I199" s="11" t="s">
        <v>5932</v>
      </c>
      <c r="J199" s="11" t="s">
        <v>3581</v>
      </c>
      <c r="K199" s="13"/>
      <c r="L199" s="13"/>
      <c r="M199" s="13"/>
      <c r="N199" s="13"/>
      <c r="O199" s="13"/>
      <c r="P199" s="13"/>
      <c r="Q199" s="13"/>
      <c r="R199" s="13"/>
      <c r="S199" s="13"/>
      <c r="T199" s="13"/>
      <c r="U199" s="13"/>
      <c r="V199" s="13"/>
      <c r="W199" s="13"/>
      <c r="X199" s="13"/>
      <c r="Y199" s="13"/>
      <c r="Z199" s="13"/>
    </row>
    <row r="200">
      <c r="A200" s="70" t="s">
        <v>6689</v>
      </c>
      <c r="B200" s="8" t="s">
        <v>6690</v>
      </c>
      <c r="C200" s="13"/>
      <c r="D200" s="158">
        <v>45698.0</v>
      </c>
      <c r="E200" s="930" t="s">
        <v>6691</v>
      </c>
      <c r="F200" s="13"/>
      <c r="G200" s="13"/>
      <c r="H200" s="12" t="s">
        <v>3561</v>
      </c>
      <c r="I200" s="8" t="s">
        <v>6692</v>
      </c>
      <c r="J200" s="11" t="s">
        <v>3581</v>
      </c>
      <c r="K200" s="13"/>
      <c r="L200" s="13"/>
      <c r="M200" s="13"/>
      <c r="N200" s="13"/>
      <c r="O200" s="13"/>
      <c r="P200" s="13"/>
      <c r="Q200" s="13"/>
      <c r="R200" s="13"/>
      <c r="S200" s="13"/>
      <c r="T200" s="13"/>
      <c r="U200" s="13"/>
      <c r="V200" s="13"/>
      <c r="W200" s="13"/>
      <c r="X200" s="13"/>
      <c r="Y200" s="13"/>
      <c r="Z200" s="13"/>
    </row>
    <row r="201">
      <c r="A201" s="958" t="s">
        <v>6693</v>
      </c>
      <c r="B201" s="65" t="s">
        <v>6694</v>
      </c>
      <c r="C201" s="279" t="s">
        <v>6695</v>
      </c>
      <c r="D201" s="11" t="s">
        <v>4598</v>
      </c>
      <c r="E201" s="930" t="s">
        <v>6696</v>
      </c>
      <c r="F201" s="13"/>
      <c r="G201" s="13"/>
      <c r="H201" s="12" t="s">
        <v>5013</v>
      </c>
      <c r="I201" s="8" t="s">
        <v>6697</v>
      </c>
      <c r="J201" s="13"/>
      <c r="K201" s="13"/>
      <c r="L201" s="13"/>
      <c r="M201" s="13"/>
      <c r="N201" s="13"/>
      <c r="O201" s="13"/>
      <c r="P201" s="13"/>
      <c r="Q201" s="13"/>
      <c r="R201" s="13"/>
      <c r="S201" s="13"/>
      <c r="T201" s="13"/>
      <c r="U201" s="13"/>
      <c r="V201" s="13"/>
      <c r="W201" s="13"/>
      <c r="X201" s="13"/>
      <c r="Y201" s="13"/>
      <c r="Z201" s="13"/>
    </row>
    <row r="202">
      <c r="A202" s="24" t="s">
        <v>6698</v>
      </c>
      <c r="B202" s="12" t="s">
        <v>2273</v>
      </c>
      <c r="C202" s="144" t="s">
        <v>6699</v>
      </c>
      <c r="D202" s="143" t="s">
        <v>1146</v>
      </c>
      <c r="E202" s="930" t="s">
        <v>6700</v>
      </c>
      <c r="F202" s="13"/>
      <c r="G202" s="13"/>
      <c r="H202" s="12" t="s">
        <v>5013</v>
      </c>
      <c r="I202" s="11" t="s">
        <v>5932</v>
      </c>
      <c r="J202" s="11" t="s">
        <v>3581</v>
      </c>
      <c r="K202" s="13"/>
      <c r="L202" s="13"/>
      <c r="M202" s="13"/>
      <c r="N202" s="13"/>
      <c r="O202" s="13"/>
      <c r="P202" s="13"/>
      <c r="Q202" s="13"/>
      <c r="R202" s="13"/>
      <c r="S202" s="13"/>
      <c r="T202" s="13"/>
      <c r="U202" s="13"/>
      <c r="V202" s="13"/>
      <c r="W202" s="13"/>
      <c r="X202" s="13"/>
      <c r="Y202" s="13"/>
      <c r="Z202" s="13"/>
    </row>
    <row r="203">
      <c r="A203" s="11" t="s">
        <v>6701</v>
      </c>
      <c r="B203" s="144" t="s">
        <v>6702</v>
      </c>
      <c r="C203" s="144" t="s">
        <v>6703</v>
      </c>
      <c r="D203" s="13"/>
      <c r="E203" s="959" t="s">
        <v>6704</v>
      </c>
      <c r="F203" s="13"/>
      <c r="G203" s="929" t="s">
        <v>6705</v>
      </c>
      <c r="H203" s="14" t="s">
        <v>5013</v>
      </c>
      <c r="I203" s="91" t="s">
        <v>6007</v>
      </c>
      <c r="J203" s="91" t="s">
        <v>3581</v>
      </c>
      <c r="K203" s="13"/>
      <c r="L203" s="13"/>
      <c r="M203" s="13"/>
      <c r="N203" s="13"/>
      <c r="O203" s="13"/>
      <c r="P203" s="13"/>
      <c r="Q203" s="13"/>
      <c r="R203" s="13"/>
      <c r="S203" s="13"/>
      <c r="T203" s="13"/>
      <c r="U203" s="13"/>
      <c r="V203" s="13"/>
      <c r="W203" s="13"/>
      <c r="X203" s="13"/>
      <c r="Y203" s="13"/>
      <c r="Z203" s="13"/>
    </row>
    <row r="204">
      <c r="A204" s="70" t="s">
        <v>817</v>
      </c>
      <c r="B204" s="144" t="s">
        <v>6706</v>
      </c>
      <c r="C204" s="143" t="s">
        <v>6707</v>
      </c>
      <c r="D204" s="143" t="s">
        <v>1081</v>
      </c>
      <c r="E204" s="137" t="s">
        <v>6708</v>
      </c>
      <c r="F204" s="13"/>
      <c r="H204" s="17"/>
      <c r="I204" s="36"/>
      <c r="J204" s="36"/>
      <c r="K204" s="13"/>
      <c r="L204" s="13"/>
      <c r="M204" s="13"/>
      <c r="N204" s="13"/>
      <c r="O204" s="13"/>
      <c r="P204" s="13"/>
      <c r="Q204" s="13"/>
      <c r="R204" s="13"/>
      <c r="S204" s="13"/>
      <c r="T204" s="13"/>
      <c r="U204" s="13"/>
      <c r="V204" s="13"/>
      <c r="W204" s="13"/>
      <c r="X204" s="13"/>
      <c r="Y204" s="13"/>
      <c r="Z204" s="13"/>
    </row>
    <row r="205">
      <c r="A205" s="70" t="s">
        <v>6709</v>
      </c>
      <c r="B205" s="144" t="s">
        <v>6710</v>
      </c>
      <c r="C205" s="279" t="s">
        <v>6711</v>
      </c>
      <c r="D205" s="143" t="s">
        <v>1081</v>
      </c>
      <c r="E205" s="960" t="s">
        <v>6712</v>
      </c>
      <c r="F205" s="13"/>
      <c r="G205" s="929" t="s">
        <v>6713</v>
      </c>
      <c r="H205" s="12" t="s">
        <v>5013</v>
      </c>
      <c r="I205" s="11" t="s">
        <v>6007</v>
      </c>
      <c r="J205" s="11" t="s">
        <v>3581</v>
      </c>
      <c r="K205" s="13"/>
      <c r="L205" s="13"/>
      <c r="M205" s="13"/>
      <c r="N205" s="13"/>
      <c r="O205" s="13"/>
      <c r="P205" s="13"/>
      <c r="Q205" s="13"/>
      <c r="R205" s="13"/>
      <c r="S205" s="13"/>
      <c r="T205" s="13"/>
      <c r="U205" s="13"/>
      <c r="V205" s="13"/>
      <c r="W205" s="13"/>
      <c r="X205" s="13"/>
      <c r="Y205" s="13"/>
      <c r="Z205" s="13"/>
    </row>
    <row r="206">
      <c r="A206" s="933" t="s">
        <v>6714</v>
      </c>
      <c r="B206" s="144" t="s">
        <v>6715</v>
      </c>
      <c r="C206" s="144" t="s">
        <v>6716</v>
      </c>
      <c r="D206" s="143" t="s">
        <v>1120</v>
      </c>
      <c r="E206" s="930" t="s">
        <v>6717</v>
      </c>
      <c r="F206" s="13"/>
      <c r="G206" s="929" t="s">
        <v>6718</v>
      </c>
      <c r="H206" s="12" t="s">
        <v>5036</v>
      </c>
      <c r="I206" s="11" t="s">
        <v>6007</v>
      </c>
      <c r="J206" s="11" t="s">
        <v>3581</v>
      </c>
      <c r="K206" s="13"/>
      <c r="L206" s="13"/>
      <c r="M206" s="13"/>
      <c r="N206" s="13"/>
      <c r="O206" s="13"/>
      <c r="P206" s="13"/>
      <c r="Q206" s="13"/>
      <c r="R206" s="13"/>
      <c r="S206" s="13"/>
      <c r="T206" s="13"/>
      <c r="U206" s="13"/>
      <c r="V206" s="13"/>
      <c r="W206" s="13"/>
      <c r="X206" s="13"/>
      <c r="Y206" s="13"/>
      <c r="Z206" s="13"/>
    </row>
    <row r="207">
      <c r="A207" s="70" t="s">
        <v>1118</v>
      </c>
      <c r="B207" s="12" t="s">
        <v>6719</v>
      </c>
      <c r="C207" s="961" t="s">
        <v>6720</v>
      </c>
      <c r="D207" s="143" t="s">
        <v>1120</v>
      </c>
      <c r="E207" s="37" t="s">
        <v>6721</v>
      </c>
      <c r="F207" s="13"/>
      <c r="G207" s="932" t="s">
        <v>6722</v>
      </c>
      <c r="H207" s="12" t="s">
        <v>5036</v>
      </c>
      <c r="I207" s="11" t="s">
        <v>5932</v>
      </c>
      <c r="J207" s="11" t="s">
        <v>3581</v>
      </c>
      <c r="K207" s="13"/>
      <c r="L207" s="13"/>
      <c r="M207" s="13"/>
      <c r="N207" s="13"/>
      <c r="O207" s="13"/>
      <c r="P207" s="13"/>
      <c r="Q207" s="13"/>
      <c r="R207" s="13"/>
      <c r="S207" s="13"/>
      <c r="T207" s="13"/>
      <c r="U207" s="13"/>
      <c r="V207" s="13"/>
      <c r="W207" s="13"/>
      <c r="X207" s="13"/>
      <c r="Y207" s="13"/>
      <c r="Z207" s="13"/>
    </row>
    <row r="208">
      <c r="A208" s="936" t="s">
        <v>6723</v>
      </c>
      <c r="B208" s="12" t="s">
        <v>2273</v>
      </c>
      <c r="C208" s="19" t="s">
        <v>6724</v>
      </c>
      <c r="D208" s="143" t="s">
        <v>1120</v>
      </c>
      <c r="E208" s="438" t="s">
        <v>6725</v>
      </c>
      <c r="F208" s="13"/>
      <c r="G208" s="929" t="s">
        <v>6726</v>
      </c>
      <c r="H208" s="12" t="s">
        <v>5238</v>
      </c>
      <c r="I208" s="11" t="s">
        <v>6007</v>
      </c>
      <c r="J208" s="11" t="s">
        <v>3581</v>
      </c>
      <c r="K208" s="13"/>
      <c r="L208" s="13"/>
      <c r="M208" s="13"/>
      <c r="N208" s="13"/>
      <c r="O208" s="13"/>
      <c r="P208" s="13"/>
      <c r="Q208" s="13"/>
      <c r="R208" s="13"/>
      <c r="S208" s="13"/>
      <c r="T208" s="13"/>
      <c r="U208" s="13"/>
      <c r="V208" s="13"/>
      <c r="W208" s="13"/>
      <c r="X208" s="13"/>
      <c r="Y208" s="13"/>
      <c r="Z208" s="13"/>
    </row>
    <row r="209">
      <c r="A209" s="12" t="s">
        <v>6727</v>
      </c>
      <c r="B209" s="11" t="s">
        <v>754</v>
      </c>
      <c r="C209" s="144" t="s">
        <v>6728</v>
      </c>
      <c r="D209" s="13"/>
      <c r="E209" s="37" t="s">
        <v>6729</v>
      </c>
      <c r="F209" s="13"/>
      <c r="G209" s="13"/>
      <c r="H209" s="12" t="s">
        <v>6730</v>
      </c>
      <c r="I209" s="11" t="s">
        <v>5932</v>
      </c>
      <c r="J209" s="11" t="s">
        <v>3581</v>
      </c>
      <c r="K209" s="13"/>
      <c r="L209" s="13"/>
      <c r="M209" s="13"/>
      <c r="N209" s="13"/>
      <c r="O209" s="13"/>
      <c r="P209" s="13"/>
      <c r="Q209" s="13"/>
      <c r="R209" s="13"/>
      <c r="S209" s="13"/>
      <c r="T209" s="13"/>
      <c r="U209" s="13"/>
      <c r="V209" s="13"/>
      <c r="W209" s="13"/>
      <c r="X209" s="13"/>
      <c r="Y209" s="13"/>
      <c r="Z209" s="13"/>
    </row>
    <row r="210">
      <c r="A210" s="24" t="s">
        <v>6731</v>
      </c>
      <c r="B210" s="11" t="s">
        <v>6732</v>
      </c>
      <c r="C210" s="11" t="s">
        <v>6733</v>
      </c>
      <c r="D210" s="144" t="s">
        <v>6303</v>
      </c>
      <c r="E210" s="930" t="s">
        <v>6734</v>
      </c>
      <c r="F210" s="935">
        <f>+37455443355</f>
        <v>37455443355</v>
      </c>
      <c r="G210" s="932" t="s">
        <v>6735</v>
      </c>
      <c r="H210" s="12" t="s">
        <v>6730</v>
      </c>
      <c r="I210" s="11" t="s">
        <v>5932</v>
      </c>
      <c r="J210" s="11" t="s">
        <v>3581</v>
      </c>
      <c r="K210" s="8" t="s">
        <v>6736</v>
      </c>
      <c r="L210" s="753" t="s">
        <v>5208</v>
      </c>
      <c r="M210" s="13"/>
      <c r="N210" s="13"/>
      <c r="O210" s="13"/>
      <c r="P210" s="13"/>
      <c r="Q210" s="13"/>
      <c r="R210" s="13"/>
      <c r="S210" s="13"/>
      <c r="T210" s="13"/>
      <c r="U210" s="13"/>
      <c r="V210" s="13"/>
      <c r="W210" s="13"/>
      <c r="X210" s="13"/>
      <c r="Y210" s="13"/>
      <c r="Z210" s="13"/>
    </row>
    <row r="211">
      <c r="A211" s="70" t="s">
        <v>6737</v>
      </c>
      <c r="B211" s="144" t="s">
        <v>6738</v>
      </c>
      <c r="C211" s="143" t="s">
        <v>6739</v>
      </c>
      <c r="D211" s="11" t="s">
        <v>6740</v>
      </c>
      <c r="E211" s="957" t="s">
        <v>6741</v>
      </c>
      <c r="F211" s="13"/>
      <c r="G211" s="929" t="s">
        <v>6742</v>
      </c>
      <c r="H211" s="12" t="s">
        <v>6730</v>
      </c>
      <c r="I211" s="8" t="s">
        <v>6743</v>
      </c>
      <c r="J211" s="11" t="s">
        <v>3581</v>
      </c>
      <c r="K211" s="13"/>
      <c r="L211" s="13"/>
      <c r="M211" s="13"/>
      <c r="N211" s="13"/>
      <c r="O211" s="13"/>
      <c r="P211" s="13"/>
      <c r="Q211" s="13"/>
      <c r="R211" s="13"/>
      <c r="S211" s="13"/>
      <c r="T211" s="13"/>
      <c r="U211" s="13"/>
      <c r="V211" s="13"/>
      <c r="W211" s="13"/>
      <c r="X211" s="13"/>
      <c r="Y211" s="13"/>
      <c r="Z211" s="13"/>
    </row>
    <row r="212">
      <c r="A212" s="933" t="s">
        <v>6400</v>
      </c>
      <c r="B212" s="11" t="s">
        <v>754</v>
      </c>
      <c r="C212" s="11" t="s">
        <v>6744</v>
      </c>
      <c r="D212" s="13"/>
      <c r="E212" s="962" t="s">
        <v>6745</v>
      </c>
      <c r="F212" s="13"/>
      <c r="G212" s="929" t="s">
        <v>6746</v>
      </c>
      <c r="H212" s="12" t="s">
        <v>6747</v>
      </c>
      <c r="I212" s="11" t="s">
        <v>5932</v>
      </c>
      <c r="J212" s="11" t="s">
        <v>3581</v>
      </c>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sheetData>
  <mergeCells count="4">
    <mergeCell ref="G203:G204"/>
    <mergeCell ref="H203:H204"/>
    <mergeCell ref="I203:I204"/>
    <mergeCell ref="J203:J204"/>
  </mergeCells>
  <hyperlinks>
    <hyperlink r:id="rId1" ref="A86"/>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57"/>
    <col customWidth="1" min="3" max="3" width="22.43"/>
    <col customWidth="1" min="4" max="4" width="23.0"/>
    <col customWidth="1" min="5" max="5" width="18.0"/>
    <col customWidth="1" min="6" max="6" width="22.57"/>
    <col customWidth="1" min="7" max="7" width="21.71"/>
  </cols>
  <sheetData>
    <row r="1">
      <c r="A1" s="111" t="s">
        <v>977</v>
      </c>
      <c r="B1" s="111" t="s">
        <v>978</v>
      </c>
      <c r="C1" s="111" t="s">
        <v>979</v>
      </c>
      <c r="D1" s="111" t="s">
        <v>980</v>
      </c>
      <c r="E1" s="111" t="s">
        <v>981</v>
      </c>
      <c r="F1" s="111" t="s">
        <v>982</v>
      </c>
      <c r="G1" s="111" t="s">
        <v>983</v>
      </c>
      <c r="H1" s="13"/>
      <c r="I1" s="13"/>
      <c r="J1" s="13"/>
      <c r="K1" s="13"/>
      <c r="L1" s="13"/>
      <c r="M1" s="13"/>
      <c r="N1" s="13"/>
      <c r="O1" s="13"/>
      <c r="P1" s="13"/>
      <c r="Q1" s="13"/>
      <c r="R1" s="13"/>
      <c r="S1" s="13"/>
      <c r="T1" s="13"/>
      <c r="U1" s="13"/>
      <c r="V1" s="13"/>
      <c r="W1" s="13"/>
      <c r="X1" s="13"/>
      <c r="Y1" s="13"/>
      <c r="Z1" s="13"/>
    </row>
    <row r="2">
      <c r="A2" s="24" t="s">
        <v>4634</v>
      </c>
      <c r="B2" s="770" t="s">
        <v>2273</v>
      </c>
      <c r="C2" s="294" t="s">
        <v>4635</v>
      </c>
      <c r="D2" s="795" t="s">
        <v>4636</v>
      </c>
      <c r="E2" s="8" t="s">
        <v>6748</v>
      </c>
      <c r="F2" s="13"/>
      <c r="G2" s="13"/>
      <c r="H2" s="13"/>
      <c r="I2" s="13"/>
      <c r="J2" s="13"/>
      <c r="K2" s="13"/>
      <c r="L2" s="13"/>
      <c r="M2" s="13"/>
      <c r="N2" s="13"/>
      <c r="O2" s="13"/>
      <c r="P2" s="13"/>
      <c r="Q2" s="13"/>
      <c r="R2" s="13"/>
      <c r="S2" s="13"/>
      <c r="T2" s="13"/>
      <c r="U2" s="13"/>
      <c r="V2" s="13"/>
      <c r="W2" s="13"/>
      <c r="X2" s="13"/>
      <c r="Y2" s="13"/>
      <c r="Z2" s="13"/>
    </row>
    <row r="3">
      <c r="A3" s="24" t="s">
        <v>6749</v>
      </c>
      <c r="B3" s="770" t="s">
        <v>2273</v>
      </c>
      <c r="C3" s="815" t="s">
        <v>4769</v>
      </c>
      <c r="D3" s="963" t="s">
        <v>4627</v>
      </c>
      <c r="E3" s="8" t="s">
        <v>6748</v>
      </c>
      <c r="F3" s="13"/>
      <c r="G3" s="13"/>
      <c r="H3" s="13"/>
      <c r="I3" s="13"/>
      <c r="J3" s="13"/>
      <c r="K3" s="13"/>
      <c r="L3" s="13"/>
      <c r="M3" s="13"/>
      <c r="N3" s="13"/>
      <c r="O3" s="13"/>
      <c r="P3" s="13"/>
      <c r="Q3" s="13"/>
      <c r="R3" s="13"/>
      <c r="S3" s="13"/>
      <c r="T3" s="13"/>
      <c r="U3" s="13"/>
      <c r="V3" s="13"/>
      <c r="W3" s="13"/>
      <c r="X3" s="13"/>
      <c r="Y3" s="13"/>
      <c r="Z3" s="13"/>
    </row>
    <row r="4">
      <c r="A4" s="24" t="s">
        <v>6750</v>
      </c>
      <c r="B4" s="770" t="s">
        <v>2273</v>
      </c>
      <c r="C4" s="964" t="s">
        <v>6751</v>
      </c>
      <c r="D4" s="963" t="s">
        <v>4598</v>
      </c>
      <c r="E4" s="8" t="s">
        <v>6748</v>
      </c>
      <c r="F4" s="13"/>
      <c r="G4" s="13"/>
      <c r="H4" s="13"/>
      <c r="I4" s="13"/>
      <c r="J4" s="13"/>
      <c r="K4" s="13"/>
      <c r="L4" s="13"/>
      <c r="M4" s="13"/>
      <c r="N4" s="13"/>
      <c r="O4" s="13"/>
      <c r="P4" s="13"/>
      <c r="Q4" s="13"/>
      <c r="R4" s="13"/>
      <c r="S4" s="13"/>
      <c r="T4" s="13"/>
      <c r="U4" s="13"/>
      <c r="V4" s="13"/>
      <c r="W4" s="13"/>
      <c r="X4" s="13"/>
      <c r="Y4" s="13"/>
      <c r="Z4" s="13"/>
    </row>
    <row r="5">
      <c r="A5" s="12" t="s">
        <v>6752</v>
      </c>
      <c r="B5" s="770" t="s">
        <v>2273</v>
      </c>
      <c r="C5" s="148" t="s">
        <v>6753</v>
      </c>
      <c r="D5" s="143" t="s">
        <v>1081</v>
      </c>
      <c r="E5" s="12" t="s">
        <v>6754</v>
      </c>
      <c r="F5" s="820">
        <f>+37477516562</f>
        <v>37477516562</v>
      </c>
      <c r="G5" s="13"/>
      <c r="H5" s="13"/>
      <c r="I5" s="13"/>
      <c r="J5" s="13"/>
      <c r="K5" s="13"/>
      <c r="L5" s="13"/>
      <c r="M5" s="13"/>
      <c r="N5" s="13"/>
      <c r="O5" s="13"/>
      <c r="P5" s="13"/>
      <c r="Q5" s="13"/>
      <c r="R5" s="13"/>
      <c r="S5" s="13"/>
      <c r="T5" s="13"/>
      <c r="U5" s="13"/>
      <c r="V5" s="13"/>
      <c r="W5" s="13"/>
      <c r="X5" s="13"/>
      <c r="Y5" s="13"/>
      <c r="Z5" s="13"/>
    </row>
    <row r="6">
      <c r="A6" s="70" t="s">
        <v>6755</v>
      </c>
      <c r="B6" s="770" t="s">
        <v>2273</v>
      </c>
      <c r="C6" s="965" t="s">
        <v>6756</v>
      </c>
      <c r="D6" s="143" t="s">
        <v>1120</v>
      </c>
      <c r="E6" s="12" t="s">
        <v>6754</v>
      </c>
      <c r="F6" s="512">
        <f>+37493602210</f>
        <v>37493602210</v>
      </c>
      <c r="G6" s="13"/>
      <c r="H6" s="13"/>
      <c r="I6" s="13"/>
      <c r="J6" s="13"/>
      <c r="K6" s="13"/>
      <c r="L6" s="13"/>
      <c r="M6" s="13"/>
      <c r="N6" s="13"/>
      <c r="O6" s="13"/>
      <c r="P6" s="13"/>
      <c r="Q6" s="13"/>
      <c r="R6" s="13"/>
      <c r="S6" s="13"/>
      <c r="T6" s="13"/>
      <c r="U6" s="13"/>
      <c r="V6" s="13"/>
      <c r="W6" s="13"/>
      <c r="X6" s="13"/>
      <c r="Y6" s="13"/>
      <c r="Z6" s="13"/>
    </row>
    <row r="7">
      <c r="A7" s="70" t="s">
        <v>6757</v>
      </c>
      <c r="B7" s="770" t="s">
        <v>2273</v>
      </c>
      <c r="C7" s="965" t="s">
        <v>6758</v>
      </c>
      <c r="D7" s="143" t="s">
        <v>1120</v>
      </c>
      <c r="E7" s="8" t="s">
        <v>6748</v>
      </c>
      <c r="F7" s="13"/>
      <c r="G7" s="13"/>
      <c r="H7" s="13"/>
      <c r="I7" s="13"/>
      <c r="J7" s="13"/>
      <c r="K7" s="13"/>
      <c r="L7" s="13"/>
      <c r="M7" s="13"/>
      <c r="N7" s="13"/>
      <c r="O7" s="13"/>
      <c r="P7" s="13"/>
      <c r="Q7" s="13"/>
      <c r="R7" s="13"/>
      <c r="S7" s="13"/>
      <c r="T7" s="13"/>
      <c r="U7" s="13"/>
      <c r="V7" s="13"/>
      <c r="W7" s="13"/>
      <c r="X7" s="13"/>
      <c r="Y7" s="13"/>
      <c r="Z7" s="13"/>
    </row>
    <row r="8">
      <c r="A8" s="70" t="s">
        <v>6759</v>
      </c>
      <c r="B8" s="770" t="s">
        <v>2273</v>
      </c>
      <c r="C8" s="811" t="s">
        <v>6760</v>
      </c>
      <c r="D8" s="143" t="s">
        <v>1120</v>
      </c>
      <c r="E8" s="12" t="s">
        <v>6754</v>
      </c>
      <c r="F8" s="512">
        <f>+37455088830</f>
        <v>37455088830</v>
      </c>
      <c r="G8" s="13"/>
      <c r="H8" s="13"/>
      <c r="I8" s="13"/>
      <c r="J8" s="13"/>
      <c r="K8" s="13"/>
      <c r="L8" s="13"/>
      <c r="M8" s="13"/>
      <c r="N8" s="13"/>
      <c r="O8" s="13"/>
      <c r="P8" s="13"/>
      <c r="Q8" s="13"/>
      <c r="R8" s="13"/>
      <c r="S8" s="13"/>
      <c r="T8" s="13"/>
      <c r="U8" s="13"/>
      <c r="V8" s="13"/>
      <c r="W8" s="13"/>
      <c r="X8" s="13"/>
      <c r="Y8" s="13"/>
      <c r="Z8" s="13"/>
    </row>
    <row r="9">
      <c r="A9" s="70" t="s">
        <v>6761</v>
      </c>
      <c r="B9" s="770" t="s">
        <v>2273</v>
      </c>
      <c r="C9" s="144" t="s">
        <v>6762</v>
      </c>
      <c r="D9" s="11" t="s">
        <v>6763</v>
      </c>
      <c r="E9" s="12" t="s">
        <v>6754</v>
      </c>
      <c r="F9" s="11" t="s">
        <v>6764</v>
      </c>
      <c r="G9" s="13"/>
      <c r="H9" s="13"/>
      <c r="I9" s="13"/>
      <c r="J9" s="13"/>
      <c r="K9" s="13"/>
      <c r="L9" s="13"/>
      <c r="M9" s="13"/>
      <c r="N9" s="13"/>
      <c r="O9" s="13"/>
      <c r="P9" s="13"/>
      <c r="Q9" s="13"/>
      <c r="R9" s="13"/>
      <c r="S9" s="13"/>
      <c r="T9" s="13"/>
      <c r="U9" s="13"/>
      <c r="V9" s="13"/>
      <c r="W9" s="13"/>
      <c r="X9" s="13"/>
      <c r="Y9" s="13"/>
      <c r="Z9" s="13"/>
    </row>
    <row r="10">
      <c r="A10" s="70" t="s">
        <v>6765</v>
      </c>
      <c r="B10" s="770" t="s">
        <v>2273</v>
      </c>
      <c r="C10" s="963" t="s">
        <v>6766</v>
      </c>
      <c r="D10" s="963" t="s">
        <v>4627</v>
      </c>
      <c r="E10" s="8" t="s">
        <v>6748</v>
      </c>
      <c r="F10" s="13"/>
      <c r="G10" s="13"/>
      <c r="H10" s="13"/>
      <c r="I10" s="13"/>
      <c r="J10" s="13"/>
      <c r="K10" s="13"/>
      <c r="L10" s="13"/>
      <c r="M10" s="13"/>
      <c r="N10" s="13"/>
      <c r="O10" s="13"/>
      <c r="P10" s="13"/>
      <c r="Q10" s="13"/>
      <c r="R10" s="13"/>
      <c r="S10" s="13"/>
      <c r="T10" s="13"/>
      <c r="U10" s="13"/>
      <c r="V10" s="13"/>
      <c r="W10" s="13"/>
      <c r="X10" s="13"/>
      <c r="Y10" s="13"/>
      <c r="Z10" s="13"/>
    </row>
    <row r="11">
      <c r="A11" s="70" t="s">
        <v>6767</v>
      </c>
      <c r="B11" s="770" t="s">
        <v>2273</v>
      </c>
      <c r="C11" s="966" t="s">
        <v>6768</v>
      </c>
      <c r="D11" s="143" t="s">
        <v>1081</v>
      </c>
      <c r="E11" s="11" t="s">
        <v>6754</v>
      </c>
      <c r="F11" s="11" t="s">
        <v>6769</v>
      </c>
      <c r="G11" s="13"/>
      <c r="H11" s="13"/>
      <c r="I11" s="13"/>
      <c r="J11" s="13"/>
      <c r="K11" s="13"/>
      <c r="L11" s="13"/>
      <c r="M11" s="13"/>
      <c r="N11" s="13"/>
      <c r="O11" s="13"/>
      <c r="P11" s="13"/>
      <c r="Q11" s="13"/>
      <c r="R11" s="13"/>
      <c r="S11" s="13"/>
      <c r="T11" s="13"/>
      <c r="U11" s="13"/>
      <c r="V11" s="13"/>
      <c r="W11" s="13"/>
      <c r="X11" s="13"/>
      <c r="Y11" s="13"/>
      <c r="Z11" s="13"/>
    </row>
    <row r="12">
      <c r="A12" s="24" t="s">
        <v>6770</v>
      </c>
      <c r="B12" s="770" t="s">
        <v>2273</v>
      </c>
      <c r="C12" s="967" t="s">
        <v>6771</v>
      </c>
      <c r="D12" s="11" t="s">
        <v>5020</v>
      </c>
      <c r="E12" s="11" t="s">
        <v>6754</v>
      </c>
      <c r="F12" s="11" t="s">
        <v>6772</v>
      </c>
      <c r="G12" s="13"/>
      <c r="H12" s="13"/>
      <c r="I12" s="13"/>
      <c r="J12" s="13"/>
      <c r="K12" s="13"/>
      <c r="L12" s="13"/>
      <c r="M12" s="13"/>
      <c r="N12" s="13"/>
      <c r="O12" s="13"/>
      <c r="P12" s="13"/>
      <c r="Q12" s="13"/>
      <c r="R12" s="13"/>
      <c r="S12" s="13"/>
      <c r="T12" s="13"/>
      <c r="U12" s="13"/>
      <c r="V12" s="13"/>
      <c r="W12" s="13"/>
      <c r="X12" s="13"/>
      <c r="Y12" s="13"/>
      <c r="Z12" s="13"/>
    </row>
    <row r="13">
      <c r="A13" s="24" t="s">
        <v>6773</v>
      </c>
      <c r="B13" s="770" t="s">
        <v>2273</v>
      </c>
      <c r="C13" s="144" t="s">
        <v>6774</v>
      </c>
      <c r="D13" s="11" t="s">
        <v>4598</v>
      </c>
      <c r="E13" s="8" t="s">
        <v>6748</v>
      </c>
      <c r="F13" s="13"/>
      <c r="G13" s="13"/>
      <c r="H13" s="13"/>
      <c r="I13" s="13"/>
      <c r="J13" s="13"/>
      <c r="K13" s="13"/>
      <c r="L13" s="13"/>
      <c r="M13" s="13"/>
      <c r="N13" s="13"/>
      <c r="O13" s="13"/>
      <c r="P13" s="13"/>
      <c r="Q13" s="13"/>
      <c r="R13" s="13"/>
      <c r="S13" s="13"/>
      <c r="T13" s="13"/>
      <c r="U13" s="13"/>
      <c r="V13" s="13"/>
      <c r="W13" s="13"/>
      <c r="X13" s="13"/>
      <c r="Y13" s="13"/>
      <c r="Z13" s="13"/>
    </row>
    <row r="14">
      <c r="A14" s="11" t="s">
        <v>6775</v>
      </c>
      <c r="B14" s="770" t="s">
        <v>2273</v>
      </c>
      <c r="C14" s="144" t="s">
        <v>6776</v>
      </c>
      <c r="D14" s="11" t="s">
        <v>6777</v>
      </c>
      <c r="E14" s="8" t="s">
        <v>6748</v>
      </c>
      <c r="F14" s="13"/>
      <c r="G14" s="13"/>
      <c r="H14" s="13"/>
      <c r="I14" s="13"/>
      <c r="J14" s="13"/>
      <c r="K14" s="13"/>
      <c r="L14" s="13"/>
      <c r="M14" s="13"/>
      <c r="N14" s="13"/>
      <c r="O14" s="13"/>
      <c r="P14" s="13"/>
      <c r="Q14" s="13"/>
      <c r="R14" s="13"/>
      <c r="S14" s="13"/>
      <c r="T14" s="13"/>
      <c r="U14" s="13"/>
      <c r="V14" s="13"/>
      <c r="W14" s="13"/>
      <c r="X14" s="13"/>
      <c r="Y14" s="13"/>
      <c r="Z14" s="13"/>
    </row>
    <row r="15">
      <c r="A15" s="70" t="s">
        <v>6778</v>
      </c>
      <c r="B15" s="770" t="s">
        <v>2273</v>
      </c>
      <c r="C15" s="965" t="s">
        <v>6779</v>
      </c>
      <c r="D15" s="143" t="s">
        <v>1120</v>
      </c>
      <c r="E15" s="11" t="s">
        <v>6754</v>
      </c>
      <c r="F15" s="512">
        <f>+37493623322</f>
        <v>37493623322</v>
      </c>
      <c r="G15" s="13"/>
      <c r="H15" s="13"/>
      <c r="I15" s="13"/>
      <c r="J15" s="13"/>
      <c r="K15" s="13"/>
      <c r="L15" s="13"/>
      <c r="M15" s="13"/>
      <c r="N15" s="13"/>
      <c r="O15" s="13"/>
      <c r="P15" s="13"/>
      <c r="Q15" s="13"/>
      <c r="R15" s="13"/>
      <c r="S15" s="13"/>
      <c r="T15" s="13"/>
      <c r="U15" s="13"/>
      <c r="V15" s="13"/>
      <c r="W15" s="13"/>
      <c r="X15" s="13"/>
      <c r="Y15" s="13"/>
      <c r="Z15" s="13"/>
    </row>
    <row r="16">
      <c r="A16" s="70" t="s">
        <v>6780</v>
      </c>
      <c r="B16" s="770" t="s">
        <v>2273</v>
      </c>
      <c r="C16" s="968" t="s">
        <v>6781</v>
      </c>
      <c r="D16" s="11" t="s">
        <v>6777</v>
      </c>
      <c r="E16" s="11" t="s">
        <v>6754</v>
      </c>
      <c r="F16" s="11" t="s">
        <v>6782</v>
      </c>
      <c r="G16" s="13"/>
      <c r="H16" s="13"/>
      <c r="I16" s="13"/>
      <c r="J16" s="13"/>
      <c r="K16" s="13"/>
      <c r="L16" s="13"/>
      <c r="M16" s="13"/>
      <c r="N16" s="13"/>
      <c r="O16" s="13"/>
      <c r="P16" s="13"/>
      <c r="Q16" s="13"/>
      <c r="R16" s="13"/>
      <c r="S16" s="13"/>
      <c r="T16" s="13"/>
      <c r="U16" s="13"/>
      <c r="V16" s="13"/>
      <c r="W16" s="13"/>
      <c r="X16" s="13"/>
      <c r="Y16" s="13"/>
      <c r="Z16" s="13"/>
    </row>
    <row r="17">
      <c r="A17" s="70" t="s">
        <v>6783</v>
      </c>
      <c r="B17" s="770" t="s">
        <v>2273</v>
      </c>
      <c r="C17" s="11" t="s">
        <v>6784</v>
      </c>
      <c r="D17" s="11" t="s">
        <v>6785</v>
      </c>
      <c r="E17" s="8" t="s">
        <v>6748</v>
      </c>
      <c r="F17" s="13"/>
      <c r="G17" s="13"/>
      <c r="H17" s="13"/>
      <c r="I17" s="13"/>
      <c r="J17" s="13"/>
      <c r="K17" s="13"/>
      <c r="L17" s="13"/>
      <c r="M17" s="13"/>
      <c r="N17" s="13"/>
      <c r="O17" s="13"/>
      <c r="P17" s="13"/>
      <c r="Q17" s="13"/>
      <c r="R17" s="13"/>
      <c r="S17" s="13"/>
      <c r="T17" s="13"/>
      <c r="U17" s="13"/>
      <c r="V17" s="13"/>
      <c r="W17" s="13"/>
      <c r="X17" s="13"/>
      <c r="Y17" s="13"/>
      <c r="Z17" s="13"/>
    </row>
    <row r="18">
      <c r="A18" s="15" t="s">
        <v>1050</v>
      </c>
      <c r="B18" s="770" t="s">
        <v>2273</v>
      </c>
      <c r="C18" s="144" t="s">
        <v>6786</v>
      </c>
      <c r="D18" s="11" t="s">
        <v>6777</v>
      </c>
      <c r="E18" s="8" t="s">
        <v>6748</v>
      </c>
      <c r="F18" s="13"/>
      <c r="G18" s="13"/>
      <c r="H18" s="13"/>
      <c r="I18" s="13"/>
      <c r="J18" s="13"/>
      <c r="K18" s="13"/>
      <c r="L18" s="13"/>
      <c r="M18" s="13"/>
      <c r="N18" s="13"/>
      <c r="O18" s="13"/>
      <c r="P18" s="13"/>
      <c r="Q18" s="13"/>
      <c r="R18" s="13"/>
      <c r="S18" s="13"/>
      <c r="T18" s="13"/>
      <c r="U18" s="13"/>
      <c r="V18" s="13"/>
      <c r="W18" s="13"/>
      <c r="X18" s="13"/>
      <c r="Y18" s="13"/>
      <c r="Z18" s="13"/>
    </row>
    <row r="19">
      <c r="A19" s="70" t="s">
        <v>6787</v>
      </c>
      <c r="B19" s="770" t="s">
        <v>2273</v>
      </c>
      <c r="C19" s="19" t="s">
        <v>6788</v>
      </c>
      <c r="D19" s="143" t="s">
        <v>1081</v>
      </c>
      <c r="E19" s="11" t="s">
        <v>6754</v>
      </c>
      <c r="F19" s="512">
        <f>+37460700700</f>
        <v>37460700700</v>
      </c>
      <c r="G19" s="13"/>
      <c r="H19" s="13"/>
      <c r="I19" s="13"/>
      <c r="J19" s="13"/>
      <c r="K19" s="13"/>
      <c r="L19" s="13"/>
      <c r="M19" s="13"/>
      <c r="N19" s="13"/>
      <c r="O19" s="13"/>
      <c r="P19" s="13"/>
      <c r="Q19" s="13"/>
      <c r="R19" s="13"/>
      <c r="S19" s="13"/>
      <c r="T19" s="13"/>
      <c r="U19" s="13"/>
      <c r="V19" s="13"/>
      <c r="W19" s="13"/>
      <c r="X19" s="13"/>
      <c r="Y19" s="13"/>
      <c r="Z19" s="13"/>
    </row>
    <row r="20">
      <c r="A20" s="969" t="s">
        <v>6789</v>
      </c>
      <c r="B20" s="770" t="s">
        <v>2273</v>
      </c>
      <c r="C20" s="11" t="s">
        <v>6790</v>
      </c>
      <c r="D20" s="11" t="s">
        <v>6107</v>
      </c>
      <c r="E20" s="11" t="s">
        <v>6754</v>
      </c>
      <c r="F20" s="11" t="s">
        <v>6791</v>
      </c>
      <c r="G20" s="13"/>
      <c r="H20" s="13"/>
      <c r="I20" s="13"/>
      <c r="J20" s="13"/>
      <c r="K20" s="13"/>
      <c r="L20" s="13"/>
      <c r="M20" s="13"/>
      <c r="N20" s="13"/>
      <c r="O20" s="13"/>
      <c r="P20" s="13"/>
      <c r="Q20" s="13"/>
      <c r="R20" s="13"/>
      <c r="S20" s="13"/>
      <c r="T20" s="13"/>
      <c r="U20" s="13"/>
      <c r="V20" s="13"/>
      <c r="W20" s="13"/>
      <c r="X20" s="13"/>
      <c r="Y20" s="13"/>
      <c r="Z20" s="13"/>
    </row>
    <row r="21">
      <c r="A21" s="70" t="s">
        <v>6792</v>
      </c>
      <c r="B21" s="770" t="s">
        <v>2273</v>
      </c>
      <c r="C21" s="19" t="s">
        <v>6793</v>
      </c>
      <c r="D21" s="11" t="s">
        <v>5983</v>
      </c>
      <c r="E21" s="8" t="s">
        <v>6748</v>
      </c>
      <c r="F21" s="13"/>
      <c r="G21" s="13"/>
      <c r="H21" s="13"/>
      <c r="I21" s="13"/>
      <c r="J21" s="13"/>
      <c r="K21" s="13"/>
      <c r="L21" s="13"/>
      <c r="M21" s="13"/>
      <c r="N21" s="13"/>
      <c r="O21" s="13"/>
      <c r="P21" s="13"/>
      <c r="Q21" s="13"/>
      <c r="R21" s="13"/>
      <c r="S21" s="13"/>
      <c r="T21" s="13"/>
      <c r="U21" s="13"/>
      <c r="V21" s="13"/>
      <c r="W21" s="13"/>
      <c r="X21" s="13"/>
      <c r="Y21" s="13"/>
      <c r="Z21" s="13"/>
    </row>
    <row r="22">
      <c r="A22" s="70" t="s">
        <v>6794</v>
      </c>
      <c r="B22" s="770" t="s">
        <v>2273</v>
      </c>
      <c r="C22" s="13"/>
      <c r="D22" s="143" t="s">
        <v>1120</v>
      </c>
      <c r="E22" s="8" t="s">
        <v>6748</v>
      </c>
      <c r="F22" s="13"/>
      <c r="G22" s="13"/>
      <c r="H22" s="13"/>
      <c r="I22" s="13"/>
      <c r="J22" s="13"/>
      <c r="K22" s="13"/>
      <c r="L22" s="13"/>
      <c r="M22" s="13"/>
      <c r="N22" s="13"/>
      <c r="O22" s="13"/>
      <c r="P22" s="13"/>
      <c r="Q22" s="13"/>
      <c r="R22" s="13"/>
      <c r="S22" s="13"/>
      <c r="T22" s="13"/>
      <c r="U22" s="13"/>
      <c r="V22" s="13"/>
      <c r="W22" s="13"/>
      <c r="X22" s="13"/>
      <c r="Y22" s="13"/>
      <c r="Z22" s="13"/>
    </row>
    <row r="23">
      <c r="A23" s="13"/>
      <c r="B23" s="770" t="s">
        <v>2273</v>
      </c>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13"/>
      <c r="B24" s="770" t="s">
        <v>2273</v>
      </c>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770" t="s">
        <v>2273</v>
      </c>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770" t="s">
        <v>2273</v>
      </c>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14"/>
    <col customWidth="1" min="3" max="3" width="26.14"/>
    <col customWidth="1" min="4" max="4" width="31.57"/>
  </cols>
  <sheetData>
    <row r="1">
      <c r="A1" s="436" t="s">
        <v>6795</v>
      </c>
      <c r="B1" s="436" t="s">
        <v>6796</v>
      </c>
      <c r="C1" s="436" t="s">
        <v>6797</v>
      </c>
      <c r="D1" s="436" t="s">
        <v>6798</v>
      </c>
    </row>
    <row r="2">
      <c r="A2" s="970" t="s">
        <v>6799</v>
      </c>
      <c r="B2" s="12" t="s">
        <v>6800</v>
      </c>
      <c r="C2" s="971" t="s">
        <v>6801</v>
      </c>
      <c r="D2" s="972" t="s">
        <v>6802</v>
      </c>
    </row>
    <row r="3">
      <c r="A3" s="13"/>
      <c r="B3" s="13"/>
      <c r="C3" s="973" t="s">
        <v>6803</v>
      </c>
      <c r="D3" s="972" t="s">
        <v>6804</v>
      </c>
    </row>
    <row r="4">
      <c r="A4" s="13"/>
      <c r="B4" s="13"/>
      <c r="C4" s="974" t="s">
        <v>6805</v>
      </c>
      <c r="D4" s="972" t="s">
        <v>6806</v>
      </c>
    </row>
    <row r="5">
      <c r="A5" s="13"/>
      <c r="B5" s="13"/>
      <c r="C5" s="973" t="s">
        <v>6807</v>
      </c>
      <c r="D5" s="972" t="s">
        <v>6808</v>
      </c>
    </row>
    <row r="6">
      <c r="A6" s="13"/>
      <c r="B6" s="13"/>
      <c r="C6" s="974" t="s">
        <v>6809</v>
      </c>
      <c r="D6" s="972" t="s">
        <v>6810</v>
      </c>
    </row>
    <row r="7">
      <c r="A7" s="13"/>
      <c r="B7" s="13"/>
      <c r="C7" s="974" t="s">
        <v>6811</v>
      </c>
      <c r="D7" s="972" t="s">
        <v>6812</v>
      </c>
    </row>
    <row r="8">
      <c r="A8" s="13"/>
      <c r="B8" s="13"/>
      <c r="C8" s="973" t="s">
        <v>6813</v>
      </c>
      <c r="D8" s="972" t="s">
        <v>6814</v>
      </c>
    </row>
    <row r="9">
      <c r="A9" s="13"/>
      <c r="B9" s="13"/>
      <c r="C9" s="973" t="s">
        <v>6815</v>
      </c>
      <c r="D9" s="972" t="s">
        <v>6816</v>
      </c>
    </row>
    <row r="10">
      <c r="A10" s="13"/>
      <c r="B10" s="13"/>
      <c r="C10" s="974" t="s">
        <v>6817</v>
      </c>
      <c r="D10" s="972" t="s">
        <v>6818</v>
      </c>
    </row>
    <row r="11">
      <c r="A11" s="13"/>
      <c r="B11" s="13"/>
      <c r="C11" s="974" t="s">
        <v>6819</v>
      </c>
      <c r="D11" s="972" t="s">
        <v>6820</v>
      </c>
    </row>
    <row r="12">
      <c r="A12" s="13"/>
      <c r="B12" s="13"/>
      <c r="C12" s="973" t="s">
        <v>6821</v>
      </c>
      <c r="D12" s="972" t="s">
        <v>6822</v>
      </c>
    </row>
    <row r="13">
      <c r="A13" s="13"/>
      <c r="B13" s="13"/>
      <c r="C13" s="973" t="s">
        <v>6823</v>
      </c>
      <c r="D13" s="972" t="s">
        <v>6824</v>
      </c>
    </row>
    <row r="14">
      <c r="A14" s="13"/>
      <c r="B14" s="13"/>
      <c r="C14" s="974" t="s">
        <v>6825</v>
      </c>
      <c r="D14" s="972" t="s">
        <v>6826</v>
      </c>
    </row>
    <row r="15">
      <c r="A15" s="13"/>
      <c r="B15" s="13"/>
      <c r="C15" s="974" t="s">
        <v>6827</v>
      </c>
      <c r="D15" s="972" t="s">
        <v>6828</v>
      </c>
    </row>
    <row r="16">
      <c r="A16" s="13"/>
      <c r="B16" s="13"/>
      <c r="C16" s="974" t="s">
        <v>6829</v>
      </c>
      <c r="D16" s="972" t="s">
        <v>6830</v>
      </c>
    </row>
    <row r="17">
      <c r="A17" s="13"/>
      <c r="B17" s="13"/>
      <c r="C17" s="974" t="s">
        <v>6831</v>
      </c>
      <c r="D17" s="972" t="s">
        <v>6832</v>
      </c>
    </row>
    <row r="18">
      <c r="A18" s="13"/>
      <c r="B18" s="13"/>
      <c r="C18" s="974" t="s">
        <v>6833</v>
      </c>
      <c r="D18" s="975" t="s">
        <v>6834</v>
      </c>
    </row>
    <row r="19">
      <c r="A19" s="13"/>
      <c r="B19" s="13"/>
      <c r="C19" s="973" t="s">
        <v>6835</v>
      </c>
      <c r="D19" s="972" t="s">
        <v>6836</v>
      </c>
    </row>
    <row r="20">
      <c r="A20" s="13"/>
      <c r="B20" s="13"/>
      <c r="C20" s="974" t="s">
        <v>6837</v>
      </c>
      <c r="D20" s="972" t="s">
        <v>6838</v>
      </c>
    </row>
    <row r="21">
      <c r="A21" s="13"/>
      <c r="B21" s="13"/>
      <c r="C21" s="973" t="s">
        <v>6839</v>
      </c>
      <c r="D21" s="972" t="s">
        <v>6840</v>
      </c>
    </row>
    <row r="22">
      <c r="A22" s="13"/>
      <c r="B22" s="13"/>
      <c r="C22" s="974" t="s">
        <v>6841</v>
      </c>
      <c r="D22" s="972" t="s">
        <v>6842</v>
      </c>
    </row>
    <row r="23">
      <c r="A23" s="13"/>
      <c r="B23" s="13"/>
      <c r="C23" s="973" t="s">
        <v>6843</v>
      </c>
      <c r="D23" s="972" t="s">
        <v>6844</v>
      </c>
    </row>
    <row r="24">
      <c r="A24" s="13"/>
      <c r="B24" s="13"/>
      <c r="C24" s="974" t="s">
        <v>6845</v>
      </c>
      <c r="D24" s="972" t="s">
        <v>6846</v>
      </c>
    </row>
    <row r="25">
      <c r="A25" s="13"/>
      <c r="B25" s="13"/>
      <c r="C25" s="974" t="s">
        <v>6847</v>
      </c>
      <c r="D25" s="972" t="s">
        <v>6848</v>
      </c>
    </row>
    <row r="26">
      <c r="A26" s="13"/>
      <c r="B26" s="13"/>
      <c r="C26" s="13"/>
      <c r="D26" s="13"/>
    </row>
    <row r="27">
      <c r="A27" s="13"/>
      <c r="B27" s="13"/>
      <c r="C27" s="13"/>
      <c r="D27" s="13"/>
    </row>
    <row r="28">
      <c r="A28" s="13"/>
      <c r="B28" s="13"/>
      <c r="C28" s="13"/>
      <c r="D28" s="13"/>
    </row>
    <row r="29">
      <c r="A29" s="13"/>
      <c r="B29" s="13"/>
      <c r="C29" s="13"/>
      <c r="D29" s="13"/>
    </row>
    <row r="30">
      <c r="A30" s="13"/>
      <c r="B30" s="13"/>
      <c r="C30" s="13"/>
      <c r="D30" s="13"/>
    </row>
    <row r="31">
      <c r="A31" s="13"/>
      <c r="B31" s="13"/>
      <c r="C31" s="13"/>
      <c r="D31" s="13"/>
    </row>
  </sheetData>
  <hyperlinks>
    <hyperlink r:id="rId1" ref="A2"/>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57"/>
    <col customWidth="1" min="2" max="2" width="26.57"/>
    <col customWidth="1" min="4" max="4" width="25.71"/>
    <col customWidth="1" min="5" max="5" width="24.0"/>
    <col customWidth="1" min="7" max="7" width="45.14"/>
    <col customWidth="1" min="8" max="8" width="40.29"/>
  </cols>
  <sheetData>
    <row r="1">
      <c r="A1" s="976" t="s">
        <v>977</v>
      </c>
      <c r="B1" s="977" t="s">
        <v>979</v>
      </c>
      <c r="C1" s="977" t="s">
        <v>2949</v>
      </c>
      <c r="D1" s="977" t="s">
        <v>981</v>
      </c>
      <c r="E1" s="977" t="s">
        <v>982</v>
      </c>
      <c r="F1" s="977" t="s">
        <v>983</v>
      </c>
      <c r="G1" s="978" t="s">
        <v>3999</v>
      </c>
      <c r="H1" s="978" t="s">
        <v>6849</v>
      </c>
      <c r="I1" s="109"/>
    </row>
    <row r="2">
      <c r="A2" s="979" t="s">
        <v>6850</v>
      </c>
      <c r="H2" s="109"/>
      <c r="I2" s="109"/>
    </row>
    <row r="3">
      <c r="A3" s="144" t="s">
        <v>6851</v>
      </c>
      <c r="B3" s="389" t="s">
        <v>6852</v>
      </c>
      <c r="C3" s="144">
        <v>-15.0</v>
      </c>
      <c r="D3" s="390" t="s">
        <v>6853</v>
      </c>
      <c r="E3" s="980" t="s">
        <v>6854</v>
      </c>
      <c r="F3" s="109"/>
      <c r="G3" s="144" t="s">
        <v>6855</v>
      </c>
      <c r="H3" s="109"/>
      <c r="I3" s="109"/>
    </row>
    <row r="4">
      <c r="A4" s="388" t="s">
        <v>6856</v>
      </c>
      <c r="B4" s="389" t="s">
        <v>2463</v>
      </c>
      <c r="C4" s="144" t="s">
        <v>4561</v>
      </c>
      <c r="D4" s="390" t="s">
        <v>6857</v>
      </c>
      <c r="E4" s="144" t="s">
        <v>6858</v>
      </c>
      <c r="F4" s="109"/>
      <c r="G4" s="144" t="s">
        <v>6859</v>
      </c>
      <c r="H4" s="109"/>
      <c r="I4" s="109"/>
    </row>
    <row r="5">
      <c r="A5" s="388" t="s">
        <v>724</v>
      </c>
      <c r="B5" s="389" t="s">
        <v>3469</v>
      </c>
      <c r="C5" s="144" t="s">
        <v>3470</v>
      </c>
      <c r="D5" s="390" t="s">
        <v>3471</v>
      </c>
      <c r="E5" s="391" t="s">
        <v>6860</v>
      </c>
      <c r="F5" s="109"/>
      <c r="G5" s="144" t="s">
        <v>3473</v>
      </c>
      <c r="H5" s="144" t="s">
        <v>3474</v>
      </c>
      <c r="I5" s="144" t="s">
        <v>3475</v>
      </c>
    </row>
    <row r="6">
      <c r="A6" s="981" t="s">
        <v>6861</v>
      </c>
      <c r="B6" s="389" t="s">
        <v>6862</v>
      </c>
      <c r="C6" s="144" t="s">
        <v>4561</v>
      </c>
      <c r="D6" s="390" t="s">
        <v>6863</v>
      </c>
      <c r="E6" s="391" t="s">
        <v>6864</v>
      </c>
      <c r="F6" s="109"/>
      <c r="G6" s="144" t="s">
        <v>6865</v>
      </c>
      <c r="H6" s="109"/>
      <c r="I6" s="109"/>
    </row>
    <row r="7">
      <c r="A7" s="981" t="s">
        <v>6866</v>
      </c>
      <c r="B7" s="389" t="s">
        <v>6867</v>
      </c>
      <c r="C7" s="144">
        <v>-15.0</v>
      </c>
      <c r="D7" s="390" t="s">
        <v>6868</v>
      </c>
      <c r="E7" s="391" t="s">
        <v>6869</v>
      </c>
      <c r="F7" s="109"/>
      <c r="G7" s="144" t="s">
        <v>5286</v>
      </c>
      <c r="H7" s="109"/>
      <c r="I7" s="109"/>
    </row>
    <row r="8">
      <c r="A8" s="981" t="s">
        <v>6870</v>
      </c>
      <c r="B8" s="389" t="s">
        <v>6871</v>
      </c>
      <c r="C8" s="144">
        <v>-15.0</v>
      </c>
      <c r="D8" s="390" t="s">
        <v>6872</v>
      </c>
      <c r="E8" s="391" t="s">
        <v>6873</v>
      </c>
      <c r="F8" s="109"/>
      <c r="G8" s="144" t="s">
        <v>6874</v>
      </c>
      <c r="H8" s="109"/>
      <c r="I8" s="109"/>
    </row>
    <row r="9">
      <c r="A9" s="981" t="s">
        <v>6875</v>
      </c>
      <c r="B9" s="389" t="s">
        <v>6876</v>
      </c>
      <c r="C9" s="144">
        <v>-15.0</v>
      </c>
      <c r="D9" s="390" t="s">
        <v>6877</v>
      </c>
      <c r="E9" s="391" t="s">
        <v>6878</v>
      </c>
      <c r="F9" s="109"/>
      <c r="G9" s="144" t="s">
        <v>6879</v>
      </c>
      <c r="H9" s="109"/>
      <c r="I9" s="109"/>
    </row>
    <row r="10">
      <c r="A10" s="388" t="s">
        <v>6880</v>
      </c>
      <c r="B10" s="389" t="s">
        <v>6881</v>
      </c>
      <c r="C10" s="144">
        <v>-15.0</v>
      </c>
      <c r="D10" s="390" t="s">
        <v>6882</v>
      </c>
      <c r="E10" s="391" t="s">
        <v>6883</v>
      </c>
      <c r="F10" s="109"/>
      <c r="G10" s="144" t="s">
        <v>6884</v>
      </c>
      <c r="H10" s="109"/>
      <c r="I10" s="109"/>
    </row>
    <row r="11">
      <c r="A11" s="981" t="s">
        <v>6885</v>
      </c>
      <c r="B11" s="389" t="s">
        <v>6886</v>
      </c>
      <c r="C11" s="144" t="s">
        <v>4424</v>
      </c>
      <c r="D11" s="144" t="s">
        <v>6887</v>
      </c>
      <c r="E11" s="391" t="s">
        <v>6888</v>
      </c>
      <c r="F11" s="109"/>
      <c r="G11" s="144" t="s">
        <v>6889</v>
      </c>
      <c r="H11" s="109"/>
      <c r="I11" s="109"/>
    </row>
    <row r="12">
      <c r="A12" s="388" t="s">
        <v>6890</v>
      </c>
      <c r="B12" s="389" t="s">
        <v>6881</v>
      </c>
      <c r="C12" s="144" t="s">
        <v>3470</v>
      </c>
      <c r="D12" s="390" t="s">
        <v>6891</v>
      </c>
      <c r="E12" s="391" t="s">
        <v>6892</v>
      </c>
      <c r="F12" s="109"/>
      <c r="G12" s="144" t="s">
        <v>6893</v>
      </c>
      <c r="H12" s="109"/>
      <c r="I12" s="109"/>
    </row>
    <row r="13">
      <c r="A13" s="981" t="s">
        <v>6894</v>
      </c>
      <c r="B13" s="389" t="s">
        <v>6895</v>
      </c>
      <c r="C13" s="144" t="s">
        <v>3470</v>
      </c>
      <c r="D13" s="390" t="s">
        <v>6896</v>
      </c>
      <c r="E13" s="391" t="s">
        <v>6897</v>
      </c>
      <c r="F13" s="109"/>
      <c r="G13" s="144" t="s">
        <v>6898</v>
      </c>
      <c r="H13" s="109"/>
      <c r="I13" s="109"/>
    </row>
    <row r="14">
      <c r="A14" s="981" t="s">
        <v>6899</v>
      </c>
      <c r="B14" s="144" t="s">
        <v>6900</v>
      </c>
      <c r="C14" s="144">
        <v>-15.0</v>
      </c>
      <c r="D14" s="982" t="s">
        <v>6901</v>
      </c>
      <c r="E14" s="391" t="s">
        <v>6902</v>
      </c>
      <c r="F14" s="109"/>
      <c r="G14" s="144" t="s">
        <v>6903</v>
      </c>
      <c r="H14" s="109"/>
      <c r="I14" s="109"/>
    </row>
    <row r="15">
      <c r="A15" s="388" t="s">
        <v>6904</v>
      </c>
      <c r="B15" s="389" t="s">
        <v>6905</v>
      </c>
      <c r="C15" s="144">
        <v>-15.0</v>
      </c>
      <c r="D15" s="390" t="s">
        <v>6906</v>
      </c>
      <c r="E15" s="391" t="s">
        <v>6907</v>
      </c>
      <c r="F15" s="109"/>
      <c r="G15" s="144" t="s">
        <v>6908</v>
      </c>
      <c r="H15" s="109"/>
      <c r="I15" s="109"/>
    </row>
    <row r="16">
      <c r="A16" s="981" t="s">
        <v>6909</v>
      </c>
      <c r="B16" s="389" t="s">
        <v>6910</v>
      </c>
      <c r="C16" s="144" t="s">
        <v>3470</v>
      </c>
      <c r="D16" s="390" t="s">
        <v>6911</v>
      </c>
      <c r="E16" s="391" t="s">
        <v>6912</v>
      </c>
      <c r="F16" s="109"/>
      <c r="G16" s="144" t="s">
        <v>6908</v>
      </c>
      <c r="H16" s="109"/>
      <c r="I16" s="109"/>
    </row>
    <row r="17">
      <c r="A17" s="981" t="s">
        <v>6913</v>
      </c>
      <c r="B17" s="389" t="s">
        <v>6914</v>
      </c>
      <c r="C17" s="144" t="s">
        <v>4424</v>
      </c>
      <c r="D17" s="390" t="s">
        <v>6915</v>
      </c>
      <c r="E17" s="391" t="s">
        <v>6916</v>
      </c>
      <c r="F17" s="109"/>
      <c r="G17" s="144" t="s">
        <v>6917</v>
      </c>
      <c r="H17" s="109"/>
      <c r="I17" s="109"/>
    </row>
    <row r="18">
      <c r="A18" s="981" t="s">
        <v>6918</v>
      </c>
      <c r="B18" s="389" t="s">
        <v>5565</v>
      </c>
      <c r="C18" s="144" t="s">
        <v>4561</v>
      </c>
      <c r="D18" s="390" t="s">
        <v>6919</v>
      </c>
      <c r="E18" s="391" t="s">
        <v>6920</v>
      </c>
      <c r="F18" s="109"/>
      <c r="G18" s="144" t="s">
        <v>6921</v>
      </c>
      <c r="H18" s="109"/>
      <c r="I18" s="109"/>
    </row>
    <row r="19">
      <c r="A19" s="388" t="s">
        <v>6922</v>
      </c>
      <c r="B19" s="983" t="s">
        <v>6923</v>
      </c>
      <c r="C19" s="144" t="s">
        <v>4424</v>
      </c>
      <c r="D19" s="390" t="s">
        <v>6924</v>
      </c>
      <c r="E19" s="984" t="s">
        <v>6925</v>
      </c>
      <c r="F19" s="109"/>
      <c r="G19" s="144" t="s">
        <v>6889</v>
      </c>
      <c r="H19" s="109"/>
      <c r="I19" s="109"/>
    </row>
    <row r="20">
      <c r="A20" s="981" t="s">
        <v>6926</v>
      </c>
      <c r="B20" s="389" t="s">
        <v>6927</v>
      </c>
      <c r="C20" s="144">
        <v>-15.0</v>
      </c>
      <c r="D20" s="390" t="s">
        <v>6928</v>
      </c>
      <c r="E20" s="984" t="s">
        <v>6929</v>
      </c>
      <c r="F20" s="109"/>
      <c r="G20" s="144" t="s">
        <v>6903</v>
      </c>
      <c r="H20" s="109"/>
      <c r="I20" s="109"/>
    </row>
    <row r="21">
      <c r="A21" s="981" t="s">
        <v>6930</v>
      </c>
      <c r="B21" s="389" t="s">
        <v>6931</v>
      </c>
      <c r="C21" s="144" t="s">
        <v>4424</v>
      </c>
      <c r="D21" s="390" t="s">
        <v>6932</v>
      </c>
      <c r="E21" s="391" t="s">
        <v>6933</v>
      </c>
      <c r="F21" s="109"/>
      <c r="G21" s="144" t="s">
        <v>6934</v>
      </c>
      <c r="H21" s="109"/>
      <c r="I21" s="109"/>
    </row>
    <row r="22">
      <c r="A22" s="981" t="s">
        <v>6935</v>
      </c>
      <c r="B22" s="389" t="s">
        <v>6936</v>
      </c>
      <c r="C22" s="144" t="s">
        <v>3470</v>
      </c>
      <c r="D22" s="390" t="s">
        <v>6937</v>
      </c>
      <c r="E22" s="391" t="s">
        <v>6938</v>
      </c>
      <c r="F22" s="109"/>
      <c r="G22" s="144" t="s">
        <v>6939</v>
      </c>
      <c r="H22" s="109"/>
      <c r="I22" s="109"/>
    </row>
    <row r="23">
      <c r="A23" s="981" t="s">
        <v>6940</v>
      </c>
      <c r="B23" s="983" t="s">
        <v>6941</v>
      </c>
      <c r="C23" s="144" t="s">
        <v>4561</v>
      </c>
      <c r="D23" s="390" t="s">
        <v>6942</v>
      </c>
      <c r="E23" s="391" t="s">
        <v>6943</v>
      </c>
      <c r="F23" s="109"/>
      <c r="G23" s="144" t="s">
        <v>6944</v>
      </c>
      <c r="H23" s="109"/>
      <c r="I23" s="109"/>
    </row>
    <row r="24">
      <c r="A24" s="981" t="s">
        <v>6945</v>
      </c>
      <c r="B24" s="983" t="s">
        <v>6946</v>
      </c>
      <c r="C24" s="144">
        <v>-15.0</v>
      </c>
      <c r="D24" s="390" t="s">
        <v>6947</v>
      </c>
      <c r="E24" s="391" t="s">
        <v>6948</v>
      </c>
      <c r="F24" s="109"/>
      <c r="G24" s="144" t="s">
        <v>6949</v>
      </c>
      <c r="H24" s="109"/>
      <c r="I24" s="109"/>
    </row>
    <row r="25">
      <c r="A25" s="985" t="s">
        <v>6950</v>
      </c>
      <c r="B25" s="986" t="s">
        <v>6951</v>
      </c>
      <c r="C25" s="987" t="s">
        <v>4561</v>
      </c>
      <c r="D25" s="988" t="s">
        <v>6952</v>
      </c>
      <c r="E25" s="989" t="s">
        <v>6953</v>
      </c>
      <c r="F25" s="990"/>
      <c r="G25" s="987" t="s">
        <v>6954</v>
      </c>
      <c r="H25" s="990"/>
      <c r="I25" s="990"/>
      <c r="J25" s="991"/>
      <c r="K25" s="991"/>
      <c r="L25" s="991"/>
      <c r="M25" s="991"/>
      <c r="N25" s="991"/>
      <c r="O25" s="991"/>
      <c r="P25" s="991"/>
      <c r="Q25" s="991"/>
      <c r="R25" s="991"/>
      <c r="S25" s="991"/>
      <c r="T25" s="991"/>
      <c r="U25" s="991"/>
      <c r="V25" s="991"/>
      <c r="W25" s="991"/>
      <c r="X25" s="991"/>
      <c r="Y25" s="991"/>
    </row>
    <row r="26">
      <c r="A26" s="981" t="s">
        <v>6955</v>
      </c>
      <c r="B26" s="389" t="s">
        <v>6956</v>
      </c>
      <c r="C26" s="144" t="s">
        <v>4424</v>
      </c>
      <c r="D26" s="390" t="s">
        <v>6957</v>
      </c>
      <c r="E26" s="391" t="s">
        <v>6958</v>
      </c>
      <c r="F26" s="109"/>
      <c r="G26" s="144" t="s">
        <v>6959</v>
      </c>
      <c r="H26" s="109"/>
      <c r="I26" s="109"/>
    </row>
    <row r="27">
      <c r="A27" s="981" t="s">
        <v>6960</v>
      </c>
      <c r="B27" s="389" t="s">
        <v>6961</v>
      </c>
      <c r="C27" s="144" t="s">
        <v>4442</v>
      </c>
      <c r="D27" s="390" t="s">
        <v>6962</v>
      </c>
      <c r="E27" s="391" t="s">
        <v>6963</v>
      </c>
      <c r="F27" s="109"/>
      <c r="G27" s="144" t="s">
        <v>6964</v>
      </c>
      <c r="H27" s="109"/>
      <c r="I27" s="109"/>
    </row>
    <row r="28">
      <c r="A28" s="981" t="s">
        <v>6965</v>
      </c>
      <c r="B28" s="389" t="s">
        <v>6966</v>
      </c>
      <c r="C28" s="144">
        <v>-15.0</v>
      </c>
      <c r="D28" s="390" t="s">
        <v>6967</v>
      </c>
      <c r="E28" s="980" t="s">
        <v>6968</v>
      </c>
      <c r="F28" s="109"/>
      <c r="G28" s="144" t="s">
        <v>6969</v>
      </c>
      <c r="H28" s="144" t="s">
        <v>6970</v>
      </c>
      <c r="I28" s="109"/>
    </row>
    <row r="29">
      <c r="A29" s="981" t="s">
        <v>6971</v>
      </c>
      <c r="B29" s="389" t="s">
        <v>6972</v>
      </c>
      <c r="C29" s="144" t="s">
        <v>4561</v>
      </c>
      <c r="D29" s="390" t="s">
        <v>6973</v>
      </c>
      <c r="E29" s="144" t="s">
        <v>6974</v>
      </c>
      <c r="F29" s="109"/>
      <c r="G29" s="144" t="s">
        <v>6975</v>
      </c>
      <c r="H29" s="144" t="s">
        <v>6976</v>
      </c>
      <c r="I29" s="109"/>
    </row>
    <row r="30">
      <c r="A30" s="981" t="s">
        <v>6977</v>
      </c>
      <c r="B30" s="389" t="s">
        <v>6978</v>
      </c>
      <c r="C30" s="144" t="s">
        <v>3470</v>
      </c>
      <c r="D30" s="390" t="s">
        <v>6979</v>
      </c>
      <c r="E30" s="144" t="s">
        <v>6980</v>
      </c>
      <c r="F30" s="109"/>
      <c r="G30" s="144" t="s">
        <v>6981</v>
      </c>
      <c r="H30" s="109"/>
      <c r="I30" s="109"/>
    </row>
    <row r="31">
      <c r="A31" s="981" t="s">
        <v>6982</v>
      </c>
      <c r="B31" s="982" t="s">
        <v>6983</v>
      </c>
      <c r="C31" s="144">
        <v>-15.0</v>
      </c>
      <c r="D31" s="983" t="s">
        <v>6984</v>
      </c>
      <c r="E31" s="144" t="s">
        <v>6985</v>
      </c>
      <c r="F31" s="109"/>
      <c r="G31" s="144" t="s">
        <v>6986</v>
      </c>
      <c r="H31" s="109"/>
      <c r="I31" s="109"/>
    </row>
    <row r="32">
      <c r="A32" s="981" t="s">
        <v>6987</v>
      </c>
      <c r="B32" s="389" t="s">
        <v>6988</v>
      </c>
      <c r="C32" s="144" t="s">
        <v>4424</v>
      </c>
      <c r="D32" s="390" t="s">
        <v>6989</v>
      </c>
      <c r="E32" s="144" t="s">
        <v>6990</v>
      </c>
      <c r="F32" s="109"/>
      <c r="G32" s="109"/>
      <c r="H32" s="109"/>
      <c r="I32" s="109"/>
    </row>
    <row r="33">
      <c r="A33" s="981" t="s">
        <v>6991</v>
      </c>
      <c r="B33" s="983" t="s">
        <v>6992</v>
      </c>
      <c r="C33" s="144" t="s">
        <v>3470</v>
      </c>
      <c r="D33" s="390" t="s">
        <v>6993</v>
      </c>
      <c r="E33" s="144" t="s">
        <v>6994</v>
      </c>
      <c r="F33" s="109"/>
      <c r="G33" s="144" t="s">
        <v>3280</v>
      </c>
      <c r="H33" s="109"/>
      <c r="I33" s="109"/>
    </row>
    <row r="34">
      <c r="A34" s="388" t="s">
        <v>6995</v>
      </c>
      <c r="B34" s="982" t="s">
        <v>5405</v>
      </c>
      <c r="C34" s="144" t="s">
        <v>3470</v>
      </c>
      <c r="D34" s="390" t="s">
        <v>5406</v>
      </c>
      <c r="E34" s="144" t="s">
        <v>5407</v>
      </c>
      <c r="F34" s="109"/>
      <c r="G34" s="144" t="s">
        <v>6996</v>
      </c>
      <c r="H34" s="144" t="s">
        <v>6997</v>
      </c>
      <c r="I34" s="109"/>
    </row>
    <row r="35">
      <c r="A35" s="144" t="s">
        <v>6998</v>
      </c>
      <c r="B35" s="992" t="s">
        <v>6999</v>
      </c>
      <c r="C35" s="109"/>
      <c r="D35" s="109"/>
      <c r="E35" s="992" t="s">
        <v>7000</v>
      </c>
      <c r="F35" s="109"/>
      <c r="G35" s="144" t="s">
        <v>7001</v>
      </c>
      <c r="H35" s="144" t="s">
        <v>7002</v>
      </c>
      <c r="I35" s="109"/>
    </row>
    <row r="36">
      <c r="A36" s="144" t="s">
        <v>7003</v>
      </c>
      <c r="B36" s="109"/>
      <c r="C36" s="109"/>
      <c r="D36" s="109"/>
      <c r="E36" s="144">
        <v>6.07033E7</v>
      </c>
      <c r="F36" s="109"/>
      <c r="G36" s="144" t="s">
        <v>7004</v>
      </c>
      <c r="H36" s="109"/>
      <c r="I36" s="109"/>
    </row>
    <row r="37">
      <c r="A37" s="144" t="s">
        <v>7005</v>
      </c>
      <c r="B37" s="109"/>
      <c r="C37" s="109"/>
      <c r="D37" s="109"/>
      <c r="E37" s="144" t="s">
        <v>7006</v>
      </c>
      <c r="F37" s="109"/>
      <c r="G37" s="144" t="s">
        <v>7007</v>
      </c>
      <c r="H37" s="993" t="s">
        <v>7008</v>
      </c>
      <c r="I37" s="109"/>
    </row>
    <row r="38">
      <c r="A38" s="144" t="s">
        <v>7009</v>
      </c>
      <c r="B38" s="109"/>
      <c r="C38" s="109"/>
      <c r="D38" s="109"/>
      <c r="E38" s="144">
        <v>3.7433959595E10</v>
      </c>
      <c r="F38" s="109"/>
      <c r="G38" s="144" t="s">
        <v>7010</v>
      </c>
      <c r="H38" s="109"/>
      <c r="I38" s="109"/>
    </row>
    <row r="39">
      <c r="A39" s="144" t="s">
        <v>7011</v>
      </c>
      <c r="B39" s="109"/>
      <c r="C39" s="109"/>
      <c r="D39" s="109"/>
      <c r="E39" s="144" t="s">
        <v>7012</v>
      </c>
      <c r="F39" s="109"/>
      <c r="G39" s="144" t="s">
        <v>7013</v>
      </c>
      <c r="H39" s="109"/>
      <c r="I39" s="109"/>
    </row>
    <row r="42">
      <c r="A42" s="11" t="s">
        <v>7014</v>
      </c>
      <c r="G42" s="11" t="s">
        <v>7015</v>
      </c>
    </row>
  </sheetData>
  <mergeCells count="1">
    <mergeCell ref="A2:G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0"/>
    <col customWidth="1" min="2" max="2" width="21.14"/>
    <col customWidth="1" min="3" max="3" width="39.14"/>
    <col customWidth="1" min="4" max="4" width="18.0"/>
    <col customWidth="1" min="5" max="5" width="23.29"/>
    <col customWidth="1" min="6" max="6" width="31.57"/>
    <col customWidth="1" min="8" max="8" width="25.29"/>
  </cols>
  <sheetData>
    <row r="1">
      <c r="A1" s="994" t="s">
        <v>977</v>
      </c>
      <c r="B1" s="994" t="s">
        <v>978</v>
      </c>
      <c r="C1" s="994" t="s">
        <v>979</v>
      </c>
      <c r="D1" s="994" t="s">
        <v>980</v>
      </c>
      <c r="E1" s="994" t="s">
        <v>981</v>
      </c>
      <c r="F1" s="994" t="s">
        <v>982</v>
      </c>
      <c r="G1" s="994" t="s">
        <v>983</v>
      </c>
      <c r="H1" s="995" t="s">
        <v>985</v>
      </c>
    </row>
    <row r="2">
      <c r="A2" s="996" t="s">
        <v>7016</v>
      </c>
      <c r="B2" s="393" t="s">
        <v>3477</v>
      </c>
      <c r="C2" s="997" t="s">
        <v>7017</v>
      </c>
      <c r="D2" s="396" t="s">
        <v>4561</v>
      </c>
      <c r="E2" s="395" t="s">
        <v>7018</v>
      </c>
      <c r="F2" s="396">
        <f>37460449900</f>
        <v>37460449900</v>
      </c>
      <c r="G2" s="393"/>
      <c r="H2" s="998"/>
      <c r="I2" s="199" t="s">
        <v>7019</v>
      </c>
    </row>
    <row r="3">
      <c r="A3" s="999" t="s">
        <v>1606</v>
      </c>
      <c r="B3" s="393" t="s">
        <v>3477</v>
      </c>
      <c r="C3" s="394" t="s">
        <v>1608</v>
      </c>
      <c r="D3" s="396">
        <v>15.0</v>
      </c>
      <c r="E3" s="395" t="s">
        <v>1609</v>
      </c>
      <c r="F3" s="396" t="s">
        <v>7020</v>
      </c>
      <c r="G3" s="393"/>
      <c r="H3" s="998"/>
    </row>
    <row r="4">
      <c r="A4" s="999" t="s">
        <v>2235</v>
      </c>
      <c r="B4" s="393" t="s">
        <v>3477</v>
      </c>
      <c r="C4" s="394" t="s">
        <v>2237</v>
      </c>
      <c r="D4" s="396" t="s">
        <v>4561</v>
      </c>
      <c r="E4" s="1000" t="s">
        <v>2238</v>
      </c>
      <c r="F4" s="396" t="s">
        <v>7021</v>
      </c>
      <c r="G4" s="393"/>
      <c r="H4" s="998"/>
      <c r="I4" s="1001" t="s">
        <v>7022</v>
      </c>
    </row>
    <row r="5">
      <c r="A5" s="999" t="s">
        <v>7023</v>
      </c>
      <c r="B5" s="393" t="s">
        <v>3477</v>
      </c>
      <c r="C5" s="394" t="s">
        <v>7024</v>
      </c>
      <c r="D5" s="393"/>
      <c r="E5" s="393"/>
      <c r="F5" s="396" t="s">
        <v>7025</v>
      </c>
      <c r="G5" s="393"/>
      <c r="H5" s="998"/>
    </row>
    <row r="6">
      <c r="A6" s="999" t="s">
        <v>7026</v>
      </c>
      <c r="B6" s="393" t="s">
        <v>3477</v>
      </c>
      <c r="C6" s="394" t="s">
        <v>7027</v>
      </c>
      <c r="D6" s="396" t="s">
        <v>4424</v>
      </c>
      <c r="E6" s="395" t="s">
        <v>7028</v>
      </c>
      <c r="F6" s="396" t="s">
        <v>7029</v>
      </c>
      <c r="G6" s="393"/>
      <c r="H6" s="998"/>
    </row>
    <row r="7">
      <c r="A7" s="999" t="s">
        <v>7030</v>
      </c>
      <c r="B7" s="393" t="s">
        <v>3477</v>
      </c>
      <c r="C7" s="394" t="s">
        <v>7031</v>
      </c>
      <c r="D7" s="396" t="s">
        <v>4561</v>
      </c>
      <c r="E7" s="395" t="s">
        <v>7032</v>
      </c>
      <c r="F7" s="396" t="s">
        <v>7033</v>
      </c>
      <c r="G7" s="393"/>
      <c r="H7" s="998"/>
    </row>
    <row r="8">
      <c r="A8" s="999" t="s">
        <v>2338</v>
      </c>
      <c r="B8" s="393" t="s">
        <v>3477</v>
      </c>
      <c r="C8" s="394" t="s">
        <v>2339</v>
      </c>
      <c r="D8" s="396">
        <v>15.0</v>
      </c>
      <c r="E8" s="395" t="s">
        <v>7034</v>
      </c>
      <c r="F8" s="396" t="s">
        <v>7035</v>
      </c>
      <c r="G8" s="393"/>
      <c r="H8" s="998"/>
    </row>
    <row r="9">
      <c r="A9" s="999" t="s">
        <v>7036</v>
      </c>
      <c r="B9" s="393" t="s">
        <v>3477</v>
      </c>
      <c r="C9" s="394" t="s">
        <v>7037</v>
      </c>
      <c r="D9" s="396" t="s">
        <v>4570</v>
      </c>
      <c r="E9" s="395" t="s">
        <v>7038</v>
      </c>
      <c r="F9" s="396" t="s">
        <v>7039</v>
      </c>
      <c r="G9" s="393"/>
      <c r="H9" s="998"/>
    </row>
    <row r="10">
      <c r="A10" s="999" t="s">
        <v>2351</v>
      </c>
      <c r="B10" s="393" t="s">
        <v>3477</v>
      </c>
      <c r="C10" s="394" t="s">
        <v>2219</v>
      </c>
      <c r="D10" s="396" t="s">
        <v>4424</v>
      </c>
      <c r="E10" s="395" t="s">
        <v>2353</v>
      </c>
      <c r="F10" s="1002" t="s">
        <v>7040</v>
      </c>
      <c r="G10" s="393"/>
      <c r="H10" s="998"/>
    </row>
    <row r="11">
      <c r="A11" s="999" t="s">
        <v>7041</v>
      </c>
      <c r="B11" s="393" t="s">
        <v>3477</v>
      </c>
      <c r="C11" s="394" t="s">
        <v>7042</v>
      </c>
      <c r="D11" s="393"/>
      <c r="E11" s="395" t="s">
        <v>7043</v>
      </c>
      <c r="F11" s="396" t="s">
        <v>7044</v>
      </c>
      <c r="G11" s="393"/>
      <c r="H11" s="998"/>
    </row>
    <row r="12">
      <c r="A12" s="999" t="s">
        <v>7045</v>
      </c>
      <c r="B12" s="393" t="s">
        <v>3477</v>
      </c>
      <c r="C12" s="394" t="s">
        <v>7046</v>
      </c>
      <c r="D12" s="396">
        <v>15.0</v>
      </c>
      <c r="E12" s="395" t="s">
        <v>7047</v>
      </c>
      <c r="F12" s="396" t="s">
        <v>7048</v>
      </c>
      <c r="G12" s="393"/>
      <c r="H12" s="998"/>
    </row>
    <row r="13" ht="22.5" customHeight="1">
      <c r="A13" s="392" t="s">
        <v>7049</v>
      </c>
      <c r="B13" s="393" t="s">
        <v>3477</v>
      </c>
      <c r="C13" s="394" t="s">
        <v>7050</v>
      </c>
      <c r="D13" s="396">
        <v>15.0</v>
      </c>
      <c r="E13" s="395" t="s">
        <v>7051</v>
      </c>
      <c r="F13" s="396" t="s">
        <v>7052</v>
      </c>
      <c r="G13" s="393"/>
      <c r="H13" s="397" t="s">
        <v>7053</v>
      </c>
    </row>
    <row r="14">
      <c r="A14" s="999" t="s">
        <v>2425</v>
      </c>
      <c r="B14" s="393" t="s">
        <v>3477</v>
      </c>
      <c r="C14" s="394" t="s">
        <v>2427</v>
      </c>
      <c r="D14" s="396">
        <v>15.0</v>
      </c>
      <c r="E14" s="395" t="s">
        <v>2428</v>
      </c>
      <c r="F14" s="396" t="s">
        <v>7054</v>
      </c>
      <c r="G14" s="393"/>
      <c r="H14" s="998"/>
    </row>
    <row r="15">
      <c r="A15" s="999" t="s">
        <v>7055</v>
      </c>
      <c r="B15" s="393" t="s">
        <v>3477</v>
      </c>
      <c r="C15" s="394" t="s">
        <v>7056</v>
      </c>
      <c r="D15" s="393"/>
      <c r="E15" s="395" t="s">
        <v>7057</v>
      </c>
      <c r="F15" s="396" t="s">
        <v>7058</v>
      </c>
      <c r="G15" s="393"/>
      <c r="H15" s="998"/>
    </row>
    <row r="16">
      <c r="A16" s="999" t="s">
        <v>7059</v>
      </c>
      <c r="B16" s="393" t="s">
        <v>3477</v>
      </c>
      <c r="C16" s="394" t="s">
        <v>7060</v>
      </c>
      <c r="D16" s="396" t="s">
        <v>4424</v>
      </c>
      <c r="E16" s="1000" t="s">
        <v>7061</v>
      </c>
      <c r="F16" s="393"/>
      <c r="G16" s="393"/>
      <c r="H16" s="998"/>
    </row>
    <row r="17">
      <c r="A17" s="999" t="s">
        <v>7062</v>
      </c>
      <c r="B17" s="393" t="s">
        <v>3477</v>
      </c>
      <c r="C17" s="394" t="s">
        <v>7063</v>
      </c>
      <c r="D17" s="396" t="s">
        <v>4561</v>
      </c>
      <c r="E17" s="395" t="s">
        <v>7064</v>
      </c>
      <c r="F17" s="396" t="s">
        <v>7065</v>
      </c>
      <c r="G17" s="393"/>
      <c r="H17" s="998"/>
    </row>
    <row r="18">
      <c r="A18" s="1003" t="s">
        <v>2449</v>
      </c>
      <c r="B18" s="393" t="s">
        <v>3477</v>
      </c>
      <c r="C18" s="394" t="s">
        <v>2450</v>
      </c>
      <c r="D18" s="396">
        <v>15.0</v>
      </c>
      <c r="E18" s="395" t="s">
        <v>2451</v>
      </c>
      <c r="F18" s="396" t="s">
        <v>7066</v>
      </c>
      <c r="G18" s="393"/>
      <c r="H18" s="998"/>
    </row>
    <row r="19">
      <c r="A19" s="999" t="s">
        <v>7067</v>
      </c>
      <c r="B19" s="393" t="s">
        <v>3477</v>
      </c>
      <c r="C19" s="394" t="s">
        <v>7068</v>
      </c>
      <c r="D19" s="396" t="s">
        <v>4561</v>
      </c>
      <c r="E19" s="395" t="s">
        <v>7069</v>
      </c>
      <c r="F19" s="396" t="s">
        <v>7070</v>
      </c>
      <c r="G19" s="393"/>
      <c r="H19" s="998"/>
    </row>
    <row r="20">
      <c r="A20" s="999" t="s">
        <v>7071</v>
      </c>
      <c r="B20" s="393" t="s">
        <v>3477</v>
      </c>
      <c r="C20" s="394" t="s">
        <v>7072</v>
      </c>
      <c r="D20" s="396">
        <v>15.0</v>
      </c>
      <c r="E20" s="1004" t="s">
        <v>7073</v>
      </c>
      <c r="F20" s="393"/>
      <c r="G20" s="393"/>
      <c r="H20" s="998"/>
    </row>
    <row r="21" ht="20.25" customHeight="1">
      <c r="A21" s="1005" t="s">
        <v>7074</v>
      </c>
      <c r="B21" s="393" t="s">
        <v>3477</v>
      </c>
      <c r="C21" s="394" t="s">
        <v>7075</v>
      </c>
      <c r="D21" s="393"/>
      <c r="E21" s="393"/>
      <c r="F21" s="401" t="s">
        <v>7076</v>
      </c>
      <c r="G21" s="393"/>
      <c r="H21" s="397" t="s">
        <v>7077</v>
      </c>
    </row>
    <row r="22">
      <c r="A22" s="1006" t="s">
        <v>7078</v>
      </c>
      <c r="B22" s="393" t="s">
        <v>3477</v>
      </c>
      <c r="C22" s="394" t="s">
        <v>7079</v>
      </c>
      <c r="D22" s="396">
        <v>15.0</v>
      </c>
      <c r="E22" s="395" t="s">
        <v>7080</v>
      </c>
      <c r="F22" s="396" t="s">
        <v>7081</v>
      </c>
      <c r="G22" s="393"/>
      <c r="H22" s="998"/>
    </row>
    <row r="23">
      <c r="A23" s="999" t="s">
        <v>7082</v>
      </c>
      <c r="B23" s="393" t="s">
        <v>3477</v>
      </c>
      <c r="C23" s="394" t="s">
        <v>2964</v>
      </c>
      <c r="D23" s="396" t="s">
        <v>4442</v>
      </c>
      <c r="E23" s="1004" t="s">
        <v>7083</v>
      </c>
      <c r="F23" s="396" t="s">
        <v>7084</v>
      </c>
      <c r="G23" s="393"/>
      <c r="H23" s="998"/>
    </row>
    <row r="24" ht="36.75" customHeight="1">
      <c r="A24" s="1007" t="s">
        <v>7085</v>
      </c>
      <c r="B24" s="393" t="s">
        <v>3477</v>
      </c>
      <c r="C24" s="394" t="s">
        <v>7086</v>
      </c>
      <c r="D24" s="396" t="s">
        <v>4561</v>
      </c>
      <c r="E24" s="395" t="s">
        <v>7087</v>
      </c>
      <c r="F24" s="396" t="s">
        <v>7088</v>
      </c>
      <c r="G24" s="393"/>
      <c r="H24" s="397" t="s">
        <v>7089</v>
      </c>
    </row>
    <row r="25" ht="33.0" customHeight="1">
      <c r="A25" s="392" t="s">
        <v>7090</v>
      </c>
      <c r="B25" s="393" t="s">
        <v>3477</v>
      </c>
      <c r="C25" s="394" t="s">
        <v>7091</v>
      </c>
      <c r="D25" s="396" t="s">
        <v>4561</v>
      </c>
      <c r="E25" s="395" t="s">
        <v>7092</v>
      </c>
      <c r="F25" s="396" t="s">
        <v>7093</v>
      </c>
      <c r="G25" s="393"/>
      <c r="H25" s="397" t="s">
        <v>7094</v>
      </c>
    </row>
    <row r="26" ht="28.5" customHeight="1">
      <c r="A26" s="1008" t="s">
        <v>7095</v>
      </c>
      <c r="B26" s="393" t="s">
        <v>3477</v>
      </c>
      <c r="C26" s="1000" t="s">
        <v>7096</v>
      </c>
      <c r="D26" s="393"/>
      <c r="E26" s="395" t="s">
        <v>7097</v>
      </c>
      <c r="F26" s="396" t="s">
        <v>7098</v>
      </c>
      <c r="G26" s="393"/>
      <c r="H26" s="397" t="s">
        <v>7099</v>
      </c>
    </row>
    <row r="27">
      <c r="A27" s="1003" t="s">
        <v>7100</v>
      </c>
      <c r="B27" s="393" t="s">
        <v>3477</v>
      </c>
      <c r="C27" s="394" t="s">
        <v>7101</v>
      </c>
      <c r="D27" s="396" t="s">
        <v>4561</v>
      </c>
      <c r="E27" s="393"/>
      <c r="F27" s="396" t="s">
        <v>7102</v>
      </c>
      <c r="G27" s="393"/>
      <c r="H27" s="998"/>
    </row>
    <row r="28">
      <c r="A28" s="999" t="s">
        <v>7103</v>
      </c>
      <c r="B28" s="393" t="s">
        <v>3477</v>
      </c>
      <c r="C28" s="394" t="s">
        <v>7104</v>
      </c>
      <c r="D28" s="396">
        <v>15.0</v>
      </c>
      <c r="E28" s="395" t="s">
        <v>7105</v>
      </c>
      <c r="F28" s="396" t="s">
        <v>7106</v>
      </c>
      <c r="G28" s="393"/>
      <c r="H28" s="998"/>
    </row>
    <row r="29">
      <c r="A29" s="1009" t="s">
        <v>7107</v>
      </c>
      <c r="B29" s="393" t="s">
        <v>3477</v>
      </c>
      <c r="C29" s="394" t="s">
        <v>7108</v>
      </c>
      <c r="D29" s="393"/>
      <c r="E29" s="395" t="s">
        <v>7109</v>
      </c>
      <c r="F29" s="396" t="s">
        <v>7110</v>
      </c>
      <c r="G29" s="393"/>
      <c r="H29" s="998"/>
    </row>
    <row r="30" ht="26.25" customHeight="1">
      <c r="A30" s="1003" t="s">
        <v>7111</v>
      </c>
      <c r="B30" s="393" t="s">
        <v>3477</v>
      </c>
      <c r="C30" s="394" t="s">
        <v>7112</v>
      </c>
      <c r="D30" s="396" t="s">
        <v>4561</v>
      </c>
      <c r="E30" s="395" t="s">
        <v>7113</v>
      </c>
      <c r="F30" s="396" t="s">
        <v>7114</v>
      </c>
      <c r="G30" s="393"/>
      <c r="H30" s="397" t="s">
        <v>7115</v>
      </c>
    </row>
    <row r="31">
      <c r="A31" s="1010" t="s">
        <v>7116</v>
      </c>
      <c r="B31" s="393" t="s">
        <v>3477</v>
      </c>
      <c r="C31" s="394" t="s">
        <v>7117</v>
      </c>
      <c r="D31" s="396">
        <v>15.0</v>
      </c>
      <c r="E31" s="395" t="s">
        <v>7118</v>
      </c>
      <c r="F31" s="396" t="s">
        <v>7119</v>
      </c>
      <c r="G31" s="393"/>
      <c r="H31" s="998"/>
    </row>
    <row r="32" ht="27.0" customHeight="1">
      <c r="A32" s="1005" t="s">
        <v>7120</v>
      </c>
      <c r="B32" s="393" t="s">
        <v>3477</v>
      </c>
      <c r="C32" s="394" t="s">
        <v>7121</v>
      </c>
      <c r="D32" s="393"/>
      <c r="E32" s="393"/>
      <c r="F32" s="396" t="s">
        <v>7122</v>
      </c>
      <c r="G32" s="393"/>
      <c r="H32" s="397" t="s">
        <v>7123</v>
      </c>
      <c r="I32" s="1011" t="s">
        <v>7124</v>
      </c>
    </row>
    <row r="33" ht="22.5" customHeight="1">
      <c r="A33" s="1012" t="s">
        <v>7125</v>
      </c>
      <c r="B33" s="393" t="s">
        <v>3477</v>
      </c>
      <c r="C33" s="1013" t="s">
        <v>7126</v>
      </c>
      <c r="D33" s="396">
        <v>15.0</v>
      </c>
      <c r="E33" s="395" t="s">
        <v>7127</v>
      </c>
      <c r="F33" s="396" t="s">
        <v>7128</v>
      </c>
      <c r="G33" s="393"/>
      <c r="H33" s="397" t="s">
        <v>7129</v>
      </c>
    </row>
    <row r="34">
      <c r="A34" s="999" t="s">
        <v>2624</v>
      </c>
      <c r="B34" s="393" t="s">
        <v>3477</v>
      </c>
      <c r="C34" s="1013" t="s">
        <v>4183</v>
      </c>
      <c r="D34" s="396">
        <v>15.0</v>
      </c>
      <c r="E34" s="395" t="s">
        <v>2626</v>
      </c>
      <c r="F34" s="396" t="s">
        <v>7130</v>
      </c>
      <c r="G34" s="393"/>
      <c r="H34" s="998"/>
    </row>
    <row r="35" ht="30.75" customHeight="1">
      <c r="A35" s="1005" t="s">
        <v>2053</v>
      </c>
      <c r="B35" s="393" t="s">
        <v>3477</v>
      </c>
      <c r="C35" s="394" t="s">
        <v>2055</v>
      </c>
      <c r="D35" s="396">
        <v>15.0</v>
      </c>
      <c r="E35" s="1014" t="s">
        <v>2056</v>
      </c>
      <c r="F35" s="1015" t="s">
        <v>7131</v>
      </c>
      <c r="G35" s="393"/>
      <c r="H35" s="397" t="s">
        <v>7132</v>
      </c>
    </row>
    <row r="36" ht="33.0" customHeight="1">
      <c r="A36" s="1016" t="s">
        <v>7133</v>
      </c>
      <c r="B36" s="393" t="s">
        <v>3477</v>
      </c>
      <c r="C36" s="394" t="s">
        <v>7134</v>
      </c>
      <c r="D36" s="396">
        <v>15.0</v>
      </c>
      <c r="E36" s="393"/>
      <c r="F36" s="396" t="s">
        <v>7135</v>
      </c>
      <c r="G36" s="393"/>
      <c r="H36" s="1017" t="s">
        <v>7136</v>
      </c>
    </row>
    <row r="37" ht="23.25" customHeight="1">
      <c r="A37" s="392" t="s">
        <v>3476</v>
      </c>
      <c r="B37" s="393" t="s">
        <v>3477</v>
      </c>
      <c r="C37" s="394" t="s">
        <v>3478</v>
      </c>
      <c r="D37" s="393"/>
      <c r="E37" s="395" t="s">
        <v>3479</v>
      </c>
      <c r="F37" s="396" t="s">
        <v>3480</v>
      </c>
      <c r="G37" s="393"/>
      <c r="H37" s="397" t="s">
        <v>3481</v>
      </c>
    </row>
    <row r="38" ht="25.5" customHeight="1">
      <c r="A38" s="1003" t="s">
        <v>7137</v>
      </c>
      <c r="B38" s="393" t="s">
        <v>3477</v>
      </c>
      <c r="C38" s="394" t="s">
        <v>7138</v>
      </c>
      <c r="D38" s="396">
        <v>15.0</v>
      </c>
      <c r="E38" s="395" t="s">
        <v>7139</v>
      </c>
      <c r="F38" s="396" t="s">
        <v>7140</v>
      </c>
      <c r="G38" s="393"/>
      <c r="H38" s="397" t="s">
        <v>7141</v>
      </c>
    </row>
    <row r="39">
      <c r="A39" s="1018" t="s">
        <v>7142</v>
      </c>
      <c r="B39" s="393" t="s">
        <v>3477</v>
      </c>
      <c r="C39" s="394" t="s">
        <v>7143</v>
      </c>
      <c r="D39" s="396">
        <v>15.0</v>
      </c>
      <c r="E39" s="395" t="s">
        <v>7144</v>
      </c>
      <c r="F39" s="396" t="s">
        <v>7145</v>
      </c>
      <c r="G39" s="393"/>
      <c r="H39" s="998"/>
    </row>
    <row r="40" ht="39.0" customHeight="1">
      <c r="A40" s="1006" t="s">
        <v>7146</v>
      </c>
      <c r="B40" s="393" t="s">
        <v>3477</v>
      </c>
      <c r="C40" s="394" t="s">
        <v>7147</v>
      </c>
      <c r="D40" s="396">
        <v>15.0</v>
      </c>
      <c r="E40" s="395" t="s">
        <v>7148</v>
      </c>
      <c r="F40" s="396" t="s">
        <v>7149</v>
      </c>
      <c r="G40" s="393"/>
      <c r="H40" s="397" t="s">
        <v>7150</v>
      </c>
    </row>
    <row r="41" ht="33.75" customHeight="1">
      <c r="A41" s="1003" t="s">
        <v>7151</v>
      </c>
      <c r="B41" s="393" t="s">
        <v>3477</v>
      </c>
      <c r="C41" s="394" t="s">
        <v>7152</v>
      </c>
      <c r="D41" s="401" t="s">
        <v>7153</v>
      </c>
      <c r="E41" s="395" t="s">
        <v>7154</v>
      </c>
      <c r="F41" s="396" t="s">
        <v>7155</v>
      </c>
      <c r="G41" s="393"/>
      <c r="H41" s="397" t="s">
        <v>7156</v>
      </c>
    </row>
    <row r="42">
      <c r="A42" s="1019" t="s">
        <v>7157</v>
      </c>
      <c r="B42" s="393" t="s">
        <v>3477</v>
      </c>
      <c r="C42" s="393"/>
      <c r="D42" s="393"/>
      <c r="E42" s="395" t="s">
        <v>7158</v>
      </c>
      <c r="F42" s="396" t="s">
        <v>7159</v>
      </c>
      <c r="G42" s="393"/>
      <c r="H42" s="998"/>
    </row>
    <row r="43">
      <c r="A43" s="1019" t="s">
        <v>7160</v>
      </c>
      <c r="B43" s="393" t="s">
        <v>3477</v>
      </c>
      <c r="C43" s="394" t="s">
        <v>7161</v>
      </c>
      <c r="D43" s="396" t="s">
        <v>4561</v>
      </c>
      <c r="E43" s="395" t="s">
        <v>7162</v>
      </c>
      <c r="F43" s="396" t="s">
        <v>7163</v>
      </c>
      <c r="G43" s="393"/>
      <c r="H43" s="998"/>
    </row>
    <row r="44">
      <c r="A44" s="1019" t="s">
        <v>7164</v>
      </c>
      <c r="B44" s="393" t="s">
        <v>3477</v>
      </c>
      <c r="C44" s="394" t="s">
        <v>7165</v>
      </c>
      <c r="D44" s="396">
        <v>15.0</v>
      </c>
      <c r="E44" s="395" t="s">
        <v>7166</v>
      </c>
      <c r="F44" s="396" t="s">
        <v>7167</v>
      </c>
      <c r="G44" s="393"/>
      <c r="H44" s="998"/>
    </row>
    <row r="45">
      <c r="A45" s="1019" t="s">
        <v>7168</v>
      </c>
      <c r="B45" s="393" t="s">
        <v>3477</v>
      </c>
      <c r="C45" s="394" t="s">
        <v>7169</v>
      </c>
      <c r="D45" s="396" t="s">
        <v>4442</v>
      </c>
      <c r="E45" s="395" t="s">
        <v>7170</v>
      </c>
      <c r="F45" s="396" t="s">
        <v>7171</v>
      </c>
      <c r="G45" s="393"/>
      <c r="H45" s="998"/>
    </row>
    <row r="46">
      <c r="A46" s="1020" t="s">
        <v>7172</v>
      </c>
      <c r="B46" s="393" t="s">
        <v>3477</v>
      </c>
      <c r="C46" s="394" t="s">
        <v>7173</v>
      </c>
      <c r="D46" s="393"/>
      <c r="E46" s="395" t="s">
        <v>7174</v>
      </c>
      <c r="F46" s="396" t="s">
        <v>7175</v>
      </c>
      <c r="G46" s="393"/>
      <c r="H46" s="998"/>
    </row>
    <row r="47">
      <c r="A47" s="1019" t="s">
        <v>7176</v>
      </c>
      <c r="B47" s="393" t="s">
        <v>3477</v>
      </c>
      <c r="C47" s="394" t="s">
        <v>2662</v>
      </c>
      <c r="D47" s="393"/>
      <c r="E47" s="393"/>
      <c r="F47" s="396" t="s">
        <v>7177</v>
      </c>
      <c r="G47" s="393"/>
      <c r="H47" s="998"/>
    </row>
    <row r="48">
      <c r="A48" s="1021" t="s">
        <v>7178</v>
      </c>
      <c r="B48" s="393" t="s">
        <v>3477</v>
      </c>
      <c r="C48" s="394" t="s">
        <v>7179</v>
      </c>
      <c r="D48" s="393"/>
      <c r="E48" s="395" t="s">
        <v>7180</v>
      </c>
      <c r="F48" s="1000" t="s">
        <v>7181</v>
      </c>
      <c r="G48" s="393"/>
      <c r="H48" s="998"/>
    </row>
    <row r="49" ht="24.75" customHeight="1">
      <c r="A49" s="1022" t="s">
        <v>7182</v>
      </c>
      <c r="B49" s="393" t="s">
        <v>3477</v>
      </c>
      <c r="C49" s="394" t="s">
        <v>7183</v>
      </c>
      <c r="D49" s="393"/>
      <c r="E49" s="395" t="s">
        <v>7184</v>
      </c>
      <c r="F49" s="1023" t="s">
        <v>7185</v>
      </c>
      <c r="G49" s="393"/>
      <c r="H49" s="397" t="s">
        <v>7186</v>
      </c>
    </row>
    <row r="50" ht="27.75" customHeight="1">
      <c r="A50" s="1024" t="s">
        <v>7187</v>
      </c>
      <c r="B50" s="393" t="s">
        <v>3477</v>
      </c>
      <c r="C50" s="394" t="s">
        <v>7188</v>
      </c>
      <c r="D50" s="393"/>
      <c r="E50" s="393"/>
      <c r="F50" s="396" t="s">
        <v>7189</v>
      </c>
      <c r="G50" s="393"/>
      <c r="H50" s="397" t="s">
        <v>7190</v>
      </c>
    </row>
    <row r="51">
      <c r="A51" s="1022" t="s">
        <v>7191</v>
      </c>
      <c r="B51" s="393" t="s">
        <v>3477</v>
      </c>
      <c r="C51" s="394" t="s">
        <v>4606</v>
      </c>
      <c r="D51" s="393"/>
      <c r="E51" s="395" t="s">
        <v>4607</v>
      </c>
      <c r="F51" s="396" t="s">
        <v>7192</v>
      </c>
      <c r="G51" s="393"/>
      <c r="H51" s="397" t="s">
        <v>7193</v>
      </c>
    </row>
    <row r="52" ht="30.75" customHeight="1">
      <c r="A52" s="1021" t="s">
        <v>7194</v>
      </c>
      <c r="B52" s="393" t="s">
        <v>3477</v>
      </c>
      <c r="C52" s="394" t="s">
        <v>7195</v>
      </c>
      <c r="D52" s="393"/>
      <c r="E52" s="393"/>
      <c r="F52" s="396" t="s">
        <v>7196</v>
      </c>
      <c r="G52" s="393"/>
      <c r="H52" s="397" t="s">
        <v>7197</v>
      </c>
    </row>
    <row r="53" ht="24.75" customHeight="1">
      <c r="A53" s="1025" t="s">
        <v>7198</v>
      </c>
      <c r="B53" s="393" t="s">
        <v>3477</v>
      </c>
      <c r="C53" s="394" t="s">
        <v>7199</v>
      </c>
      <c r="D53" s="393"/>
      <c r="E53" s="395" t="s">
        <v>7200</v>
      </c>
      <c r="F53" s="396" t="s">
        <v>7201</v>
      </c>
      <c r="G53" s="393"/>
      <c r="H53" s="397" t="s">
        <v>7202</v>
      </c>
    </row>
    <row r="54">
      <c r="A54" s="1022" t="s">
        <v>7203</v>
      </c>
      <c r="B54" s="393" t="s">
        <v>3477</v>
      </c>
      <c r="C54" s="394" t="s">
        <v>1595</v>
      </c>
      <c r="D54" s="393"/>
      <c r="E54" s="393"/>
      <c r="F54" s="396" t="s">
        <v>7204</v>
      </c>
      <c r="G54" s="393"/>
      <c r="H54" s="397" t="s">
        <v>7205</v>
      </c>
    </row>
    <row r="55">
      <c r="A55" s="1026" t="s">
        <v>7206</v>
      </c>
      <c r="B55" s="393" t="s">
        <v>3477</v>
      </c>
      <c r="C55" s="394" t="s">
        <v>7207</v>
      </c>
      <c r="D55" s="393"/>
      <c r="E55" s="393"/>
      <c r="F55" s="1023" t="s">
        <v>7208</v>
      </c>
      <c r="G55" s="393"/>
      <c r="H55" s="998"/>
    </row>
    <row r="56" ht="21.0" customHeight="1">
      <c r="A56" s="1027" t="s">
        <v>7209</v>
      </c>
      <c r="B56" s="393" t="s">
        <v>3477</v>
      </c>
      <c r="C56" s="394" t="s">
        <v>7210</v>
      </c>
      <c r="D56" s="393"/>
      <c r="E56" s="395" t="s">
        <v>7211</v>
      </c>
      <c r="F56" s="396" t="s">
        <v>7212</v>
      </c>
      <c r="G56" s="393"/>
      <c r="H56" s="1011" t="s">
        <v>7213</v>
      </c>
    </row>
    <row r="57" ht="27.0" customHeight="1">
      <c r="A57" s="1028"/>
      <c r="B57" s="1028"/>
      <c r="C57" s="1029" t="s">
        <v>7214</v>
      </c>
      <c r="D57" s="1028"/>
      <c r="E57" s="1028"/>
      <c r="F57" s="1028"/>
      <c r="G57" s="1028"/>
      <c r="H57" s="1030"/>
      <c r="I57" s="1031"/>
      <c r="J57" s="1031"/>
      <c r="K57" s="1031"/>
      <c r="L57" s="1031"/>
      <c r="M57" s="1031"/>
      <c r="N57" s="1031"/>
      <c r="O57" s="1031"/>
      <c r="P57" s="1031"/>
      <c r="Q57" s="1031"/>
      <c r="R57" s="1031"/>
      <c r="S57" s="1031"/>
      <c r="T57" s="1031"/>
      <c r="U57" s="1031"/>
      <c r="V57" s="1031"/>
      <c r="W57" s="1031"/>
      <c r="X57" s="1031"/>
      <c r="Y57" s="1031"/>
    </row>
    <row r="58">
      <c r="A58" s="994" t="s">
        <v>977</v>
      </c>
      <c r="B58" s="994" t="s">
        <v>978</v>
      </c>
      <c r="C58" s="994" t="s">
        <v>979</v>
      </c>
      <c r="D58" s="994" t="s">
        <v>980</v>
      </c>
      <c r="E58" s="994" t="s">
        <v>981</v>
      </c>
      <c r="F58" s="994" t="s">
        <v>982</v>
      </c>
      <c r="G58" s="994" t="s">
        <v>983</v>
      </c>
      <c r="H58" s="995" t="s">
        <v>985</v>
      </c>
      <c r="I58" s="994"/>
      <c r="J58" s="994"/>
      <c r="K58" s="994"/>
      <c r="L58" s="994"/>
      <c r="M58" s="994"/>
      <c r="N58" s="994"/>
      <c r="O58" s="994"/>
      <c r="P58" s="994"/>
      <c r="Q58" s="994"/>
      <c r="R58" s="994"/>
      <c r="S58" s="994"/>
      <c r="T58" s="994"/>
    </row>
    <row r="59">
      <c r="A59" s="1032" t="s">
        <v>7215</v>
      </c>
      <c r="B59" s="1033" t="s">
        <v>3483</v>
      </c>
      <c r="C59" s="1034" t="s">
        <v>1991</v>
      </c>
      <c r="D59" s="1035"/>
      <c r="E59" s="1036" t="s">
        <v>7216</v>
      </c>
      <c r="F59" s="1037" t="s">
        <v>7217</v>
      </c>
      <c r="H59" s="1038" t="s">
        <v>7218</v>
      </c>
      <c r="I59" s="399"/>
      <c r="J59" s="273"/>
      <c r="K59" s="273"/>
      <c r="L59" s="351"/>
      <c r="N59" s="1039"/>
      <c r="P59" s="399"/>
      <c r="Q59" s="273"/>
      <c r="R59" s="273"/>
      <c r="S59" s="351"/>
    </row>
    <row r="60">
      <c r="A60" s="1040" t="s">
        <v>7219</v>
      </c>
      <c r="B60" s="1041" t="s">
        <v>3483</v>
      </c>
      <c r="C60" s="1042" t="s">
        <v>2246</v>
      </c>
      <c r="D60" s="1043"/>
      <c r="E60" s="1044" t="s">
        <v>2247</v>
      </c>
      <c r="F60" s="1045" t="s">
        <v>7220</v>
      </c>
      <c r="G60" s="1043"/>
      <c r="H60" s="1046"/>
      <c r="I60" s="1042"/>
      <c r="J60" s="1043"/>
      <c r="K60" s="1044"/>
      <c r="L60" s="1045"/>
      <c r="M60" s="1043"/>
      <c r="N60" s="1047"/>
      <c r="O60" s="1043"/>
      <c r="P60" s="1042"/>
      <c r="Q60" s="1043"/>
      <c r="R60" s="1044"/>
      <c r="S60" s="1045"/>
      <c r="T60" s="1043"/>
      <c r="U60" s="1043"/>
      <c r="V60" s="1043"/>
      <c r="W60" s="1043"/>
      <c r="X60" s="1043"/>
      <c r="Y60" s="1048"/>
    </row>
    <row r="61">
      <c r="A61" s="1049" t="s">
        <v>7221</v>
      </c>
      <c r="B61" s="11" t="s">
        <v>3483</v>
      </c>
      <c r="C61" s="399" t="s">
        <v>7222</v>
      </c>
      <c r="E61" s="403" t="s">
        <v>7223</v>
      </c>
      <c r="F61" s="351" t="s">
        <v>207</v>
      </c>
      <c r="H61" s="271"/>
      <c r="I61" s="399"/>
      <c r="K61" s="403"/>
      <c r="L61" s="351"/>
      <c r="N61" s="1050"/>
      <c r="P61" s="399"/>
      <c r="R61" s="403"/>
      <c r="S61" s="351"/>
    </row>
    <row r="62">
      <c r="A62" s="1050" t="s">
        <v>7224</v>
      </c>
      <c r="B62" s="11" t="s">
        <v>3483</v>
      </c>
      <c r="C62" s="272" t="s">
        <v>2383</v>
      </c>
      <c r="D62" s="351" t="s">
        <v>7153</v>
      </c>
      <c r="E62" s="403" t="s">
        <v>7225</v>
      </c>
      <c r="F62" s="351" t="s">
        <v>7226</v>
      </c>
      <c r="H62" s="271"/>
      <c r="I62" s="272"/>
      <c r="J62" s="351"/>
      <c r="K62" s="403"/>
      <c r="L62" s="351"/>
      <c r="N62" s="1050"/>
      <c r="P62" s="272"/>
      <c r="Q62" s="351"/>
      <c r="R62" s="403"/>
      <c r="S62" s="351"/>
    </row>
    <row r="63" ht="21.75" customHeight="1">
      <c r="A63" s="1049" t="s">
        <v>7227</v>
      </c>
      <c r="B63" s="11" t="s">
        <v>3483</v>
      </c>
      <c r="C63" s="399" t="s">
        <v>3313</v>
      </c>
      <c r="D63" s="351">
        <v>15.0</v>
      </c>
      <c r="E63" s="403" t="s">
        <v>7228</v>
      </c>
      <c r="F63" s="351" t="s">
        <v>7229</v>
      </c>
      <c r="H63" s="1051" t="s">
        <v>7230</v>
      </c>
      <c r="I63" s="399"/>
      <c r="J63" s="351"/>
      <c r="K63" s="403"/>
      <c r="L63" s="351"/>
      <c r="N63" s="1050"/>
      <c r="P63" s="399"/>
      <c r="Q63" s="351"/>
      <c r="R63" s="403"/>
      <c r="S63" s="351"/>
    </row>
    <row r="64" ht="41.25" customHeight="1">
      <c r="A64" s="1052" t="s">
        <v>7231</v>
      </c>
      <c r="B64" s="11" t="s">
        <v>3483</v>
      </c>
      <c r="C64" s="272" t="s">
        <v>7232</v>
      </c>
      <c r="D64" s="351">
        <v>15.0</v>
      </c>
      <c r="E64" s="403" t="s">
        <v>7233</v>
      </c>
      <c r="F64" s="351" t="s">
        <v>7234</v>
      </c>
      <c r="H64" s="1051" t="s">
        <v>7235</v>
      </c>
      <c r="I64" s="272"/>
      <c r="J64" s="351"/>
      <c r="K64" s="403"/>
      <c r="L64" s="351"/>
      <c r="N64" s="1050"/>
      <c r="P64" s="272"/>
      <c r="Q64" s="351"/>
      <c r="R64" s="403"/>
      <c r="S64" s="351"/>
    </row>
    <row r="65">
      <c r="A65" s="1053" t="s">
        <v>7236</v>
      </c>
      <c r="B65" s="11" t="s">
        <v>3483</v>
      </c>
      <c r="C65" s="399" t="s">
        <v>2026</v>
      </c>
      <c r="D65" s="351">
        <v>15.0</v>
      </c>
      <c r="F65" s="351" t="s">
        <v>7237</v>
      </c>
      <c r="H65" s="271"/>
      <c r="I65" s="399"/>
      <c r="J65" s="351"/>
      <c r="L65" s="351"/>
      <c r="N65" s="1054"/>
      <c r="P65" s="399"/>
      <c r="Q65" s="351"/>
      <c r="S65" s="351"/>
    </row>
    <row r="66" ht="47.25" customHeight="1">
      <c r="A66" s="1052" t="s">
        <v>7238</v>
      </c>
      <c r="B66" s="11" t="s">
        <v>3483</v>
      </c>
      <c r="C66" s="272" t="s">
        <v>7239</v>
      </c>
      <c r="D66" s="351">
        <v>15.0</v>
      </c>
      <c r="E66" s="403" t="s">
        <v>7240</v>
      </c>
      <c r="F66" s="351" t="s">
        <v>7241</v>
      </c>
      <c r="H66" s="1051" t="s">
        <v>7242</v>
      </c>
      <c r="I66" s="272"/>
      <c r="J66" s="351"/>
      <c r="K66" s="403"/>
      <c r="L66" s="351"/>
      <c r="N66" s="1050"/>
      <c r="P66" s="272"/>
      <c r="Q66" s="351"/>
      <c r="R66" s="403"/>
      <c r="S66" s="351"/>
    </row>
    <row r="67">
      <c r="A67" s="1049" t="s">
        <v>7243</v>
      </c>
      <c r="B67" s="11" t="s">
        <v>3483</v>
      </c>
      <c r="C67" s="399" t="s">
        <v>7244</v>
      </c>
      <c r="D67" s="351" t="s">
        <v>4561</v>
      </c>
      <c r="E67" s="403" t="s">
        <v>7245</v>
      </c>
      <c r="F67" s="351" t="s">
        <v>7246</v>
      </c>
      <c r="H67" s="271"/>
      <c r="I67" s="399"/>
      <c r="J67" s="351"/>
      <c r="K67" s="403"/>
      <c r="L67" s="351"/>
      <c r="N67" s="1050"/>
      <c r="P67" s="399"/>
      <c r="Q67" s="351"/>
      <c r="R67" s="403"/>
      <c r="S67" s="351"/>
    </row>
    <row r="68">
      <c r="A68" s="1053" t="s">
        <v>5803</v>
      </c>
      <c r="B68" s="11" t="s">
        <v>3483</v>
      </c>
      <c r="C68" s="399" t="s">
        <v>7247</v>
      </c>
      <c r="D68" s="351">
        <v>15.0</v>
      </c>
      <c r="E68" s="403" t="s">
        <v>7248</v>
      </c>
      <c r="F68" s="351" t="s">
        <v>7249</v>
      </c>
      <c r="H68" s="271"/>
      <c r="I68" s="399"/>
      <c r="J68" s="351"/>
      <c r="K68" s="403"/>
      <c r="L68" s="351"/>
      <c r="N68" s="1054"/>
      <c r="P68" s="399"/>
      <c r="Q68" s="351"/>
      <c r="R68" s="403"/>
      <c r="S68" s="351"/>
    </row>
    <row r="69" ht="19.5" customHeight="1">
      <c r="A69" s="1052" t="s">
        <v>7250</v>
      </c>
      <c r="B69" s="11" t="s">
        <v>3483</v>
      </c>
      <c r="C69" s="399" t="s">
        <v>4601</v>
      </c>
      <c r="E69" s="403" t="s">
        <v>4602</v>
      </c>
      <c r="F69" s="351" t="s">
        <v>7251</v>
      </c>
      <c r="H69" s="1051" t="s">
        <v>7252</v>
      </c>
      <c r="I69" s="399"/>
      <c r="K69" s="403"/>
      <c r="L69" s="351"/>
      <c r="N69" s="1050"/>
      <c r="P69" s="399"/>
      <c r="R69" s="403"/>
      <c r="S69" s="351"/>
    </row>
    <row r="70">
      <c r="A70" s="1055" t="s">
        <v>3027</v>
      </c>
      <c r="B70" s="11" t="s">
        <v>3483</v>
      </c>
      <c r="C70" s="399" t="s">
        <v>3028</v>
      </c>
      <c r="D70" s="401">
        <v>15.0</v>
      </c>
      <c r="E70" s="403" t="s">
        <v>7253</v>
      </c>
      <c r="F70" s="1056" t="s">
        <v>7254</v>
      </c>
      <c r="G70" s="393"/>
      <c r="H70" s="144" t="s">
        <v>7255</v>
      </c>
    </row>
    <row r="71" ht="30.75" customHeight="1">
      <c r="A71" s="1057" t="s">
        <v>7256</v>
      </c>
      <c r="B71" s="11" t="s">
        <v>3483</v>
      </c>
      <c r="C71" s="272" t="s">
        <v>7257</v>
      </c>
      <c r="D71" s="401">
        <v>15.0</v>
      </c>
      <c r="E71" s="403" t="s">
        <v>7258</v>
      </c>
      <c r="F71" s="1056" t="s">
        <v>7259</v>
      </c>
      <c r="G71" s="393"/>
      <c r="H71" s="144" t="s">
        <v>7260</v>
      </c>
    </row>
    <row r="72" ht="46.5" customHeight="1">
      <c r="A72" s="398" t="s">
        <v>7261</v>
      </c>
      <c r="B72" s="11" t="s">
        <v>3483</v>
      </c>
      <c r="C72" s="399" t="s">
        <v>7262</v>
      </c>
      <c r="D72" s="393"/>
      <c r="E72" s="403" t="s">
        <v>7263</v>
      </c>
      <c r="F72" s="401" t="s">
        <v>7264</v>
      </c>
      <c r="G72" s="393"/>
      <c r="H72" s="144" t="s">
        <v>7265</v>
      </c>
    </row>
    <row r="73" ht="30.75" customHeight="1">
      <c r="A73" s="1058" t="s">
        <v>7266</v>
      </c>
      <c r="B73" s="11" t="s">
        <v>3483</v>
      </c>
      <c r="C73" s="272" t="s">
        <v>7267</v>
      </c>
      <c r="D73" s="401">
        <v>15.0</v>
      </c>
      <c r="E73" s="403" t="s">
        <v>7268</v>
      </c>
      <c r="F73" s="401" t="s">
        <v>7269</v>
      </c>
      <c r="G73" s="393"/>
      <c r="H73" s="144" t="s">
        <v>7270</v>
      </c>
    </row>
    <row r="74">
      <c r="A74" s="398" t="s">
        <v>7271</v>
      </c>
      <c r="B74" s="11" t="s">
        <v>3483</v>
      </c>
      <c r="C74" s="399" t="s">
        <v>7272</v>
      </c>
      <c r="D74" s="401">
        <v>15.0</v>
      </c>
      <c r="F74" s="401" t="s">
        <v>7273</v>
      </c>
      <c r="G74" s="393"/>
      <c r="H74" s="144" t="s">
        <v>7274</v>
      </c>
    </row>
    <row r="75" ht="36.75" customHeight="1">
      <c r="A75" s="398" t="s">
        <v>7275</v>
      </c>
      <c r="B75" s="11" t="s">
        <v>3483</v>
      </c>
      <c r="C75" s="272" t="s">
        <v>7276</v>
      </c>
      <c r="D75" s="401">
        <v>15.0</v>
      </c>
      <c r="E75" s="273" t="s">
        <v>7277</v>
      </c>
      <c r="F75" s="401" t="s">
        <v>7278</v>
      </c>
      <c r="G75" s="393"/>
      <c r="H75" s="144" t="s">
        <v>7279</v>
      </c>
    </row>
    <row r="76" ht="28.5" customHeight="1">
      <c r="A76" s="1055" t="s">
        <v>7280</v>
      </c>
      <c r="B76" s="11" t="s">
        <v>3483</v>
      </c>
      <c r="C76" s="272" t="s">
        <v>1589</v>
      </c>
      <c r="D76" s="393"/>
      <c r="E76" s="393"/>
      <c r="F76" s="401" t="s">
        <v>7281</v>
      </c>
      <c r="G76" s="393"/>
      <c r="H76" s="144" t="s">
        <v>7282</v>
      </c>
    </row>
    <row r="77" ht="33.0" customHeight="1">
      <c r="A77" s="398" t="s">
        <v>7283</v>
      </c>
      <c r="B77" s="11" t="s">
        <v>3483</v>
      </c>
      <c r="C77" s="399" t="s">
        <v>7284</v>
      </c>
      <c r="D77" s="401">
        <v>15.0</v>
      </c>
      <c r="E77" s="273" t="s">
        <v>7285</v>
      </c>
      <c r="F77" s="401" t="s">
        <v>7286</v>
      </c>
      <c r="G77" s="393"/>
      <c r="H77" s="144" t="s">
        <v>7287</v>
      </c>
    </row>
    <row r="78" ht="23.25" customHeight="1">
      <c r="A78" s="398" t="s">
        <v>7288</v>
      </c>
      <c r="B78" s="11" t="s">
        <v>3483</v>
      </c>
      <c r="C78" s="272" t="s">
        <v>7289</v>
      </c>
      <c r="D78" s="401">
        <v>15.0</v>
      </c>
      <c r="E78" s="403" t="s">
        <v>7290</v>
      </c>
      <c r="F78" s="401" t="s">
        <v>7291</v>
      </c>
      <c r="G78" s="393"/>
      <c r="H78" s="144" t="s">
        <v>7292</v>
      </c>
    </row>
    <row r="79">
      <c r="A79" s="398" t="s">
        <v>7293</v>
      </c>
      <c r="B79" s="11" t="s">
        <v>3483</v>
      </c>
      <c r="C79" s="272" t="s">
        <v>7294</v>
      </c>
      <c r="D79" s="393"/>
      <c r="E79" s="403" t="s">
        <v>7295</v>
      </c>
      <c r="F79" s="401" t="s">
        <v>7296</v>
      </c>
      <c r="G79" s="393"/>
      <c r="H79" s="109"/>
    </row>
    <row r="80">
      <c r="A80" s="1059" t="s">
        <v>7297</v>
      </c>
      <c r="B80" s="11" t="s">
        <v>3483</v>
      </c>
      <c r="C80" s="399" t="s">
        <v>7298</v>
      </c>
      <c r="D80" s="401">
        <v>15.0</v>
      </c>
      <c r="E80" s="403" t="s">
        <v>7299</v>
      </c>
      <c r="F80" s="401" t="s">
        <v>7300</v>
      </c>
      <c r="G80" s="393"/>
      <c r="H80" s="109"/>
    </row>
    <row r="81" ht="35.25" customHeight="1">
      <c r="A81" s="398" t="s">
        <v>7301</v>
      </c>
      <c r="B81" s="11" t="s">
        <v>3483</v>
      </c>
      <c r="C81" s="272" t="s">
        <v>2536</v>
      </c>
      <c r="D81" s="393"/>
      <c r="E81" s="403" t="s">
        <v>7302</v>
      </c>
      <c r="F81" s="401" t="s">
        <v>7303</v>
      </c>
      <c r="G81" s="393"/>
      <c r="H81" s="144" t="s">
        <v>7304</v>
      </c>
    </row>
    <row r="82">
      <c r="A82" s="1060" t="s">
        <v>7305</v>
      </c>
      <c r="B82" s="11" t="s">
        <v>3483</v>
      </c>
      <c r="C82" s="272" t="s">
        <v>7306</v>
      </c>
      <c r="D82" s="393"/>
      <c r="E82" s="403" t="s">
        <v>7307</v>
      </c>
      <c r="F82" s="401" t="s">
        <v>7308</v>
      </c>
      <c r="G82" s="393"/>
      <c r="H82" s="109"/>
    </row>
    <row r="83">
      <c r="A83" s="1059" t="s">
        <v>3046</v>
      </c>
      <c r="B83" s="11" t="s">
        <v>3483</v>
      </c>
      <c r="C83" s="399" t="s">
        <v>3047</v>
      </c>
      <c r="D83" s="393"/>
      <c r="E83" s="273" t="s">
        <v>7309</v>
      </c>
      <c r="F83" s="401" t="s">
        <v>7310</v>
      </c>
      <c r="G83" s="393"/>
      <c r="H83" s="144" t="s">
        <v>7311</v>
      </c>
    </row>
    <row r="84" ht="36.75" customHeight="1">
      <c r="A84" s="398" t="s">
        <v>3482</v>
      </c>
      <c r="B84" s="11" t="s">
        <v>3483</v>
      </c>
      <c r="C84" s="399" t="s">
        <v>3484</v>
      </c>
      <c r="D84" s="393"/>
      <c r="E84" s="400" t="s">
        <v>3485</v>
      </c>
      <c r="F84" s="401" t="s">
        <v>3486</v>
      </c>
      <c r="G84" s="393"/>
      <c r="H84" s="144" t="s">
        <v>3487</v>
      </c>
    </row>
    <row r="85">
      <c r="A85" s="1055" t="s">
        <v>7312</v>
      </c>
      <c r="B85" s="11" t="s">
        <v>3483</v>
      </c>
      <c r="C85" s="272" t="s">
        <v>7313</v>
      </c>
      <c r="D85" s="393"/>
      <c r="E85" s="403" t="s">
        <v>7314</v>
      </c>
      <c r="F85" s="401" t="s">
        <v>7315</v>
      </c>
      <c r="G85" s="393"/>
      <c r="H85" s="109"/>
    </row>
    <row r="86" ht="35.25" customHeight="1">
      <c r="A86" s="398" t="s">
        <v>7316</v>
      </c>
      <c r="B86" s="11" t="s">
        <v>3483</v>
      </c>
      <c r="C86" s="272" t="s">
        <v>2923</v>
      </c>
      <c r="D86" s="393"/>
      <c r="E86" s="403" t="s">
        <v>7317</v>
      </c>
      <c r="F86" s="401" t="s">
        <v>7318</v>
      </c>
      <c r="G86" s="393"/>
      <c r="H86" s="144" t="s">
        <v>7319</v>
      </c>
    </row>
    <row r="87">
      <c r="A87" s="1055" t="s">
        <v>7320</v>
      </c>
      <c r="B87" s="11" t="s">
        <v>3483</v>
      </c>
      <c r="C87" s="272" t="s">
        <v>2942</v>
      </c>
      <c r="D87" s="393"/>
      <c r="E87" s="273" t="s">
        <v>2943</v>
      </c>
      <c r="F87" s="401" t="s">
        <v>7321</v>
      </c>
      <c r="G87" s="393"/>
      <c r="H87" s="109"/>
    </row>
    <row r="88" ht="43.5" customHeight="1">
      <c r="A88" s="1061" t="s">
        <v>7322</v>
      </c>
      <c r="B88" s="11" t="s">
        <v>3483</v>
      </c>
      <c r="C88" s="272" t="s">
        <v>7323</v>
      </c>
      <c r="D88" s="393"/>
      <c r="E88" s="273" t="s">
        <v>7324</v>
      </c>
      <c r="F88" s="401" t="s">
        <v>7325</v>
      </c>
      <c r="G88" s="393"/>
      <c r="H88" s="144" t="s">
        <v>7326</v>
      </c>
    </row>
    <row r="89" ht="23.25" customHeight="1">
      <c r="A89" s="1061" t="s">
        <v>7327</v>
      </c>
      <c r="B89" s="11" t="s">
        <v>3483</v>
      </c>
      <c r="C89" s="272" t="s">
        <v>7328</v>
      </c>
      <c r="D89" s="393"/>
      <c r="E89" s="273" t="s">
        <v>7329</v>
      </c>
      <c r="F89" s="401" t="s">
        <v>7330</v>
      </c>
      <c r="G89" s="393"/>
      <c r="H89" s="144" t="s">
        <v>7331</v>
      </c>
    </row>
    <row r="90">
      <c r="A90" s="1059" t="s">
        <v>7332</v>
      </c>
      <c r="B90" s="11" t="s">
        <v>3483</v>
      </c>
      <c r="C90" s="272" t="s">
        <v>3544</v>
      </c>
      <c r="D90" s="393"/>
      <c r="E90" s="403" t="s">
        <v>7333</v>
      </c>
      <c r="F90" s="401" t="s">
        <v>7334</v>
      </c>
      <c r="G90" s="393"/>
      <c r="H90" s="109"/>
    </row>
    <row r="91">
      <c r="A91" s="1059" t="s">
        <v>7335</v>
      </c>
      <c r="B91" s="11" t="s">
        <v>3483</v>
      </c>
      <c r="C91" s="399" t="s">
        <v>7336</v>
      </c>
      <c r="D91" s="401">
        <v>15.0</v>
      </c>
      <c r="E91" s="393"/>
      <c r="F91" s="401" t="s">
        <v>7337</v>
      </c>
      <c r="G91" s="393"/>
      <c r="H91" s="109"/>
    </row>
    <row r="92" ht="32.25" customHeight="1">
      <c r="A92" s="1055" t="s">
        <v>7338</v>
      </c>
      <c r="B92" s="11" t="s">
        <v>3483</v>
      </c>
      <c r="C92" s="272" t="s">
        <v>7339</v>
      </c>
      <c r="D92" s="393"/>
      <c r="E92" s="403" t="s">
        <v>7340</v>
      </c>
      <c r="F92" s="401" t="s">
        <v>7341</v>
      </c>
      <c r="G92" s="393"/>
      <c r="H92" s="144" t="s">
        <v>7342</v>
      </c>
    </row>
    <row r="93">
      <c r="A93" s="1062" t="s">
        <v>7343</v>
      </c>
      <c r="B93" s="11" t="s">
        <v>3483</v>
      </c>
      <c r="C93" s="399" t="s">
        <v>7344</v>
      </c>
      <c r="D93" s="393"/>
      <c r="E93" s="403" t="s">
        <v>7345</v>
      </c>
      <c r="F93" s="401" t="s">
        <v>7346</v>
      </c>
      <c r="G93" s="393"/>
      <c r="H93" s="109"/>
    </row>
    <row r="94">
      <c r="A94" s="1055" t="s">
        <v>7347</v>
      </c>
      <c r="B94" s="11" t="s">
        <v>3483</v>
      </c>
      <c r="C94" s="272" t="s">
        <v>7348</v>
      </c>
      <c r="D94" s="393"/>
      <c r="E94" s="403" t="s">
        <v>7349</v>
      </c>
      <c r="F94" s="401" t="s">
        <v>7350</v>
      </c>
      <c r="G94" s="393"/>
      <c r="H94" s="109"/>
    </row>
    <row r="95">
      <c r="A95" s="85" t="s">
        <v>7351</v>
      </c>
      <c r="B95" s="11" t="s">
        <v>3483</v>
      </c>
      <c r="C95" s="272" t="s">
        <v>7352</v>
      </c>
      <c r="D95" s="393"/>
      <c r="E95" s="403" t="s">
        <v>7353</v>
      </c>
      <c r="F95" s="401" t="s">
        <v>7354</v>
      </c>
      <c r="G95" s="393"/>
      <c r="H95" s="109"/>
    </row>
    <row r="96">
      <c r="A96" s="1055" t="s">
        <v>7355</v>
      </c>
      <c r="B96" s="11" t="s">
        <v>3483</v>
      </c>
      <c r="C96" s="272" t="s">
        <v>7356</v>
      </c>
      <c r="D96" s="393"/>
      <c r="E96" s="393"/>
      <c r="F96" s="401" t="s">
        <v>7357</v>
      </c>
      <c r="G96" s="393"/>
      <c r="H96" s="109"/>
    </row>
    <row r="97">
      <c r="A97" s="1055" t="s">
        <v>7358</v>
      </c>
      <c r="B97" s="11" t="s">
        <v>3483</v>
      </c>
      <c r="C97" s="399" t="s">
        <v>7359</v>
      </c>
      <c r="D97" s="401">
        <v>15.0</v>
      </c>
      <c r="E97" s="403" t="s">
        <v>7360</v>
      </c>
      <c r="F97" s="401" t="s">
        <v>7361</v>
      </c>
      <c r="G97" s="393"/>
      <c r="H97" s="109"/>
    </row>
    <row r="98" ht="24.0" customHeight="1">
      <c r="A98" s="398" t="s">
        <v>7362</v>
      </c>
      <c r="B98" s="11" t="s">
        <v>3483</v>
      </c>
      <c r="C98" s="272" t="s">
        <v>7363</v>
      </c>
      <c r="D98" s="393"/>
      <c r="E98" s="403" t="s">
        <v>7364</v>
      </c>
      <c r="F98" s="401" t="s">
        <v>7365</v>
      </c>
      <c r="G98" s="393"/>
      <c r="H98" s="144" t="s">
        <v>7366</v>
      </c>
    </row>
    <row r="99" ht="19.5" customHeight="1">
      <c r="A99" s="1061" t="s">
        <v>7367</v>
      </c>
      <c r="B99" s="11" t="s">
        <v>3483</v>
      </c>
      <c r="C99" s="272" t="s">
        <v>7368</v>
      </c>
      <c r="D99" s="393"/>
      <c r="E99" s="403" t="s">
        <v>7369</v>
      </c>
      <c r="F99" s="401" t="s">
        <v>7370</v>
      </c>
      <c r="G99" s="393"/>
      <c r="H99" s="144" t="s">
        <v>7371</v>
      </c>
    </row>
    <row r="100">
      <c r="A100" s="1055" t="s">
        <v>7372</v>
      </c>
      <c r="B100" s="11" t="s">
        <v>3483</v>
      </c>
      <c r="C100" s="272" t="s">
        <v>7373</v>
      </c>
      <c r="D100" s="393"/>
      <c r="E100" s="403" t="s">
        <v>7374</v>
      </c>
      <c r="F100" s="401" t="s">
        <v>7375</v>
      </c>
      <c r="G100" s="393"/>
      <c r="H100" s="109"/>
    </row>
    <row r="101" ht="33.75" customHeight="1">
      <c r="A101" s="398" t="s">
        <v>7376</v>
      </c>
      <c r="B101" s="11" t="s">
        <v>3483</v>
      </c>
      <c r="C101" s="272" t="s">
        <v>7377</v>
      </c>
      <c r="D101" s="393"/>
      <c r="E101" s="393"/>
      <c r="F101" s="401" t="s">
        <v>7378</v>
      </c>
      <c r="G101" s="393"/>
      <c r="H101" s="144" t="s">
        <v>7379</v>
      </c>
      <c r="I101" s="144" t="s">
        <v>7380</v>
      </c>
    </row>
    <row r="102" ht="33.75" customHeight="1">
      <c r="A102" s="398" t="s">
        <v>7381</v>
      </c>
      <c r="B102" s="11" t="s">
        <v>3483</v>
      </c>
      <c r="C102" s="272" t="s">
        <v>2923</v>
      </c>
      <c r="D102" s="393"/>
      <c r="E102" s="403" t="s">
        <v>7382</v>
      </c>
      <c r="F102" s="401" t="s">
        <v>7383</v>
      </c>
      <c r="G102" s="393"/>
      <c r="H102" s="144" t="s">
        <v>7384</v>
      </c>
    </row>
    <row r="103">
      <c r="A103" s="1059" t="s">
        <v>7385</v>
      </c>
      <c r="B103" s="11" t="s">
        <v>3483</v>
      </c>
      <c r="C103" s="272" t="s">
        <v>7386</v>
      </c>
      <c r="D103" s="393"/>
      <c r="E103" s="273" t="s">
        <v>7387</v>
      </c>
      <c r="F103" s="401" t="s">
        <v>7388</v>
      </c>
      <c r="G103" s="393"/>
      <c r="H103" s="109"/>
    </row>
    <row r="104" ht="24.75" customHeight="1">
      <c r="A104" s="398" t="s">
        <v>7389</v>
      </c>
      <c r="B104" s="11" t="s">
        <v>3483</v>
      </c>
      <c r="C104" s="272" t="s">
        <v>7390</v>
      </c>
      <c r="D104" s="393"/>
      <c r="E104" s="393"/>
      <c r="F104" s="401" t="s">
        <v>7391</v>
      </c>
      <c r="G104" s="393"/>
      <c r="H104" s="144" t="s">
        <v>7392</v>
      </c>
    </row>
    <row r="105" ht="27.75" customHeight="1">
      <c r="A105" s="1063" t="s">
        <v>7393</v>
      </c>
      <c r="B105" s="11" t="s">
        <v>3483</v>
      </c>
      <c r="C105" s="272" t="s">
        <v>7394</v>
      </c>
      <c r="D105" s="393"/>
      <c r="E105" s="393"/>
      <c r="F105" s="401" t="s">
        <v>7395</v>
      </c>
      <c r="G105" s="393"/>
      <c r="H105" s="144" t="s">
        <v>7396</v>
      </c>
    </row>
    <row r="106">
      <c r="A106" s="1055" t="s">
        <v>7397</v>
      </c>
      <c r="B106" s="11" t="s">
        <v>3483</v>
      </c>
      <c r="C106" s="399" t="s">
        <v>7398</v>
      </c>
      <c r="D106" s="393"/>
      <c r="E106" s="273" t="s">
        <v>7399</v>
      </c>
      <c r="F106" s="401" t="s">
        <v>7400</v>
      </c>
      <c r="G106" s="393"/>
      <c r="H106" s="109"/>
    </row>
    <row r="107">
      <c r="A107" s="1059" t="s">
        <v>7401</v>
      </c>
      <c r="B107" s="11" t="s">
        <v>3483</v>
      </c>
      <c r="C107" s="272" t="s">
        <v>2920</v>
      </c>
      <c r="D107" s="393"/>
      <c r="E107" s="393"/>
      <c r="F107" s="401" t="s">
        <v>7402</v>
      </c>
      <c r="G107" s="393"/>
      <c r="H107" s="109"/>
    </row>
    <row r="108" ht="22.5" customHeight="1">
      <c r="A108" s="1061" t="s">
        <v>7403</v>
      </c>
      <c r="B108" s="11" t="s">
        <v>3483</v>
      </c>
      <c r="C108" s="272" t="s">
        <v>7404</v>
      </c>
      <c r="D108" s="393"/>
      <c r="E108" s="393"/>
      <c r="F108" s="401" t="s">
        <v>7405</v>
      </c>
      <c r="G108" s="393"/>
      <c r="H108" s="144" t="s">
        <v>7406</v>
      </c>
    </row>
    <row r="109">
      <c r="A109" s="1062" t="s">
        <v>7407</v>
      </c>
      <c r="B109" s="11" t="s">
        <v>3483</v>
      </c>
      <c r="C109" s="272" t="s">
        <v>7408</v>
      </c>
      <c r="D109" s="393"/>
      <c r="E109" s="403" t="s">
        <v>7409</v>
      </c>
      <c r="F109" s="401" t="s">
        <v>7410</v>
      </c>
      <c r="G109" s="393"/>
      <c r="H109" s="109"/>
    </row>
    <row r="110">
      <c r="A110" s="1062" t="s">
        <v>7411</v>
      </c>
      <c r="B110" s="11" t="s">
        <v>3483</v>
      </c>
      <c r="C110" s="272" t="s">
        <v>7412</v>
      </c>
      <c r="D110" s="393"/>
      <c r="E110" s="403" t="s">
        <v>7413</v>
      </c>
      <c r="F110" s="401" t="s">
        <v>7414</v>
      </c>
      <c r="G110" s="393"/>
      <c r="H110" s="109"/>
    </row>
    <row r="111">
      <c r="A111" s="1055" t="s">
        <v>7415</v>
      </c>
      <c r="B111" s="11" t="s">
        <v>3483</v>
      </c>
      <c r="C111" s="272" t="s">
        <v>7416</v>
      </c>
      <c r="D111" s="393"/>
      <c r="E111" s="393"/>
      <c r="F111" s="401" t="s">
        <v>7417</v>
      </c>
      <c r="G111" s="393"/>
      <c r="H111" s="109"/>
    </row>
    <row r="112">
      <c r="A112" s="1055" t="s">
        <v>7418</v>
      </c>
      <c r="B112" s="11" t="s">
        <v>3483</v>
      </c>
      <c r="C112" s="272" t="s">
        <v>7419</v>
      </c>
      <c r="D112" s="393"/>
      <c r="E112" s="393"/>
      <c r="F112" s="401" t="s">
        <v>7420</v>
      </c>
      <c r="G112" s="393"/>
      <c r="H112" s="144" t="s">
        <v>7421</v>
      </c>
    </row>
    <row r="113" ht="28.5" customHeight="1">
      <c r="A113" s="1061" t="s">
        <v>7422</v>
      </c>
      <c r="B113" s="11" t="s">
        <v>3483</v>
      </c>
      <c r="C113" s="399" t="s">
        <v>1650</v>
      </c>
      <c r="D113" s="401">
        <v>15.0</v>
      </c>
      <c r="E113" s="403" t="s">
        <v>7423</v>
      </c>
      <c r="F113" s="401" t="s">
        <v>7424</v>
      </c>
      <c r="G113" s="393"/>
      <c r="H113" s="144" t="s">
        <v>7425</v>
      </c>
    </row>
    <row r="114">
      <c r="A114" s="1055" t="s">
        <v>7426</v>
      </c>
      <c r="B114" s="11" t="s">
        <v>3483</v>
      </c>
      <c r="C114" s="272" t="s">
        <v>7427</v>
      </c>
      <c r="D114" s="393"/>
      <c r="E114" s="393"/>
      <c r="F114" s="401" t="s">
        <v>7428</v>
      </c>
      <c r="G114" s="393"/>
      <c r="H114" s="109"/>
    </row>
    <row r="115">
      <c r="A115" s="1055" t="s">
        <v>7429</v>
      </c>
      <c r="B115" s="11" t="s">
        <v>3483</v>
      </c>
      <c r="C115" s="272" t="s">
        <v>7430</v>
      </c>
      <c r="D115" s="393"/>
      <c r="E115" s="393"/>
      <c r="F115" s="401" t="s">
        <v>7431</v>
      </c>
      <c r="G115" s="393"/>
      <c r="H115" s="109"/>
    </row>
    <row r="116" ht="43.5" customHeight="1">
      <c r="A116" s="398" t="s">
        <v>7432</v>
      </c>
      <c r="B116" s="11" t="s">
        <v>3483</v>
      </c>
      <c r="C116" s="272" t="s">
        <v>7433</v>
      </c>
      <c r="D116" s="393"/>
      <c r="E116" s="273" t="s">
        <v>7434</v>
      </c>
      <c r="F116" s="401" t="s">
        <v>7435</v>
      </c>
      <c r="G116" s="393"/>
      <c r="H116" s="144" t="s">
        <v>7436</v>
      </c>
    </row>
    <row r="117">
      <c r="A117" s="1061" t="s">
        <v>7437</v>
      </c>
      <c r="B117" s="11" t="s">
        <v>3483</v>
      </c>
      <c r="C117" s="272" t="s">
        <v>7289</v>
      </c>
      <c r="D117" s="393"/>
      <c r="E117" s="393"/>
      <c r="F117" s="401" t="s">
        <v>7438</v>
      </c>
      <c r="G117" s="393"/>
      <c r="H117" s="144" t="s">
        <v>7439</v>
      </c>
    </row>
    <row r="118" ht="25.5" customHeight="1">
      <c r="A118" s="398" t="s">
        <v>7440</v>
      </c>
      <c r="B118" s="11" t="s">
        <v>3483</v>
      </c>
      <c r="C118" s="272" t="s">
        <v>7441</v>
      </c>
      <c r="D118" s="393"/>
      <c r="E118" s="393"/>
      <c r="F118" s="401" t="s">
        <v>7442</v>
      </c>
      <c r="G118" s="393"/>
      <c r="H118" s="144" t="s">
        <v>7443</v>
      </c>
      <c r="I118" s="144" t="s">
        <v>7444</v>
      </c>
    </row>
    <row r="119">
      <c r="A119" s="1055" t="s">
        <v>7445</v>
      </c>
      <c r="B119" s="11" t="s">
        <v>3483</v>
      </c>
      <c r="C119" s="272" t="s">
        <v>7446</v>
      </c>
      <c r="D119" s="401">
        <v>15.0</v>
      </c>
      <c r="E119" s="273" t="s">
        <v>7447</v>
      </c>
      <c r="F119" s="401" t="s">
        <v>7448</v>
      </c>
      <c r="G119" s="393"/>
      <c r="H119" s="109"/>
    </row>
    <row r="120" ht="38.25" customHeight="1">
      <c r="A120" s="1061" t="s">
        <v>7449</v>
      </c>
      <c r="B120" s="11" t="s">
        <v>3483</v>
      </c>
      <c r="C120" s="399" t="s">
        <v>7450</v>
      </c>
      <c r="D120" s="401" t="s">
        <v>4561</v>
      </c>
      <c r="E120" s="403" t="s">
        <v>7451</v>
      </c>
      <c r="F120" s="401" t="s">
        <v>7452</v>
      </c>
      <c r="G120" s="393"/>
      <c r="H120" s="144" t="s">
        <v>7453</v>
      </c>
    </row>
    <row r="121">
      <c r="A121" s="85" t="s">
        <v>7454</v>
      </c>
      <c r="B121" s="11" t="s">
        <v>3483</v>
      </c>
      <c r="C121" s="399" t="s">
        <v>7455</v>
      </c>
      <c r="D121" s="393"/>
      <c r="E121" s="273" t="s">
        <v>7456</v>
      </c>
      <c r="F121" s="401" t="s">
        <v>7457</v>
      </c>
      <c r="G121" s="393"/>
      <c r="H121" s="109"/>
    </row>
    <row r="122">
      <c r="A122" s="85" t="s">
        <v>7458</v>
      </c>
      <c r="B122" s="11" t="s">
        <v>3483</v>
      </c>
      <c r="C122" s="272" t="s">
        <v>2481</v>
      </c>
      <c r="D122" s="393"/>
      <c r="E122" s="273" t="s">
        <v>7459</v>
      </c>
      <c r="F122" s="401" t="s">
        <v>7460</v>
      </c>
      <c r="G122" s="393"/>
      <c r="H122" s="109"/>
    </row>
    <row r="123">
      <c r="A123" s="1062" t="s">
        <v>7461</v>
      </c>
      <c r="B123" s="11" t="s">
        <v>3483</v>
      </c>
      <c r="C123" s="272" t="s">
        <v>7462</v>
      </c>
      <c r="D123" s="393"/>
      <c r="E123" s="393"/>
      <c r="F123" s="401" t="s">
        <v>7463</v>
      </c>
      <c r="G123" s="393"/>
      <c r="H123" s="109"/>
    </row>
    <row r="124" ht="22.5" customHeight="1">
      <c r="A124" s="1061" t="s">
        <v>7464</v>
      </c>
      <c r="B124" s="11" t="s">
        <v>3483</v>
      </c>
      <c r="C124" s="272" t="s">
        <v>2662</v>
      </c>
      <c r="D124" s="393"/>
      <c r="E124" s="403" t="s">
        <v>7465</v>
      </c>
      <c r="F124" s="401" t="s">
        <v>7466</v>
      </c>
      <c r="G124" s="393"/>
      <c r="H124" s="144" t="s">
        <v>7467</v>
      </c>
    </row>
    <row r="125">
      <c r="A125" s="85" t="s">
        <v>7468</v>
      </c>
      <c r="B125" s="11" t="s">
        <v>3483</v>
      </c>
      <c r="C125" s="272" t="s">
        <v>7469</v>
      </c>
      <c r="D125" s="393"/>
      <c r="E125" s="393"/>
      <c r="F125" s="401" t="s">
        <v>7470</v>
      </c>
      <c r="G125" s="393"/>
      <c r="H125" s="109"/>
    </row>
    <row r="126" ht="36.0" customHeight="1">
      <c r="A126" s="398" t="s">
        <v>7471</v>
      </c>
      <c r="B126" s="11" t="s">
        <v>3483</v>
      </c>
      <c r="C126" s="272" t="s">
        <v>7472</v>
      </c>
      <c r="D126" s="393"/>
      <c r="E126" s="403" t="s">
        <v>7473</v>
      </c>
      <c r="F126" s="401" t="s">
        <v>7474</v>
      </c>
      <c r="G126" s="393"/>
      <c r="H126" s="144" t="s">
        <v>7475</v>
      </c>
    </row>
    <row r="127" ht="27.0" customHeight="1">
      <c r="A127" s="398" t="s">
        <v>7476</v>
      </c>
      <c r="B127" s="11" t="s">
        <v>3483</v>
      </c>
      <c r="C127" s="272" t="s">
        <v>7477</v>
      </c>
      <c r="D127" s="393"/>
      <c r="E127" s="403" t="s">
        <v>7478</v>
      </c>
      <c r="F127" s="401" t="s">
        <v>7479</v>
      </c>
      <c r="G127" s="393"/>
      <c r="H127" s="144" t="s">
        <v>7480</v>
      </c>
    </row>
    <row r="128">
      <c r="A128" s="1064" t="s">
        <v>7481</v>
      </c>
      <c r="B128" s="11" t="s">
        <v>3483</v>
      </c>
      <c r="C128" s="399" t="s">
        <v>7482</v>
      </c>
      <c r="D128" s="393"/>
      <c r="E128" s="403" t="s">
        <v>7483</v>
      </c>
      <c r="F128" s="401" t="s">
        <v>7484</v>
      </c>
      <c r="G128" s="393"/>
      <c r="H128" s="109"/>
    </row>
    <row r="129">
      <c r="A129" s="398" t="s">
        <v>7485</v>
      </c>
      <c r="B129" s="11" t="s">
        <v>3483</v>
      </c>
      <c r="C129" s="272" t="s">
        <v>7486</v>
      </c>
      <c r="D129" s="393"/>
      <c r="E129" s="393"/>
      <c r="F129" s="401" t="s">
        <v>7487</v>
      </c>
      <c r="G129" s="393"/>
      <c r="H129" s="109"/>
    </row>
    <row r="130">
      <c r="A130" s="398" t="s">
        <v>7488</v>
      </c>
      <c r="B130" s="11" t="s">
        <v>3483</v>
      </c>
      <c r="C130" s="272" t="s">
        <v>7489</v>
      </c>
      <c r="D130" s="393"/>
      <c r="E130" s="393"/>
      <c r="F130" s="401" t="s">
        <v>7490</v>
      </c>
      <c r="G130" s="393"/>
      <c r="H130" s="144" t="s">
        <v>7491</v>
      </c>
    </row>
    <row r="131">
      <c r="A131" s="1062" t="s">
        <v>7492</v>
      </c>
      <c r="B131" s="11" t="s">
        <v>3483</v>
      </c>
      <c r="C131" s="272" t="s">
        <v>2817</v>
      </c>
      <c r="D131" s="393"/>
      <c r="E131" s="393"/>
      <c r="F131" s="401" t="s">
        <v>7493</v>
      </c>
      <c r="G131" s="393"/>
      <c r="H131" s="109"/>
    </row>
    <row r="132" ht="36.75" customHeight="1">
      <c r="A132" s="1061" t="s">
        <v>7494</v>
      </c>
      <c r="B132" s="11" t="s">
        <v>3483</v>
      </c>
      <c r="C132" s="272" t="s">
        <v>7495</v>
      </c>
      <c r="D132" s="393"/>
      <c r="E132" s="403" t="s">
        <v>7496</v>
      </c>
      <c r="F132" s="1065" t="s">
        <v>7497</v>
      </c>
      <c r="G132" s="393"/>
      <c r="H132" s="144" t="s">
        <v>7498</v>
      </c>
    </row>
    <row r="133">
      <c r="A133" s="1055" t="s">
        <v>7499</v>
      </c>
      <c r="B133" s="11" t="s">
        <v>3483</v>
      </c>
      <c r="C133" s="272" t="s">
        <v>7500</v>
      </c>
      <c r="D133" s="393"/>
      <c r="E133" s="393"/>
      <c r="F133" s="401" t="s">
        <v>7501</v>
      </c>
      <c r="G133" s="393"/>
      <c r="H133" s="144" t="s">
        <v>7311</v>
      </c>
    </row>
    <row r="134">
      <c r="A134" s="1055" t="s">
        <v>7502</v>
      </c>
      <c r="B134" s="11" t="s">
        <v>3483</v>
      </c>
      <c r="C134" s="272" t="s">
        <v>7462</v>
      </c>
      <c r="D134" s="393"/>
      <c r="E134" s="393"/>
      <c r="F134" s="401" t="s">
        <v>7503</v>
      </c>
      <c r="G134" s="393"/>
      <c r="H134" s="109"/>
    </row>
    <row r="135" ht="32.25" customHeight="1">
      <c r="A135" s="398" t="s">
        <v>7504</v>
      </c>
      <c r="B135" s="11" t="s">
        <v>3483</v>
      </c>
      <c r="C135" s="399" t="s">
        <v>7505</v>
      </c>
      <c r="D135" s="393"/>
      <c r="E135" s="403" t="s">
        <v>7506</v>
      </c>
      <c r="F135" s="401" t="s">
        <v>7507</v>
      </c>
      <c r="G135" s="393"/>
      <c r="H135" s="144" t="s">
        <v>7508</v>
      </c>
    </row>
    <row r="136" ht="27.75" customHeight="1">
      <c r="A136" s="1061" t="s">
        <v>7509</v>
      </c>
      <c r="B136" s="11" t="s">
        <v>3483</v>
      </c>
      <c r="C136" s="399" t="s">
        <v>7510</v>
      </c>
      <c r="D136" s="393"/>
      <c r="E136" s="393"/>
      <c r="F136" s="401" t="s">
        <v>7511</v>
      </c>
      <c r="G136" s="393"/>
      <c r="H136" s="144" t="s">
        <v>7512</v>
      </c>
    </row>
    <row r="137">
      <c r="A137" s="85" t="s">
        <v>7513</v>
      </c>
      <c r="B137" s="11" t="s">
        <v>3483</v>
      </c>
      <c r="C137" s="272" t="s">
        <v>7514</v>
      </c>
      <c r="D137" s="393"/>
      <c r="E137" s="393"/>
      <c r="F137" s="401" t="s">
        <v>7515</v>
      </c>
      <c r="G137" s="393"/>
      <c r="H137" s="109"/>
    </row>
    <row r="138">
      <c r="A138" s="1055" t="s">
        <v>7516</v>
      </c>
      <c r="B138" s="11" t="s">
        <v>3483</v>
      </c>
      <c r="C138" s="272" t="s">
        <v>7517</v>
      </c>
      <c r="D138" s="393"/>
      <c r="E138" s="393"/>
      <c r="F138" s="401" t="s">
        <v>7518</v>
      </c>
      <c r="G138" s="393"/>
      <c r="H138" s="109"/>
    </row>
    <row r="139">
      <c r="A139" s="1059" t="s">
        <v>7519</v>
      </c>
      <c r="B139" s="11" t="s">
        <v>3483</v>
      </c>
      <c r="C139" s="272" t="s">
        <v>3257</v>
      </c>
      <c r="D139" s="393"/>
      <c r="E139" s="393"/>
      <c r="F139" s="401" t="s">
        <v>7520</v>
      </c>
      <c r="G139" s="393"/>
      <c r="H139" s="109"/>
    </row>
    <row r="140" ht="25.5" customHeight="1">
      <c r="A140" s="1061" t="s">
        <v>7521</v>
      </c>
      <c r="B140" s="11" t="s">
        <v>3483</v>
      </c>
      <c r="C140" s="272" t="s">
        <v>7522</v>
      </c>
      <c r="D140" s="393"/>
      <c r="E140" s="393"/>
      <c r="F140" s="401" t="s">
        <v>7523</v>
      </c>
      <c r="G140" s="393"/>
      <c r="H140" s="144" t="s">
        <v>7524</v>
      </c>
    </row>
    <row r="141">
      <c r="A141" s="1059" t="s">
        <v>7525</v>
      </c>
      <c r="B141" s="11" t="s">
        <v>3483</v>
      </c>
      <c r="C141" s="272" t="s">
        <v>2662</v>
      </c>
      <c r="D141" s="393"/>
      <c r="E141" s="393"/>
      <c r="F141" s="401" t="s">
        <v>7526</v>
      </c>
      <c r="G141" s="393"/>
      <c r="H141" s="144" t="s">
        <v>7311</v>
      </c>
    </row>
    <row r="142">
      <c r="A142" s="1062" t="s">
        <v>7527</v>
      </c>
      <c r="B142" s="11" t="s">
        <v>3483</v>
      </c>
      <c r="C142" s="272" t="s">
        <v>7528</v>
      </c>
      <c r="D142" s="393"/>
      <c r="E142" s="393"/>
      <c r="F142" s="401" t="s">
        <v>7529</v>
      </c>
      <c r="G142" s="393"/>
      <c r="H142" s="109"/>
    </row>
    <row r="143">
      <c r="A143" s="398" t="s">
        <v>7530</v>
      </c>
      <c r="B143" s="11" t="s">
        <v>3483</v>
      </c>
      <c r="C143" s="272" t="s">
        <v>7531</v>
      </c>
      <c r="D143" s="393"/>
      <c r="E143" s="393"/>
      <c r="F143" s="401" t="s">
        <v>7532</v>
      </c>
      <c r="G143" s="393"/>
      <c r="H143" s="144" t="s">
        <v>7533</v>
      </c>
    </row>
    <row r="144" ht="24.75" customHeight="1">
      <c r="A144" s="1066" t="s">
        <v>7534</v>
      </c>
      <c r="B144" s="11" t="s">
        <v>3483</v>
      </c>
      <c r="C144" s="272" t="s">
        <v>7535</v>
      </c>
      <c r="D144" s="393"/>
      <c r="E144" s="393"/>
      <c r="F144" s="401" t="s">
        <v>7536</v>
      </c>
      <c r="G144" s="393"/>
      <c r="H144" s="144" t="s">
        <v>7537</v>
      </c>
      <c r="I144" s="144" t="s">
        <v>7538</v>
      </c>
    </row>
    <row r="145" ht="30.75" customHeight="1">
      <c r="A145" s="1061" t="s">
        <v>7539</v>
      </c>
      <c r="B145" s="11" t="s">
        <v>3483</v>
      </c>
      <c r="C145" s="272" t="s">
        <v>7540</v>
      </c>
      <c r="D145" s="393"/>
      <c r="E145" s="393"/>
      <c r="F145" s="401" t="s">
        <v>7541</v>
      </c>
      <c r="G145" s="393"/>
      <c r="H145" s="144" t="s">
        <v>7542</v>
      </c>
    </row>
    <row r="146" ht="21.0" customHeight="1">
      <c r="A146" s="398" t="s">
        <v>7543</v>
      </c>
      <c r="B146" s="11" t="s">
        <v>3483</v>
      </c>
      <c r="C146" s="272" t="s">
        <v>7544</v>
      </c>
      <c r="D146" s="393"/>
      <c r="E146" s="393"/>
      <c r="F146" s="401" t="s">
        <v>7545</v>
      </c>
      <c r="G146" s="393"/>
      <c r="H146" s="144" t="s">
        <v>7546</v>
      </c>
    </row>
    <row r="147" ht="36.75" customHeight="1">
      <c r="A147" s="398" t="s">
        <v>7547</v>
      </c>
      <c r="B147" s="11" t="s">
        <v>3483</v>
      </c>
      <c r="C147" s="272" t="s">
        <v>7548</v>
      </c>
      <c r="D147" s="393"/>
      <c r="E147" s="393"/>
      <c r="F147" s="401" t="s">
        <v>7549</v>
      </c>
      <c r="G147" s="393"/>
      <c r="H147" s="144" t="s">
        <v>7550</v>
      </c>
      <c r="I147" s="144" t="s">
        <v>7551</v>
      </c>
    </row>
    <row r="148" ht="49.5" customHeight="1">
      <c r="A148" s="402" t="s">
        <v>3488</v>
      </c>
      <c r="B148" s="11" t="s">
        <v>3483</v>
      </c>
      <c r="C148" s="399" t="s">
        <v>3489</v>
      </c>
      <c r="D148" s="393"/>
      <c r="E148" s="403" t="s">
        <v>3490</v>
      </c>
      <c r="F148" s="401" t="s">
        <v>3491</v>
      </c>
      <c r="G148" s="393"/>
      <c r="H148" s="144" t="s">
        <v>3492</v>
      </c>
    </row>
    <row r="149" ht="21.75" customHeight="1">
      <c r="A149" s="1066" t="s">
        <v>7552</v>
      </c>
      <c r="B149" s="11" t="s">
        <v>3483</v>
      </c>
      <c r="C149" s="393"/>
      <c r="D149" s="393"/>
      <c r="E149" s="397" t="s">
        <v>7553</v>
      </c>
      <c r="F149" s="401">
        <v>1.074804E7</v>
      </c>
      <c r="G149" s="393"/>
      <c r="H149" s="144" t="s">
        <v>7554</v>
      </c>
    </row>
    <row r="150" ht="20.25" customHeight="1">
      <c r="A150" s="1059" t="s">
        <v>7555</v>
      </c>
      <c r="B150" s="11" t="s">
        <v>3483</v>
      </c>
      <c r="C150" s="393"/>
      <c r="D150" s="393"/>
      <c r="E150" s="273" t="s">
        <v>7556</v>
      </c>
      <c r="F150" s="401" t="s">
        <v>7557</v>
      </c>
      <c r="G150" s="393"/>
      <c r="H150" s="144" t="s">
        <v>7558</v>
      </c>
    </row>
    <row r="151">
      <c r="A151" s="393"/>
      <c r="B151" s="393"/>
      <c r="C151" s="393"/>
      <c r="D151" s="393"/>
      <c r="E151" s="393"/>
      <c r="F151" s="393"/>
      <c r="G151" s="393"/>
      <c r="H151" s="109"/>
    </row>
    <row r="152">
      <c r="A152" s="1028"/>
      <c r="B152" s="1028"/>
      <c r="C152" s="1029" t="s">
        <v>7559</v>
      </c>
      <c r="D152" s="1028"/>
      <c r="E152" s="1028"/>
      <c r="F152" s="1028"/>
      <c r="G152" s="1028"/>
      <c r="H152" s="1030"/>
      <c r="I152" s="1031"/>
      <c r="J152" s="1031"/>
      <c r="K152" s="1031"/>
      <c r="L152" s="1031"/>
      <c r="M152" s="1031"/>
      <c r="N152" s="1031"/>
      <c r="O152" s="1031"/>
      <c r="P152" s="1031"/>
      <c r="Q152" s="1031"/>
      <c r="R152" s="1031"/>
      <c r="S152" s="1031"/>
      <c r="T152" s="1031"/>
      <c r="U152" s="1031"/>
      <c r="V152" s="1031"/>
      <c r="W152" s="1031"/>
    </row>
    <row r="153">
      <c r="A153" s="85" t="s">
        <v>7560</v>
      </c>
      <c r="B153" s="393"/>
      <c r="C153" s="272" t="s">
        <v>7561</v>
      </c>
      <c r="D153" s="393"/>
      <c r="E153" s="393"/>
      <c r="F153" s="393"/>
      <c r="G153" s="393"/>
      <c r="H153" s="144" t="s">
        <v>7562</v>
      </c>
    </row>
    <row r="154">
      <c r="A154" s="1062" t="s">
        <v>7563</v>
      </c>
      <c r="B154" s="393"/>
      <c r="C154" s="272" t="s">
        <v>7564</v>
      </c>
      <c r="D154" s="393"/>
      <c r="E154" s="273" t="s">
        <v>7565</v>
      </c>
      <c r="F154" s="401" t="s">
        <v>7566</v>
      </c>
      <c r="G154" s="393"/>
      <c r="H154" s="144" t="s">
        <v>2007</v>
      </c>
      <c r="I154" s="11" t="s">
        <v>7567</v>
      </c>
    </row>
    <row r="155" ht="24.0" customHeight="1">
      <c r="A155" s="1062" t="s">
        <v>7568</v>
      </c>
      <c r="B155" s="393"/>
      <c r="C155" s="272" t="s">
        <v>7569</v>
      </c>
      <c r="D155" s="393"/>
      <c r="E155" s="403" t="s">
        <v>7570</v>
      </c>
      <c r="F155" s="401" t="s">
        <v>7571</v>
      </c>
      <c r="G155" s="393"/>
      <c r="H155" s="144" t="s">
        <v>7572</v>
      </c>
    </row>
    <row r="156" ht="31.5" customHeight="1">
      <c r="A156" s="85" t="s">
        <v>7573</v>
      </c>
      <c r="B156" s="393"/>
      <c r="C156" s="272" t="s">
        <v>7574</v>
      </c>
      <c r="D156" s="393"/>
      <c r="E156" s="393"/>
      <c r="F156" s="401" t="s">
        <v>7575</v>
      </c>
      <c r="G156" s="393"/>
      <c r="H156" s="144" t="s">
        <v>7576</v>
      </c>
      <c r="I156" s="144" t="s">
        <v>7577</v>
      </c>
      <c r="J156" s="144" t="s">
        <v>7578</v>
      </c>
    </row>
    <row r="157">
      <c r="A157" s="85" t="s">
        <v>7579</v>
      </c>
      <c r="B157" s="393"/>
      <c r="C157" s="393"/>
      <c r="D157" s="393"/>
      <c r="E157" s="393"/>
      <c r="F157" s="393"/>
      <c r="G157" s="393"/>
      <c r="H157" s="144" t="s">
        <v>7580</v>
      </c>
    </row>
    <row r="158" ht="27.75" customHeight="1">
      <c r="A158" s="85" t="s">
        <v>7581</v>
      </c>
      <c r="B158" s="393"/>
      <c r="C158" s="272" t="s">
        <v>7582</v>
      </c>
      <c r="D158" s="393"/>
      <c r="E158" s="393"/>
      <c r="F158" s="401" t="s">
        <v>7583</v>
      </c>
      <c r="G158" s="393"/>
      <c r="H158" s="144" t="s">
        <v>7584</v>
      </c>
    </row>
    <row r="159">
      <c r="A159" s="1062" t="s">
        <v>7585</v>
      </c>
      <c r="B159" s="393"/>
      <c r="C159" s="272" t="s">
        <v>7586</v>
      </c>
      <c r="D159" s="393"/>
      <c r="E159" s="393"/>
      <c r="F159" s="401" t="s">
        <v>7587</v>
      </c>
      <c r="G159" s="393"/>
      <c r="H159" s="144" t="s">
        <v>2007</v>
      </c>
    </row>
    <row r="160">
      <c r="A160" s="85" t="s">
        <v>7588</v>
      </c>
      <c r="B160" s="393"/>
      <c r="C160" s="272" t="s">
        <v>7589</v>
      </c>
      <c r="D160" s="393"/>
      <c r="E160" s="393"/>
      <c r="F160" s="401" t="s">
        <v>7590</v>
      </c>
      <c r="G160" s="393"/>
      <c r="H160" s="144" t="s">
        <v>2007</v>
      </c>
    </row>
    <row r="161" ht="24.0" customHeight="1">
      <c r="A161" s="1062" t="s">
        <v>7591</v>
      </c>
      <c r="B161" s="393"/>
      <c r="C161" s="272" t="s">
        <v>7592</v>
      </c>
      <c r="D161" s="393"/>
      <c r="E161" s="403" t="s">
        <v>7593</v>
      </c>
      <c r="F161" s="401" t="s">
        <v>7594</v>
      </c>
      <c r="G161" s="393"/>
      <c r="H161" s="144" t="s">
        <v>7595</v>
      </c>
      <c r="I161" s="144" t="s">
        <v>7596</v>
      </c>
    </row>
    <row r="162" ht="23.25" customHeight="1">
      <c r="A162" s="1062" t="s">
        <v>7597</v>
      </c>
      <c r="B162" s="393"/>
      <c r="C162" s="272" t="s">
        <v>7598</v>
      </c>
      <c r="D162" s="393"/>
      <c r="E162" s="403" t="s">
        <v>7599</v>
      </c>
      <c r="F162" s="1067" t="s">
        <v>7600</v>
      </c>
      <c r="G162" s="393"/>
      <c r="H162" s="144" t="s">
        <v>7601</v>
      </c>
    </row>
    <row r="163">
      <c r="A163" s="85" t="s">
        <v>7602</v>
      </c>
      <c r="B163" s="393"/>
      <c r="C163" s="272" t="s">
        <v>7603</v>
      </c>
      <c r="D163" s="393"/>
      <c r="E163" s="393"/>
      <c r="F163" s="302" t="s">
        <v>7604</v>
      </c>
      <c r="G163" s="393"/>
      <c r="H163" s="144" t="s">
        <v>7605</v>
      </c>
    </row>
    <row r="164" ht="30.75" customHeight="1">
      <c r="A164" s="85" t="s">
        <v>7606</v>
      </c>
      <c r="B164" s="393"/>
      <c r="C164" s="272" t="s">
        <v>7607</v>
      </c>
      <c r="D164" s="393"/>
      <c r="E164" s="393"/>
      <c r="F164" s="401" t="s">
        <v>7608</v>
      </c>
      <c r="G164" s="393"/>
      <c r="H164" s="144" t="s">
        <v>7609</v>
      </c>
    </row>
    <row r="165" ht="18.75" customHeight="1">
      <c r="A165" s="1062" t="s">
        <v>7610</v>
      </c>
      <c r="B165" s="393"/>
      <c r="C165" s="272" t="s">
        <v>3334</v>
      </c>
      <c r="D165" s="393"/>
      <c r="E165" s="393"/>
      <c r="F165" s="401">
        <v>1.0770926E7</v>
      </c>
      <c r="G165" s="393"/>
      <c r="H165" s="1068" t="s">
        <v>7611</v>
      </c>
      <c r="I165" s="144" t="s">
        <v>7612</v>
      </c>
    </row>
    <row r="166" ht="34.5" customHeight="1">
      <c r="A166" s="85" t="s">
        <v>7613</v>
      </c>
      <c r="B166" s="393"/>
      <c r="C166" s="272" t="s">
        <v>7614</v>
      </c>
      <c r="D166" s="393"/>
      <c r="E166" s="403" t="s">
        <v>7615</v>
      </c>
      <c r="F166" s="401" t="s">
        <v>7616</v>
      </c>
      <c r="G166" s="393"/>
      <c r="H166" s="144" t="s">
        <v>7617</v>
      </c>
      <c r="I166" s="144" t="s">
        <v>7618</v>
      </c>
    </row>
    <row r="167" ht="34.5" customHeight="1">
      <c r="A167" s="85" t="s">
        <v>7619</v>
      </c>
      <c r="B167" s="393"/>
      <c r="C167" s="399" t="s">
        <v>7620</v>
      </c>
      <c r="D167" s="393"/>
      <c r="E167" s="403" t="s">
        <v>7621</v>
      </c>
      <c r="F167" s="401" t="s">
        <v>7622</v>
      </c>
      <c r="G167" s="393"/>
      <c r="H167" s="144" t="s">
        <v>7623</v>
      </c>
    </row>
    <row r="168">
      <c r="A168" s="85" t="s">
        <v>7624</v>
      </c>
      <c r="B168" s="393"/>
      <c r="C168" s="393"/>
      <c r="D168" s="393"/>
      <c r="E168" s="393"/>
      <c r="F168" s="393"/>
      <c r="G168" s="393"/>
      <c r="H168" s="144" t="s">
        <v>7625</v>
      </c>
    </row>
    <row r="169" ht="27.75" customHeight="1">
      <c r="A169" s="85" t="s">
        <v>7626</v>
      </c>
      <c r="B169" s="393"/>
      <c r="C169" s="272" t="s">
        <v>7627</v>
      </c>
      <c r="D169" s="393"/>
      <c r="E169" s="393"/>
      <c r="F169" s="401" t="s">
        <v>7628</v>
      </c>
      <c r="G169" s="393"/>
      <c r="H169" s="144" t="s">
        <v>7629</v>
      </c>
    </row>
    <row r="170" ht="26.25" customHeight="1">
      <c r="A170" s="296" t="s">
        <v>7630</v>
      </c>
      <c r="B170" s="393"/>
      <c r="C170" s="399" t="s">
        <v>7631</v>
      </c>
      <c r="D170" s="393"/>
      <c r="E170" s="393"/>
      <c r="F170" s="401" t="s">
        <v>7632</v>
      </c>
      <c r="G170" s="393"/>
      <c r="H170" s="144" t="s">
        <v>7625</v>
      </c>
    </row>
    <row r="171">
      <c r="A171" s="85" t="s">
        <v>7633</v>
      </c>
      <c r="B171" s="393"/>
      <c r="C171" s="272" t="s">
        <v>7634</v>
      </c>
      <c r="D171" s="393"/>
      <c r="E171" s="403" t="s">
        <v>7635</v>
      </c>
      <c r="F171" s="401" t="s">
        <v>7636</v>
      </c>
      <c r="G171" s="393"/>
      <c r="H171" s="144" t="s">
        <v>7625</v>
      </c>
    </row>
    <row r="172" ht="36.75" customHeight="1">
      <c r="A172" s="85" t="s">
        <v>7637</v>
      </c>
      <c r="B172" s="393"/>
      <c r="C172" s="272" t="s">
        <v>7638</v>
      </c>
      <c r="D172" s="393"/>
      <c r="E172" s="403" t="s">
        <v>7639</v>
      </c>
      <c r="F172" s="401">
        <v>9.732055E7</v>
      </c>
      <c r="G172" s="393"/>
      <c r="H172" s="144" t="s">
        <v>7640</v>
      </c>
    </row>
    <row r="173" ht="42.75" customHeight="1">
      <c r="A173" s="1062" t="s">
        <v>7641</v>
      </c>
      <c r="B173" s="393"/>
      <c r="C173" s="272" t="s">
        <v>7642</v>
      </c>
      <c r="D173" s="393"/>
      <c r="E173" s="403" t="s">
        <v>7643</v>
      </c>
      <c r="F173" s="401" t="s">
        <v>7644</v>
      </c>
      <c r="G173" s="393"/>
      <c r="H173" s="144" t="s">
        <v>7645</v>
      </c>
    </row>
    <row r="174" ht="42.75" customHeight="1">
      <c r="A174" s="1054" t="s">
        <v>7646</v>
      </c>
      <c r="B174" s="393"/>
      <c r="C174" s="272" t="s">
        <v>1578</v>
      </c>
      <c r="D174" s="393"/>
      <c r="E174" s="403" t="s">
        <v>7647</v>
      </c>
      <c r="F174" s="401" t="s">
        <v>7648</v>
      </c>
      <c r="G174" s="393"/>
      <c r="H174" s="144" t="s">
        <v>7649</v>
      </c>
      <c r="I174" s="144" t="s">
        <v>7650</v>
      </c>
    </row>
    <row r="175" ht="32.25" customHeight="1">
      <c r="A175" s="1054" t="s">
        <v>7651</v>
      </c>
      <c r="B175" s="393"/>
      <c r="C175" s="272" t="s">
        <v>7652</v>
      </c>
      <c r="D175" s="393"/>
      <c r="E175" s="403" t="s">
        <v>7653</v>
      </c>
      <c r="F175" s="401" t="s">
        <v>7654</v>
      </c>
      <c r="G175" s="393"/>
      <c r="H175" s="144" t="s">
        <v>7655</v>
      </c>
    </row>
    <row r="176" ht="54.75" customHeight="1">
      <c r="A176" s="1054" t="s">
        <v>7656</v>
      </c>
      <c r="B176" s="393"/>
      <c r="C176" s="272" t="s">
        <v>7657</v>
      </c>
      <c r="D176" s="393"/>
      <c r="E176" s="393"/>
      <c r="F176" s="401" t="s">
        <v>7658</v>
      </c>
      <c r="G176" s="393"/>
      <c r="H176" s="144" t="s">
        <v>7659</v>
      </c>
    </row>
    <row r="177" ht="30.75" customHeight="1">
      <c r="A177" s="1062" t="s">
        <v>7660</v>
      </c>
      <c r="B177" s="393"/>
      <c r="C177" s="399" t="s">
        <v>7661</v>
      </c>
      <c r="D177" s="393"/>
      <c r="E177" s="403" t="s">
        <v>7662</v>
      </c>
      <c r="F177" s="401" t="s">
        <v>7663</v>
      </c>
      <c r="G177" s="393"/>
      <c r="H177" s="144" t="s">
        <v>7664</v>
      </c>
    </row>
    <row r="178" ht="21.75" customHeight="1">
      <c r="A178" s="85" t="s">
        <v>7665</v>
      </c>
      <c r="B178" s="393"/>
      <c r="C178" s="272" t="s">
        <v>7666</v>
      </c>
      <c r="D178" s="393"/>
      <c r="E178" s="393"/>
      <c r="F178" s="401" t="s">
        <v>7667</v>
      </c>
      <c r="G178" s="393"/>
      <c r="H178" s="144" t="s">
        <v>7668</v>
      </c>
    </row>
    <row r="179">
      <c r="A179" s="85" t="s">
        <v>7669</v>
      </c>
      <c r="B179" s="393"/>
      <c r="C179" s="399" t="s">
        <v>7670</v>
      </c>
      <c r="D179" s="393"/>
      <c r="E179" s="403" t="s">
        <v>7671</v>
      </c>
      <c r="F179" s="401" t="s">
        <v>7672</v>
      </c>
      <c r="G179" s="393"/>
      <c r="H179" s="144" t="s">
        <v>7673</v>
      </c>
    </row>
    <row r="180">
      <c r="A180" s="85" t="s">
        <v>7674</v>
      </c>
      <c r="B180" s="393"/>
      <c r="C180" s="393"/>
      <c r="D180" s="393"/>
      <c r="E180" s="393"/>
      <c r="F180" s="401" t="s">
        <v>7675</v>
      </c>
      <c r="G180" s="393"/>
      <c r="H180" s="144" t="s">
        <v>2007</v>
      </c>
    </row>
    <row r="181">
      <c r="A181" s="1062" t="s">
        <v>7676</v>
      </c>
      <c r="B181" s="393"/>
      <c r="C181" s="272" t="s">
        <v>7677</v>
      </c>
      <c r="D181" s="393"/>
      <c r="E181" s="403" t="s">
        <v>1555</v>
      </c>
      <c r="F181" s="401" t="s">
        <v>7678</v>
      </c>
      <c r="G181" s="393"/>
      <c r="H181" s="144" t="s">
        <v>2007</v>
      </c>
    </row>
    <row r="182" ht="32.25" customHeight="1">
      <c r="A182" s="1062" t="s">
        <v>7679</v>
      </c>
      <c r="B182" s="393"/>
      <c r="C182" s="386" t="s">
        <v>7680</v>
      </c>
      <c r="D182" s="393"/>
      <c r="E182" s="403" t="s">
        <v>7681</v>
      </c>
      <c r="F182" s="401" t="s">
        <v>7682</v>
      </c>
      <c r="G182" s="393"/>
      <c r="H182" s="144" t="s">
        <v>7683</v>
      </c>
    </row>
    <row r="183" ht="33.0" customHeight="1">
      <c r="A183" s="1062" t="s">
        <v>7684</v>
      </c>
      <c r="B183" s="393"/>
      <c r="C183" s="272" t="s">
        <v>7685</v>
      </c>
      <c r="D183" s="393"/>
      <c r="E183" s="273" t="s">
        <v>7686</v>
      </c>
      <c r="F183" s="401" t="s">
        <v>7687</v>
      </c>
      <c r="G183" s="393"/>
      <c r="H183" s="144" t="s">
        <v>2007</v>
      </c>
      <c r="I183" s="144" t="s">
        <v>7688</v>
      </c>
    </row>
    <row r="184">
      <c r="A184" s="1062" t="s">
        <v>7689</v>
      </c>
      <c r="B184" s="393"/>
      <c r="C184" s="399" t="s">
        <v>7690</v>
      </c>
      <c r="D184" s="393"/>
      <c r="E184" s="403" t="s">
        <v>7691</v>
      </c>
      <c r="F184" s="401" t="s">
        <v>7692</v>
      </c>
      <c r="G184" s="393"/>
      <c r="H184" s="144" t="s">
        <v>7693</v>
      </c>
    </row>
    <row r="185" ht="33.75" customHeight="1">
      <c r="A185" s="1062" t="s">
        <v>7694</v>
      </c>
      <c r="B185" s="393"/>
      <c r="C185" s="399" t="s">
        <v>7695</v>
      </c>
      <c r="D185" s="393"/>
      <c r="E185" s="393"/>
      <c r="F185" s="401" t="s">
        <v>7696</v>
      </c>
      <c r="G185" s="393"/>
      <c r="H185" s="144" t="s">
        <v>7697</v>
      </c>
    </row>
    <row r="186">
      <c r="A186" s="85" t="s">
        <v>7698</v>
      </c>
      <c r="B186" s="393"/>
      <c r="C186" s="272" t="s">
        <v>7699</v>
      </c>
      <c r="D186" s="393"/>
      <c r="E186" s="393"/>
      <c r="F186" s="401" t="s">
        <v>7700</v>
      </c>
      <c r="G186" s="393"/>
      <c r="H186" s="144" t="s">
        <v>7580</v>
      </c>
    </row>
    <row r="187" ht="28.5" customHeight="1">
      <c r="A187" s="1062" t="s">
        <v>7701</v>
      </c>
      <c r="B187" s="393"/>
      <c r="C187" s="272" t="s">
        <v>7702</v>
      </c>
      <c r="D187" s="393"/>
      <c r="E187" s="403" t="s">
        <v>7703</v>
      </c>
      <c r="F187" s="401" t="s">
        <v>7704</v>
      </c>
      <c r="G187" s="393"/>
      <c r="H187" s="144" t="s">
        <v>7705</v>
      </c>
    </row>
    <row r="188" ht="41.25" customHeight="1">
      <c r="A188" s="1062" t="s">
        <v>7706</v>
      </c>
      <c r="B188" s="393"/>
      <c r="C188" s="1067" t="s">
        <v>7707</v>
      </c>
      <c r="D188" s="393"/>
      <c r="E188" s="393"/>
      <c r="F188" s="401" t="s">
        <v>7708</v>
      </c>
      <c r="G188" s="393"/>
      <c r="H188" s="144" t="s">
        <v>7709</v>
      </c>
    </row>
    <row r="189">
      <c r="A189" s="393"/>
      <c r="B189" s="393"/>
      <c r="C189" s="272"/>
      <c r="D189" s="393"/>
      <c r="E189" s="393"/>
      <c r="F189" s="393"/>
      <c r="G189" s="393"/>
      <c r="H189" s="109"/>
    </row>
    <row r="190">
      <c r="A190" s="393"/>
      <c r="B190" s="393"/>
      <c r="C190" s="393"/>
      <c r="D190" s="393"/>
      <c r="E190" s="393"/>
      <c r="F190" s="393"/>
      <c r="G190" s="393"/>
      <c r="H190" s="109"/>
    </row>
    <row r="191">
      <c r="A191" s="393"/>
      <c r="B191" s="393"/>
      <c r="C191" s="393"/>
      <c r="D191" s="393"/>
      <c r="E191" s="393"/>
      <c r="F191" s="393"/>
      <c r="G191" s="393"/>
      <c r="H191" s="109"/>
    </row>
    <row r="192">
      <c r="A192" s="393"/>
      <c r="B192" s="393"/>
      <c r="C192" s="393"/>
      <c r="D192" s="393"/>
      <c r="E192" s="393"/>
      <c r="F192" s="393"/>
      <c r="G192" s="393"/>
      <c r="H192" s="109"/>
    </row>
    <row r="193">
      <c r="A193" s="393"/>
      <c r="B193" s="393"/>
      <c r="C193" s="393"/>
      <c r="D193" s="393"/>
      <c r="E193" s="393"/>
      <c r="F193" s="393"/>
      <c r="G193" s="393"/>
      <c r="H193" s="109"/>
    </row>
    <row r="194">
      <c r="A194" s="393"/>
      <c r="B194" s="393"/>
      <c r="C194" s="393"/>
      <c r="D194" s="393"/>
      <c r="E194" s="393"/>
      <c r="F194" s="393"/>
      <c r="G194" s="393"/>
      <c r="H194" s="109"/>
    </row>
    <row r="195">
      <c r="A195" s="393"/>
      <c r="B195" s="393"/>
      <c r="C195" s="393"/>
      <c r="D195" s="393"/>
      <c r="E195" s="393"/>
      <c r="F195" s="393"/>
      <c r="G195" s="393"/>
      <c r="H195" s="109"/>
    </row>
    <row r="196">
      <c r="A196" s="393"/>
      <c r="B196" s="393"/>
      <c r="C196" s="393"/>
      <c r="D196" s="393"/>
      <c r="E196" s="393"/>
      <c r="F196" s="393"/>
      <c r="G196" s="393"/>
      <c r="H196" s="109"/>
    </row>
    <row r="197">
      <c r="A197" s="393"/>
      <c r="B197" s="393"/>
      <c r="C197" s="393"/>
      <c r="D197" s="393"/>
      <c r="E197" s="393"/>
      <c r="F197" s="393"/>
      <c r="G197" s="393"/>
      <c r="H197" s="109"/>
    </row>
    <row r="198">
      <c r="A198" s="393"/>
      <c r="B198" s="393"/>
      <c r="C198" s="393"/>
      <c r="D198" s="393"/>
      <c r="E198" s="393"/>
      <c r="F198" s="393"/>
      <c r="G198" s="393"/>
      <c r="H198" s="109"/>
    </row>
    <row r="199">
      <c r="A199" s="393"/>
      <c r="B199" s="393"/>
      <c r="C199" s="393"/>
      <c r="D199" s="393"/>
      <c r="E199" s="393"/>
      <c r="F199" s="393"/>
      <c r="G199" s="393"/>
      <c r="H199" s="109"/>
    </row>
    <row r="200">
      <c r="A200" s="393"/>
      <c r="B200" s="393"/>
      <c r="C200" s="393"/>
      <c r="D200" s="393"/>
      <c r="E200" s="393"/>
      <c r="F200" s="393"/>
      <c r="G200" s="393"/>
      <c r="H200" s="109"/>
    </row>
    <row r="201">
      <c r="A201" s="393"/>
      <c r="B201" s="393"/>
      <c r="C201" s="393"/>
      <c r="D201" s="393"/>
      <c r="E201" s="393"/>
      <c r="F201" s="393"/>
      <c r="G201" s="393"/>
      <c r="H201" s="109"/>
    </row>
    <row r="202">
      <c r="A202" s="393"/>
      <c r="B202" s="393"/>
      <c r="C202" s="393"/>
      <c r="D202" s="393"/>
      <c r="E202" s="393"/>
      <c r="F202" s="393"/>
      <c r="G202" s="393"/>
      <c r="H202" s="109"/>
    </row>
    <row r="203">
      <c r="A203" s="393"/>
      <c r="B203" s="393"/>
      <c r="C203" s="393"/>
      <c r="D203" s="393"/>
      <c r="E203" s="393"/>
      <c r="F203" s="393"/>
      <c r="G203" s="393"/>
      <c r="H203" s="109"/>
    </row>
    <row r="204">
      <c r="A204" s="393"/>
      <c r="B204" s="393"/>
      <c r="C204" s="393"/>
      <c r="D204" s="393"/>
      <c r="E204" s="393"/>
      <c r="F204" s="393"/>
      <c r="G204" s="393"/>
      <c r="H204" s="109"/>
    </row>
    <row r="205">
      <c r="A205" s="393"/>
      <c r="B205" s="393"/>
      <c r="C205" s="393"/>
      <c r="D205" s="393"/>
      <c r="E205" s="393"/>
      <c r="F205" s="393"/>
      <c r="G205" s="393"/>
      <c r="H205" s="109"/>
    </row>
    <row r="206">
      <c r="A206" s="393"/>
      <c r="B206" s="393"/>
      <c r="C206" s="393"/>
      <c r="D206" s="393"/>
      <c r="E206" s="393"/>
      <c r="F206" s="393"/>
      <c r="G206" s="393"/>
      <c r="H206" s="109"/>
    </row>
    <row r="207">
      <c r="A207" s="393"/>
      <c r="B207" s="393"/>
      <c r="C207" s="393"/>
      <c r="D207" s="393"/>
      <c r="E207" s="393"/>
      <c r="F207" s="393"/>
      <c r="G207" s="393"/>
      <c r="H207" s="109"/>
    </row>
    <row r="208">
      <c r="A208" s="393"/>
      <c r="B208" s="393"/>
      <c r="C208" s="393"/>
      <c r="D208" s="393"/>
      <c r="E208" s="393"/>
      <c r="F208" s="393"/>
      <c r="G208" s="393"/>
      <c r="H208" s="109"/>
    </row>
    <row r="209">
      <c r="A209" s="393"/>
      <c r="B209" s="393"/>
      <c r="C209" s="393"/>
      <c r="D209" s="393"/>
      <c r="E209" s="393"/>
      <c r="F209" s="393"/>
      <c r="G209" s="393"/>
      <c r="H209" s="109"/>
    </row>
    <row r="210">
      <c r="A210" s="393"/>
      <c r="B210" s="393"/>
      <c r="C210" s="393"/>
      <c r="D210" s="393"/>
      <c r="E210" s="393"/>
      <c r="F210" s="393"/>
      <c r="G210" s="393"/>
      <c r="H210" s="109"/>
    </row>
    <row r="211">
      <c r="A211" s="393"/>
      <c r="B211" s="393"/>
      <c r="C211" s="393"/>
      <c r="D211" s="393"/>
      <c r="E211" s="393"/>
      <c r="F211" s="393"/>
      <c r="G211" s="393"/>
      <c r="H211" s="109"/>
    </row>
    <row r="212">
      <c r="A212" s="393"/>
      <c r="B212" s="393"/>
      <c r="C212" s="393"/>
      <c r="D212" s="393"/>
      <c r="E212" s="393"/>
      <c r="F212" s="393"/>
      <c r="G212" s="393"/>
      <c r="H212" s="109"/>
    </row>
    <row r="213">
      <c r="A213" s="393"/>
      <c r="B213" s="393"/>
      <c r="C213" s="393"/>
      <c r="D213" s="393"/>
      <c r="E213" s="393"/>
      <c r="F213" s="393"/>
      <c r="G213" s="393"/>
      <c r="H213" s="109"/>
    </row>
    <row r="214">
      <c r="A214" s="393"/>
      <c r="B214" s="393"/>
      <c r="C214" s="393"/>
      <c r="D214" s="393"/>
      <c r="E214" s="393"/>
      <c r="F214" s="393"/>
      <c r="G214" s="393"/>
      <c r="H214" s="109"/>
    </row>
    <row r="215">
      <c r="A215" s="393"/>
      <c r="B215" s="393"/>
      <c r="C215" s="393"/>
      <c r="D215" s="393"/>
      <c r="E215" s="393"/>
      <c r="F215" s="393"/>
      <c r="G215" s="393"/>
      <c r="H215" s="109"/>
    </row>
    <row r="216">
      <c r="A216" s="393"/>
      <c r="B216" s="393"/>
      <c r="C216" s="393"/>
      <c r="D216" s="393"/>
      <c r="E216" s="393"/>
      <c r="F216" s="393"/>
      <c r="G216" s="393"/>
      <c r="H216" s="109"/>
    </row>
    <row r="217">
      <c r="A217" s="393"/>
      <c r="B217" s="393"/>
      <c r="C217" s="393"/>
      <c r="D217" s="393"/>
      <c r="E217" s="393"/>
      <c r="F217" s="393"/>
      <c r="G217" s="393"/>
      <c r="H217" s="109"/>
    </row>
    <row r="218">
      <c r="A218" s="393"/>
      <c r="B218" s="393"/>
      <c r="C218" s="393"/>
      <c r="D218" s="393"/>
      <c r="E218" s="393"/>
      <c r="F218" s="393"/>
      <c r="G218" s="393"/>
      <c r="H218" s="109"/>
    </row>
    <row r="219">
      <c r="A219" s="393"/>
      <c r="B219" s="393"/>
      <c r="C219" s="393"/>
      <c r="D219" s="393"/>
      <c r="E219" s="393"/>
      <c r="F219" s="393"/>
      <c r="G219" s="393"/>
      <c r="H219" s="109"/>
    </row>
    <row r="220">
      <c r="A220" s="393"/>
      <c r="B220" s="393"/>
      <c r="C220" s="393"/>
      <c r="D220" s="393"/>
      <c r="E220" s="393"/>
      <c r="F220" s="393"/>
      <c r="G220" s="393"/>
      <c r="H220" s="109"/>
    </row>
    <row r="221">
      <c r="A221" s="393"/>
      <c r="B221" s="393"/>
      <c r="C221" s="393"/>
      <c r="D221" s="393"/>
      <c r="E221" s="393"/>
      <c r="F221" s="393"/>
      <c r="G221" s="393"/>
      <c r="H221" s="109"/>
    </row>
    <row r="222">
      <c r="A222" s="393"/>
      <c r="B222" s="393"/>
      <c r="C222" s="393"/>
      <c r="D222" s="393"/>
      <c r="E222" s="393"/>
      <c r="F222" s="393"/>
      <c r="G222" s="393"/>
      <c r="H222" s="109"/>
    </row>
    <row r="223">
      <c r="A223" s="393"/>
      <c r="B223" s="393"/>
      <c r="C223" s="393"/>
      <c r="D223" s="393"/>
      <c r="E223" s="393"/>
      <c r="F223" s="393"/>
      <c r="G223" s="393"/>
      <c r="H223" s="109"/>
    </row>
    <row r="224">
      <c r="A224" s="393"/>
      <c r="B224" s="393"/>
      <c r="C224" s="393"/>
      <c r="D224" s="393"/>
      <c r="E224" s="393"/>
      <c r="F224" s="393"/>
      <c r="G224" s="393"/>
      <c r="H224" s="109"/>
    </row>
    <row r="225">
      <c r="A225" s="393"/>
      <c r="B225" s="393"/>
      <c r="C225" s="393"/>
      <c r="D225" s="393"/>
      <c r="E225" s="393"/>
      <c r="F225" s="393"/>
      <c r="G225" s="393"/>
      <c r="H225" s="109"/>
    </row>
    <row r="226">
      <c r="A226" s="393"/>
      <c r="B226" s="393"/>
      <c r="C226" s="393"/>
      <c r="D226" s="393"/>
      <c r="E226" s="393"/>
      <c r="F226" s="393"/>
      <c r="G226" s="393"/>
      <c r="H226" s="109"/>
    </row>
    <row r="227">
      <c r="A227" s="393"/>
      <c r="B227" s="393"/>
      <c r="C227" s="393"/>
      <c r="D227" s="393"/>
      <c r="E227" s="393"/>
      <c r="F227" s="393"/>
      <c r="G227" s="393"/>
      <c r="H227" s="109"/>
    </row>
    <row r="228">
      <c r="A228" s="393"/>
      <c r="B228" s="393"/>
      <c r="C228" s="393"/>
      <c r="D228" s="393"/>
      <c r="E228" s="393"/>
      <c r="F228" s="393"/>
      <c r="G228" s="393"/>
      <c r="H228" s="109"/>
    </row>
    <row r="229">
      <c r="A229" s="393"/>
      <c r="B229" s="393"/>
      <c r="C229" s="393"/>
      <c r="D229" s="393"/>
      <c r="E229" s="393"/>
      <c r="F229" s="393"/>
      <c r="G229" s="393"/>
      <c r="H229" s="109"/>
    </row>
    <row r="230">
      <c r="A230" s="393"/>
      <c r="B230" s="393"/>
      <c r="C230" s="393"/>
      <c r="D230" s="393"/>
      <c r="E230" s="393"/>
      <c r="F230" s="393"/>
      <c r="G230" s="393"/>
      <c r="H230" s="109"/>
    </row>
    <row r="231">
      <c r="A231" s="393"/>
      <c r="B231" s="393"/>
      <c r="C231" s="393"/>
      <c r="D231" s="393"/>
      <c r="E231" s="393"/>
      <c r="F231" s="393"/>
      <c r="G231" s="393"/>
      <c r="H231" s="109"/>
    </row>
    <row r="232">
      <c r="A232" s="393"/>
      <c r="B232" s="393"/>
      <c r="C232" s="393"/>
      <c r="D232" s="393"/>
      <c r="E232" s="393"/>
      <c r="F232" s="393"/>
      <c r="G232" s="393"/>
      <c r="H232" s="109"/>
    </row>
    <row r="233">
      <c r="A233" s="393"/>
      <c r="B233" s="393"/>
      <c r="C233" s="393"/>
      <c r="D233" s="393"/>
      <c r="E233" s="393"/>
      <c r="F233" s="393"/>
      <c r="G233" s="393"/>
      <c r="H233" s="109"/>
    </row>
    <row r="234">
      <c r="A234" s="393"/>
      <c r="B234" s="393"/>
      <c r="C234" s="393"/>
      <c r="D234" s="393"/>
      <c r="E234" s="393"/>
      <c r="F234" s="393"/>
      <c r="G234" s="393"/>
      <c r="H234" s="109"/>
    </row>
    <row r="235">
      <c r="A235" s="393"/>
      <c r="B235" s="393"/>
      <c r="C235" s="393"/>
      <c r="D235" s="393"/>
      <c r="E235" s="393"/>
      <c r="F235" s="393"/>
      <c r="G235" s="393"/>
      <c r="H235" s="109"/>
    </row>
    <row r="236">
      <c r="A236" s="393"/>
      <c r="B236" s="393"/>
      <c r="C236" s="393"/>
      <c r="D236" s="393"/>
      <c r="E236" s="393"/>
      <c r="F236" s="393"/>
      <c r="G236" s="393"/>
      <c r="H236" s="109"/>
    </row>
    <row r="237">
      <c r="A237" s="393"/>
      <c r="B237" s="393"/>
      <c r="C237" s="393"/>
      <c r="D237" s="393"/>
      <c r="E237" s="393"/>
      <c r="F237" s="393"/>
      <c r="G237" s="393"/>
      <c r="H237" s="109"/>
    </row>
    <row r="238">
      <c r="A238" s="393"/>
      <c r="B238" s="393"/>
      <c r="C238" s="393"/>
      <c r="D238" s="393"/>
      <c r="E238" s="393"/>
      <c r="F238" s="393"/>
      <c r="G238" s="393"/>
      <c r="H238" s="109"/>
    </row>
    <row r="239">
      <c r="A239" s="393"/>
      <c r="B239" s="393"/>
      <c r="C239" s="393"/>
      <c r="D239" s="393"/>
      <c r="E239" s="393"/>
      <c r="F239" s="393"/>
      <c r="G239" s="393"/>
      <c r="H239" s="109"/>
    </row>
    <row r="240">
      <c r="A240" s="393"/>
      <c r="B240" s="393"/>
      <c r="C240" s="393"/>
      <c r="D240" s="393"/>
      <c r="E240" s="393"/>
      <c r="F240" s="393"/>
      <c r="G240" s="393"/>
      <c r="H240" s="109"/>
    </row>
    <row r="241">
      <c r="A241" s="393"/>
      <c r="B241" s="393"/>
      <c r="C241" s="393"/>
      <c r="D241" s="393"/>
      <c r="E241" s="393"/>
      <c r="F241" s="393"/>
      <c r="G241" s="393"/>
      <c r="H241" s="109"/>
    </row>
    <row r="242">
      <c r="A242" s="393"/>
      <c r="B242" s="393"/>
      <c r="C242" s="393"/>
      <c r="D242" s="393"/>
      <c r="E242" s="393"/>
      <c r="F242" s="393"/>
      <c r="G242" s="393"/>
      <c r="H242" s="109"/>
    </row>
    <row r="243">
      <c r="A243" s="393"/>
      <c r="B243" s="393"/>
      <c r="C243" s="393"/>
      <c r="D243" s="393"/>
      <c r="E243" s="393"/>
      <c r="F243" s="393"/>
      <c r="G243" s="393"/>
      <c r="H243" s="109"/>
    </row>
    <row r="244">
      <c r="A244" s="393"/>
      <c r="B244" s="393"/>
      <c r="C244" s="393"/>
      <c r="D244" s="393"/>
      <c r="E244" s="393"/>
      <c r="F244" s="393"/>
      <c r="G244" s="393"/>
      <c r="H244" s="109"/>
    </row>
    <row r="245">
      <c r="A245" s="393"/>
      <c r="B245" s="393"/>
      <c r="C245" s="393"/>
      <c r="D245" s="393"/>
      <c r="E245" s="393"/>
      <c r="F245" s="393"/>
      <c r="G245" s="393"/>
      <c r="H245" s="109"/>
    </row>
    <row r="246">
      <c r="A246" s="393"/>
      <c r="B246" s="393"/>
      <c r="C246" s="393"/>
      <c r="D246" s="393"/>
      <c r="E246" s="393"/>
      <c r="F246" s="393"/>
      <c r="G246" s="393"/>
      <c r="H246" s="109"/>
    </row>
    <row r="247">
      <c r="A247" s="393"/>
      <c r="B247" s="393"/>
      <c r="C247" s="393"/>
      <c r="D247" s="393"/>
      <c r="E247" s="393"/>
      <c r="F247" s="393"/>
      <c r="G247" s="393"/>
      <c r="H247" s="109"/>
    </row>
    <row r="248">
      <c r="A248" s="393"/>
      <c r="B248" s="393"/>
      <c r="C248" s="393"/>
      <c r="D248" s="393"/>
      <c r="E248" s="393"/>
      <c r="F248" s="393"/>
      <c r="G248" s="393"/>
      <c r="H248" s="109"/>
    </row>
    <row r="249">
      <c r="A249" s="393"/>
      <c r="B249" s="393"/>
      <c r="C249" s="393"/>
      <c r="D249" s="393"/>
      <c r="E249" s="393"/>
      <c r="F249" s="393"/>
      <c r="G249" s="393"/>
      <c r="H249" s="109"/>
    </row>
    <row r="250">
      <c r="A250" s="393"/>
      <c r="B250" s="393"/>
      <c r="C250" s="393"/>
      <c r="D250" s="393"/>
      <c r="E250" s="393"/>
      <c r="F250" s="393"/>
      <c r="G250" s="393"/>
      <c r="H250" s="109"/>
    </row>
    <row r="251">
      <c r="A251" s="393"/>
      <c r="B251" s="393"/>
      <c r="C251" s="393"/>
      <c r="D251" s="393"/>
      <c r="E251" s="393"/>
      <c r="F251" s="393"/>
      <c r="G251" s="393"/>
      <c r="H251" s="109"/>
    </row>
    <row r="252">
      <c r="A252" s="393"/>
      <c r="B252" s="393"/>
      <c r="C252" s="393"/>
      <c r="D252" s="393"/>
      <c r="E252" s="393"/>
      <c r="F252" s="393"/>
      <c r="G252" s="393"/>
      <c r="H252" s="109"/>
    </row>
    <row r="253">
      <c r="A253" s="393"/>
      <c r="B253" s="393"/>
      <c r="C253" s="393"/>
      <c r="D253" s="393"/>
      <c r="E253" s="393"/>
      <c r="F253" s="393"/>
      <c r="G253" s="393"/>
      <c r="H253" s="109"/>
    </row>
    <row r="254">
      <c r="A254" s="393"/>
      <c r="B254" s="393"/>
      <c r="C254" s="393"/>
      <c r="D254" s="393"/>
      <c r="E254" s="393"/>
      <c r="F254" s="393"/>
      <c r="G254" s="393"/>
      <c r="H254" s="109"/>
    </row>
    <row r="255">
      <c r="A255" s="393"/>
      <c r="B255" s="393"/>
      <c r="C255" s="393"/>
      <c r="D255" s="393"/>
      <c r="E255" s="393"/>
      <c r="F255" s="393"/>
      <c r="G255" s="393"/>
      <c r="H255" s="109"/>
    </row>
    <row r="256">
      <c r="A256" s="393"/>
      <c r="B256" s="393"/>
      <c r="C256" s="393"/>
      <c r="D256" s="393"/>
      <c r="E256" s="393"/>
      <c r="F256" s="393"/>
      <c r="G256" s="393"/>
      <c r="H256" s="109"/>
    </row>
    <row r="257">
      <c r="A257" s="393"/>
      <c r="B257" s="393"/>
      <c r="C257" s="393"/>
      <c r="D257" s="393"/>
      <c r="E257" s="393"/>
      <c r="F257" s="393"/>
      <c r="G257" s="393"/>
      <c r="H257" s="109"/>
    </row>
    <row r="258">
      <c r="A258" s="393"/>
      <c r="B258" s="393"/>
      <c r="C258" s="393"/>
      <c r="D258" s="393"/>
      <c r="E258" s="393"/>
      <c r="F258" s="393"/>
      <c r="G258" s="393"/>
      <c r="H258" s="109"/>
    </row>
    <row r="259">
      <c r="A259" s="393"/>
      <c r="B259" s="393"/>
      <c r="C259" s="393"/>
      <c r="D259" s="393"/>
      <c r="E259" s="393"/>
      <c r="F259" s="393"/>
      <c r="G259" s="393"/>
      <c r="H259" s="109"/>
    </row>
    <row r="260">
      <c r="A260" s="393"/>
      <c r="B260" s="393"/>
      <c r="C260" s="393"/>
      <c r="D260" s="393"/>
      <c r="E260" s="393"/>
      <c r="F260" s="393"/>
      <c r="G260" s="393"/>
      <c r="H260" s="109"/>
    </row>
    <row r="261">
      <c r="A261" s="393"/>
      <c r="B261" s="393"/>
      <c r="C261" s="393"/>
      <c r="D261" s="393"/>
      <c r="E261" s="393"/>
      <c r="F261" s="393"/>
      <c r="G261" s="393"/>
      <c r="H261" s="109"/>
    </row>
    <row r="262">
      <c r="A262" s="393"/>
      <c r="B262" s="393"/>
      <c r="C262" s="393"/>
      <c r="D262" s="393"/>
      <c r="E262" s="393"/>
      <c r="F262" s="393"/>
      <c r="G262" s="393"/>
      <c r="H262" s="109"/>
    </row>
    <row r="263">
      <c r="A263" s="393"/>
      <c r="B263" s="393"/>
      <c r="C263" s="393"/>
      <c r="D263" s="393"/>
      <c r="E263" s="393"/>
      <c r="F263" s="393"/>
      <c r="G263" s="393"/>
      <c r="H263" s="109"/>
    </row>
    <row r="264">
      <c r="A264" s="393"/>
      <c r="B264" s="393"/>
      <c r="C264" s="393"/>
      <c r="D264" s="393"/>
      <c r="E264" s="393"/>
      <c r="F264" s="393"/>
      <c r="G264" s="393"/>
      <c r="H264" s="109"/>
    </row>
    <row r="265">
      <c r="A265" s="393"/>
      <c r="B265" s="393"/>
      <c r="C265" s="393"/>
      <c r="D265" s="393"/>
      <c r="E265" s="393"/>
      <c r="F265" s="393"/>
      <c r="G265" s="393"/>
      <c r="H265" s="109"/>
    </row>
    <row r="266">
      <c r="A266" s="393"/>
      <c r="B266" s="393"/>
      <c r="C266" s="393"/>
      <c r="D266" s="393"/>
      <c r="E266" s="393"/>
      <c r="F266" s="393"/>
      <c r="G266" s="393"/>
      <c r="H266" s="109"/>
    </row>
    <row r="267">
      <c r="A267" s="393"/>
      <c r="B267" s="393"/>
      <c r="C267" s="393"/>
      <c r="D267" s="393"/>
      <c r="E267" s="393"/>
      <c r="F267" s="393"/>
      <c r="G267" s="393"/>
      <c r="H267" s="109"/>
    </row>
    <row r="268">
      <c r="A268" s="393"/>
      <c r="B268" s="393"/>
      <c r="C268" s="393"/>
      <c r="D268" s="393"/>
      <c r="E268" s="393"/>
      <c r="F268" s="393"/>
      <c r="G268" s="393"/>
      <c r="H268" s="109"/>
    </row>
    <row r="269">
      <c r="A269" s="393"/>
      <c r="B269" s="393"/>
      <c r="C269" s="393"/>
      <c r="D269" s="393"/>
      <c r="E269" s="393"/>
      <c r="F269" s="393"/>
      <c r="G269" s="393"/>
      <c r="H269" s="109"/>
    </row>
    <row r="270">
      <c r="A270" s="393"/>
      <c r="B270" s="393"/>
      <c r="C270" s="393"/>
      <c r="D270" s="393"/>
      <c r="E270" s="393"/>
      <c r="F270" s="393"/>
      <c r="G270" s="393"/>
      <c r="H270" s="109"/>
    </row>
    <row r="271">
      <c r="A271" s="393"/>
      <c r="B271" s="393"/>
      <c r="C271" s="393"/>
      <c r="D271" s="393"/>
      <c r="E271" s="393"/>
      <c r="F271" s="393"/>
      <c r="G271" s="393"/>
      <c r="H271" s="109"/>
    </row>
    <row r="272">
      <c r="A272" s="393"/>
      <c r="B272" s="393"/>
      <c r="C272" s="393"/>
      <c r="D272" s="393"/>
      <c r="E272" s="393"/>
      <c r="F272" s="393"/>
      <c r="G272" s="393"/>
      <c r="H272" s="109"/>
    </row>
    <row r="273">
      <c r="A273" s="393"/>
      <c r="B273" s="393"/>
      <c r="C273" s="393"/>
      <c r="D273" s="393"/>
      <c r="E273" s="393"/>
      <c r="F273" s="393"/>
      <c r="G273" s="393"/>
      <c r="H273" s="109"/>
    </row>
    <row r="274">
      <c r="A274" s="393"/>
      <c r="B274" s="393"/>
      <c r="C274" s="393"/>
      <c r="D274" s="393"/>
      <c r="E274" s="393"/>
      <c r="F274" s="393"/>
      <c r="G274" s="393"/>
      <c r="H274" s="109"/>
    </row>
    <row r="275">
      <c r="A275" s="393"/>
      <c r="B275" s="393"/>
      <c r="C275" s="393"/>
      <c r="D275" s="393"/>
      <c r="E275" s="393"/>
      <c r="F275" s="393"/>
      <c r="G275" s="393"/>
      <c r="H275" s="109"/>
    </row>
    <row r="276">
      <c r="A276" s="393"/>
      <c r="B276" s="393"/>
      <c r="C276" s="393"/>
      <c r="D276" s="393"/>
      <c r="E276" s="393"/>
      <c r="F276" s="393"/>
      <c r="G276" s="393"/>
      <c r="H276" s="109"/>
    </row>
    <row r="277">
      <c r="A277" s="393"/>
      <c r="B277" s="393"/>
      <c r="C277" s="393"/>
      <c r="D277" s="393"/>
      <c r="E277" s="393"/>
      <c r="F277" s="393"/>
      <c r="G277" s="393"/>
      <c r="H277" s="109"/>
    </row>
    <row r="278">
      <c r="A278" s="393"/>
      <c r="B278" s="393"/>
      <c r="C278" s="393"/>
      <c r="D278" s="393"/>
      <c r="E278" s="393"/>
      <c r="F278" s="393"/>
      <c r="G278" s="393"/>
      <c r="H278" s="109"/>
    </row>
    <row r="279">
      <c r="A279" s="393"/>
      <c r="B279" s="393"/>
      <c r="C279" s="393"/>
      <c r="D279" s="393"/>
      <c r="E279" s="393"/>
      <c r="F279" s="393"/>
      <c r="G279" s="393"/>
      <c r="H279" s="109"/>
    </row>
    <row r="280">
      <c r="A280" s="393"/>
      <c r="B280" s="393"/>
      <c r="C280" s="393"/>
      <c r="D280" s="393"/>
      <c r="E280" s="393"/>
      <c r="F280" s="393"/>
      <c r="G280" s="393"/>
      <c r="H280" s="109"/>
    </row>
    <row r="281">
      <c r="A281" s="393"/>
      <c r="B281" s="393"/>
      <c r="C281" s="393"/>
      <c r="D281" s="393"/>
      <c r="E281" s="393"/>
      <c r="F281" s="393"/>
      <c r="G281" s="393"/>
      <c r="H281" s="109"/>
    </row>
    <row r="282">
      <c r="A282" s="393"/>
      <c r="B282" s="393"/>
      <c r="C282" s="393"/>
      <c r="D282" s="393"/>
      <c r="E282" s="393"/>
      <c r="F282" s="393"/>
      <c r="G282" s="393"/>
      <c r="H282" s="109"/>
    </row>
    <row r="283">
      <c r="A283" s="393"/>
      <c r="B283" s="393"/>
      <c r="C283" s="393"/>
      <c r="D283" s="393"/>
      <c r="E283" s="393"/>
      <c r="F283" s="393"/>
      <c r="G283" s="393"/>
      <c r="H283" s="109"/>
    </row>
    <row r="284">
      <c r="A284" s="393"/>
      <c r="B284" s="393"/>
      <c r="C284" s="393"/>
      <c r="D284" s="393"/>
      <c r="E284" s="393"/>
      <c r="F284" s="393"/>
      <c r="G284" s="393"/>
      <c r="H284" s="109"/>
    </row>
    <row r="285">
      <c r="A285" s="393"/>
      <c r="B285" s="393"/>
      <c r="C285" s="393"/>
      <c r="D285" s="393"/>
      <c r="E285" s="393"/>
      <c r="F285" s="393"/>
      <c r="G285" s="393"/>
      <c r="H285" s="109"/>
    </row>
    <row r="286">
      <c r="A286" s="393"/>
      <c r="B286" s="393"/>
      <c r="C286" s="393"/>
      <c r="D286" s="393"/>
      <c r="E286" s="393"/>
      <c r="F286" s="393"/>
      <c r="G286" s="393"/>
      <c r="H286" s="109"/>
    </row>
    <row r="287">
      <c r="A287" s="393"/>
      <c r="B287" s="393"/>
      <c r="C287" s="393"/>
      <c r="D287" s="393"/>
      <c r="E287" s="393"/>
      <c r="F287" s="393"/>
      <c r="G287" s="393"/>
      <c r="H287" s="109"/>
    </row>
    <row r="288">
      <c r="A288" s="393"/>
      <c r="B288" s="393"/>
      <c r="C288" s="393"/>
      <c r="D288" s="393"/>
      <c r="E288" s="393"/>
      <c r="F288" s="393"/>
      <c r="G288" s="393"/>
      <c r="H288" s="109"/>
    </row>
    <row r="289">
      <c r="A289" s="393"/>
      <c r="B289" s="393"/>
      <c r="C289" s="393"/>
      <c r="D289" s="393"/>
      <c r="E289" s="393"/>
      <c r="F289" s="393"/>
      <c r="G289" s="393"/>
      <c r="H289" s="109"/>
    </row>
    <row r="290">
      <c r="A290" s="393"/>
      <c r="B290" s="393"/>
      <c r="C290" s="393"/>
      <c r="D290" s="393"/>
      <c r="E290" s="393"/>
      <c r="F290" s="393"/>
      <c r="G290" s="393"/>
      <c r="H290" s="109"/>
    </row>
    <row r="291">
      <c r="A291" s="393"/>
      <c r="B291" s="393"/>
      <c r="C291" s="393"/>
      <c r="D291" s="393"/>
      <c r="E291" s="393"/>
      <c r="F291" s="393"/>
      <c r="G291" s="393"/>
      <c r="H291" s="109"/>
    </row>
    <row r="292">
      <c r="A292" s="393"/>
      <c r="B292" s="393"/>
      <c r="C292" s="393"/>
      <c r="D292" s="393"/>
      <c r="E292" s="393"/>
      <c r="F292" s="393"/>
      <c r="G292" s="393"/>
      <c r="H292" s="109"/>
    </row>
    <row r="293">
      <c r="A293" s="393"/>
      <c r="B293" s="393"/>
      <c r="C293" s="393"/>
      <c r="D293" s="393"/>
      <c r="E293" s="393"/>
      <c r="F293" s="393"/>
      <c r="G293" s="393"/>
      <c r="H293" s="109"/>
    </row>
    <row r="294">
      <c r="A294" s="393"/>
      <c r="B294" s="393"/>
      <c r="C294" s="393"/>
      <c r="D294" s="393"/>
      <c r="E294" s="393"/>
      <c r="F294" s="393"/>
      <c r="G294" s="393"/>
      <c r="H294" s="109"/>
    </row>
    <row r="295">
      <c r="A295" s="393"/>
      <c r="B295" s="393"/>
      <c r="C295" s="393"/>
      <c r="D295" s="393"/>
      <c r="E295" s="393"/>
      <c r="F295" s="393"/>
      <c r="G295" s="393"/>
      <c r="H295" s="109"/>
    </row>
    <row r="296">
      <c r="A296" s="393"/>
      <c r="B296" s="393"/>
      <c r="C296" s="393"/>
      <c r="D296" s="393"/>
      <c r="E296" s="393"/>
      <c r="F296" s="393"/>
      <c r="G296" s="393"/>
      <c r="H296" s="109"/>
    </row>
    <row r="297">
      <c r="A297" s="393"/>
      <c r="B297" s="393"/>
      <c r="C297" s="393"/>
      <c r="D297" s="393"/>
      <c r="E297" s="393"/>
      <c r="F297" s="393"/>
      <c r="G297" s="393"/>
      <c r="H297" s="109"/>
    </row>
    <row r="298">
      <c r="A298" s="393"/>
      <c r="B298" s="393"/>
      <c r="C298" s="393"/>
      <c r="D298" s="393"/>
      <c r="E298" s="393"/>
      <c r="F298" s="393"/>
      <c r="G298" s="393"/>
      <c r="H298" s="109"/>
    </row>
    <row r="299">
      <c r="A299" s="393"/>
      <c r="B299" s="393"/>
      <c r="C299" s="393"/>
      <c r="D299" s="393"/>
      <c r="E299" s="393"/>
      <c r="F299" s="393"/>
      <c r="G299" s="393"/>
      <c r="H299" s="109"/>
    </row>
    <row r="300">
      <c r="A300" s="393"/>
      <c r="B300" s="393"/>
      <c r="C300" s="393"/>
      <c r="D300" s="393"/>
      <c r="E300" s="393"/>
      <c r="F300" s="393"/>
      <c r="G300" s="393"/>
      <c r="H300" s="109"/>
    </row>
    <row r="301">
      <c r="A301" s="393"/>
      <c r="B301" s="393"/>
      <c r="C301" s="393"/>
      <c r="D301" s="393"/>
      <c r="E301" s="393"/>
      <c r="F301" s="393"/>
      <c r="G301" s="393"/>
      <c r="H301" s="109"/>
    </row>
    <row r="302">
      <c r="A302" s="393"/>
      <c r="B302" s="393"/>
      <c r="C302" s="393"/>
      <c r="D302" s="393"/>
      <c r="E302" s="393"/>
      <c r="F302" s="393"/>
      <c r="G302" s="393"/>
      <c r="H302" s="109"/>
    </row>
    <row r="303">
      <c r="A303" s="393"/>
      <c r="B303" s="393"/>
      <c r="C303" s="393"/>
      <c r="D303" s="393"/>
      <c r="E303" s="393"/>
      <c r="F303" s="393"/>
      <c r="G303" s="393"/>
      <c r="H303" s="109"/>
    </row>
    <row r="304">
      <c r="A304" s="393"/>
      <c r="B304" s="393"/>
      <c r="C304" s="393"/>
      <c r="D304" s="393"/>
      <c r="E304" s="393"/>
      <c r="F304" s="393"/>
      <c r="G304" s="393"/>
      <c r="H304" s="109"/>
    </row>
    <row r="305">
      <c r="A305" s="393"/>
      <c r="B305" s="393"/>
      <c r="C305" s="393"/>
      <c r="D305" s="393"/>
      <c r="E305" s="393"/>
      <c r="F305" s="393"/>
      <c r="G305" s="393"/>
      <c r="H305" s="109"/>
    </row>
    <row r="306">
      <c r="A306" s="393"/>
      <c r="B306" s="393"/>
      <c r="C306" s="393"/>
      <c r="D306" s="393"/>
      <c r="E306" s="393"/>
      <c r="F306" s="393"/>
      <c r="G306" s="393"/>
      <c r="H306" s="109"/>
    </row>
    <row r="307">
      <c r="A307" s="393"/>
      <c r="B307" s="393"/>
      <c r="C307" s="393"/>
      <c r="D307" s="393"/>
      <c r="E307" s="393"/>
      <c r="F307" s="393"/>
      <c r="G307" s="393"/>
      <c r="H307" s="109"/>
    </row>
    <row r="308">
      <c r="A308" s="393"/>
      <c r="B308" s="393"/>
      <c r="C308" s="393"/>
      <c r="D308" s="393"/>
      <c r="E308" s="393"/>
      <c r="F308" s="393"/>
      <c r="G308" s="393"/>
      <c r="H308" s="109"/>
    </row>
    <row r="309">
      <c r="A309" s="393"/>
      <c r="B309" s="393"/>
      <c r="C309" s="393"/>
      <c r="D309" s="393"/>
      <c r="E309" s="393"/>
      <c r="F309" s="393"/>
      <c r="G309" s="393"/>
      <c r="H309" s="109"/>
    </row>
    <row r="310">
      <c r="A310" s="393"/>
      <c r="B310" s="393"/>
      <c r="C310" s="393"/>
      <c r="D310" s="393"/>
      <c r="E310" s="393"/>
      <c r="F310" s="393"/>
      <c r="G310" s="393"/>
      <c r="H310" s="109"/>
    </row>
    <row r="311">
      <c r="A311" s="393"/>
      <c r="B311" s="393"/>
      <c r="C311" s="393"/>
      <c r="D311" s="393"/>
      <c r="E311" s="393"/>
      <c r="F311" s="393"/>
      <c r="G311" s="393"/>
      <c r="H311" s="109"/>
    </row>
    <row r="312">
      <c r="A312" s="393"/>
      <c r="B312" s="393"/>
      <c r="C312" s="393"/>
      <c r="D312" s="393"/>
      <c r="E312" s="393"/>
      <c r="F312" s="393"/>
      <c r="G312" s="393"/>
      <c r="H312" s="109"/>
    </row>
    <row r="313">
      <c r="A313" s="393"/>
      <c r="B313" s="393"/>
      <c r="C313" s="393"/>
      <c r="D313" s="393"/>
      <c r="E313" s="393"/>
      <c r="F313" s="393"/>
      <c r="G313" s="393"/>
      <c r="H313" s="109"/>
    </row>
    <row r="314">
      <c r="A314" s="393"/>
      <c r="B314" s="393"/>
      <c r="C314" s="393"/>
      <c r="D314" s="393"/>
      <c r="E314" s="393"/>
      <c r="F314" s="393"/>
      <c r="G314" s="393"/>
      <c r="H314" s="109"/>
    </row>
    <row r="315">
      <c r="A315" s="393"/>
      <c r="B315" s="393"/>
      <c r="C315" s="393"/>
      <c r="D315" s="393"/>
      <c r="E315" s="393"/>
      <c r="F315" s="393"/>
      <c r="G315" s="393"/>
      <c r="H315" s="109"/>
    </row>
    <row r="316">
      <c r="A316" s="393"/>
      <c r="B316" s="393"/>
      <c r="C316" s="393"/>
      <c r="D316" s="393"/>
      <c r="E316" s="393"/>
      <c r="F316" s="393"/>
      <c r="G316" s="393"/>
      <c r="H316" s="109"/>
    </row>
    <row r="317">
      <c r="A317" s="393"/>
      <c r="B317" s="393"/>
      <c r="C317" s="393"/>
      <c r="D317" s="393"/>
      <c r="E317" s="393"/>
      <c r="F317" s="393"/>
      <c r="G317" s="393"/>
      <c r="H317" s="109"/>
    </row>
    <row r="318">
      <c r="A318" s="393"/>
      <c r="B318" s="393"/>
      <c r="C318" s="393"/>
      <c r="D318" s="393"/>
      <c r="E318" s="393"/>
      <c r="F318" s="393"/>
      <c r="G318" s="393"/>
      <c r="H318" s="109"/>
    </row>
    <row r="319">
      <c r="A319" s="393"/>
      <c r="B319" s="393"/>
      <c r="C319" s="393"/>
      <c r="D319" s="393"/>
      <c r="E319" s="393"/>
      <c r="F319" s="393"/>
      <c r="G319" s="393"/>
      <c r="H319" s="109"/>
    </row>
    <row r="320">
      <c r="A320" s="393"/>
      <c r="B320" s="393"/>
      <c r="C320" s="393"/>
      <c r="D320" s="393"/>
      <c r="E320" s="393"/>
      <c r="F320" s="393"/>
      <c r="G320" s="393"/>
      <c r="H320" s="109"/>
    </row>
    <row r="321">
      <c r="A321" s="393"/>
      <c r="B321" s="393"/>
      <c r="C321" s="393"/>
      <c r="D321" s="393"/>
      <c r="E321" s="393"/>
      <c r="F321" s="393"/>
      <c r="G321" s="393"/>
      <c r="H321" s="109"/>
    </row>
    <row r="322">
      <c r="A322" s="393"/>
      <c r="B322" s="393"/>
      <c r="C322" s="393"/>
      <c r="D322" s="393"/>
      <c r="E322" s="393"/>
      <c r="F322" s="393"/>
      <c r="G322" s="393"/>
      <c r="H322" s="109"/>
    </row>
    <row r="323">
      <c r="A323" s="393"/>
      <c r="B323" s="393"/>
      <c r="C323" s="393"/>
      <c r="D323" s="393"/>
      <c r="E323" s="393"/>
      <c r="F323" s="393"/>
      <c r="G323" s="393"/>
      <c r="H323" s="109"/>
    </row>
    <row r="324">
      <c r="A324" s="393"/>
      <c r="B324" s="393"/>
      <c r="C324" s="393"/>
      <c r="D324" s="393"/>
      <c r="E324" s="393"/>
      <c r="F324" s="393"/>
      <c r="G324" s="393"/>
      <c r="H324" s="109"/>
    </row>
    <row r="325">
      <c r="A325" s="393"/>
      <c r="B325" s="393"/>
      <c r="C325" s="393"/>
      <c r="D325" s="393"/>
      <c r="E325" s="393"/>
      <c r="F325" s="393"/>
      <c r="G325" s="393"/>
      <c r="H325" s="109"/>
    </row>
    <row r="326">
      <c r="A326" s="393"/>
      <c r="B326" s="393"/>
      <c r="C326" s="393"/>
      <c r="D326" s="393"/>
      <c r="E326" s="393"/>
      <c r="F326" s="393"/>
      <c r="G326" s="393"/>
      <c r="H326" s="109"/>
    </row>
    <row r="327">
      <c r="A327" s="393"/>
      <c r="B327" s="393"/>
      <c r="C327" s="393"/>
      <c r="D327" s="393"/>
      <c r="E327" s="393"/>
      <c r="F327" s="393"/>
      <c r="G327" s="393"/>
      <c r="H327" s="109"/>
    </row>
    <row r="328">
      <c r="A328" s="393"/>
      <c r="B328" s="393"/>
      <c r="C328" s="393"/>
      <c r="D328" s="393"/>
      <c r="E328" s="393"/>
      <c r="F328" s="393"/>
      <c r="G328" s="393"/>
      <c r="H328" s="109"/>
    </row>
    <row r="329">
      <c r="A329" s="393"/>
      <c r="B329" s="393"/>
      <c r="C329" s="393"/>
      <c r="D329" s="393"/>
      <c r="E329" s="393"/>
      <c r="F329" s="393"/>
      <c r="G329" s="393"/>
      <c r="H329" s="109"/>
    </row>
    <row r="330">
      <c r="A330" s="393"/>
      <c r="B330" s="393"/>
      <c r="C330" s="393"/>
      <c r="D330" s="393"/>
      <c r="E330" s="393"/>
      <c r="F330" s="393"/>
      <c r="G330" s="393"/>
      <c r="H330" s="109"/>
    </row>
    <row r="331">
      <c r="A331" s="393"/>
      <c r="B331" s="393"/>
      <c r="C331" s="393"/>
      <c r="D331" s="393"/>
      <c r="E331" s="393"/>
      <c r="F331" s="393"/>
      <c r="G331" s="393"/>
      <c r="H331" s="109"/>
    </row>
    <row r="332">
      <c r="A332" s="393"/>
      <c r="B332" s="393"/>
      <c r="C332" s="393"/>
      <c r="D332" s="393"/>
      <c r="E332" s="393"/>
      <c r="F332" s="393"/>
      <c r="G332" s="393"/>
      <c r="H332" s="109"/>
    </row>
    <row r="333">
      <c r="A333" s="393"/>
      <c r="B333" s="393"/>
      <c r="C333" s="393"/>
      <c r="D333" s="393"/>
      <c r="E333" s="393"/>
      <c r="F333" s="393"/>
      <c r="G333" s="393"/>
      <c r="H333" s="109"/>
    </row>
    <row r="334">
      <c r="A334" s="393"/>
      <c r="B334" s="393"/>
      <c r="C334" s="393"/>
      <c r="D334" s="393"/>
      <c r="E334" s="393"/>
      <c r="F334" s="393"/>
      <c r="G334" s="393"/>
      <c r="H334" s="109"/>
    </row>
    <row r="335">
      <c r="A335" s="393"/>
      <c r="B335" s="393"/>
      <c r="C335" s="393"/>
      <c r="D335" s="393"/>
      <c r="E335" s="393"/>
      <c r="F335" s="393"/>
      <c r="G335" s="393"/>
      <c r="H335" s="109"/>
    </row>
    <row r="336">
      <c r="A336" s="393"/>
      <c r="B336" s="393"/>
      <c r="C336" s="393"/>
      <c r="D336" s="393"/>
      <c r="E336" s="393"/>
      <c r="F336" s="393"/>
      <c r="G336" s="393"/>
      <c r="H336" s="109"/>
    </row>
    <row r="337">
      <c r="A337" s="393"/>
      <c r="B337" s="393"/>
      <c r="C337" s="393"/>
      <c r="D337" s="393"/>
      <c r="E337" s="393"/>
      <c r="F337" s="393"/>
      <c r="G337" s="393"/>
      <c r="H337" s="109"/>
    </row>
    <row r="338">
      <c r="A338" s="393"/>
      <c r="B338" s="393"/>
      <c r="C338" s="393"/>
      <c r="D338" s="393"/>
      <c r="E338" s="393"/>
      <c r="F338" s="393"/>
      <c r="G338" s="393"/>
      <c r="H338" s="109"/>
    </row>
    <row r="339">
      <c r="A339" s="393"/>
      <c r="B339" s="393"/>
      <c r="C339" s="393"/>
      <c r="D339" s="393"/>
      <c r="E339" s="393"/>
      <c r="F339" s="393"/>
      <c r="G339" s="393"/>
      <c r="H339" s="109"/>
    </row>
    <row r="340">
      <c r="A340" s="393"/>
      <c r="B340" s="393"/>
      <c r="C340" s="393"/>
      <c r="D340" s="393"/>
      <c r="E340" s="393"/>
      <c r="F340" s="393"/>
      <c r="G340" s="393"/>
      <c r="H340" s="109"/>
    </row>
    <row r="341">
      <c r="A341" s="393"/>
      <c r="B341" s="393"/>
      <c r="C341" s="393"/>
      <c r="D341" s="393"/>
      <c r="E341" s="393"/>
      <c r="F341" s="393"/>
      <c r="G341" s="393"/>
      <c r="H341" s="109"/>
    </row>
    <row r="342">
      <c r="A342" s="393"/>
      <c r="B342" s="393"/>
      <c r="C342" s="393"/>
      <c r="D342" s="393"/>
      <c r="E342" s="393"/>
      <c r="F342" s="393"/>
      <c r="G342" s="393"/>
      <c r="H342" s="109"/>
    </row>
    <row r="343">
      <c r="A343" s="393"/>
      <c r="B343" s="393"/>
      <c r="C343" s="393"/>
      <c r="D343" s="393"/>
      <c r="E343" s="393"/>
      <c r="F343" s="393"/>
      <c r="G343" s="393"/>
      <c r="H343" s="109"/>
    </row>
    <row r="344">
      <c r="A344" s="393"/>
      <c r="B344" s="393"/>
      <c r="C344" s="393"/>
      <c r="D344" s="393"/>
      <c r="E344" s="393"/>
      <c r="F344" s="393"/>
      <c r="G344" s="393"/>
      <c r="H344" s="109"/>
    </row>
    <row r="345">
      <c r="A345" s="393"/>
      <c r="B345" s="393"/>
      <c r="C345" s="393"/>
      <c r="D345" s="393"/>
      <c r="E345" s="393"/>
      <c r="F345" s="393"/>
      <c r="G345" s="393"/>
      <c r="H345" s="109"/>
    </row>
    <row r="346">
      <c r="A346" s="393"/>
      <c r="B346" s="393"/>
      <c r="C346" s="393"/>
      <c r="D346" s="393"/>
      <c r="E346" s="393"/>
      <c r="F346" s="393"/>
      <c r="G346" s="393"/>
      <c r="H346" s="109"/>
    </row>
    <row r="347">
      <c r="A347" s="393"/>
      <c r="B347" s="393"/>
      <c r="C347" s="393"/>
      <c r="D347" s="393"/>
      <c r="E347" s="393"/>
      <c r="F347" s="393"/>
      <c r="G347" s="393"/>
      <c r="H347" s="109"/>
    </row>
    <row r="348">
      <c r="A348" s="393"/>
      <c r="B348" s="393"/>
      <c r="C348" s="393"/>
      <c r="D348" s="393"/>
      <c r="E348" s="393"/>
      <c r="F348" s="393"/>
      <c r="G348" s="393"/>
      <c r="H348" s="109"/>
    </row>
    <row r="349">
      <c r="A349" s="393"/>
      <c r="B349" s="393"/>
      <c r="C349" s="393"/>
      <c r="D349" s="393"/>
      <c r="E349" s="393"/>
      <c r="F349" s="393"/>
      <c r="G349" s="393"/>
      <c r="H349" s="109"/>
    </row>
    <row r="350">
      <c r="A350" s="393"/>
      <c r="B350" s="393"/>
      <c r="C350" s="393"/>
      <c r="D350" s="393"/>
      <c r="E350" s="393"/>
      <c r="F350" s="393"/>
      <c r="G350" s="393"/>
      <c r="H350" s="109"/>
    </row>
    <row r="351">
      <c r="A351" s="393"/>
      <c r="B351" s="393"/>
      <c r="C351" s="393"/>
      <c r="D351" s="393"/>
      <c r="E351" s="393"/>
      <c r="F351" s="393"/>
      <c r="G351" s="393"/>
      <c r="H351" s="109"/>
    </row>
    <row r="352">
      <c r="A352" s="393"/>
      <c r="B352" s="393"/>
      <c r="C352" s="393"/>
      <c r="D352" s="393"/>
      <c r="E352" s="393"/>
      <c r="F352" s="393"/>
      <c r="G352" s="393"/>
      <c r="H352" s="109"/>
    </row>
    <row r="353">
      <c r="A353" s="393"/>
      <c r="B353" s="393"/>
      <c r="C353" s="393"/>
      <c r="D353" s="393"/>
      <c r="E353" s="393"/>
      <c r="F353" s="393"/>
      <c r="G353" s="393"/>
      <c r="H353" s="109"/>
    </row>
    <row r="354">
      <c r="A354" s="393"/>
      <c r="B354" s="393"/>
      <c r="C354" s="393"/>
      <c r="D354" s="393"/>
      <c r="E354" s="393"/>
      <c r="F354" s="393"/>
      <c r="G354" s="393"/>
      <c r="H354" s="109"/>
    </row>
    <row r="355">
      <c r="A355" s="393"/>
      <c r="B355" s="393"/>
      <c r="C355" s="393"/>
      <c r="D355" s="393"/>
      <c r="E355" s="393"/>
      <c r="F355" s="393"/>
      <c r="G355" s="393"/>
      <c r="H355" s="109"/>
    </row>
    <row r="356">
      <c r="A356" s="393"/>
      <c r="B356" s="393"/>
      <c r="C356" s="393"/>
      <c r="D356" s="393"/>
      <c r="E356" s="393"/>
      <c r="F356" s="393"/>
      <c r="G356" s="393"/>
      <c r="H356" s="109"/>
    </row>
    <row r="357">
      <c r="A357" s="393"/>
      <c r="B357" s="393"/>
      <c r="C357" s="393"/>
      <c r="D357" s="393"/>
      <c r="E357" s="393"/>
      <c r="F357" s="393"/>
      <c r="G357" s="393"/>
      <c r="H357" s="109"/>
    </row>
    <row r="358">
      <c r="A358" s="393"/>
      <c r="B358" s="393"/>
      <c r="C358" s="393"/>
      <c r="D358" s="393"/>
      <c r="E358" s="393"/>
      <c r="F358" s="393"/>
      <c r="G358" s="393"/>
      <c r="H358" s="109"/>
    </row>
    <row r="359">
      <c r="A359" s="393"/>
      <c r="B359" s="393"/>
      <c r="C359" s="393"/>
      <c r="D359" s="393"/>
      <c r="E359" s="393"/>
      <c r="F359" s="393"/>
      <c r="G359" s="393"/>
      <c r="H359" s="109"/>
    </row>
    <row r="360">
      <c r="A360" s="393"/>
      <c r="B360" s="393"/>
      <c r="C360" s="393"/>
      <c r="D360" s="393"/>
      <c r="E360" s="393"/>
      <c r="F360" s="393"/>
      <c r="G360" s="393"/>
      <c r="H360" s="109"/>
    </row>
    <row r="361">
      <c r="A361" s="393"/>
      <c r="B361" s="393"/>
      <c r="C361" s="393"/>
      <c r="D361" s="393"/>
      <c r="E361" s="393"/>
      <c r="F361" s="393"/>
      <c r="G361" s="393"/>
      <c r="H361" s="109"/>
    </row>
    <row r="362">
      <c r="A362" s="393"/>
      <c r="B362" s="393"/>
      <c r="C362" s="393"/>
      <c r="D362" s="393"/>
      <c r="E362" s="393"/>
      <c r="F362" s="393"/>
      <c r="G362" s="393"/>
      <c r="H362" s="109"/>
    </row>
    <row r="363">
      <c r="A363" s="393"/>
      <c r="B363" s="393"/>
      <c r="C363" s="393"/>
      <c r="D363" s="393"/>
      <c r="E363" s="393"/>
      <c r="F363" s="393"/>
      <c r="G363" s="393"/>
      <c r="H363" s="109"/>
    </row>
    <row r="364">
      <c r="A364" s="393"/>
      <c r="B364" s="393"/>
      <c r="C364" s="393"/>
      <c r="D364" s="393"/>
      <c r="E364" s="393"/>
      <c r="F364" s="393"/>
      <c r="G364" s="393"/>
      <c r="H364" s="109"/>
    </row>
    <row r="365">
      <c r="A365" s="393"/>
      <c r="B365" s="393"/>
      <c r="C365" s="393"/>
      <c r="D365" s="393"/>
      <c r="E365" s="393"/>
      <c r="F365" s="393"/>
      <c r="G365" s="393"/>
      <c r="H365" s="109"/>
    </row>
    <row r="366">
      <c r="A366" s="393"/>
      <c r="B366" s="393"/>
      <c r="C366" s="393"/>
      <c r="D366" s="393"/>
      <c r="E366" s="393"/>
      <c r="F366" s="393"/>
      <c r="G366" s="393"/>
      <c r="H366" s="109"/>
    </row>
    <row r="367">
      <c r="A367" s="393"/>
      <c r="B367" s="393"/>
      <c r="C367" s="393"/>
      <c r="D367" s="393"/>
      <c r="E367" s="393"/>
      <c r="F367" s="393"/>
      <c r="G367" s="393"/>
      <c r="H367" s="109"/>
    </row>
    <row r="368">
      <c r="A368" s="393"/>
      <c r="B368" s="393"/>
      <c r="C368" s="393"/>
      <c r="D368" s="393"/>
      <c r="E368" s="393"/>
      <c r="F368" s="393"/>
      <c r="G368" s="393"/>
      <c r="H368" s="109"/>
    </row>
    <row r="369">
      <c r="A369" s="393"/>
      <c r="B369" s="393"/>
      <c r="C369" s="393"/>
      <c r="D369" s="393"/>
      <c r="E369" s="393"/>
      <c r="F369" s="393"/>
      <c r="G369" s="393"/>
      <c r="H369" s="109"/>
    </row>
    <row r="370">
      <c r="A370" s="393"/>
      <c r="B370" s="393"/>
      <c r="C370" s="393"/>
      <c r="D370" s="393"/>
      <c r="E370" s="393"/>
      <c r="F370" s="393"/>
      <c r="G370" s="393"/>
      <c r="H370" s="109"/>
    </row>
    <row r="371">
      <c r="A371" s="393"/>
      <c r="B371" s="393"/>
      <c r="C371" s="393"/>
      <c r="D371" s="393"/>
      <c r="E371" s="393"/>
      <c r="F371" s="393"/>
      <c r="G371" s="393"/>
      <c r="H371" s="109"/>
    </row>
    <row r="372">
      <c r="A372" s="393"/>
      <c r="B372" s="393"/>
      <c r="C372" s="393"/>
      <c r="D372" s="393"/>
      <c r="E372" s="393"/>
      <c r="F372" s="393"/>
      <c r="G372" s="393"/>
      <c r="H372" s="109"/>
    </row>
    <row r="373">
      <c r="A373" s="393"/>
      <c r="B373" s="393"/>
      <c r="C373" s="393"/>
      <c r="D373" s="393"/>
      <c r="E373" s="393"/>
      <c r="F373" s="393"/>
      <c r="G373" s="393"/>
      <c r="H373" s="109"/>
    </row>
    <row r="374">
      <c r="A374" s="393"/>
      <c r="B374" s="393"/>
      <c r="C374" s="393"/>
      <c r="D374" s="393"/>
      <c r="E374" s="393"/>
      <c r="F374" s="393"/>
      <c r="G374" s="393"/>
      <c r="H374" s="109"/>
    </row>
    <row r="375">
      <c r="A375" s="393"/>
      <c r="B375" s="393"/>
      <c r="C375" s="393"/>
      <c r="D375" s="393"/>
      <c r="E375" s="393"/>
      <c r="F375" s="393"/>
      <c r="G375" s="393"/>
      <c r="H375" s="109"/>
    </row>
    <row r="376">
      <c r="A376" s="393"/>
      <c r="B376" s="393"/>
      <c r="C376" s="393"/>
      <c r="D376" s="393"/>
      <c r="E376" s="393"/>
      <c r="F376" s="393"/>
      <c r="G376" s="393"/>
      <c r="H376" s="109"/>
    </row>
    <row r="377">
      <c r="A377" s="393"/>
      <c r="B377" s="393"/>
      <c r="C377" s="393"/>
      <c r="D377" s="393"/>
      <c r="E377" s="393"/>
      <c r="F377" s="393"/>
      <c r="G377" s="393"/>
      <c r="H377" s="109"/>
    </row>
    <row r="378">
      <c r="A378" s="393"/>
      <c r="B378" s="393"/>
      <c r="C378" s="393"/>
      <c r="D378" s="393"/>
      <c r="E378" s="393"/>
      <c r="F378" s="393"/>
      <c r="G378" s="393"/>
      <c r="H378" s="109"/>
    </row>
    <row r="379">
      <c r="A379" s="393"/>
      <c r="B379" s="393"/>
      <c r="C379" s="393"/>
      <c r="D379" s="393"/>
      <c r="E379" s="393"/>
      <c r="F379" s="393"/>
      <c r="G379" s="393"/>
      <c r="H379" s="109"/>
    </row>
    <row r="380">
      <c r="A380" s="393"/>
      <c r="B380" s="393"/>
      <c r="C380" s="393"/>
      <c r="D380" s="393"/>
      <c r="E380" s="393"/>
      <c r="F380" s="393"/>
      <c r="G380" s="393"/>
      <c r="H380" s="109"/>
    </row>
    <row r="381">
      <c r="A381" s="393"/>
      <c r="B381" s="393"/>
      <c r="C381" s="393"/>
      <c r="D381" s="393"/>
      <c r="E381" s="393"/>
      <c r="F381" s="393"/>
      <c r="G381" s="393"/>
      <c r="H381" s="109"/>
    </row>
    <row r="382">
      <c r="A382" s="393"/>
      <c r="B382" s="393"/>
      <c r="C382" s="393"/>
      <c r="D382" s="393"/>
      <c r="E382" s="393"/>
      <c r="F382" s="393"/>
      <c r="G382" s="393"/>
      <c r="H382" s="109"/>
    </row>
    <row r="383">
      <c r="A383" s="393"/>
      <c r="B383" s="393"/>
      <c r="C383" s="393"/>
      <c r="D383" s="393"/>
      <c r="E383" s="393"/>
      <c r="F383" s="393"/>
      <c r="G383" s="393"/>
      <c r="H383" s="109"/>
    </row>
    <row r="384">
      <c r="A384" s="393"/>
      <c r="B384" s="393"/>
      <c r="C384" s="393"/>
      <c r="D384" s="393"/>
      <c r="E384" s="393"/>
      <c r="F384" s="393"/>
      <c r="G384" s="393"/>
      <c r="H384" s="109"/>
    </row>
    <row r="385">
      <c r="A385" s="393"/>
      <c r="B385" s="393"/>
      <c r="C385" s="393"/>
      <c r="D385" s="393"/>
      <c r="E385" s="393"/>
      <c r="F385" s="393"/>
      <c r="G385" s="393"/>
      <c r="H385" s="109"/>
    </row>
    <row r="386">
      <c r="A386" s="393"/>
      <c r="B386" s="393"/>
      <c r="C386" s="393"/>
      <c r="D386" s="393"/>
      <c r="E386" s="393"/>
      <c r="F386" s="393"/>
      <c r="G386" s="393"/>
      <c r="H386" s="109"/>
    </row>
    <row r="387">
      <c r="A387" s="393"/>
      <c r="B387" s="393"/>
      <c r="C387" s="393"/>
      <c r="D387" s="393"/>
      <c r="E387" s="393"/>
      <c r="F387" s="393"/>
      <c r="G387" s="393"/>
      <c r="H387" s="109"/>
    </row>
    <row r="388">
      <c r="A388" s="393"/>
      <c r="B388" s="393"/>
      <c r="C388" s="393"/>
      <c r="D388" s="393"/>
      <c r="E388" s="393"/>
      <c r="F388" s="393"/>
      <c r="G388" s="393"/>
      <c r="H388" s="109"/>
    </row>
    <row r="389">
      <c r="A389" s="393"/>
      <c r="B389" s="393"/>
      <c r="C389" s="393"/>
      <c r="D389" s="393"/>
      <c r="E389" s="393"/>
      <c r="F389" s="393"/>
      <c r="G389" s="393"/>
      <c r="H389" s="109"/>
    </row>
    <row r="390">
      <c r="A390" s="393"/>
      <c r="B390" s="393"/>
      <c r="C390" s="393"/>
      <c r="D390" s="393"/>
      <c r="E390" s="393"/>
      <c r="F390" s="393"/>
      <c r="G390" s="393"/>
      <c r="H390" s="109"/>
    </row>
    <row r="391">
      <c r="A391" s="393"/>
      <c r="B391" s="393"/>
      <c r="C391" s="393"/>
      <c r="D391" s="393"/>
      <c r="E391" s="393"/>
      <c r="F391" s="393"/>
      <c r="G391" s="393"/>
      <c r="H391" s="109"/>
    </row>
    <row r="392">
      <c r="A392" s="393"/>
      <c r="B392" s="393"/>
      <c r="C392" s="393"/>
      <c r="D392" s="393"/>
      <c r="E392" s="393"/>
      <c r="F392" s="393"/>
      <c r="G392" s="393"/>
      <c r="H392" s="109"/>
    </row>
    <row r="393">
      <c r="A393" s="393"/>
      <c r="B393" s="393"/>
      <c r="C393" s="393"/>
      <c r="D393" s="393"/>
      <c r="E393" s="393"/>
      <c r="F393" s="393"/>
      <c r="G393" s="393"/>
      <c r="H393" s="109"/>
    </row>
    <row r="394">
      <c r="A394" s="393"/>
      <c r="B394" s="393"/>
      <c r="C394" s="393"/>
      <c r="D394" s="393"/>
      <c r="E394" s="393"/>
      <c r="F394" s="393"/>
      <c r="G394" s="393"/>
      <c r="H394" s="109"/>
    </row>
    <row r="395">
      <c r="A395" s="393"/>
      <c r="B395" s="393"/>
      <c r="C395" s="393"/>
      <c r="D395" s="393"/>
      <c r="E395" s="393"/>
      <c r="F395" s="393"/>
      <c r="G395" s="393"/>
      <c r="H395" s="109"/>
    </row>
    <row r="396">
      <c r="A396" s="393"/>
      <c r="B396" s="393"/>
      <c r="C396" s="393"/>
      <c r="D396" s="393"/>
      <c r="E396" s="393"/>
      <c r="F396" s="393"/>
      <c r="G396" s="393"/>
      <c r="H396" s="109"/>
    </row>
    <row r="397">
      <c r="A397" s="393"/>
      <c r="B397" s="393"/>
      <c r="C397" s="393"/>
      <c r="D397" s="393"/>
      <c r="E397" s="393"/>
      <c r="F397" s="393"/>
      <c r="G397" s="393"/>
      <c r="H397" s="109"/>
    </row>
    <row r="398">
      <c r="A398" s="393"/>
      <c r="B398" s="393"/>
      <c r="C398" s="393"/>
      <c r="D398" s="393"/>
      <c r="E398" s="393"/>
      <c r="F398" s="393"/>
      <c r="G398" s="393"/>
      <c r="H398" s="109"/>
    </row>
    <row r="399">
      <c r="A399" s="393"/>
      <c r="B399" s="393"/>
      <c r="C399" s="393"/>
      <c r="D399" s="393"/>
      <c r="E399" s="393"/>
      <c r="F399" s="393"/>
      <c r="G399" s="393"/>
      <c r="H399" s="109"/>
    </row>
    <row r="400">
      <c r="A400" s="393"/>
      <c r="B400" s="393"/>
      <c r="C400" s="393"/>
      <c r="D400" s="393"/>
      <c r="E400" s="393"/>
      <c r="F400" s="393"/>
      <c r="G400" s="393"/>
      <c r="H400" s="109"/>
    </row>
    <row r="401">
      <c r="A401" s="393"/>
      <c r="B401" s="393"/>
      <c r="C401" s="393"/>
      <c r="D401" s="393"/>
      <c r="E401" s="393"/>
      <c r="F401" s="393"/>
      <c r="G401" s="393"/>
      <c r="H401" s="109"/>
    </row>
    <row r="402">
      <c r="A402" s="393"/>
      <c r="B402" s="393"/>
      <c r="C402" s="393"/>
      <c r="D402" s="393"/>
      <c r="E402" s="393"/>
      <c r="F402" s="393"/>
      <c r="G402" s="393"/>
      <c r="H402" s="109"/>
    </row>
    <row r="403">
      <c r="A403" s="393"/>
      <c r="B403" s="393"/>
      <c r="C403" s="393"/>
      <c r="D403" s="393"/>
      <c r="E403" s="393"/>
      <c r="F403" s="393"/>
      <c r="G403" s="393"/>
      <c r="H403" s="109"/>
    </row>
    <row r="404">
      <c r="A404" s="393"/>
      <c r="B404" s="393"/>
      <c r="C404" s="393"/>
      <c r="D404" s="393"/>
      <c r="E404" s="393"/>
      <c r="F404" s="393"/>
      <c r="G404" s="393"/>
      <c r="H404" s="109"/>
    </row>
    <row r="405">
      <c r="A405" s="393"/>
      <c r="B405" s="393"/>
      <c r="C405" s="393"/>
      <c r="D405" s="393"/>
      <c r="E405" s="393"/>
      <c r="F405" s="393"/>
      <c r="G405" s="393"/>
      <c r="H405" s="109"/>
    </row>
    <row r="406">
      <c r="A406" s="393"/>
      <c r="B406" s="393"/>
      <c r="C406" s="393"/>
      <c r="D406" s="393"/>
      <c r="E406" s="393"/>
      <c r="F406" s="393"/>
      <c r="G406" s="393"/>
      <c r="H406" s="109"/>
    </row>
    <row r="407">
      <c r="A407" s="393"/>
      <c r="B407" s="393"/>
      <c r="C407" s="393"/>
      <c r="D407" s="393"/>
      <c r="E407" s="393"/>
      <c r="F407" s="393"/>
      <c r="G407" s="393"/>
      <c r="H407" s="109"/>
    </row>
    <row r="408">
      <c r="A408" s="393"/>
      <c r="B408" s="393"/>
      <c r="C408" s="393"/>
      <c r="D408" s="393"/>
      <c r="E408" s="393"/>
      <c r="F408" s="393"/>
      <c r="G408" s="393"/>
      <c r="H408" s="109"/>
    </row>
    <row r="409">
      <c r="A409" s="393"/>
      <c r="B409" s="393"/>
      <c r="C409" s="393"/>
      <c r="D409" s="393"/>
      <c r="E409" s="393"/>
      <c r="F409" s="393"/>
      <c r="G409" s="393"/>
      <c r="H409" s="109"/>
    </row>
    <row r="410">
      <c r="A410" s="393"/>
      <c r="B410" s="393"/>
      <c r="C410" s="393"/>
      <c r="D410" s="393"/>
      <c r="E410" s="393"/>
      <c r="F410" s="393"/>
      <c r="G410" s="393"/>
      <c r="H410" s="109"/>
    </row>
    <row r="411">
      <c r="A411" s="393"/>
      <c r="B411" s="393"/>
      <c r="C411" s="393"/>
      <c r="D411" s="393"/>
      <c r="E411" s="393"/>
      <c r="F411" s="393"/>
      <c r="G411" s="393"/>
      <c r="H411" s="109"/>
    </row>
    <row r="412">
      <c r="A412" s="393"/>
      <c r="B412" s="393"/>
      <c r="C412" s="393"/>
      <c r="D412" s="393"/>
      <c r="E412" s="393"/>
      <c r="F412" s="393"/>
      <c r="G412" s="393"/>
      <c r="H412" s="109"/>
    </row>
    <row r="413">
      <c r="A413" s="393"/>
      <c r="B413" s="393"/>
      <c r="C413" s="393"/>
      <c r="D413" s="393"/>
      <c r="E413" s="393"/>
      <c r="F413" s="393"/>
      <c r="G413" s="393"/>
      <c r="H413" s="109"/>
    </row>
    <row r="414">
      <c r="A414" s="393"/>
      <c r="B414" s="393"/>
      <c r="C414" s="393"/>
      <c r="D414" s="393"/>
      <c r="E414" s="393"/>
      <c r="F414" s="393"/>
      <c r="G414" s="393"/>
      <c r="H414" s="109"/>
    </row>
    <row r="415">
      <c r="A415" s="393"/>
      <c r="B415" s="393"/>
      <c r="C415" s="393"/>
      <c r="D415" s="393"/>
      <c r="E415" s="393"/>
      <c r="F415" s="393"/>
      <c r="G415" s="393"/>
      <c r="H415" s="109"/>
    </row>
    <row r="416">
      <c r="A416" s="393"/>
      <c r="B416" s="393"/>
      <c r="C416" s="393"/>
      <c r="D416" s="393"/>
      <c r="E416" s="393"/>
      <c r="F416" s="393"/>
      <c r="G416" s="393"/>
      <c r="H416" s="109"/>
    </row>
    <row r="417">
      <c r="A417" s="393"/>
      <c r="B417" s="393"/>
      <c r="C417" s="393"/>
      <c r="D417" s="393"/>
      <c r="E417" s="393"/>
      <c r="F417" s="393"/>
      <c r="G417" s="393"/>
      <c r="H417" s="109"/>
    </row>
    <row r="418">
      <c r="A418" s="393"/>
      <c r="B418" s="393"/>
      <c r="C418" s="393"/>
      <c r="D418" s="393"/>
      <c r="E418" s="393"/>
      <c r="F418" s="393"/>
      <c r="G418" s="393"/>
      <c r="H418" s="109"/>
    </row>
    <row r="419">
      <c r="A419" s="393"/>
      <c r="B419" s="393"/>
      <c r="C419" s="393"/>
      <c r="D419" s="393"/>
      <c r="E419" s="393"/>
      <c r="F419" s="393"/>
      <c r="G419" s="393"/>
      <c r="H419" s="109"/>
    </row>
    <row r="420">
      <c r="A420" s="393"/>
      <c r="B420" s="393"/>
      <c r="C420" s="393"/>
      <c r="D420" s="393"/>
      <c r="E420" s="393"/>
      <c r="F420" s="393"/>
      <c r="G420" s="393"/>
      <c r="H420" s="109"/>
    </row>
    <row r="421">
      <c r="A421" s="393"/>
      <c r="B421" s="393"/>
      <c r="C421" s="393"/>
      <c r="D421" s="393"/>
      <c r="E421" s="393"/>
      <c r="F421" s="393"/>
      <c r="G421" s="393"/>
      <c r="H421" s="109"/>
    </row>
    <row r="422">
      <c r="A422" s="393"/>
      <c r="B422" s="393"/>
      <c r="C422" s="393"/>
      <c r="D422" s="393"/>
      <c r="E422" s="393"/>
      <c r="F422" s="393"/>
      <c r="G422" s="393"/>
      <c r="H422" s="109"/>
    </row>
    <row r="423">
      <c r="A423" s="393"/>
      <c r="B423" s="393"/>
      <c r="C423" s="393"/>
      <c r="D423" s="393"/>
      <c r="E423" s="393"/>
      <c r="F423" s="393"/>
      <c r="G423" s="393"/>
      <c r="H423" s="109"/>
    </row>
    <row r="424">
      <c r="A424" s="393"/>
      <c r="B424" s="393"/>
      <c r="C424" s="393"/>
      <c r="D424" s="393"/>
      <c r="E424" s="393"/>
      <c r="F424" s="393"/>
      <c r="G424" s="393"/>
      <c r="H424" s="109"/>
    </row>
    <row r="425">
      <c r="A425" s="393"/>
      <c r="B425" s="393"/>
      <c r="C425" s="393"/>
      <c r="D425" s="393"/>
      <c r="E425" s="393"/>
      <c r="F425" s="393"/>
      <c r="G425" s="393"/>
      <c r="H425" s="109"/>
    </row>
    <row r="426">
      <c r="A426" s="393"/>
      <c r="B426" s="393"/>
      <c r="C426" s="393"/>
      <c r="D426" s="393"/>
      <c r="E426" s="393"/>
      <c r="F426" s="393"/>
      <c r="G426" s="393"/>
      <c r="H426" s="109"/>
    </row>
    <row r="427">
      <c r="A427" s="393"/>
      <c r="B427" s="393"/>
      <c r="C427" s="393"/>
      <c r="D427" s="393"/>
      <c r="E427" s="393"/>
      <c r="F427" s="393"/>
      <c r="G427" s="393"/>
      <c r="H427" s="109"/>
    </row>
    <row r="428">
      <c r="A428" s="393"/>
      <c r="B428" s="393"/>
      <c r="C428" s="393"/>
      <c r="D428" s="393"/>
      <c r="E428" s="393"/>
      <c r="F428" s="393"/>
      <c r="G428" s="393"/>
      <c r="H428" s="109"/>
    </row>
    <row r="429">
      <c r="A429" s="393"/>
      <c r="B429" s="393"/>
      <c r="C429" s="393"/>
      <c r="D429" s="393"/>
      <c r="E429" s="393"/>
      <c r="F429" s="393"/>
      <c r="G429" s="393"/>
      <c r="H429" s="109"/>
    </row>
    <row r="430">
      <c r="A430" s="393"/>
      <c r="B430" s="393"/>
      <c r="C430" s="393"/>
      <c r="D430" s="393"/>
      <c r="E430" s="393"/>
      <c r="F430" s="393"/>
      <c r="G430" s="393"/>
      <c r="H430" s="109"/>
    </row>
    <row r="431">
      <c r="A431" s="393"/>
      <c r="B431" s="393"/>
      <c r="C431" s="393"/>
      <c r="D431" s="393"/>
      <c r="E431" s="393"/>
      <c r="F431" s="393"/>
      <c r="G431" s="393"/>
      <c r="H431" s="109"/>
    </row>
    <row r="432">
      <c r="A432" s="393"/>
      <c r="B432" s="393"/>
      <c r="C432" s="393"/>
      <c r="D432" s="393"/>
      <c r="E432" s="393"/>
      <c r="F432" s="393"/>
      <c r="G432" s="393"/>
      <c r="H432" s="109"/>
    </row>
    <row r="433">
      <c r="A433" s="393"/>
      <c r="B433" s="393"/>
      <c r="C433" s="393"/>
      <c r="D433" s="393"/>
      <c r="E433" s="393"/>
      <c r="F433" s="393"/>
      <c r="G433" s="393"/>
      <c r="H433" s="109"/>
    </row>
    <row r="434">
      <c r="A434" s="393"/>
      <c r="B434" s="393"/>
      <c r="C434" s="393"/>
      <c r="D434" s="393"/>
      <c r="E434" s="393"/>
      <c r="F434" s="393"/>
      <c r="G434" s="393"/>
      <c r="H434" s="109"/>
    </row>
    <row r="435">
      <c r="A435" s="393"/>
      <c r="B435" s="393"/>
      <c r="C435" s="393"/>
      <c r="D435" s="393"/>
      <c r="E435" s="393"/>
      <c r="F435" s="393"/>
      <c r="G435" s="393"/>
      <c r="H435" s="109"/>
    </row>
    <row r="436">
      <c r="A436" s="393"/>
      <c r="B436" s="393"/>
      <c r="C436" s="393"/>
      <c r="D436" s="393"/>
      <c r="E436" s="393"/>
      <c r="F436" s="393"/>
      <c r="G436" s="393"/>
      <c r="H436" s="109"/>
    </row>
    <row r="437">
      <c r="A437" s="393"/>
      <c r="B437" s="393"/>
      <c r="C437" s="393"/>
      <c r="D437" s="393"/>
      <c r="E437" s="393"/>
      <c r="F437" s="393"/>
      <c r="G437" s="393"/>
      <c r="H437" s="109"/>
    </row>
    <row r="438">
      <c r="A438" s="393"/>
      <c r="B438" s="393"/>
      <c r="C438" s="393"/>
      <c r="D438" s="393"/>
      <c r="E438" s="393"/>
      <c r="F438" s="393"/>
      <c r="G438" s="393"/>
      <c r="H438" s="109"/>
    </row>
    <row r="439">
      <c r="A439" s="393"/>
      <c r="B439" s="393"/>
      <c r="C439" s="393"/>
      <c r="D439" s="393"/>
      <c r="E439" s="393"/>
      <c r="F439" s="393"/>
      <c r="G439" s="393"/>
      <c r="H439" s="109"/>
    </row>
    <row r="440">
      <c r="A440" s="393"/>
      <c r="B440" s="393"/>
      <c r="C440" s="393"/>
      <c r="D440" s="393"/>
      <c r="E440" s="393"/>
      <c r="F440" s="393"/>
      <c r="G440" s="393"/>
      <c r="H440" s="109"/>
    </row>
    <row r="441">
      <c r="A441" s="393"/>
      <c r="B441" s="393"/>
      <c r="C441" s="393"/>
      <c r="D441" s="393"/>
      <c r="E441" s="393"/>
      <c r="F441" s="393"/>
      <c r="G441" s="393"/>
      <c r="H441" s="109"/>
    </row>
    <row r="442">
      <c r="A442" s="393"/>
      <c r="B442" s="393"/>
      <c r="C442" s="393"/>
      <c r="D442" s="393"/>
      <c r="E442" s="393"/>
      <c r="F442" s="393"/>
      <c r="G442" s="393"/>
      <c r="H442" s="109"/>
    </row>
    <row r="443">
      <c r="A443" s="393"/>
      <c r="B443" s="393"/>
      <c r="C443" s="393"/>
      <c r="D443" s="393"/>
      <c r="E443" s="393"/>
      <c r="F443" s="393"/>
      <c r="G443" s="393"/>
      <c r="H443" s="109"/>
    </row>
    <row r="444">
      <c r="A444" s="393"/>
      <c r="B444" s="393"/>
      <c r="C444" s="393"/>
      <c r="D444" s="393"/>
      <c r="E444" s="393"/>
      <c r="F444" s="393"/>
      <c r="G444" s="393"/>
      <c r="H444" s="109"/>
    </row>
    <row r="445">
      <c r="A445" s="393"/>
      <c r="B445" s="393"/>
      <c r="C445" s="393"/>
      <c r="D445" s="393"/>
      <c r="E445" s="393"/>
      <c r="F445" s="393"/>
      <c r="G445" s="393"/>
      <c r="H445" s="109"/>
    </row>
    <row r="446">
      <c r="A446" s="393"/>
      <c r="B446" s="393"/>
      <c r="C446" s="393"/>
      <c r="D446" s="393"/>
      <c r="E446" s="393"/>
      <c r="F446" s="393"/>
      <c r="G446" s="393"/>
      <c r="H446" s="109"/>
    </row>
    <row r="447">
      <c r="A447" s="393"/>
      <c r="B447" s="393"/>
      <c r="C447" s="393"/>
      <c r="D447" s="393"/>
      <c r="E447" s="393"/>
      <c r="F447" s="393"/>
      <c r="G447" s="393"/>
      <c r="H447" s="109"/>
    </row>
    <row r="448">
      <c r="A448" s="393"/>
      <c r="B448" s="393"/>
      <c r="C448" s="393"/>
      <c r="D448" s="393"/>
      <c r="E448" s="393"/>
      <c r="F448" s="393"/>
      <c r="G448" s="393"/>
      <c r="H448" s="109"/>
    </row>
    <row r="449">
      <c r="A449" s="393"/>
      <c r="B449" s="393"/>
      <c r="C449" s="393"/>
      <c r="D449" s="393"/>
      <c r="E449" s="393"/>
      <c r="F449" s="393"/>
      <c r="G449" s="393"/>
      <c r="H449" s="109"/>
    </row>
    <row r="450">
      <c r="A450" s="393"/>
      <c r="B450" s="393"/>
      <c r="C450" s="393"/>
      <c r="D450" s="393"/>
      <c r="E450" s="393"/>
      <c r="F450" s="393"/>
      <c r="G450" s="393"/>
      <c r="H450" s="109"/>
    </row>
    <row r="451">
      <c r="A451" s="393"/>
      <c r="B451" s="393"/>
      <c r="C451" s="393"/>
      <c r="D451" s="393"/>
      <c r="E451" s="393"/>
      <c r="F451" s="393"/>
      <c r="G451" s="393"/>
      <c r="H451" s="109"/>
    </row>
    <row r="452">
      <c r="A452" s="393"/>
      <c r="B452" s="393"/>
      <c r="C452" s="393"/>
      <c r="D452" s="393"/>
      <c r="E452" s="393"/>
      <c r="F452" s="393"/>
      <c r="G452" s="393"/>
      <c r="H452" s="109"/>
    </row>
    <row r="453">
      <c r="A453" s="393"/>
      <c r="B453" s="393"/>
      <c r="C453" s="393"/>
      <c r="D453" s="393"/>
      <c r="E453" s="393"/>
      <c r="F453" s="393"/>
      <c r="G453" s="393"/>
      <c r="H453" s="109"/>
    </row>
    <row r="454">
      <c r="A454" s="393"/>
      <c r="B454" s="393"/>
      <c r="C454" s="393"/>
      <c r="D454" s="393"/>
      <c r="E454" s="393"/>
      <c r="F454" s="393"/>
      <c r="G454" s="393"/>
      <c r="H454" s="109"/>
    </row>
    <row r="455">
      <c r="A455" s="393"/>
      <c r="B455" s="393"/>
      <c r="C455" s="393"/>
      <c r="D455" s="393"/>
      <c r="E455" s="393"/>
      <c r="F455" s="393"/>
      <c r="G455" s="393"/>
      <c r="H455" s="109"/>
    </row>
    <row r="456">
      <c r="A456" s="393"/>
      <c r="B456" s="393"/>
      <c r="C456" s="393"/>
      <c r="D456" s="393"/>
      <c r="E456" s="393"/>
      <c r="F456" s="393"/>
      <c r="G456" s="393"/>
      <c r="H456" s="109"/>
    </row>
    <row r="457">
      <c r="A457" s="393"/>
      <c r="B457" s="393"/>
      <c r="C457" s="393"/>
      <c r="D457" s="393"/>
      <c r="E457" s="393"/>
      <c r="F457" s="393"/>
      <c r="G457" s="393"/>
      <c r="H457" s="109"/>
    </row>
    <row r="458">
      <c r="A458" s="393"/>
      <c r="B458" s="393"/>
      <c r="C458" s="393"/>
      <c r="D458" s="393"/>
      <c r="E458" s="393"/>
      <c r="F458" s="393"/>
      <c r="G458" s="393"/>
      <c r="H458" s="109"/>
    </row>
    <row r="459">
      <c r="A459" s="393"/>
      <c r="B459" s="393"/>
      <c r="C459" s="393"/>
      <c r="D459" s="393"/>
      <c r="E459" s="393"/>
      <c r="F459" s="393"/>
      <c r="G459" s="393"/>
      <c r="H459" s="109"/>
    </row>
    <row r="460">
      <c r="A460" s="393"/>
      <c r="B460" s="393"/>
      <c r="C460" s="393"/>
      <c r="D460" s="393"/>
      <c r="E460" s="393"/>
      <c r="F460" s="393"/>
      <c r="G460" s="393"/>
      <c r="H460" s="109"/>
    </row>
    <row r="461">
      <c r="A461" s="393"/>
      <c r="B461" s="393"/>
      <c r="C461" s="393"/>
      <c r="D461" s="393"/>
      <c r="E461" s="393"/>
      <c r="F461" s="393"/>
      <c r="G461" s="393"/>
      <c r="H461" s="109"/>
    </row>
    <row r="462">
      <c r="A462" s="393"/>
      <c r="B462" s="393"/>
      <c r="C462" s="393"/>
      <c r="D462" s="393"/>
      <c r="E462" s="393"/>
      <c r="F462" s="393"/>
      <c r="G462" s="393"/>
      <c r="H462" s="109"/>
    </row>
    <row r="463">
      <c r="A463" s="393"/>
      <c r="B463" s="393"/>
      <c r="C463" s="393"/>
      <c r="D463" s="393"/>
      <c r="E463" s="393"/>
      <c r="F463" s="393"/>
      <c r="G463" s="393"/>
      <c r="H463" s="109"/>
    </row>
    <row r="464">
      <c r="A464" s="393"/>
      <c r="B464" s="393"/>
      <c r="C464" s="393"/>
      <c r="D464" s="393"/>
      <c r="E464" s="393"/>
      <c r="F464" s="393"/>
      <c r="G464" s="393"/>
      <c r="H464" s="109"/>
    </row>
    <row r="465">
      <c r="A465" s="393"/>
      <c r="B465" s="393"/>
      <c r="C465" s="393"/>
      <c r="D465" s="393"/>
      <c r="E465" s="393"/>
      <c r="F465" s="393"/>
      <c r="G465" s="393"/>
      <c r="H465" s="109"/>
    </row>
    <row r="466">
      <c r="A466" s="393"/>
      <c r="B466" s="393"/>
      <c r="C466" s="393"/>
      <c r="D466" s="393"/>
      <c r="E466" s="393"/>
      <c r="F466" s="393"/>
      <c r="G466" s="393"/>
      <c r="H466" s="109"/>
    </row>
    <row r="467">
      <c r="A467" s="393"/>
      <c r="B467" s="393"/>
      <c r="C467" s="393"/>
      <c r="D467" s="393"/>
      <c r="E467" s="393"/>
      <c r="F467" s="393"/>
      <c r="G467" s="393"/>
      <c r="H467" s="109"/>
    </row>
    <row r="468">
      <c r="A468" s="393"/>
      <c r="B468" s="393"/>
      <c r="C468" s="393"/>
      <c r="D468" s="393"/>
      <c r="E468" s="393"/>
      <c r="F468" s="393"/>
      <c r="G468" s="393"/>
      <c r="H468" s="109"/>
    </row>
    <row r="469">
      <c r="A469" s="393"/>
      <c r="B469" s="393"/>
      <c r="C469" s="393"/>
      <c r="D469" s="393"/>
      <c r="E469" s="393"/>
      <c r="F469" s="393"/>
      <c r="G469" s="393"/>
      <c r="H469" s="109"/>
    </row>
    <row r="470">
      <c r="A470" s="393"/>
      <c r="B470" s="393"/>
      <c r="C470" s="393"/>
      <c r="D470" s="393"/>
      <c r="E470" s="393"/>
      <c r="F470" s="393"/>
      <c r="G470" s="393"/>
      <c r="H470" s="109"/>
    </row>
    <row r="471">
      <c r="A471" s="393"/>
      <c r="B471" s="393"/>
      <c r="C471" s="393"/>
      <c r="D471" s="393"/>
      <c r="E471" s="393"/>
      <c r="F471" s="393"/>
      <c r="G471" s="393"/>
      <c r="H471" s="109"/>
    </row>
    <row r="472">
      <c r="A472" s="393"/>
      <c r="B472" s="393"/>
      <c r="C472" s="393"/>
      <c r="D472" s="393"/>
      <c r="E472" s="393"/>
      <c r="F472" s="393"/>
      <c r="G472" s="393"/>
      <c r="H472" s="109"/>
    </row>
    <row r="473">
      <c r="A473" s="393"/>
      <c r="B473" s="393"/>
      <c r="C473" s="393"/>
      <c r="D473" s="393"/>
      <c r="E473" s="393"/>
      <c r="F473" s="393"/>
      <c r="G473" s="393"/>
      <c r="H473" s="109"/>
    </row>
    <row r="474">
      <c r="A474" s="393"/>
      <c r="B474" s="393"/>
      <c r="C474" s="393"/>
      <c r="D474" s="393"/>
      <c r="E474" s="393"/>
      <c r="F474" s="393"/>
      <c r="G474" s="393"/>
      <c r="H474" s="109"/>
    </row>
    <row r="475">
      <c r="A475" s="393"/>
      <c r="B475" s="393"/>
      <c r="C475" s="393"/>
      <c r="D475" s="393"/>
      <c r="E475" s="393"/>
      <c r="F475" s="393"/>
      <c r="G475" s="393"/>
      <c r="H475" s="109"/>
    </row>
    <row r="476">
      <c r="A476" s="393"/>
      <c r="B476" s="393"/>
      <c r="C476" s="393"/>
      <c r="D476" s="393"/>
      <c r="E476" s="393"/>
      <c r="F476" s="393"/>
      <c r="G476" s="393"/>
      <c r="H476" s="109"/>
    </row>
    <row r="477">
      <c r="A477" s="393"/>
      <c r="B477" s="393"/>
      <c r="C477" s="393"/>
      <c r="D477" s="393"/>
      <c r="E477" s="393"/>
      <c r="F477" s="393"/>
      <c r="G477" s="393"/>
      <c r="H477" s="109"/>
    </row>
    <row r="478">
      <c r="A478" s="393"/>
      <c r="B478" s="393"/>
      <c r="C478" s="393"/>
      <c r="D478" s="393"/>
      <c r="E478" s="393"/>
      <c r="F478" s="393"/>
      <c r="G478" s="393"/>
      <c r="H478" s="109"/>
    </row>
    <row r="479">
      <c r="A479" s="393"/>
      <c r="B479" s="393"/>
      <c r="C479" s="393"/>
      <c r="D479" s="393"/>
      <c r="E479" s="393"/>
      <c r="F479" s="393"/>
      <c r="G479" s="393"/>
      <c r="H479" s="109"/>
    </row>
    <row r="480">
      <c r="A480" s="393"/>
      <c r="B480" s="393"/>
      <c r="C480" s="393"/>
      <c r="D480" s="393"/>
      <c r="E480" s="393"/>
      <c r="F480" s="393"/>
      <c r="G480" s="393"/>
      <c r="H480" s="109"/>
    </row>
    <row r="481">
      <c r="A481" s="393"/>
      <c r="B481" s="393"/>
      <c r="C481" s="393"/>
      <c r="D481" s="393"/>
      <c r="E481" s="393"/>
      <c r="F481" s="393"/>
      <c r="G481" s="393"/>
      <c r="H481" s="109"/>
    </row>
    <row r="482">
      <c r="A482" s="393"/>
      <c r="B482" s="393"/>
      <c r="C482" s="393"/>
      <c r="D482" s="393"/>
      <c r="E482" s="393"/>
      <c r="F482" s="393"/>
      <c r="G482" s="393"/>
      <c r="H482" s="109"/>
    </row>
    <row r="483">
      <c r="A483" s="393"/>
      <c r="B483" s="393"/>
      <c r="C483" s="393"/>
      <c r="D483" s="393"/>
      <c r="E483" s="393"/>
      <c r="F483" s="393"/>
      <c r="G483" s="393"/>
      <c r="H483" s="109"/>
    </row>
    <row r="484">
      <c r="A484" s="393"/>
      <c r="B484" s="393"/>
      <c r="C484" s="393"/>
      <c r="D484" s="393"/>
      <c r="E484" s="393"/>
      <c r="F484" s="393"/>
      <c r="G484" s="393"/>
      <c r="H484" s="109"/>
    </row>
    <row r="485">
      <c r="A485" s="393"/>
      <c r="B485" s="393"/>
      <c r="C485" s="393"/>
      <c r="D485" s="393"/>
      <c r="E485" s="393"/>
      <c r="F485" s="393"/>
      <c r="G485" s="393"/>
      <c r="H485" s="109"/>
    </row>
    <row r="486">
      <c r="A486" s="393"/>
      <c r="B486" s="393"/>
      <c r="C486" s="393"/>
      <c r="D486" s="393"/>
      <c r="E486" s="393"/>
      <c r="F486" s="393"/>
      <c r="G486" s="393"/>
      <c r="H486" s="109"/>
    </row>
    <row r="487">
      <c r="A487" s="393"/>
      <c r="B487" s="393"/>
      <c r="C487" s="393"/>
      <c r="D487" s="393"/>
      <c r="E487" s="393"/>
      <c r="F487" s="393"/>
      <c r="G487" s="393"/>
      <c r="H487" s="109"/>
    </row>
    <row r="488">
      <c r="A488" s="393"/>
      <c r="B488" s="393"/>
      <c r="C488" s="393"/>
      <c r="D488" s="393"/>
      <c r="E488" s="393"/>
      <c r="F488" s="393"/>
      <c r="G488" s="393"/>
      <c r="H488" s="109"/>
    </row>
    <row r="489">
      <c r="A489" s="393"/>
      <c r="B489" s="393"/>
      <c r="C489" s="393"/>
      <c r="D489" s="393"/>
      <c r="E489" s="393"/>
      <c r="F489" s="393"/>
      <c r="G489" s="393"/>
      <c r="H489" s="109"/>
    </row>
    <row r="490">
      <c r="A490" s="393"/>
      <c r="B490" s="393"/>
      <c r="C490" s="393"/>
      <c r="D490" s="393"/>
      <c r="E490" s="393"/>
      <c r="F490" s="393"/>
      <c r="G490" s="393"/>
      <c r="H490" s="109"/>
    </row>
    <row r="491">
      <c r="A491" s="393"/>
      <c r="B491" s="393"/>
      <c r="C491" s="393"/>
      <c r="D491" s="393"/>
      <c r="E491" s="393"/>
      <c r="F491" s="393"/>
      <c r="G491" s="393"/>
      <c r="H491" s="109"/>
    </row>
    <row r="492">
      <c r="A492" s="393"/>
      <c r="B492" s="393"/>
      <c r="C492" s="393"/>
      <c r="D492" s="393"/>
      <c r="E492" s="393"/>
      <c r="F492" s="393"/>
      <c r="G492" s="393"/>
      <c r="H492" s="109"/>
    </row>
    <row r="493">
      <c r="A493" s="393"/>
      <c r="B493" s="393"/>
      <c r="C493" s="393"/>
      <c r="D493" s="393"/>
      <c r="E493" s="393"/>
      <c r="F493" s="393"/>
      <c r="G493" s="393"/>
      <c r="H493" s="109"/>
    </row>
    <row r="494">
      <c r="A494" s="393"/>
      <c r="B494" s="393"/>
      <c r="C494" s="393"/>
      <c r="D494" s="393"/>
      <c r="E494" s="393"/>
      <c r="F494" s="393"/>
      <c r="G494" s="393"/>
      <c r="H494" s="109"/>
    </row>
    <row r="495">
      <c r="A495" s="393"/>
      <c r="B495" s="393"/>
      <c r="C495" s="393"/>
      <c r="D495" s="393"/>
      <c r="E495" s="393"/>
      <c r="F495" s="393"/>
      <c r="G495" s="393"/>
      <c r="H495" s="109"/>
    </row>
    <row r="496">
      <c r="A496" s="393"/>
      <c r="B496" s="393"/>
      <c r="C496" s="393"/>
      <c r="D496" s="393"/>
      <c r="E496" s="393"/>
      <c r="F496" s="393"/>
      <c r="G496" s="393"/>
      <c r="H496" s="109"/>
    </row>
    <row r="497">
      <c r="A497" s="393"/>
      <c r="B497" s="393"/>
      <c r="C497" s="393"/>
      <c r="D497" s="393"/>
      <c r="E497" s="393"/>
      <c r="F497" s="393"/>
      <c r="G497" s="393"/>
      <c r="H497" s="109"/>
    </row>
    <row r="498">
      <c r="A498" s="393"/>
      <c r="B498" s="393"/>
      <c r="C498" s="393"/>
      <c r="D498" s="393"/>
      <c r="E498" s="393"/>
      <c r="F498" s="393"/>
      <c r="G498" s="393"/>
      <c r="H498" s="109"/>
    </row>
    <row r="499">
      <c r="A499" s="393"/>
      <c r="B499" s="393"/>
      <c r="C499" s="393"/>
      <c r="D499" s="393"/>
      <c r="E499" s="393"/>
      <c r="F499" s="393"/>
      <c r="G499" s="393"/>
      <c r="H499" s="109"/>
    </row>
    <row r="500">
      <c r="A500" s="393"/>
      <c r="B500" s="393"/>
      <c r="C500" s="393"/>
      <c r="D500" s="393"/>
      <c r="E500" s="393"/>
      <c r="F500" s="393"/>
      <c r="G500" s="393"/>
      <c r="H500" s="109"/>
    </row>
    <row r="501">
      <c r="A501" s="393"/>
      <c r="B501" s="393"/>
      <c r="C501" s="393"/>
      <c r="D501" s="393"/>
      <c r="E501" s="393"/>
      <c r="F501" s="393"/>
      <c r="G501" s="393"/>
      <c r="H501" s="109"/>
    </row>
    <row r="502">
      <c r="A502" s="393"/>
      <c r="B502" s="393"/>
      <c r="C502" s="393"/>
      <c r="D502" s="393"/>
      <c r="E502" s="393"/>
      <c r="F502" s="393"/>
      <c r="G502" s="393"/>
      <c r="H502" s="109"/>
    </row>
    <row r="503">
      <c r="A503" s="393"/>
      <c r="B503" s="393"/>
      <c r="C503" s="393"/>
      <c r="D503" s="393"/>
      <c r="E503" s="393"/>
      <c r="F503" s="393"/>
      <c r="G503" s="393"/>
      <c r="H503" s="109"/>
    </row>
    <row r="504">
      <c r="A504" s="393"/>
      <c r="B504" s="393"/>
      <c r="C504" s="393"/>
      <c r="D504" s="393"/>
      <c r="E504" s="393"/>
      <c r="F504" s="393"/>
      <c r="G504" s="393"/>
      <c r="H504" s="109"/>
    </row>
    <row r="505">
      <c r="A505" s="393"/>
      <c r="B505" s="393"/>
      <c r="C505" s="393"/>
      <c r="D505" s="393"/>
      <c r="E505" s="393"/>
      <c r="F505" s="393"/>
      <c r="G505" s="393"/>
      <c r="H505" s="109"/>
    </row>
    <row r="506">
      <c r="A506" s="393"/>
      <c r="B506" s="393"/>
      <c r="C506" s="393"/>
      <c r="D506" s="393"/>
      <c r="E506" s="393"/>
      <c r="F506" s="393"/>
      <c r="G506" s="393"/>
      <c r="H506" s="109"/>
    </row>
    <row r="507">
      <c r="A507" s="393"/>
      <c r="B507" s="393"/>
      <c r="C507" s="393"/>
      <c r="D507" s="393"/>
      <c r="E507" s="393"/>
      <c r="F507" s="393"/>
      <c r="G507" s="393"/>
      <c r="H507" s="109"/>
    </row>
    <row r="508">
      <c r="A508" s="393"/>
      <c r="B508" s="393"/>
      <c r="C508" s="393"/>
      <c r="D508" s="393"/>
      <c r="E508" s="393"/>
      <c r="F508" s="393"/>
      <c r="G508" s="393"/>
      <c r="H508" s="109"/>
    </row>
    <row r="509">
      <c r="A509" s="393"/>
      <c r="B509" s="393"/>
      <c r="C509" s="393"/>
      <c r="D509" s="393"/>
      <c r="E509" s="393"/>
      <c r="F509" s="393"/>
      <c r="G509" s="393"/>
      <c r="H509" s="109"/>
    </row>
    <row r="510">
      <c r="A510" s="393"/>
      <c r="B510" s="393"/>
      <c r="C510" s="393"/>
      <c r="D510" s="393"/>
      <c r="E510" s="393"/>
      <c r="F510" s="393"/>
      <c r="G510" s="393"/>
      <c r="H510" s="109"/>
    </row>
    <row r="511">
      <c r="A511" s="393"/>
      <c r="B511" s="393"/>
      <c r="C511" s="393"/>
      <c r="D511" s="393"/>
      <c r="E511" s="393"/>
      <c r="F511" s="393"/>
      <c r="G511" s="393"/>
      <c r="H511" s="109"/>
    </row>
    <row r="512">
      <c r="A512" s="393"/>
      <c r="B512" s="393"/>
      <c r="C512" s="393"/>
      <c r="D512" s="393"/>
      <c r="E512" s="393"/>
      <c r="F512" s="393"/>
      <c r="G512" s="393"/>
      <c r="H512" s="109"/>
    </row>
    <row r="513">
      <c r="A513" s="393"/>
      <c r="B513" s="393"/>
      <c r="C513" s="393"/>
      <c r="D513" s="393"/>
      <c r="E513" s="393"/>
      <c r="F513" s="393"/>
      <c r="G513" s="393"/>
      <c r="H513" s="109"/>
    </row>
    <row r="514">
      <c r="A514" s="393"/>
      <c r="B514" s="393"/>
      <c r="C514" s="393"/>
      <c r="D514" s="393"/>
      <c r="E514" s="393"/>
      <c r="F514" s="393"/>
      <c r="G514" s="393"/>
      <c r="H514" s="109"/>
    </row>
    <row r="515">
      <c r="A515" s="393"/>
      <c r="B515" s="393"/>
      <c r="C515" s="393"/>
      <c r="D515" s="393"/>
      <c r="E515" s="393"/>
      <c r="F515" s="393"/>
      <c r="G515" s="393"/>
      <c r="H515" s="109"/>
    </row>
    <row r="516">
      <c r="A516" s="393"/>
      <c r="B516" s="393"/>
      <c r="C516" s="393"/>
      <c r="D516" s="393"/>
      <c r="E516" s="393"/>
      <c r="F516" s="393"/>
      <c r="G516" s="393"/>
      <c r="H516" s="109"/>
    </row>
    <row r="517">
      <c r="A517" s="393"/>
      <c r="B517" s="393"/>
      <c r="C517" s="393"/>
      <c r="D517" s="393"/>
      <c r="E517" s="393"/>
      <c r="F517" s="393"/>
      <c r="G517" s="393"/>
      <c r="H517" s="109"/>
    </row>
    <row r="518">
      <c r="A518" s="393"/>
      <c r="B518" s="393"/>
      <c r="C518" s="393"/>
      <c r="D518" s="393"/>
      <c r="E518" s="393"/>
      <c r="F518" s="393"/>
      <c r="G518" s="393"/>
      <c r="H518" s="109"/>
    </row>
    <row r="519">
      <c r="A519" s="393"/>
      <c r="B519" s="393"/>
      <c r="C519" s="393"/>
      <c r="D519" s="393"/>
      <c r="E519" s="393"/>
      <c r="F519" s="393"/>
      <c r="G519" s="393"/>
      <c r="H519" s="109"/>
    </row>
    <row r="520">
      <c r="A520" s="393"/>
      <c r="B520" s="393"/>
      <c r="C520" s="393"/>
      <c r="D520" s="393"/>
      <c r="E520" s="393"/>
      <c r="F520" s="393"/>
      <c r="G520" s="393"/>
      <c r="H520" s="109"/>
    </row>
    <row r="521">
      <c r="A521" s="393"/>
      <c r="B521" s="393"/>
      <c r="C521" s="393"/>
      <c r="D521" s="393"/>
      <c r="E521" s="393"/>
      <c r="F521" s="393"/>
      <c r="G521" s="393"/>
      <c r="H521" s="109"/>
    </row>
    <row r="522">
      <c r="A522" s="393"/>
      <c r="B522" s="393"/>
      <c r="C522" s="393"/>
      <c r="D522" s="393"/>
      <c r="E522" s="393"/>
      <c r="F522" s="393"/>
      <c r="G522" s="393"/>
      <c r="H522" s="109"/>
    </row>
    <row r="523">
      <c r="A523" s="393"/>
      <c r="B523" s="393"/>
      <c r="C523" s="393"/>
      <c r="D523" s="393"/>
      <c r="E523" s="393"/>
      <c r="F523" s="393"/>
      <c r="G523" s="393"/>
      <c r="H523" s="109"/>
    </row>
    <row r="524">
      <c r="A524" s="393"/>
      <c r="B524" s="393"/>
      <c r="C524" s="393"/>
      <c r="D524" s="393"/>
      <c r="E524" s="393"/>
      <c r="F524" s="393"/>
      <c r="G524" s="393"/>
      <c r="H524" s="109"/>
    </row>
    <row r="525">
      <c r="A525" s="393"/>
      <c r="B525" s="393"/>
      <c r="C525" s="393"/>
      <c r="D525" s="393"/>
      <c r="E525" s="393"/>
      <c r="F525" s="393"/>
      <c r="G525" s="393"/>
      <c r="H525" s="109"/>
    </row>
    <row r="526">
      <c r="A526" s="393"/>
      <c r="B526" s="393"/>
      <c r="C526" s="393"/>
      <c r="D526" s="393"/>
      <c r="E526" s="393"/>
      <c r="F526" s="393"/>
      <c r="G526" s="393"/>
      <c r="H526" s="109"/>
    </row>
    <row r="527">
      <c r="A527" s="393"/>
      <c r="B527" s="393"/>
      <c r="C527" s="393"/>
      <c r="D527" s="393"/>
      <c r="E527" s="393"/>
      <c r="F527" s="393"/>
      <c r="G527" s="393"/>
      <c r="H527" s="109"/>
    </row>
    <row r="528">
      <c r="A528" s="393"/>
      <c r="B528" s="393"/>
      <c r="C528" s="393"/>
      <c r="D528" s="393"/>
      <c r="E528" s="393"/>
      <c r="F528" s="393"/>
      <c r="G528" s="393"/>
      <c r="H528" s="109"/>
    </row>
    <row r="529">
      <c r="A529" s="393"/>
      <c r="B529" s="393"/>
      <c r="C529" s="393"/>
      <c r="D529" s="393"/>
      <c r="E529" s="393"/>
      <c r="F529" s="393"/>
      <c r="G529" s="393"/>
      <c r="H529" s="109"/>
    </row>
    <row r="530">
      <c r="A530" s="393"/>
      <c r="B530" s="393"/>
      <c r="C530" s="393"/>
      <c r="D530" s="393"/>
      <c r="E530" s="393"/>
      <c r="F530" s="393"/>
      <c r="G530" s="393"/>
      <c r="H530" s="109"/>
    </row>
    <row r="531">
      <c r="A531" s="393"/>
      <c r="B531" s="393"/>
      <c r="C531" s="393"/>
      <c r="D531" s="393"/>
      <c r="E531" s="393"/>
      <c r="F531" s="393"/>
      <c r="G531" s="393"/>
      <c r="H531" s="109"/>
    </row>
    <row r="532">
      <c r="A532" s="393"/>
      <c r="B532" s="393"/>
      <c r="C532" s="393"/>
      <c r="D532" s="393"/>
      <c r="E532" s="393"/>
      <c r="F532" s="393"/>
      <c r="G532" s="393"/>
      <c r="H532" s="109"/>
    </row>
    <row r="533">
      <c r="A533" s="393"/>
      <c r="B533" s="393"/>
      <c r="C533" s="393"/>
      <c r="D533" s="393"/>
      <c r="E533" s="393"/>
      <c r="F533" s="393"/>
      <c r="G533" s="393"/>
      <c r="H533" s="109"/>
    </row>
    <row r="534">
      <c r="A534" s="393"/>
      <c r="B534" s="393"/>
      <c r="C534" s="393"/>
      <c r="D534" s="393"/>
      <c r="E534" s="393"/>
      <c r="F534" s="393"/>
      <c r="G534" s="393"/>
      <c r="H534" s="109"/>
    </row>
    <row r="535">
      <c r="A535" s="393"/>
      <c r="B535" s="393"/>
      <c r="C535" s="393"/>
      <c r="D535" s="393"/>
      <c r="E535" s="393"/>
      <c r="F535" s="393"/>
      <c r="G535" s="393"/>
      <c r="H535" s="109"/>
    </row>
    <row r="536">
      <c r="A536" s="393"/>
      <c r="B536" s="393"/>
      <c r="C536" s="393"/>
      <c r="D536" s="393"/>
      <c r="E536" s="393"/>
      <c r="F536" s="393"/>
      <c r="G536" s="393"/>
      <c r="H536" s="109"/>
    </row>
    <row r="537">
      <c r="A537" s="393"/>
      <c r="B537" s="393"/>
      <c r="C537" s="393"/>
      <c r="D537" s="393"/>
      <c r="E537" s="393"/>
      <c r="F537" s="393"/>
      <c r="G537" s="393"/>
      <c r="H537" s="109"/>
    </row>
    <row r="538">
      <c r="A538" s="393"/>
      <c r="B538" s="393"/>
      <c r="C538" s="393"/>
      <c r="D538" s="393"/>
      <c r="E538" s="393"/>
      <c r="F538" s="393"/>
      <c r="G538" s="393"/>
      <c r="H538" s="109"/>
    </row>
    <row r="539">
      <c r="A539" s="393"/>
      <c r="B539" s="393"/>
      <c r="C539" s="393"/>
      <c r="D539" s="393"/>
      <c r="E539" s="393"/>
      <c r="F539" s="393"/>
      <c r="G539" s="393"/>
      <c r="H539" s="109"/>
    </row>
    <row r="540">
      <c r="A540" s="393"/>
      <c r="B540" s="393"/>
      <c r="C540" s="393"/>
      <c r="D540" s="393"/>
      <c r="E540" s="393"/>
      <c r="F540" s="393"/>
      <c r="G540" s="393"/>
      <c r="H540" s="109"/>
    </row>
    <row r="541">
      <c r="A541" s="393"/>
      <c r="B541" s="393"/>
      <c r="C541" s="393"/>
      <c r="D541" s="393"/>
      <c r="E541" s="393"/>
      <c r="F541" s="393"/>
      <c r="G541" s="393"/>
      <c r="H541" s="109"/>
    </row>
    <row r="542">
      <c r="A542" s="393"/>
      <c r="B542" s="393"/>
      <c r="C542" s="393"/>
      <c r="D542" s="393"/>
      <c r="E542" s="393"/>
      <c r="F542" s="393"/>
      <c r="G542" s="393"/>
      <c r="H542" s="109"/>
    </row>
    <row r="543">
      <c r="A543" s="393"/>
      <c r="B543" s="393"/>
      <c r="C543" s="393"/>
      <c r="D543" s="393"/>
      <c r="E543" s="393"/>
      <c r="F543" s="393"/>
      <c r="G543" s="393"/>
      <c r="H543" s="109"/>
    </row>
    <row r="544">
      <c r="A544" s="393"/>
      <c r="B544" s="393"/>
      <c r="C544" s="393"/>
      <c r="D544" s="393"/>
      <c r="E544" s="393"/>
      <c r="F544" s="393"/>
      <c r="G544" s="393"/>
      <c r="H544" s="109"/>
    </row>
    <row r="545">
      <c r="A545" s="393"/>
      <c r="B545" s="393"/>
      <c r="C545" s="393"/>
      <c r="D545" s="393"/>
      <c r="E545" s="393"/>
      <c r="F545" s="393"/>
      <c r="G545" s="393"/>
      <c r="H545" s="109"/>
    </row>
    <row r="546">
      <c r="A546" s="393"/>
      <c r="B546" s="393"/>
      <c r="C546" s="393"/>
      <c r="D546" s="393"/>
      <c r="E546" s="393"/>
      <c r="F546" s="393"/>
      <c r="G546" s="393"/>
      <c r="H546" s="109"/>
    </row>
    <row r="547">
      <c r="A547" s="393"/>
      <c r="B547" s="393"/>
      <c r="C547" s="393"/>
      <c r="D547" s="393"/>
      <c r="E547" s="393"/>
      <c r="F547" s="393"/>
      <c r="G547" s="393"/>
      <c r="H547" s="109"/>
    </row>
    <row r="548">
      <c r="A548" s="393"/>
      <c r="B548" s="393"/>
      <c r="C548" s="393"/>
      <c r="D548" s="393"/>
      <c r="E548" s="393"/>
      <c r="F548" s="393"/>
      <c r="G548" s="393"/>
      <c r="H548" s="109"/>
    </row>
    <row r="549">
      <c r="A549" s="393"/>
      <c r="B549" s="393"/>
      <c r="C549" s="393"/>
      <c r="D549" s="393"/>
      <c r="E549" s="393"/>
      <c r="F549" s="393"/>
      <c r="G549" s="393"/>
      <c r="H549" s="109"/>
    </row>
    <row r="550">
      <c r="A550" s="393"/>
      <c r="B550" s="393"/>
      <c r="C550" s="393"/>
      <c r="D550" s="393"/>
      <c r="E550" s="393"/>
      <c r="F550" s="393"/>
      <c r="G550" s="393"/>
      <c r="H550" s="109"/>
    </row>
    <row r="551">
      <c r="A551" s="393"/>
      <c r="B551" s="393"/>
      <c r="C551" s="393"/>
      <c r="D551" s="393"/>
      <c r="E551" s="393"/>
      <c r="F551" s="393"/>
      <c r="G551" s="393"/>
      <c r="H551" s="109"/>
    </row>
    <row r="552">
      <c r="A552" s="393"/>
      <c r="B552" s="393"/>
      <c r="C552" s="393"/>
      <c r="D552" s="393"/>
      <c r="E552" s="393"/>
      <c r="F552" s="393"/>
      <c r="G552" s="393"/>
      <c r="H552" s="109"/>
    </row>
    <row r="553">
      <c r="A553" s="393"/>
      <c r="B553" s="393"/>
      <c r="C553" s="393"/>
      <c r="D553" s="393"/>
      <c r="E553" s="393"/>
      <c r="F553" s="393"/>
      <c r="G553" s="393"/>
      <c r="H553" s="109"/>
    </row>
    <row r="554">
      <c r="A554" s="393"/>
      <c r="B554" s="393"/>
      <c r="C554" s="393"/>
      <c r="D554" s="393"/>
      <c r="E554" s="393"/>
      <c r="F554" s="393"/>
      <c r="G554" s="393"/>
      <c r="H554" s="109"/>
    </row>
    <row r="555">
      <c r="A555" s="393"/>
      <c r="B555" s="393"/>
      <c r="C555" s="393"/>
      <c r="D555" s="393"/>
      <c r="E555" s="393"/>
      <c r="F555" s="393"/>
      <c r="G555" s="393"/>
      <c r="H555" s="109"/>
    </row>
    <row r="556">
      <c r="A556" s="393"/>
      <c r="B556" s="393"/>
      <c r="C556" s="393"/>
      <c r="D556" s="393"/>
      <c r="E556" s="393"/>
      <c r="F556" s="393"/>
      <c r="G556" s="393"/>
      <c r="H556" s="109"/>
    </row>
    <row r="557">
      <c r="A557" s="393"/>
      <c r="B557" s="393"/>
      <c r="C557" s="393"/>
      <c r="D557" s="393"/>
      <c r="E557" s="393"/>
      <c r="F557" s="393"/>
      <c r="G557" s="393"/>
      <c r="H557" s="109"/>
    </row>
    <row r="558">
      <c r="A558" s="393"/>
      <c r="B558" s="393"/>
      <c r="C558" s="393"/>
      <c r="D558" s="393"/>
      <c r="E558" s="393"/>
      <c r="F558" s="393"/>
      <c r="G558" s="393"/>
      <c r="H558" s="109"/>
    </row>
    <row r="559">
      <c r="A559" s="393"/>
      <c r="B559" s="393"/>
      <c r="C559" s="393"/>
      <c r="D559" s="393"/>
      <c r="E559" s="393"/>
      <c r="F559" s="393"/>
      <c r="G559" s="393"/>
      <c r="H559" s="109"/>
    </row>
    <row r="560">
      <c r="A560" s="393"/>
      <c r="B560" s="393"/>
      <c r="C560" s="393"/>
      <c r="D560" s="393"/>
      <c r="E560" s="393"/>
      <c r="F560" s="393"/>
      <c r="G560" s="393"/>
      <c r="H560" s="109"/>
    </row>
    <row r="561">
      <c r="A561" s="393"/>
      <c r="B561" s="393"/>
      <c r="C561" s="393"/>
      <c r="D561" s="393"/>
      <c r="E561" s="393"/>
      <c r="F561" s="393"/>
      <c r="G561" s="393"/>
      <c r="H561" s="109"/>
    </row>
    <row r="562">
      <c r="A562" s="393"/>
      <c r="B562" s="393"/>
      <c r="C562" s="393"/>
      <c r="D562" s="393"/>
      <c r="E562" s="393"/>
      <c r="F562" s="393"/>
      <c r="G562" s="393"/>
      <c r="H562" s="109"/>
    </row>
    <row r="563">
      <c r="A563" s="393"/>
      <c r="B563" s="393"/>
      <c r="C563" s="393"/>
      <c r="D563" s="393"/>
      <c r="E563" s="393"/>
      <c r="F563" s="393"/>
      <c r="G563" s="393"/>
      <c r="H563" s="109"/>
    </row>
    <row r="564">
      <c r="A564" s="393"/>
      <c r="B564" s="393"/>
      <c r="C564" s="393"/>
      <c r="D564" s="393"/>
      <c r="E564" s="393"/>
      <c r="F564" s="393"/>
      <c r="G564" s="393"/>
      <c r="H564" s="109"/>
    </row>
    <row r="565">
      <c r="A565" s="393"/>
      <c r="B565" s="393"/>
      <c r="C565" s="393"/>
      <c r="D565" s="393"/>
      <c r="E565" s="393"/>
      <c r="F565" s="393"/>
      <c r="G565" s="393"/>
      <c r="H565" s="109"/>
    </row>
    <row r="566">
      <c r="A566" s="393"/>
      <c r="B566" s="393"/>
      <c r="C566" s="393"/>
      <c r="D566" s="393"/>
      <c r="E566" s="393"/>
      <c r="F566" s="393"/>
      <c r="G566" s="393"/>
      <c r="H566" s="109"/>
    </row>
    <row r="567">
      <c r="A567" s="393"/>
      <c r="B567" s="393"/>
      <c r="C567" s="393"/>
      <c r="D567" s="393"/>
      <c r="E567" s="393"/>
      <c r="F567" s="393"/>
      <c r="G567" s="393"/>
      <c r="H567" s="109"/>
    </row>
    <row r="568">
      <c r="A568" s="393"/>
      <c r="B568" s="393"/>
      <c r="C568" s="393"/>
      <c r="D568" s="393"/>
      <c r="E568" s="393"/>
      <c r="F568" s="393"/>
      <c r="G568" s="393"/>
      <c r="H568" s="109"/>
    </row>
    <row r="569">
      <c r="A569" s="393"/>
      <c r="B569" s="393"/>
      <c r="C569" s="393"/>
      <c r="D569" s="393"/>
      <c r="E569" s="393"/>
      <c r="F569" s="393"/>
      <c r="G569" s="393"/>
      <c r="H569" s="109"/>
    </row>
    <row r="570">
      <c r="A570" s="393"/>
      <c r="B570" s="393"/>
      <c r="C570" s="393"/>
      <c r="D570" s="393"/>
      <c r="E570" s="393"/>
      <c r="F570" s="393"/>
      <c r="G570" s="393"/>
      <c r="H570" s="109"/>
    </row>
    <row r="571">
      <c r="A571" s="393"/>
      <c r="B571" s="393"/>
      <c r="C571" s="393"/>
      <c r="D571" s="393"/>
      <c r="E571" s="393"/>
      <c r="F571" s="393"/>
      <c r="G571" s="393"/>
      <c r="H571" s="109"/>
    </row>
    <row r="572">
      <c r="A572" s="393"/>
      <c r="B572" s="393"/>
      <c r="C572" s="393"/>
      <c r="D572" s="393"/>
      <c r="E572" s="393"/>
      <c r="F572" s="393"/>
      <c r="G572" s="393"/>
      <c r="H572" s="109"/>
    </row>
    <row r="573">
      <c r="A573" s="393"/>
      <c r="B573" s="393"/>
      <c r="C573" s="393"/>
      <c r="D573" s="393"/>
      <c r="E573" s="393"/>
      <c r="F573" s="393"/>
      <c r="G573" s="393"/>
      <c r="H573" s="109"/>
    </row>
    <row r="574">
      <c r="A574" s="393"/>
      <c r="B574" s="393"/>
      <c r="C574" s="393"/>
      <c r="D574" s="393"/>
      <c r="E574" s="393"/>
      <c r="F574" s="393"/>
      <c r="G574" s="393"/>
      <c r="H574" s="109"/>
    </row>
    <row r="575">
      <c r="A575" s="393"/>
      <c r="B575" s="393"/>
      <c r="C575" s="393"/>
      <c r="D575" s="393"/>
      <c r="E575" s="393"/>
      <c r="F575" s="393"/>
      <c r="G575" s="393"/>
      <c r="H575" s="109"/>
    </row>
    <row r="576">
      <c r="A576" s="393"/>
      <c r="B576" s="393"/>
      <c r="C576" s="393"/>
      <c r="D576" s="393"/>
      <c r="E576" s="393"/>
      <c r="F576" s="393"/>
      <c r="G576" s="393"/>
      <c r="H576" s="109"/>
    </row>
    <row r="577">
      <c r="A577" s="393"/>
      <c r="B577" s="393"/>
      <c r="C577" s="393"/>
      <c r="D577" s="393"/>
      <c r="E577" s="393"/>
      <c r="F577" s="393"/>
      <c r="G577" s="393"/>
      <c r="H577" s="109"/>
    </row>
    <row r="578">
      <c r="A578" s="393"/>
      <c r="B578" s="393"/>
      <c r="C578" s="393"/>
      <c r="D578" s="393"/>
      <c r="E578" s="393"/>
      <c r="F578" s="393"/>
      <c r="G578" s="393"/>
      <c r="H578" s="109"/>
    </row>
    <row r="579">
      <c r="A579" s="393"/>
      <c r="B579" s="393"/>
      <c r="C579" s="393"/>
      <c r="D579" s="393"/>
      <c r="E579" s="393"/>
      <c r="F579" s="393"/>
      <c r="G579" s="393"/>
      <c r="H579" s="109"/>
    </row>
    <row r="580">
      <c r="A580" s="393"/>
      <c r="B580" s="393"/>
      <c r="C580" s="393"/>
      <c r="D580" s="393"/>
      <c r="E580" s="393"/>
      <c r="F580" s="393"/>
      <c r="G580" s="393"/>
      <c r="H580" s="109"/>
    </row>
    <row r="581">
      <c r="A581" s="393"/>
      <c r="B581" s="393"/>
      <c r="C581" s="393"/>
      <c r="D581" s="393"/>
      <c r="E581" s="393"/>
      <c r="F581" s="393"/>
      <c r="G581" s="393"/>
      <c r="H581" s="109"/>
    </row>
    <row r="582">
      <c r="A582" s="393"/>
      <c r="B582" s="393"/>
      <c r="C582" s="393"/>
      <c r="D582" s="393"/>
      <c r="E582" s="393"/>
      <c r="F582" s="393"/>
      <c r="G582" s="393"/>
      <c r="H582" s="109"/>
    </row>
    <row r="583">
      <c r="A583" s="393"/>
      <c r="B583" s="393"/>
      <c r="C583" s="393"/>
      <c r="D583" s="393"/>
      <c r="E583" s="393"/>
      <c r="F583" s="393"/>
      <c r="G583" s="393"/>
      <c r="H583" s="109"/>
    </row>
    <row r="584">
      <c r="A584" s="393"/>
      <c r="B584" s="393"/>
      <c r="C584" s="393"/>
      <c r="D584" s="393"/>
      <c r="E584" s="393"/>
      <c r="F584" s="393"/>
      <c r="G584" s="393"/>
      <c r="H584" s="109"/>
    </row>
    <row r="585">
      <c r="A585" s="393"/>
      <c r="B585" s="393"/>
      <c r="C585" s="393"/>
      <c r="D585" s="393"/>
      <c r="E585" s="393"/>
      <c r="F585" s="393"/>
      <c r="G585" s="393"/>
      <c r="H585" s="109"/>
    </row>
    <row r="586">
      <c r="A586" s="393"/>
      <c r="B586" s="393"/>
      <c r="C586" s="393"/>
      <c r="D586" s="393"/>
      <c r="E586" s="393"/>
      <c r="F586" s="393"/>
      <c r="G586" s="393"/>
      <c r="H586" s="109"/>
    </row>
    <row r="587">
      <c r="A587" s="393"/>
      <c r="B587" s="393"/>
      <c r="C587" s="393"/>
      <c r="D587" s="393"/>
      <c r="E587" s="393"/>
      <c r="F587" s="393"/>
      <c r="G587" s="393"/>
      <c r="H587" s="109"/>
    </row>
    <row r="588">
      <c r="A588" s="393"/>
      <c r="B588" s="393"/>
      <c r="C588" s="393"/>
      <c r="D588" s="393"/>
      <c r="E588" s="393"/>
      <c r="F588" s="393"/>
      <c r="G588" s="393"/>
      <c r="H588" s="109"/>
    </row>
    <row r="589">
      <c r="A589" s="393"/>
      <c r="B589" s="393"/>
      <c r="C589" s="393"/>
      <c r="D589" s="393"/>
      <c r="E589" s="393"/>
      <c r="F589" s="393"/>
      <c r="G589" s="393"/>
      <c r="H589" s="109"/>
    </row>
    <row r="590">
      <c r="A590" s="393"/>
      <c r="B590" s="393"/>
      <c r="C590" s="393"/>
      <c r="D590" s="393"/>
      <c r="E590" s="393"/>
      <c r="F590" s="393"/>
      <c r="G590" s="393"/>
      <c r="H590" s="109"/>
    </row>
    <row r="591">
      <c r="A591" s="393"/>
      <c r="B591" s="393"/>
      <c r="C591" s="393"/>
      <c r="D591" s="393"/>
      <c r="E591" s="393"/>
      <c r="F591" s="393"/>
      <c r="G591" s="393"/>
      <c r="H591" s="109"/>
    </row>
    <row r="592">
      <c r="A592" s="393"/>
      <c r="B592" s="393"/>
      <c r="C592" s="393"/>
      <c r="D592" s="393"/>
      <c r="E592" s="393"/>
      <c r="F592" s="393"/>
      <c r="G592" s="393"/>
      <c r="H592" s="109"/>
    </row>
    <row r="593">
      <c r="A593" s="393"/>
      <c r="B593" s="393"/>
      <c r="C593" s="393"/>
      <c r="D593" s="393"/>
      <c r="E593" s="393"/>
      <c r="F593" s="393"/>
      <c r="G593" s="393"/>
      <c r="H593" s="109"/>
    </row>
    <row r="594">
      <c r="A594" s="393"/>
      <c r="B594" s="393"/>
      <c r="C594" s="393"/>
      <c r="D594" s="393"/>
      <c r="E594" s="393"/>
      <c r="F594" s="393"/>
      <c r="G594" s="393"/>
      <c r="H594" s="109"/>
    </row>
    <row r="595">
      <c r="A595" s="393"/>
      <c r="B595" s="393"/>
      <c r="C595" s="393"/>
      <c r="D595" s="393"/>
      <c r="E595" s="393"/>
      <c r="F595" s="393"/>
      <c r="G595" s="393"/>
      <c r="H595" s="109"/>
    </row>
    <row r="596">
      <c r="A596" s="393"/>
      <c r="B596" s="393"/>
      <c r="C596" s="393"/>
      <c r="D596" s="393"/>
      <c r="E596" s="393"/>
      <c r="F596" s="393"/>
      <c r="G596" s="393"/>
      <c r="H596" s="109"/>
    </row>
    <row r="597">
      <c r="A597" s="393"/>
      <c r="B597" s="393"/>
      <c r="C597" s="393"/>
      <c r="D597" s="393"/>
      <c r="E597" s="393"/>
      <c r="F597" s="393"/>
      <c r="G597" s="393"/>
      <c r="H597" s="109"/>
    </row>
    <row r="598">
      <c r="A598" s="393"/>
      <c r="B598" s="393"/>
      <c r="C598" s="393"/>
      <c r="D598" s="393"/>
      <c r="E598" s="393"/>
      <c r="F598" s="393"/>
      <c r="G598" s="393"/>
      <c r="H598" s="109"/>
    </row>
    <row r="599">
      <c r="A599" s="393"/>
      <c r="B599" s="393"/>
      <c r="C599" s="393"/>
      <c r="D599" s="393"/>
      <c r="E599" s="393"/>
      <c r="F599" s="393"/>
      <c r="G599" s="393"/>
      <c r="H599" s="109"/>
    </row>
    <row r="600">
      <c r="A600" s="393"/>
      <c r="B600" s="393"/>
      <c r="C600" s="393"/>
      <c r="D600" s="393"/>
      <c r="E600" s="393"/>
      <c r="F600" s="393"/>
      <c r="G600" s="393"/>
      <c r="H600" s="109"/>
    </row>
    <row r="601">
      <c r="A601" s="393"/>
      <c r="B601" s="393"/>
      <c r="C601" s="393"/>
      <c r="D601" s="393"/>
      <c r="E601" s="393"/>
      <c r="F601" s="393"/>
      <c r="G601" s="393"/>
      <c r="H601" s="109"/>
    </row>
    <row r="602">
      <c r="A602" s="393"/>
      <c r="B602" s="393"/>
      <c r="C602" s="393"/>
      <c r="D602" s="393"/>
      <c r="E602" s="393"/>
      <c r="F602" s="393"/>
      <c r="G602" s="393"/>
      <c r="H602" s="109"/>
    </row>
    <row r="603">
      <c r="A603" s="393"/>
      <c r="B603" s="393"/>
      <c r="C603" s="393"/>
      <c r="D603" s="393"/>
      <c r="E603" s="393"/>
      <c r="F603" s="393"/>
      <c r="G603" s="393"/>
      <c r="H603" s="109"/>
    </row>
    <row r="604">
      <c r="A604" s="393"/>
      <c r="B604" s="393"/>
      <c r="C604" s="393"/>
      <c r="D604" s="393"/>
      <c r="E604" s="393"/>
      <c r="F604" s="393"/>
      <c r="G604" s="393"/>
      <c r="H604" s="109"/>
    </row>
    <row r="605">
      <c r="A605" s="393"/>
      <c r="B605" s="393"/>
      <c r="C605" s="393"/>
      <c r="D605" s="393"/>
      <c r="E605" s="393"/>
      <c r="F605" s="393"/>
      <c r="G605" s="393"/>
      <c r="H605" s="109"/>
    </row>
    <row r="606">
      <c r="A606" s="393"/>
      <c r="B606" s="393"/>
      <c r="C606" s="393"/>
      <c r="D606" s="393"/>
      <c r="E606" s="393"/>
      <c r="F606" s="393"/>
      <c r="G606" s="393"/>
      <c r="H606" s="109"/>
    </row>
    <row r="607">
      <c r="A607" s="393"/>
      <c r="B607" s="393"/>
      <c r="C607" s="393"/>
      <c r="D607" s="393"/>
      <c r="E607" s="393"/>
      <c r="F607" s="393"/>
      <c r="G607" s="393"/>
      <c r="H607" s="109"/>
    </row>
    <row r="608">
      <c r="A608" s="393"/>
      <c r="B608" s="393"/>
      <c r="C608" s="393"/>
      <c r="D608" s="393"/>
      <c r="E608" s="393"/>
      <c r="F608" s="393"/>
      <c r="G608" s="393"/>
      <c r="H608" s="109"/>
    </row>
    <row r="609">
      <c r="A609" s="393"/>
      <c r="B609" s="393"/>
      <c r="C609" s="393"/>
      <c r="D609" s="393"/>
      <c r="E609" s="393"/>
      <c r="F609" s="393"/>
      <c r="G609" s="393"/>
      <c r="H609" s="109"/>
    </row>
    <row r="610">
      <c r="A610" s="393"/>
      <c r="B610" s="393"/>
      <c r="C610" s="393"/>
      <c r="D610" s="393"/>
      <c r="E610" s="393"/>
      <c r="F610" s="393"/>
      <c r="G610" s="393"/>
      <c r="H610" s="109"/>
    </row>
    <row r="611">
      <c r="A611" s="393"/>
      <c r="B611" s="393"/>
      <c r="C611" s="393"/>
      <c r="D611" s="393"/>
      <c r="E611" s="393"/>
      <c r="F611" s="393"/>
      <c r="G611" s="393"/>
      <c r="H611" s="109"/>
    </row>
    <row r="612">
      <c r="A612" s="393"/>
      <c r="B612" s="393"/>
      <c r="C612" s="393"/>
      <c r="D612" s="393"/>
      <c r="E612" s="393"/>
      <c r="F612" s="393"/>
      <c r="G612" s="393"/>
      <c r="H612" s="109"/>
    </row>
    <row r="613">
      <c r="A613" s="393"/>
      <c r="B613" s="393"/>
      <c r="C613" s="393"/>
      <c r="D613" s="393"/>
      <c r="E613" s="393"/>
      <c r="F613" s="393"/>
      <c r="G613" s="393"/>
      <c r="H613" s="109"/>
    </row>
    <row r="614">
      <c r="A614" s="393"/>
      <c r="B614" s="393"/>
      <c r="C614" s="393"/>
      <c r="D614" s="393"/>
      <c r="E614" s="393"/>
      <c r="F614" s="393"/>
      <c r="G614" s="393"/>
      <c r="H614" s="109"/>
    </row>
    <row r="615">
      <c r="A615" s="393"/>
      <c r="B615" s="393"/>
      <c r="C615" s="393"/>
      <c r="D615" s="393"/>
      <c r="E615" s="393"/>
      <c r="F615" s="393"/>
      <c r="G615" s="393"/>
      <c r="H615" s="109"/>
    </row>
    <row r="616">
      <c r="A616" s="393"/>
      <c r="B616" s="393"/>
      <c r="C616" s="393"/>
      <c r="D616" s="393"/>
      <c r="E616" s="393"/>
      <c r="F616" s="393"/>
      <c r="G616" s="393"/>
      <c r="H616" s="109"/>
    </row>
    <row r="617">
      <c r="A617" s="393"/>
      <c r="B617" s="393"/>
      <c r="C617" s="393"/>
      <c r="D617" s="393"/>
      <c r="E617" s="393"/>
      <c r="F617" s="393"/>
      <c r="G617" s="393"/>
      <c r="H617" s="109"/>
    </row>
    <row r="618">
      <c r="A618" s="393"/>
      <c r="B618" s="393"/>
      <c r="C618" s="393"/>
      <c r="D618" s="393"/>
      <c r="E618" s="393"/>
      <c r="F618" s="393"/>
      <c r="G618" s="393"/>
      <c r="H618" s="109"/>
    </row>
    <row r="619">
      <c r="A619" s="393"/>
      <c r="B619" s="393"/>
      <c r="C619" s="393"/>
      <c r="D619" s="393"/>
      <c r="E619" s="393"/>
      <c r="F619" s="393"/>
      <c r="G619" s="393"/>
      <c r="H619" s="109"/>
    </row>
    <row r="620">
      <c r="A620" s="393"/>
      <c r="B620" s="393"/>
      <c r="C620" s="393"/>
      <c r="D620" s="393"/>
      <c r="E620" s="393"/>
      <c r="F620" s="393"/>
      <c r="G620" s="393"/>
      <c r="H620" s="109"/>
    </row>
    <row r="621">
      <c r="A621" s="393"/>
      <c r="B621" s="393"/>
      <c r="C621" s="393"/>
      <c r="D621" s="393"/>
      <c r="E621" s="393"/>
      <c r="F621" s="393"/>
      <c r="G621" s="393"/>
      <c r="H621" s="109"/>
    </row>
    <row r="622">
      <c r="A622" s="393"/>
      <c r="B622" s="393"/>
      <c r="C622" s="393"/>
      <c r="D622" s="393"/>
      <c r="E622" s="393"/>
      <c r="F622" s="393"/>
      <c r="G622" s="393"/>
      <c r="H622" s="109"/>
    </row>
    <row r="623">
      <c r="A623" s="393"/>
      <c r="B623" s="393"/>
      <c r="C623" s="393"/>
      <c r="D623" s="393"/>
      <c r="E623" s="393"/>
      <c r="F623" s="393"/>
      <c r="G623" s="393"/>
      <c r="H623" s="109"/>
    </row>
    <row r="624">
      <c r="A624" s="393"/>
      <c r="B624" s="393"/>
      <c r="C624" s="393"/>
      <c r="D624" s="393"/>
      <c r="E624" s="393"/>
      <c r="F624" s="393"/>
      <c r="G624" s="393"/>
      <c r="H624" s="109"/>
    </row>
    <row r="625">
      <c r="A625" s="393"/>
      <c r="B625" s="393"/>
      <c r="C625" s="393"/>
      <c r="D625" s="393"/>
      <c r="E625" s="393"/>
      <c r="F625" s="393"/>
      <c r="G625" s="393"/>
      <c r="H625" s="109"/>
    </row>
    <row r="626">
      <c r="A626" s="393"/>
      <c r="B626" s="393"/>
      <c r="C626" s="393"/>
      <c r="D626" s="393"/>
      <c r="E626" s="393"/>
      <c r="F626" s="393"/>
      <c r="G626" s="393"/>
      <c r="H626" s="109"/>
    </row>
    <row r="627">
      <c r="A627" s="393"/>
      <c r="B627" s="393"/>
      <c r="C627" s="393"/>
      <c r="D627" s="393"/>
      <c r="E627" s="393"/>
      <c r="F627" s="393"/>
      <c r="G627" s="393"/>
      <c r="H627" s="109"/>
    </row>
    <row r="628">
      <c r="A628" s="393"/>
      <c r="B628" s="393"/>
      <c r="C628" s="393"/>
      <c r="D628" s="393"/>
      <c r="E628" s="393"/>
      <c r="F628" s="393"/>
      <c r="G628" s="393"/>
      <c r="H628" s="109"/>
    </row>
    <row r="629">
      <c r="A629" s="393"/>
      <c r="B629" s="393"/>
      <c r="C629" s="393"/>
      <c r="D629" s="393"/>
      <c r="E629" s="393"/>
      <c r="F629" s="393"/>
      <c r="G629" s="393"/>
      <c r="H629" s="109"/>
    </row>
    <row r="630">
      <c r="A630" s="393"/>
      <c r="B630" s="393"/>
      <c r="C630" s="393"/>
      <c r="D630" s="393"/>
      <c r="E630" s="393"/>
      <c r="F630" s="393"/>
      <c r="G630" s="393"/>
      <c r="H630" s="109"/>
    </row>
    <row r="631">
      <c r="A631" s="393"/>
      <c r="B631" s="393"/>
      <c r="C631" s="393"/>
      <c r="D631" s="393"/>
      <c r="E631" s="393"/>
      <c r="F631" s="393"/>
      <c r="G631" s="393"/>
      <c r="H631" s="109"/>
    </row>
    <row r="632">
      <c r="A632" s="393"/>
      <c r="B632" s="393"/>
      <c r="C632" s="393"/>
      <c r="D632" s="393"/>
      <c r="E632" s="393"/>
      <c r="F632" s="393"/>
      <c r="G632" s="393"/>
      <c r="H632" s="109"/>
    </row>
    <row r="633">
      <c r="A633" s="393"/>
      <c r="B633" s="393"/>
      <c r="C633" s="393"/>
      <c r="D633" s="393"/>
      <c r="E633" s="393"/>
      <c r="F633" s="393"/>
      <c r="G633" s="393"/>
      <c r="H633" s="109"/>
    </row>
    <row r="634">
      <c r="A634" s="393"/>
      <c r="B634" s="393"/>
      <c r="C634" s="393"/>
      <c r="D634" s="393"/>
      <c r="E634" s="393"/>
      <c r="F634" s="393"/>
      <c r="G634" s="393"/>
      <c r="H634" s="109"/>
    </row>
    <row r="635">
      <c r="A635" s="393"/>
      <c r="B635" s="393"/>
      <c r="C635" s="393"/>
      <c r="D635" s="393"/>
      <c r="E635" s="393"/>
      <c r="F635" s="393"/>
      <c r="G635" s="393"/>
      <c r="H635" s="109"/>
    </row>
    <row r="636">
      <c r="A636" s="393"/>
      <c r="B636" s="393"/>
      <c r="C636" s="393"/>
      <c r="D636" s="393"/>
      <c r="E636" s="393"/>
      <c r="F636" s="393"/>
      <c r="G636" s="393"/>
      <c r="H636" s="109"/>
    </row>
    <row r="637">
      <c r="A637" s="393"/>
      <c r="B637" s="393"/>
      <c r="C637" s="393"/>
      <c r="D637" s="393"/>
      <c r="E637" s="393"/>
      <c r="F637" s="393"/>
      <c r="G637" s="393"/>
      <c r="H637" s="109"/>
    </row>
    <row r="638">
      <c r="A638" s="393"/>
      <c r="B638" s="393"/>
      <c r="C638" s="393"/>
      <c r="D638" s="393"/>
      <c r="E638" s="393"/>
      <c r="F638" s="393"/>
      <c r="G638" s="393"/>
      <c r="H638" s="109"/>
    </row>
    <row r="639">
      <c r="A639" s="393"/>
      <c r="B639" s="393"/>
      <c r="C639" s="393"/>
      <c r="D639" s="393"/>
      <c r="E639" s="393"/>
      <c r="F639" s="393"/>
      <c r="G639" s="393"/>
      <c r="H639" s="109"/>
    </row>
    <row r="640">
      <c r="A640" s="393"/>
      <c r="B640" s="393"/>
      <c r="C640" s="393"/>
      <c r="D640" s="393"/>
      <c r="E640" s="393"/>
      <c r="F640" s="393"/>
      <c r="G640" s="393"/>
      <c r="H640" s="109"/>
    </row>
    <row r="641">
      <c r="A641" s="393"/>
      <c r="B641" s="393"/>
      <c r="C641" s="393"/>
      <c r="D641" s="393"/>
      <c r="E641" s="393"/>
      <c r="F641" s="393"/>
      <c r="G641" s="393"/>
      <c r="H641" s="109"/>
    </row>
    <row r="642">
      <c r="A642" s="393"/>
      <c r="B642" s="393"/>
      <c r="C642" s="393"/>
      <c r="D642" s="393"/>
      <c r="E642" s="393"/>
      <c r="F642" s="393"/>
      <c r="G642" s="393"/>
      <c r="H642" s="109"/>
    </row>
    <row r="643">
      <c r="A643" s="393"/>
      <c r="B643" s="393"/>
      <c r="C643" s="393"/>
      <c r="D643" s="393"/>
      <c r="E643" s="393"/>
      <c r="F643" s="393"/>
      <c r="G643" s="393"/>
      <c r="H643" s="109"/>
    </row>
    <row r="644">
      <c r="A644" s="393"/>
      <c r="B644" s="393"/>
      <c r="C644" s="393"/>
      <c r="D644" s="393"/>
      <c r="E644" s="393"/>
      <c r="F644" s="393"/>
      <c r="G644" s="393"/>
      <c r="H644" s="109"/>
    </row>
    <row r="645">
      <c r="A645" s="393"/>
      <c r="B645" s="393"/>
      <c r="C645" s="393"/>
      <c r="D645" s="393"/>
      <c r="E645" s="393"/>
      <c r="F645" s="393"/>
      <c r="G645" s="393"/>
      <c r="H645" s="109"/>
    </row>
    <row r="646">
      <c r="A646" s="393"/>
      <c r="B646" s="393"/>
      <c r="C646" s="393"/>
      <c r="D646" s="393"/>
      <c r="E646" s="393"/>
      <c r="F646" s="393"/>
      <c r="G646" s="393"/>
      <c r="H646" s="109"/>
    </row>
    <row r="647">
      <c r="A647" s="393"/>
      <c r="B647" s="393"/>
      <c r="C647" s="393"/>
      <c r="D647" s="393"/>
      <c r="E647" s="393"/>
      <c r="F647" s="393"/>
      <c r="G647" s="393"/>
      <c r="H647" s="109"/>
    </row>
    <row r="648">
      <c r="A648" s="393"/>
      <c r="B648" s="393"/>
      <c r="C648" s="393"/>
      <c r="D648" s="393"/>
      <c r="E648" s="393"/>
      <c r="F648" s="393"/>
      <c r="G648" s="393"/>
      <c r="H648" s="109"/>
    </row>
    <row r="649">
      <c r="A649" s="393"/>
      <c r="B649" s="393"/>
      <c r="C649" s="393"/>
      <c r="D649" s="393"/>
      <c r="E649" s="393"/>
      <c r="F649" s="393"/>
      <c r="G649" s="393"/>
      <c r="H649" s="109"/>
    </row>
    <row r="650">
      <c r="A650" s="393"/>
      <c r="B650" s="393"/>
      <c r="C650" s="393"/>
      <c r="D650" s="393"/>
      <c r="E650" s="393"/>
      <c r="F650" s="393"/>
      <c r="G650" s="393"/>
      <c r="H650" s="109"/>
    </row>
    <row r="651">
      <c r="A651" s="393"/>
      <c r="B651" s="393"/>
      <c r="C651" s="393"/>
      <c r="D651" s="393"/>
      <c r="E651" s="393"/>
      <c r="F651" s="393"/>
      <c r="G651" s="393"/>
      <c r="H651" s="109"/>
    </row>
    <row r="652">
      <c r="A652" s="393"/>
      <c r="B652" s="393"/>
      <c r="C652" s="393"/>
      <c r="D652" s="393"/>
      <c r="E652" s="393"/>
      <c r="F652" s="393"/>
      <c r="G652" s="393"/>
      <c r="H652" s="109"/>
    </row>
    <row r="653">
      <c r="A653" s="393"/>
      <c r="B653" s="393"/>
      <c r="C653" s="393"/>
      <c r="D653" s="393"/>
      <c r="E653" s="393"/>
      <c r="F653" s="393"/>
      <c r="G653" s="393"/>
      <c r="H653" s="109"/>
    </row>
    <row r="654">
      <c r="A654" s="393"/>
      <c r="B654" s="393"/>
      <c r="C654" s="393"/>
      <c r="D654" s="393"/>
      <c r="E654" s="393"/>
      <c r="F654" s="393"/>
      <c r="G654" s="393"/>
      <c r="H654" s="109"/>
    </row>
    <row r="655">
      <c r="A655" s="393"/>
      <c r="B655" s="393"/>
      <c r="C655" s="393"/>
      <c r="D655" s="393"/>
      <c r="E655" s="393"/>
      <c r="F655" s="393"/>
      <c r="G655" s="393"/>
      <c r="H655" s="109"/>
    </row>
    <row r="656">
      <c r="A656" s="393"/>
      <c r="B656" s="393"/>
      <c r="C656" s="393"/>
      <c r="D656" s="393"/>
      <c r="E656" s="393"/>
      <c r="F656" s="393"/>
      <c r="G656" s="393"/>
      <c r="H656" s="109"/>
    </row>
    <row r="657">
      <c r="A657" s="393"/>
      <c r="B657" s="393"/>
      <c r="C657" s="393"/>
      <c r="D657" s="393"/>
      <c r="E657" s="393"/>
      <c r="F657" s="393"/>
      <c r="G657" s="393"/>
      <c r="H657" s="109"/>
    </row>
    <row r="658">
      <c r="A658" s="393"/>
      <c r="B658" s="393"/>
      <c r="C658" s="393"/>
      <c r="D658" s="393"/>
      <c r="E658" s="393"/>
      <c r="F658" s="393"/>
      <c r="G658" s="393"/>
      <c r="H658" s="109"/>
    </row>
    <row r="659">
      <c r="A659" s="393"/>
      <c r="B659" s="393"/>
      <c r="C659" s="393"/>
      <c r="D659" s="393"/>
      <c r="E659" s="393"/>
      <c r="F659" s="393"/>
      <c r="G659" s="393"/>
      <c r="H659" s="109"/>
    </row>
    <row r="660">
      <c r="A660" s="393"/>
      <c r="B660" s="393"/>
      <c r="C660" s="393"/>
      <c r="D660" s="393"/>
      <c r="E660" s="393"/>
      <c r="F660" s="393"/>
      <c r="G660" s="393"/>
      <c r="H660" s="109"/>
    </row>
    <row r="661">
      <c r="A661" s="393"/>
      <c r="B661" s="393"/>
      <c r="C661" s="393"/>
      <c r="D661" s="393"/>
      <c r="E661" s="393"/>
      <c r="F661" s="393"/>
      <c r="G661" s="393"/>
      <c r="H661" s="109"/>
    </row>
    <row r="662">
      <c r="A662" s="393"/>
      <c r="B662" s="393"/>
      <c r="C662" s="393"/>
      <c r="D662" s="393"/>
      <c r="E662" s="393"/>
      <c r="F662" s="393"/>
      <c r="G662" s="393"/>
      <c r="H662" s="109"/>
    </row>
    <row r="663">
      <c r="A663" s="393"/>
      <c r="B663" s="393"/>
      <c r="C663" s="393"/>
      <c r="D663" s="393"/>
      <c r="E663" s="393"/>
      <c r="F663" s="393"/>
      <c r="G663" s="393"/>
      <c r="H663" s="109"/>
    </row>
    <row r="664">
      <c r="A664" s="393"/>
      <c r="B664" s="393"/>
      <c r="C664" s="393"/>
      <c r="D664" s="393"/>
      <c r="E664" s="393"/>
      <c r="F664" s="393"/>
      <c r="G664" s="393"/>
      <c r="H664" s="109"/>
    </row>
    <row r="665">
      <c r="A665" s="393"/>
      <c r="B665" s="393"/>
      <c r="C665" s="393"/>
      <c r="D665" s="393"/>
      <c r="E665" s="393"/>
      <c r="F665" s="393"/>
      <c r="G665" s="393"/>
      <c r="H665" s="109"/>
    </row>
    <row r="666">
      <c r="A666" s="393"/>
      <c r="B666" s="393"/>
      <c r="C666" s="393"/>
      <c r="D666" s="393"/>
      <c r="E666" s="393"/>
      <c r="F666" s="393"/>
      <c r="G666" s="393"/>
      <c r="H666" s="109"/>
    </row>
    <row r="667">
      <c r="A667" s="393"/>
      <c r="B667" s="393"/>
      <c r="C667" s="393"/>
      <c r="D667" s="393"/>
      <c r="E667" s="393"/>
      <c r="F667" s="393"/>
      <c r="G667" s="393"/>
      <c r="H667" s="109"/>
    </row>
    <row r="668">
      <c r="A668" s="393"/>
      <c r="B668" s="393"/>
      <c r="C668" s="393"/>
      <c r="D668" s="393"/>
      <c r="E668" s="393"/>
      <c r="F668" s="393"/>
      <c r="G668" s="393"/>
      <c r="H668" s="109"/>
    </row>
    <row r="669">
      <c r="A669" s="393"/>
      <c r="B669" s="393"/>
      <c r="C669" s="393"/>
      <c r="D669" s="393"/>
      <c r="E669" s="393"/>
      <c r="F669" s="393"/>
      <c r="G669" s="393"/>
      <c r="H669" s="109"/>
    </row>
    <row r="670">
      <c r="A670" s="393"/>
      <c r="B670" s="393"/>
      <c r="C670" s="393"/>
      <c r="D670" s="393"/>
      <c r="E670" s="393"/>
      <c r="F670" s="393"/>
      <c r="G670" s="393"/>
      <c r="H670" s="109"/>
    </row>
    <row r="671">
      <c r="A671" s="393"/>
      <c r="B671" s="393"/>
      <c r="C671" s="393"/>
      <c r="D671" s="393"/>
      <c r="E671" s="393"/>
      <c r="F671" s="393"/>
      <c r="G671" s="393"/>
      <c r="H671" s="109"/>
    </row>
    <row r="672">
      <c r="A672" s="393"/>
      <c r="B672" s="393"/>
      <c r="C672" s="393"/>
      <c r="D672" s="393"/>
      <c r="E672" s="393"/>
      <c r="F672" s="393"/>
      <c r="G672" s="393"/>
      <c r="H672" s="109"/>
    </row>
    <row r="673">
      <c r="A673" s="393"/>
      <c r="B673" s="393"/>
      <c r="C673" s="393"/>
      <c r="D673" s="393"/>
      <c r="E673" s="393"/>
      <c r="F673" s="393"/>
      <c r="G673" s="393"/>
      <c r="H673" s="109"/>
    </row>
    <row r="674">
      <c r="A674" s="393"/>
      <c r="B674" s="393"/>
      <c r="C674" s="393"/>
      <c r="D674" s="393"/>
      <c r="E674" s="393"/>
      <c r="F674" s="393"/>
      <c r="G674" s="393"/>
      <c r="H674" s="109"/>
    </row>
    <row r="675">
      <c r="A675" s="393"/>
      <c r="B675" s="393"/>
      <c r="C675" s="393"/>
      <c r="D675" s="393"/>
      <c r="E675" s="393"/>
      <c r="F675" s="393"/>
      <c r="G675" s="393"/>
      <c r="H675" s="109"/>
    </row>
    <row r="676">
      <c r="A676" s="393"/>
      <c r="B676" s="393"/>
      <c r="C676" s="393"/>
      <c r="D676" s="393"/>
      <c r="E676" s="393"/>
      <c r="F676" s="393"/>
      <c r="G676" s="393"/>
      <c r="H676" s="109"/>
    </row>
    <row r="677">
      <c r="A677" s="393"/>
      <c r="B677" s="393"/>
      <c r="C677" s="393"/>
      <c r="D677" s="393"/>
      <c r="E677" s="393"/>
      <c r="F677" s="393"/>
      <c r="G677" s="393"/>
      <c r="H677" s="109"/>
    </row>
    <row r="678">
      <c r="A678" s="393"/>
      <c r="B678" s="393"/>
      <c r="C678" s="393"/>
      <c r="D678" s="393"/>
      <c r="E678" s="393"/>
      <c r="F678" s="393"/>
      <c r="G678" s="393"/>
      <c r="H678" s="109"/>
    </row>
    <row r="679">
      <c r="A679" s="393"/>
      <c r="B679" s="393"/>
      <c r="C679" s="393"/>
      <c r="D679" s="393"/>
      <c r="E679" s="393"/>
      <c r="F679" s="393"/>
      <c r="G679" s="393"/>
      <c r="H679" s="109"/>
    </row>
    <row r="680">
      <c r="A680" s="393"/>
      <c r="B680" s="393"/>
      <c r="C680" s="393"/>
      <c r="D680" s="393"/>
      <c r="E680" s="393"/>
      <c r="F680" s="393"/>
      <c r="G680" s="393"/>
      <c r="H680" s="109"/>
    </row>
    <row r="681">
      <c r="A681" s="393"/>
      <c r="B681" s="393"/>
      <c r="C681" s="393"/>
      <c r="D681" s="393"/>
      <c r="E681" s="393"/>
      <c r="F681" s="393"/>
      <c r="G681" s="393"/>
      <c r="H681" s="109"/>
    </row>
    <row r="682">
      <c r="A682" s="393"/>
      <c r="B682" s="393"/>
      <c r="C682" s="393"/>
      <c r="D682" s="393"/>
      <c r="E682" s="393"/>
      <c r="F682" s="393"/>
      <c r="G682" s="393"/>
      <c r="H682" s="109"/>
    </row>
    <row r="683">
      <c r="A683" s="393"/>
      <c r="B683" s="393"/>
      <c r="C683" s="393"/>
      <c r="D683" s="393"/>
      <c r="E683" s="393"/>
      <c r="F683" s="393"/>
      <c r="G683" s="393"/>
      <c r="H683" s="109"/>
    </row>
    <row r="684">
      <c r="A684" s="393"/>
      <c r="B684" s="393"/>
      <c r="C684" s="393"/>
      <c r="D684" s="393"/>
      <c r="E684" s="393"/>
      <c r="F684" s="393"/>
      <c r="G684" s="393"/>
      <c r="H684" s="109"/>
    </row>
    <row r="685">
      <c r="A685" s="393"/>
      <c r="B685" s="393"/>
      <c r="C685" s="393"/>
      <c r="D685" s="393"/>
      <c r="E685" s="393"/>
      <c r="F685" s="393"/>
      <c r="G685" s="393"/>
      <c r="H685" s="109"/>
    </row>
    <row r="686">
      <c r="A686" s="393"/>
      <c r="B686" s="393"/>
      <c r="C686" s="393"/>
      <c r="D686" s="393"/>
      <c r="E686" s="393"/>
      <c r="F686" s="393"/>
      <c r="G686" s="393"/>
      <c r="H686" s="109"/>
    </row>
    <row r="687">
      <c r="A687" s="393"/>
      <c r="B687" s="393"/>
      <c r="C687" s="393"/>
      <c r="D687" s="393"/>
      <c r="E687" s="393"/>
      <c r="F687" s="393"/>
      <c r="G687" s="393"/>
      <c r="H687" s="109"/>
    </row>
    <row r="688">
      <c r="A688" s="393"/>
      <c r="B688" s="393"/>
      <c r="C688" s="393"/>
      <c r="D688" s="393"/>
      <c r="E688" s="393"/>
      <c r="F688" s="393"/>
      <c r="G688" s="393"/>
      <c r="H688" s="109"/>
    </row>
    <row r="689">
      <c r="A689" s="393"/>
      <c r="B689" s="393"/>
      <c r="C689" s="393"/>
      <c r="D689" s="393"/>
      <c r="E689" s="393"/>
      <c r="F689" s="393"/>
      <c r="G689" s="393"/>
      <c r="H689" s="109"/>
    </row>
    <row r="690">
      <c r="A690" s="393"/>
      <c r="B690" s="393"/>
      <c r="C690" s="393"/>
      <c r="D690" s="393"/>
      <c r="E690" s="393"/>
      <c r="F690" s="393"/>
      <c r="G690" s="393"/>
      <c r="H690" s="109"/>
    </row>
    <row r="691">
      <c r="A691" s="393"/>
      <c r="B691" s="393"/>
      <c r="C691" s="393"/>
      <c r="D691" s="393"/>
      <c r="E691" s="393"/>
      <c r="F691" s="393"/>
      <c r="G691" s="393"/>
      <c r="H691" s="109"/>
    </row>
    <row r="692">
      <c r="A692" s="393"/>
      <c r="B692" s="393"/>
      <c r="C692" s="393"/>
      <c r="D692" s="393"/>
      <c r="E692" s="393"/>
      <c r="F692" s="393"/>
      <c r="G692" s="393"/>
      <c r="H692" s="109"/>
    </row>
    <row r="693">
      <c r="A693" s="393"/>
      <c r="B693" s="393"/>
      <c r="C693" s="393"/>
      <c r="D693" s="393"/>
      <c r="E693" s="393"/>
      <c r="F693" s="393"/>
      <c r="G693" s="393"/>
      <c r="H693" s="109"/>
    </row>
    <row r="694">
      <c r="A694" s="393"/>
      <c r="B694" s="393"/>
      <c r="C694" s="393"/>
      <c r="D694" s="393"/>
      <c r="E694" s="393"/>
      <c r="F694" s="393"/>
      <c r="G694" s="393"/>
      <c r="H694" s="109"/>
    </row>
    <row r="695">
      <c r="A695" s="393"/>
      <c r="B695" s="393"/>
      <c r="C695" s="393"/>
      <c r="D695" s="393"/>
      <c r="E695" s="393"/>
      <c r="F695" s="393"/>
      <c r="G695" s="393"/>
      <c r="H695" s="109"/>
    </row>
    <row r="696">
      <c r="A696" s="393"/>
      <c r="B696" s="393"/>
      <c r="C696" s="393"/>
      <c r="D696" s="393"/>
      <c r="E696" s="393"/>
      <c r="F696" s="393"/>
      <c r="G696" s="393"/>
      <c r="H696" s="109"/>
    </row>
    <row r="697">
      <c r="A697" s="393"/>
      <c r="B697" s="393"/>
      <c r="C697" s="393"/>
      <c r="D697" s="393"/>
      <c r="E697" s="393"/>
      <c r="F697" s="393"/>
      <c r="G697" s="393"/>
      <c r="H697" s="109"/>
    </row>
    <row r="698">
      <c r="A698" s="393"/>
      <c r="B698" s="393"/>
      <c r="C698" s="393"/>
      <c r="D698" s="393"/>
      <c r="E698" s="393"/>
      <c r="F698" s="393"/>
      <c r="G698" s="393"/>
      <c r="H698" s="109"/>
    </row>
    <row r="699">
      <c r="A699" s="393"/>
      <c r="B699" s="393"/>
      <c r="C699" s="393"/>
      <c r="D699" s="393"/>
      <c r="E699" s="393"/>
      <c r="F699" s="393"/>
      <c r="G699" s="393"/>
      <c r="H699" s="109"/>
    </row>
    <row r="700">
      <c r="A700" s="393"/>
      <c r="B700" s="393"/>
      <c r="C700" s="393"/>
      <c r="D700" s="393"/>
      <c r="E700" s="393"/>
      <c r="F700" s="393"/>
      <c r="G700" s="393"/>
      <c r="H700" s="109"/>
    </row>
    <row r="701">
      <c r="A701" s="393"/>
      <c r="B701" s="393"/>
      <c r="C701" s="393"/>
      <c r="D701" s="393"/>
      <c r="E701" s="393"/>
      <c r="F701" s="393"/>
      <c r="G701" s="393"/>
      <c r="H701" s="109"/>
    </row>
    <row r="702">
      <c r="A702" s="393"/>
      <c r="B702" s="393"/>
      <c r="C702" s="393"/>
      <c r="D702" s="393"/>
      <c r="E702" s="393"/>
      <c r="F702" s="393"/>
      <c r="G702" s="393"/>
      <c r="H702" s="109"/>
    </row>
    <row r="703">
      <c r="A703" s="393"/>
      <c r="B703" s="393"/>
      <c r="C703" s="393"/>
      <c r="D703" s="393"/>
      <c r="E703" s="393"/>
      <c r="F703" s="393"/>
      <c r="G703" s="393"/>
      <c r="H703" s="109"/>
    </row>
    <row r="704">
      <c r="A704" s="393"/>
      <c r="B704" s="393"/>
      <c r="C704" s="393"/>
      <c r="D704" s="393"/>
      <c r="E704" s="393"/>
      <c r="F704" s="393"/>
      <c r="G704" s="393"/>
      <c r="H704" s="109"/>
    </row>
    <row r="705">
      <c r="A705" s="393"/>
      <c r="B705" s="393"/>
      <c r="C705" s="393"/>
      <c r="D705" s="393"/>
      <c r="E705" s="393"/>
      <c r="F705" s="393"/>
      <c r="G705" s="393"/>
      <c r="H705" s="109"/>
    </row>
    <row r="706">
      <c r="A706" s="393"/>
      <c r="B706" s="393"/>
      <c r="C706" s="393"/>
      <c r="D706" s="393"/>
      <c r="E706" s="393"/>
      <c r="F706" s="393"/>
      <c r="G706" s="393"/>
      <c r="H706" s="109"/>
    </row>
    <row r="707">
      <c r="A707" s="393"/>
      <c r="B707" s="393"/>
      <c r="C707" s="393"/>
      <c r="D707" s="393"/>
      <c r="E707" s="393"/>
      <c r="F707" s="393"/>
      <c r="G707" s="393"/>
      <c r="H707" s="109"/>
    </row>
    <row r="708">
      <c r="A708" s="393"/>
      <c r="B708" s="393"/>
      <c r="C708" s="393"/>
      <c r="D708" s="393"/>
      <c r="E708" s="393"/>
      <c r="F708" s="393"/>
      <c r="G708" s="393"/>
      <c r="H708" s="109"/>
    </row>
    <row r="709">
      <c r="A709" s="393"/>
      <c r="B709" s="393"/>
      <c r="C709" s="393"/>
      <c r="D709" s="393"/>
      <c r="E709" s="393"/>
      <c r="F709" s="393"/>
      <c r="G709" s="393"/>
      <c r="H709" s="109"/>
    </row>
    <row r="710">
      <c r="A710" s="393"/>
      <c r="B710" s="393"/>
      <c r="C710" s="393"/>
      <c r="D710" s="393"/>
      <c r="E710" s="393"/>
      <c r="F710" s="393"/>
      <c r="G710" s="393"/>
      <c r="H710" s="109"/>
    </row>
    <row r="711">
      <c r="A711" s="393"/>
      <c r="B711" s="393"/>
      <c r="C711" s="393"/>
      <c r="D711" s="393"/>
      <c r="E711" s="393"/>
      <c r="F711" s="393"/>
      <c r="G711" s="393"/>
      <c r="H711" s="109"/>
    </row>
    <row r="712">
      <c r="A712" s="393"/>
      <c r="B712" s="393"/>
      <c r="C712" s="393"/>
      <c r="D712" s="393"/>
      <c r="E712" s="393"/>
      <c r="F712" s="393"/>
      <c r="G712" s="393"/>
      <c r="H712" s="109"/>
    </row>
    <row r="713">
      <c r="A713" s="393"/>
      <c r="B713" s="393"/>
      <c r="C713" s="393"/>
      <c r="D713" s="393"/>
      <c r="E713" s="393"/>
      <c r="F713" s="393"/>
      <c r="G713" s="393"/>
      <c r="H713" s="109"/>
    </row>
    <row r="714">
      <c r="A714" s="393"/>
      <c r="B714" s="393"/>
      <c r="C714" s="393"/>
      <c r="D714" s="393"/>
      <c r="E714" s="393"/>
      <c r="F714" s="393"/>
      <c r="G714" s="393"/>
      <c r="H714" s="109"/>
    </row>
    <row r="715">
      <c r="A715" s="393"/>
      <c r="B715" s="393"/>
      <c r="C715" s="393"/>
      <c r="D715" s="393"/>
      <c r="E715" s="393"/>
      <c r="F715" s="393"/>
      <c r="G715" s="393"/>
      <c r="H715" s="109"/>
    </row>
    <row r="716">
      <c r="A716" s="393"/>
      <c r="B716" s="393"/>
      <c r="C716" s="393"/>
      <c r="D716" s="393"/>
      <c r="E716" s="393"/>
      <c r="F716" s="393"/>
      <c r="G716" s="393"/>
      <c r="H716" s="109"/>
    </row>
    <row r="717">
      <c r="A717" s="393"/>
      <c r="B717" s="393"/>
      <c r="C717" s="393"/>
      <c r="D717" s="393"/>
      <c r="E717" s="393"/>
      <c r="F717" s="393"/>
      <c r="G717" s="393"/>
      <c r="H717" s="109"/>
    </row>
    <row r="718">
      <c r="A718" s="393"/>
      <c r="B718" s="393"/>
      <c r="C718" s="393"/>
      <c r="D718" s="393"/>
      <c r="E718" s="393"/>
      <c r="F718" s="393"/>
      <c r="G718" s="393"/>
      <c r="H718" s="109"/>
    </row>
    <row r="719">
      <c r="A719" s="393"/>
      <c r="B719" s="393"/>
      <c r="C719" s="393"/>
      <c r="D719" s="393"/>
      <c r="E719" s="393"/>
      <c r="F719" s="393"/>
      <c r="G719" s="393"/>
      <c r="H719" s="109"/>
    </row>
    <row r="720">
      <c r="A720" s="393"/>
      <c r="B720" s="393"/>
      <c r="C720" s="393"/>
      <c r="D720" s="393"/>
      <c r="E720" s="393"/>
      <c r="F720" s="393"/>
      <c r="G720" s="393"/>
      <c r="H720" s="109"/>
    </row>
    <row r="721">
      <c r="A721" s="393"/>
      <c r="B721" s="393"/>
      <c r="C721" s="393"/>
      <c r="D721" s="393"/>
      <c r="E721" s="393"/>
      <c r="F721" s="393"/>
      <c r="G721" s="393"/>
      <c r="H721" s="109"/>
    </row>
    <row r="722">
      <c r="A722" s="393"/>
      <c r="B722" s="393"/>
      <c r="C722" s="393"/>
      <c r="D722" s="393"/>
      <c r="E722" s="393"/>
      <c r="F722" s="393"/>
      <c r="G722" s="393"/>
      <c r="H722" s="109"/>
    </row>
    <row r="723">
      <c r="A723" s="393"/>
      <c r="B723" s="393"/>
      <c r="C723" s="393"/>
      <c r="D723" s="393"/>
      <c r="E723" s="393"/>
      <c r="F723" s="393"/>
      <c r="G723" s="393"/>
      <c r="H723" s="109"/>
    </row>
    <row r="724">
      <c r="A724" s="393"/>
      <c r="B724" s="393"/>
      <c r="C724" s="393"/>
      <c r="D724" s="393"/>
      <c r="E724" s="393"/>
      <c r="F724" s="393"/>
      <c r="G724" s="393"/>
      <c r="H724" s="109"/>
    </row>
    <row r="725">
      <c r="A725" s="393"/>
      <c r="B725" s="393"/>
      <c r="C725" s="393"/>
      <c r="D725" s="393"/>
      <c r="E725" s="393"/>
      <c r="F725" s="393"/>
      <c r="G725" s="393"/>
      <c r="H725" s="109"/>
    </row>
    <row r="726">
      <c r="A726" s="393"/>
      <c r="B726" s="393"/>
      <c r="C726" s="393"/>
      <c r="D726" s="393"/>
      <c r="E726" s="393"/>
      <c r="F726" s="393"/>
      <c r="G726" s="393"/>
      <c r="H726" s="109"/>
    </row>
    <row r="727">
      <c r="A727" s="393"/>
      <c r="B727" s="393"/>
      <c r="C727" s="393"/>
      <c r="D727" s="393"/>
      <c r="E727" s="393"/>
      <c r="F727" s="393"/>
      <c r="G727" s="393"/>
      <c r="H727" s="109"/>
    </row>
    <row r="728">
      <c r="A728" s="393"/>
      <c r="B728" s="393"/>
      <c r="C728" s="393"/>
      <c r="D728" s="393"/>
      <c r="E728" s="393"/>
      <c r="F728" s="393"/>
      <c r="G728" s="393"/>
      <c r="H728" s="109"/>
    </row>
    <row r="729">
      <c r="A729" s="393"/>
      <c r="B729" s="393"/>
      <c r="C729" s="393"/>
      <c r="D729" s="393"/>
      <c r="E729" s="393"/>
      <c r="F729" s="393"/>
      <c r="G729" s="393"/>
      <c r="H729" s="109"/>
    </row>
    <row r="730">
      <c r="A730" s="393"/>
      <c r="B730" s="393"/>
      <c r="C730" s="393"/>
      <c r="D730" s="393"/>
      <c r="E730" s="393"/>
      <c r="F730" s="393"/>
      <c r="G730" s="393"/>
      <c r="H730" s="109"/>
    </row>
    <row r="731">
      <c r="A731" s="393"/>
      <c r="B731" s="393"/>
      <c r="C731" s="393"/>
      <c r="D731" s="393"/>
      <c r="E731" s="393"/>
      <c r="F731" s="393"/>
      <c r="G731" s="393"/>
      <c r="H731" s="109"/>
    </row>
    <row r="732">
      <c r="A732" s="393"/>
      <c r="B732" s="393"/>
      <c r="C732" s="393"/>
      <c r="D732" s="393"/>
      <c r="E732" s="393"/>
      <c r="F732" s="393"/>
      <c r="G732" s="393"/>
      <c r="H732" s="109"/>
    </row>
    <row r="733">
      <c r="A733" s="393"/>
      <c r="B733" s="393"/>
      <c r="C733" s="393"/>
      <c r="D733" s="393"/>
      <c r="E733" s="393"/>
      <c r="F733" s="393"/>
      <c r="G733" s="393"/>
      <c r="H733" s="109"/>
    </row>
    <row r="734">
      <c r="A734" s="393"/>
      <c r="B734" s="393"/>
      <c r="C734" s="393"/>
      <c r="D734" s="393"/>
      <c r="E734" s="393"/>
      <c r="F734" s="393"/>
      <c r="G734" s="393"/>
      <c r="H734" s="109"/>
    </row>
    <row r="735">
      <c r="A735" s="393"/>
      <c r="B735" s="393"/>
      <c r="C735" s="393"/>
      <c r="D735" s="393"/>
      <c r="E735" s="393"/>
      <c r="F735" s="393"/>
      <c r="G735" s="393"/>
      <c r="H735" s="109"/>
    </row>
    <row r="736">
      <c r="A736" s="393"/>
      <c r="B736" s="393"/>
      <c r="C736" s="393"/>
      <c r="D736" s="393"/>
      <c r="E736" s="393"/>
      <c r="F736" s="393"/>
      <c r="G736" s="393"/>
      <c r="H736" s="109"/>
    </row>
    <row r="737">
      <c r="A737" s="393"/>
      <c r="B737" s="393"/>
      <c r="C737" s="393"/>
      <c r="D737" s="393"/>
      <c r="E737" s="393"/>
      <c r="F737" s="393"/>
      <c r="G737" s="393"/>
      <c r="H737" s="109"/>
    </row>
    <row r="738">
      <c r="A738" s="393"/>
      <c r="B738" s="393"/>
      <c r="C738" s="393"/>
      <c r="D738" s="393"/>
      <c r="E738" s="393"/>
      <c r="F738" s="393"/>
      <c r="G738" s="393"/>
      <c r="H738" s="109"/>
    </row>
    <row r="739">
      <c r="A739" s="393"/>
      <c r="B739" s="393"/>
      <c r="C739" s="393"/>
      <c r="D739" s="393"/>
      <c r="E739" s="393"/>
      <c r="F739" s="393"/>
      <c r="G739" s="393"/>
      <c r="H739" s="109"/>
    </row>
    <row r="740">
      <c r="A740" s="393"/>
      <c r="B740" s="393"/>
      <c r="C740" s="393"/>
      <c r="D740" s="393"/>
      <c r="E740" s="393"/>
      <c r="F740" s="393"/>
      <c r="G740" s="393"/>
      <c r="H740" s="109"/>
    </row>
    <row r="741">
      <c r="A741" s="393"/>
      <c r="B741" s="393"/>
      <c r="C741" s="393"/>
      <c r="D741" s="393"/>
      <c r="E741" s="393"/>
      <c r="F741" s="393"/>
      <c r="G741" s="393"/>
      <c r="H741" s="109"/>
    </row>
    <row r="742">
      <c r="A742" s="393"/>
      <c r="B742" s="393"/>
      <c r="C742" s="393"/>
      <c r="D742" s="393"/>
      <c r="E742" s="393"/>
      <c r="F742" s="393"/>
      <c r="G742" s="393"/>
      <c r="H742" s="109"/>
    </row>
    <row r="743">
      <c r="A743" s="393"/>
      <c r="B743" s="393"/>
      <c r="C743" s="393"/>
      <c r="D743" s="393"/>
      <c r="E743" s="393"/>
      <c r="F743" s="393"/>
      <c r="G743" s="393"/>
      <c r="H743" s="109"/>
    </row>
    <row r="744">
      <c r="A744" s="393"/>
      <c r="B744" s="393"/>
      <c r="C744" s="393"/>
      <c r="D744" s="393"/>
      <c r="E744" s="393"/>
      <c r="F744" s="393"/>
      <c r="G744" s="393"/>
      <c r="H744" s="109"/>
    </row>
    <row r="745">
      <c r="A745" s="393"/>
      <c r="B745" s="393"/>
      <c r="C745" s="393"/>
      <c r="D745" s="393"/>
      <c r="E745" s="393"/>
      <c r="F745" s="393"/>
      <c r="G745" s="393"/>
      <c r="H745" s="109"/>
    </row>
    <row r="746">
      <c r="A746" s="393"/>
      <c r="B746" s="393"/>
      <c r="C746" s="393"/>
      <c r="D746" s="393"/>
      <c r="E746" s="393"/>
      <c r="F746" s="393"/>
      <c r="G746" s="393"/>
      <c r="H746" s="109"/>
    </row>
    <row r="747">
      <c r="A747" s="393"/>
      <c r="B747" s="393"/>
      <c r="C747" s="393"/>
      <c r="D747" s="393"/>
      <c r="E747" s="393"/>
      <c r="F747" s="393"/>
      <c r="G747" s="393"/>
      <c r="H747" s="109"/>
    </row>
    <row r="748">
      <c r="A748" s="393"/>
      <c r="B748" s="393"/>
      <c r="C748" s="393"/>
      <c r="D748" s="393"/>
      <c r="E748" s="393"/>
      <c r="F748" s="393"/>
      <c r="G748" s="393"/>
      <c r="H748" s="109"/>
    </row>
    <row r="749">
      <c r="A749" s="393"/>
      <c r="B749" s="393"/>
      <c r="C749" s="393"/>
      <c r="D749" s="393"/>
      <c r="E749" s="393"/>
      <c r="F749" s="393"/>
      <c r="G749" s="393"/>
      <c r="H749" s="109"/>
    </row>
    <row r="750">
      <c r="A750" s="393"/>
      <c r="B750" s="393"/>
      <c r="C750" s="393"/>
      <c r="D750" s="393"/>
      <c r="E750" s="393"/>
      <c r="F750" s="393"/>
      <c r="G750" s="393"/>
      <c r="H750" s="109"/>
    </row>
    <row r="751">
      <c r="A751" s="393"/>
      <c r="B751" s="393"/>
      <c r="C751" s="393"/>
      <c r="D751" s="393"/>
      <c r="E751" s="393"/>
      <c r="F751" s="393"/>
      <c r="G751" s="393"/>
      <c r="H751" s="109"/>
    </row>
    <row r="752">
      <c r="A752" s="393"/>
      <c r="B752" s="393"/>
      <c r="C752" s="393"/>
      <c r="D752" s="393"/>
      <c r="E752" s="393"/>
      <c r="F752" s="393"/>
      <c r="G752" s="393"/>
      <c r="H752" s="109"/>
    </row>
    <row r="753">
      <c r="A753" s="393"/>
      <c r="B753" s="393"/>
      <c r="C753" s="393"/>
      <c r="D753" s="393"/>
      <c r="E753" s="393"/>
      <c r="F753" s="393"/>
      <c r="G753" s="393"/>
      <c r="H753" s="109"/>
    </row>
    <row r="754">
      <c r="A754" s="393"/>
      <c r="B754" s="393"/>
      <c r="C754" s="393"/>
      <c r="D754" s="393"/>
      <c r="E754" s="393"/>
      <c r="F754" s="393"/>
      <c r="G754" s="393"/>
      <c r="H754" s="109"/>
    </row>
    <row r="755">
      <c r="A755" s="393"/>
      <c r="B755" s="393"/>
      <c r="C755" s="393"/>
      <c r="D755" s="393"/>
      <c r="E755" s="393"/>
      <c r="F755" s="393"/>
      <c r="G755" s="393"/>
      <c r="H755" s="109"/>
    </row>
    <row r="756">
      <c r="A756" s="393"/>
      <c r="B756" s="393"/>
      <c r="C756" s="393"/>
      <c r="D756" s="393"/>
      <c r="E756" s="393"/>
      <c r="F756" s="393"/>
      <c r="G756" s="393"/>
      <c r="H756" s="109"/>
    </row>
    <row r="757">
      <c r="A757" s="393"/>
      <c r="B757" s="393"/>
      <c r="C757" s="393"/>
      <c r="D757" s="393"/>
      <c r="E757" s="393"/>
      <c r="F757" s="393"/>
      <c r="G757" s="393"/>
      <c r="H757" s="109"/>
    </row>
    <row r="758">
      <c r="A758" s="393"/>
      <c r="B758" s="393"/>
      <c r="C758" s="393"/>
      <c r="D758" s="393"/>
      <c r="E758" s="393"/>
      <c r="F758" s="393"/>
      <c r="G758" s="393"/>
      <c r="H758" s="109"/>
    </row>
    <row r="759">
      <c r="A759" s="393"/>
      <c r="B759" s="393"/>
      <c r="C759" s="393"/>
      <c r="D759" s="393"/>
      <c r="E759" s="393"/>
      <c r="F759" s="393"/>
      <c r="G759" s="393"/>
      <c r="H759" s="109"/>
    </row>
    <row r="760">
      <c r="A760" s="393"/>
      <c r="B760" s="393"/>
      <c r="C760" s="393"/>
      <c r="D760" s="393"/>
      <c r="E760" s="393"/>
      <c r="F760" s="393"/>
      <c r="G760" s="393"/>
      <c r="H760" s="109"/>
    </row>
    <row r="761">
      <c r="A761" s="393"/>
      <c r="B761" s="393"/>
      <c r="C761" s="393"/>
      <c r="D761" s="393"/>
      <c r="E761" s="393"/>
      <c r="F761" s="393"/>
      <c r="G761" s="393"/>
      <c r="H761" s="109"/>
    </row>
    <row r="762">
      <c r="A762" s="393"/>
      <c r="B762" s="393"/>
      <c r="C762" s="393"/>
      <c r="D762" s="393"/>
      <c r="E762" s="393"/>
      <c r="F762" s="393"/>
      <c r="G762" s="393"/>
      <c r="H762" s="109"/>
    </row>
    <row r="763">
      <c r="A763" s="393"/>
      <c r="B763" s="393"/>
      <c r="C763" s="393"/>
      <c r="D763" s="393"/>
      <c r="E763" s="393"/>
      <c r="F763" s="393"/>
      <c r="G763" s="393"/>
      <c r="H763" s="109"/>
    </row>
    <row r="764">
      <c r="A764" s="393"/>
      <c r="B764" s="393"/>
      <c r="C764" s="393"/>
      <c r="D764" s="393"/>
      <c r="E764" s="393"/>
      <c r="F764" s="393"/>
      <c r="G764" s="393"/>
      <c r="H764" s="109"/>
    </row>
    <row r="765">
      <c r="A765" s="393"/>
      <c r="B765" s="393"/>
      <c r="C765" s="393"/>
      <c r="D765" s="393"/>
      <c r="E765" s="393"/>
      <c r="F765" s="393"/>
      <c r="G765" s="393"/>
      <c r="H765" s="109"/>
    </row>
    <row r="766">
      <c r="A766" s="393"/>
      <c r="B766" s="393"/>
      <c r="C766" s="393"/>
      <c r="D766" s="393"/>
      <c r="E766" s="393"/>
      <c r="F766" s="393"/>
      <c r="G766" s="393"/>
      <c r="H766" s="109"/>
    </row>
    <row r="767">
      <c r="A767" s="393"/>
      <c r="B767" s="393"/>
      <c r="C767" s="393"/>
      <c r="D767" s="393"/>
      <c r="E767" s="393"/>
      <c r="F767" s="393"/>
      <c r="G767" s="393"/>
      <c r="H767" s="109"/>
    </row>
    <row r="768">
      <c r="A768" s="393"/>
      <c r="B768" s="393"/>
      <c r="C768" s="393"/>
      <c r="D768" s="393"/>
      <c r="E768" s="393"/>
      <c r="F768" s="393"/>
      <c r="G768" s="393"/>
      <c r="H768" s="109"/>
    </row>
    <row r="769">
      <c r="A769" s="393"/>
      <c r="B769" s="393"/>
      <c r="C769" s="393"/>
      <c r="D769" s="393"/>
      <c r="E769" s="393"/>
      <c r="F769" s="393"/>
      <c r="G769" s="393"/>
      <c r="H769" s="109"/>
    </row>
    <row r="770">
      <c r="A770" s="393"/>
      <c r="B770" s="393"/>
      <c r="C770" s="393"/>
      <c r="D770" s="393"/>
      <c r="E770" s="393"/>
      <c r="F770" s="393"/>
      <c r="G770" s="393"/>
      <c r="H770" s="109"/>
    </row>
    <row r="771">
      <c r="A771" s="393"/>
      <c r="B771" s="393"/>
      <c r="C771" s="393"/>
      <c r="D771" s="393"/>
      <c r="E771" s="393"/>
      <c r="F771" s="393"/>
      <c r="G771" s="393"/>
      <c r="H771" s="109"/>
    </row>
    <row r="772">
      <c r="A772" s="393"/>
      <c r="B772" s="393"/>
      <c r="C772" s="393"/>
      <c r="D772" s="393"/>
      <c r="E772" s="393"/>
      <c r="F772" s="393"/>
      <c r="G772" s="393"/>
      <c r="H772" s="109"/>
    </row>
    <row r="773">
      <c r="A773" s="393"/>
      <c r="B773" s="393"/>
      <c r="C773" s="393"/>
      <c r="D773" s="393"/>
      <c r="E773" s="393"/>
      <c r="F773" s="393"/>
      <c r="G773" s="393"/>
      <c r="H773" s="109"/>
    </row>
    <row r="774">
      <c r="A774" s="393"/>
      <c r="B774" s="393"/>
      <c r="C774" s="393"/>
      <c r="D774" s="393"/>
      <c r="E774" s="393"/>
      <c r="F774" s="393"/>
      <c r="G774" s="393"/>
      <c r="H774" s="109"/>
    </row>
    <row r="775">
      <c r="A775" s="393"/>
      <c r="B775" s="393"/>
      <c r="C775" s="393"/>
      <c r="D775" s="393"/>
      <c r="E775" s="393"/>
      <c r="F775" s="393"/>
      <c r="G775" s="393"/>
      <c r="H775" s="109"/>
    </row>
    <row r="776">
      <c r="A776" s="393"/>
      <c r="B776" s="393"/>
      <c r="C776" s="393"/>
      <c r="D776" s="393"/>
      <c r="E776" s="393"/>
      <c r="F776" s="393"/>
      <c r="G776" s="393"/>
      <c r="H776" s="109"/>
    </row>
    <row r="777">
      <c r="A777" s="393"/>
      <c r="B777" s="393"/>
      <c r="C777" s="393"/>
      <c r="D777" s="393"/>
      <c r="E777" s="393"/>
      <c r="F777" s="393"/>
      <c r="G777" s="393"/>
      <c r="H777" s="109"/>
    </row>
    <row r="778">
      <c r="A778" s="393"/>
      <c r="B778" s="393"/>
      <c r="C778" s="393"/>
      <c r="D778" s="393"/>
      <c r="E778" s="393"/>
      <c r="F778" s="393"/>
      <c r="G778" s="393"/>
      <c r="H778" s="109"/>
    </row>
    <row r="779">
      <c r="A779" s="393"/>
      <c r="B779" s="393"/>
      <c r="C779" s="393"/>
      <c r="D779" s="393"/>
      <c r="E779" s="393"/>
      <c r="F779" s="393"/>
      <c r="G779" s="393"/>
      <c r="H779" s="109"/>
    </row>
    <row r="780">
      <c r="A780" s="393"/>
      <c r="B780" s="393"/>
      <c r="C780" s="393"/>
      <c r="D780" s="393"/>
      <c r="E780" s="393"/>
      <c r="F780" s="393"/>
      <c r="G780" s="393"/>
      <c r="H780" s="109"/>
    </row>
    <row r="781">
      <c r="A781" s="393"/>
      <c r="B781" s="393"/>
      <c r="C781" s="393"/>
      <c r="D781" s="393"/>
      <c r="E781" s="393"/>
      <c r="F781" s="393"/>
      <c r="G781" s="393"/>
      <c r="H781" s="109"/>
    </row>
    <row r="782">
      <c r="A782" s="393"/>
      <c r="B782" s="393"/>
      <c r="C782" s="393"/>
      <c r="D782" s="393"/>
      <c r="E782" s="393"/>
      <c r="F782" s="393"/>
      <c r="G782" s="393"/>
      <c r="H782" s="109"/>
    </row>
    <row r="783">
      <c r="A783" s="393"/>
      <c r="B783" s="393"/>
      <c r="C783" s="393"/>
      <c r="D783" s="393"/>
      <c r="E783" s="393"/>
      <c r="F783" s="393"/>
      <c r="G783" s="393"/>
      <c r="H783" s="109"/>
    </row>
    <row r="784">
      <c r="A784" s="393"/>
      <c r="B784" s="393"/>
      <c r="C784" s="393"/>
      <c r="D784" s="393"/>
      <c r="E784" s="393"/>
      <c r="F784" s="393"/>
      <c r="G784" s="393"/>
      <c r="H784" s="109"/>
    </row>
    <row r="785">
      <c r="A785" s="393"/>
      <c r="B785" s="393"/>
      <c r="C785" s="393"/>
      <c r="D785" s="393"/>
      <c r="E785" s="393"/>
      <c r="F785" s="393"/>
      <c r="G785" s="393"/>
      <c r="H785" s="109"/>
    </row>
    <row r="786">
      <c r="A786" s="393"/>
      <c r="B786" s="393"/>
      <c r="C786" s="393"/>
      <c r="D786" s="393"/>
      <c r="E786" s="393"/>
      <c r="F786" s="393"/>
      <c r="G786" s="393"/>
      <c r="H786" s="109"/>
    </row>
    <row r="787">
      <c r="A787" s="393"/>
      <c r="B787" s="393"/>
      <c r="C787" s="393"/>
      <c r="D787" s="393"/>
      <c r="E787" s="393"/>
      <c r="F787" s="393"/>
      <c r="G787" s="393"/>
      <c r="H787" s="109"/>
    </row>
    <row r="788">
      <c r="A788" s="393"/>
      <c r="B788" s="393"/>
      <c r="C788" s="393"/>
      <c r="D788" s="393"/>
      <c r="E788" s="393"/>
      <c r="F788" s="393"/>
      <c r="G788" s="393"/>
      <c r="H788" s="109"/>
    </row>
    <row r="789">
      <c r="A789" s="393"/>
      <c r="B789" s="393"/>
      <c r="C789" s="393"/>
      <c r="D789" s="393"/>
      <c r="E789" s="393"/>
      <c r="F789" s="393"/>
      <c r="G789" s="393"/>
      <c r="H789" s="109"/>
    </row>
    <row r="790">
      <c r="A790" s="393"/>
      <c r="B790" s="393"/>
      <c r="C790" s="393"/>
      <c r="D790" s="393"/>
      <c r="E790" s="393"/>
      <c r="F790" s="393"/>
      <c r="G790" s="393"/>
      <c r="H790" s="109"/>
    </row>
    <row r="791">
      <c r="A791" s="393"/>
      <c r="B791" s="393"/>
      <c r="C791" s="393"/>
      <c r="D791" s="393"/>
      <c r="E791" s="393"/>
      <c r="F791" s="393"/>
      <c r="G791" s="393"/>
      <c r="H791" s="109"/>
    </row>
    <row r="792">
      <c r="A792" s="393"/>
      <c r="B792" s="393"/>
      <c r="C792" s="393"/>
      <c r="D792" s="393"/>
      <c r="E792" s="393"/>
      <c r="F792" s="393"/>
      <c r="G792" s="393"/>
      <c r="H792" s="109"/>
    </row>
    <row r="793">
      <c r="A793" s="393"/>
      <c r="B793" s="393"/>
      <c r="C793" s="393"/>
      <c r="D793" s="393"/>
      <c r="E793" s="393"/>
      <c r="F793" s="393"/>
      <c r="G793" s="393"/>
      <c r="H793" s="109"/>
    </row>
    <row r="794">
      <c r="A794" s="393"/>
      <c r="B794" s="393"/>
      <c r="C794" s="393"/>
      <c r="D794" s="393"/>
      <c r="E794" s="393"/>
      <c r="F794" s="393"/>
      <c r="G794" s="393"/>
      <c r="H794" s="109"/>
    </row>
    <row r="795">
      <c r="A795" s="393"/>
      <c r="B795" s="393"/>
      <c r="C795" s="393"/>
      <c r="D795" s="393"/>
      <c r="E795" s="393"/>
      <c r="F795" s="393"/>
      <c r="G795" s="393"/>
      <c r="H795" s="109"/>
    </row>
    <row r="796">
      <c r="A796" s="393"/>
      <c r="B796" s="393"/>
      <c r="C796" s="393"/>
      <c r="D796" s="393"/>
      <c r="E796" s="393"/>
      <c r="F796" s="393"/>
      <c r="G796" s="393"/>
      <c r="H796" s="109"/>
    </row>
    <row r="797">
      <c r="A797" s="393"/>
      <c r="B797" s="393"/>
      <c r="C797" s="393"/>
      <c r="D797" s="393"/>
      <c r="E797" s="393"/>
      <c r="F797" s="393"/>
      <c r="G797" s="393"/>
      <c r="H797" s="109"/>
    </row>
    <row r="798">
      <c r="A798" s="393"/>
      <c r="B798" s="393"/>
      <c r="C798" s="393"/>
      <c r="D798" s="393"/>
      <c r="E798" s="393"/>
      <c r="F798" s="393"/>
      <c r="G798" s="393"/>
      <c r="H798" s="109"/>
    </row>
    <row r="799">
      <c r="A799" s="393"/>
      <c r="B799" s="393"/>
      <c r="C799" s="393"/>
      <c r="D799" s="393"/>
      <c r="E799" s="393"/>
      <c r="F799" s="393"/>
      <c r="G799" s="393"/>
      <c r="H799" s="109"/>
    </row>
    <row r="800">
      <c r="A800" s="393"/>
      <c r="B800" s="393"/>
      <c r="C800" s="393"/>
      <c r="D800" s="393"/>
      <c r="E800" s="393"/>
      <c r="F800" s="393"/>
      <c r="G800" s="393"/>
      <c r="H800" s="109"/>
    </row>
    <row r="801">
      <c r="A801" s="393"/>
      <c r="B801" s="393"/>
      <c r="C801" s="393"/>
      <c r="D801" s="393"/>
      <c r="E801" s="393"/>
      <c r="F801" s="393"/>
      <c r="G801" s="393"/>
      <c r="H801" s="109"/>
    </row>
    <row r="802">
      <c r="A802" s="393"/>
      <c r="B802" s="393"/>
      <c r="C802" s="393"/>
      <c r="D802" s="393"/>
      <c r="E802" s="393"/>
      <c r="F802" s="393"/>
      <c r="G802" s="393"/>
      <c r="H802" s="109"/>
    </row>
    <row r="803">
      <c r="A803" s="393"/>
      <c r="B803" s="393"/>
      <c r="C803" s="393"/>
      <c r="D803" s="393"/>
      <c r="E803" s="393"/>
      <c r="F803" s="393"/>
      <c r="G803" s="393"/>
      <c r="H803" s="109"/>
    </row>
    <row r="804">
      <c r="A804" s="393"/>
      <c r="B804" s="393"/>
      <c r="C804" s="393"/>
      <c r="D804" s="393"/>
      <c r="E804" s="393"/>
      <c r="F804" s="393"/>
      <c r="G804" s="393"/>
      <c r="H804" s="109"/>
    </row>
    <row r="805">
      <c r="A805" s="393"/>
      <c r="B805" s="393"/>
      <c r="C805" s="393"/>
      <c r="D805" s="393"/>
      <c r="E805" s="393"/>
      <c r="F805" s="393"/>
      <c r="G805" s="393"/>
      <c r="H805" s="109"/>
    </row>
    <row r="806">
      <c r="A806" s="393"/>
      <c r="B806" s="393"/>
      <c r="C806" s="393"/>
      <c r="D806" s="393"/>
      <c r="E806" s="393"/>
      <c r="F806" s="393"/>
      <c r="G806" s="393"/>
      <c r="H806" s="109"/>
    </row>
    <row r="807">
      <c r="A807" s="393"/>
      <c r="B807" s="393"/>
      <c r="C807" s="393"/>
      <c r="D807" s="393"/>
      <c r="E807" s="393"/>
      <c r="F807" s="393"/>
      <c r="G807" s="393"/>
      <c r="H807" s="109"/>
    </row>
    <row r="808">
      <c r="A808" s="393"/>
      <c r="B808" s="393"/>
      <c r="C808" s="393"/>
      <c r="D808" s="393"/>
      <c r="E808" s="393"/>
      <c r="F808" s="393"/>
      <c r="G808" s="393"/>
      <c r="H808" s="109"/>
    </row>
    <row r="809">
      <c r="A809" s="393"/>
      <c r="B809" s="393"/>
      <c r="C809" s="393"/>
      <c r="D809" s="393"/>
      <c r="E809" s="393"/>
      <c r="F809" s="393"/>
      <c r="G809" s="393"/>
      <c r="H809" s="109"/>
    </row>
    <row r="810">
      <c r="A810" s="393"/>
      <c r="B810" s="393"/>
      <c r="C810" s="393"/>
      <c r="D810" s="393"/>
      <c r="E810" s="393"/>
      <c r="F810" s="393"/>
      <c r="G810" s="393"/>
      <c r="H810" s="109"/>
    </row>
    <row r="811">
      <c r="A811" s="393"/>
      <c r="B811" s="393"/>
      <c r="C811" s="393"/>
      <c r="D811" s="393"/>
      <c r="E811" s="393"/>
      <c r="F811" s="393"/>
      <c r="G811" s="393"/>
      <c r="H811" s="109"/>
    </row>
    <row r="812">
      <c r="A812" s="393"/>
      <c r="B812" s="393"/>
      <c r="C812" s="393"/>
      <c r="D812" s="393"/>
      <c r="E812" s="393"/>
      <c r="F812" s="393"/>
      <c r="G812" s="393"/>
      <c r="H812" s="109"/>
    </row>
    <row r="813">
      <c r="A813" s="393"/>
      <c r="B813" s="393"/>
      <c r="C813" s="393"/>
      <c r="D813" s="393"/>
      <c r="E813" s="393"/>
      <c r="F813" s="393"/>
      <c r="G813" s="393"/>
      <c r="H813" s="109"/>
    </row>
    <row r="814">
      <c r="A814" s="393"/>
      <c r="B814" s="393"/>
      <c r="C814" s="393"/>
      <c r="D814" s="393"/>
      <c r="E814" s="393"/>
      <c r="F814" s="393"/>
      <c r="G814" s="393"/>
      <c r="H814" s="109"/>
    </row>
    <row r="815">
      <c r="A815" s="393"/>
      <c r="B815" s="393"/>
      <c r="C815" s="393"/>
      <c r="D815" s="393"/>
      <c r="E815" s="393"/>
      <c r="F815" s="393"/>
      <c r="G815" s="393"/>
      <c r="H815" s="109"/>
    </row>
    <row r="816">
      <c r="A816" s="393"/>
      <c r="B816" s="393"/>
      <c r="C816" s="393"/>
      <c r="D816" s="393"/>
      <c r="E816" s="393"/>
      <c r="F816" s="393"/>
      <c r="G816" s="393"/>
      <c r="H816" s="109"/>
    </row>
    <row r="817">
      <c r="A817" s="393"/>
      <c r="B817" s="393"/>
      <c r="C817" s="393"/>
      <c r="D817" s="393"/>
      <c r="E817" s="393"/>
      <c r="F817" s="393"/>
      <c r="G817" s="393"/>
      <c r="H817" s="109"/>
    </row>
    <row r="818">
      <c r="A818" s="393"/>
      <c r="B818" s="393"/>
      <c r="C818" s="393"/>
      <c r="D818" s="393"/>
      <c r="E818" s="393"/>
      <c r="F818" s="393"/>
      <c r="G818" s="393"/>
      <c r="H818" s="109"/>
    </row>
    <row r="819">
      <c r="A819" s="393"/>
      <c r="B819" s="393"/>
      <c r="C819" s="393"/>
      <c r="D819" s="393"/>
      <c r="E819" s="393"/>
      <c r="F819" s="393"/>
      <c r="G819" s="393"/>
      <c r="H819" s="109"/>
    </row>
    <row r="820">
      <c r="A820" s="393"/>
      <c r="B820" s="393"/>
      <c r="C820" s="393"/>
      <c r="D820" s="393"/>
      <c r="E820" s="393"/>
      <c r="F820" s="393"/>
      <c r="G820" s="393"/>
      <c r="H820" s="109"/>
    </row>
    <row r="821">
      <c r="A821" s="393"/>
      <c r="B821" s="393"/>
      <c r="C821" s="393"/>
      <c r="D821" s="393"/>
      <c r="E821" s="393"/>
      <c r="F821" s="393"/>
      <c r="G821" s="393"/>
      <c r="H821" s="109"/>
    </row>
    <row r="822">
      <c r="A822" s="393"/>
      <c r="B822" s="393"/>
      <c r="C822" s="393"/>
      <c r="D822" s="393"/>
      <c r="E822" s="393"/>
      <c r="F822" s="393"/>
      <c r="G822" s="393"/>
      <c r="H822" s="109"/>
    </row>
    <row r="823">
      <c r="A823" s="393"/>
      <c r="B823" s="393"/>
      <c r="C823" s="393"/>
      <c r="D823" s="393"/>
      <c r="E823" s="393"/>
      <c r="F823" s="393"/>
      <c r="G823" s="393"/>
      <c r="H823" s="109"/>
    </row>
    <row r="824">
      <c r="A824" s="393"/>
      <c r="B824" s="393"/>
      <c r="C824" s="393"/>
      <c r="D824" s="393"/>
      <c r="E824" s="393"/>
      <c r="F824" s="393"/>
      <c r="G824" s="393"/>
      <c r="H824" s="109"/>
    </row>
    <row r="825">
      <c r="A825" s="393"/>
      <c r="B825" s="393"/>
      <c r="C825" s="393"/>
      <c r="D825" s="393"/>
      <c r="E825" s="393"/>
      <c r="F825" s="393"/>
      <c r="G825" s="393"/>
      <c r="H825" s="109"/>
    </row>
    <row r="826">
      <c r="A826" s="393"/>
      <c r="B826" s="393"/>
      <c r="C826" s="393"/>
      <c r="D826" s="393"/>
      <c r="E826" s="393"/>
      <c r="F826" s="393"/>
      <c r="G826" s="393"/>
      <c r="H826" s="109"/>
    </row>
    <row r="827">
      <c r="A827" s="393"/>
      <c r="B827" s="393"/>
      <c r="C827" s="393"/>
      <c r="D827" s="393"/>
      <c r="E827" s="393"/>
      <c r="F827" s="393"/>
      <c r="G827" s="393"/>
      <c r="H827" s="109"/>
    </row>
    <row r="828">
      <c r="A828" s="393"/>
      <c r="B828" s="393"/>
      <c r="C828" s="393"/>
      <c r="D828" s="393"/>
      <c r="E828" s="393"/>
      <c r="F828" s="393"/>
      <c r="G828" s="393"/>
      <c r="H828" s="109"/>
    </row>
    <row r="829">
      <c r="A829" s="393"/>
      <c r="B829" s="393"/>
      <c r="C829" s="393"/>
      <c r="D829" s="393"/>
      <c r="E829" s="393"/>
      <c r="F829" s="393"/>
      <c r="G829" s="393"/>
      <c r="H829" s="109"/>
    </row>
    <row r="830">
      <c r="A830" s="393"/>
      <c r="B830" s="393"/>
      <c r="C830" s="393"/>
      <c r="D830" s="393"/>
      <c r="E830" s="393"/>
      <c r="F830" s="393"/>
      <c r="G830" s="393"/>
      <c r="H830" s="109"/>
    </row>
    <row r="831">
      <c r="A831" s="393"/>
      <c r="B831" s="393"/>
      <c r="C831" s="393"/>
      <c r="D831" s="393"/>
      <c r="E831" s="393"/>
      <c r="F831" s="393"/>
      <c r="G831" s="393"/>
      <c r="H831" s="109"/>
    </row>
    <row r="832">
      <c r="A832" s="393"/>
      <c r="B832" s="393"/>
      <c r="C832" s="393"/>
      <c r="D832" s="393"/>
      <c r="E832" s="393"/>
      <c r="F832" s="393"/>
      <c r="G832" s="393"/>
      <c r="H832" s="109"/>
    </row>
    <row r="833">
      <c r="A833" s="393"/>
      <c r="B833" s="393"/>
      <c r="C833" s="393"/>
      <c r="D833" s="393"/>
      <c r="E833" s="393"/>
      <c r="F833" s="393"/>
      <c r="G833" s="393"/>
      <c r="H833" s="109"/>
    </row>
    <row r="834">
      <c r="A834" s="393"/>
      <c r="B834" s="393"/>
      <c r="C834" s="393"/>
      <c r="D834" s="393"/>
      <c r="E834" s="393"/>
      <c r="F834" s="393"/>
      <c r="G834" s="393"/>
      <c r="H834" s="109"/>
    </row>
    <row r="835">
      <c r="A835" s="393"/>
      <c r="B835" s="393"/>
      <c r="C835" s="393"/>
      <c r="D835" s="393"/>
      <c r="E835" s="393"/>
      <c r="F835" s="393"/>
      <c r="G835" s="393"/>
      <c r="H835" s="109"/>
    </row>
    <row r="836">
      <c r="A836" s="393"/>
      <c r="B836" s="393"/>
      <c r="C836" s="393"/>
      <c r="D836" s="393"/>
      <c r="E836" s="393"/>
      <c r="F836" s="393"/>
      <c r="G836" s="393"/>
      <c r="H836" s="109"/>
    </row>
    <row r="837">
      <c r="A837" s="393"/>
      <c r="B837" s="393"/>
      <c r="C837" s="393"/>
      <c r="D837" s="393"/>
      <c r="E837" s="393"/>
      <c r="F837" s="393"/>
      <c r="G837" s="393"/>
      <c r="H837" s="109"/>
    </row>
    <row r="838">
      <c r="A838" s="393"/>
      <c r="B838" s="393"/>
      <c r="C838" s="393"/>
      <c r="D838" s="393"/>
      <c r="E838" s="393"/>
      <c r="F838" s="393"/>
      <c r="G838" s="393"/>
      <c r="H838" s="109"/>
    </row>
    <row r="839">
      <c r="A839" s="393"/>
      <c r="B839" s="393"/>
      <c r="C839" s="393"/>
      <c r="D839" s="393"/>
      <c r="E839" s="393"/>
      <c r="F839" s="393"/>
      <c r="G839" s="393"/>
      <c r="H839" s="109"/>
    </row>
    <row r="840">
      <c r="A840" s="393"/>
      <c r="B840" s="393"/>
      <c r="C840" s="393"/>
      <c r="D840" s="393"/>
      <c r="E840" s="393"/>
      <c r="F840" s="393"/>
      <c r="G840" s="393"/>
      <c r="H840" s="109"/>
    </row>
    <row r="841">
      <c r="A841" s="393"/>
      <c r="B841" s="393"/>
      <c r="C841" s="393"/>
      <c r="D841" s="393"/>
      <c r="E841" s="393"/>
      <c r="F841" s="393"/>
      <c r="G841" s="393"/>
      <c r="H841" s="109"/>
    </row>
    <row r="842">
      <c r="A842" s="393"/>
      <c r="B842" s="393"/>
      <c r="C842" s="393"/>
      <c r="D842" s="393"/>
      <c r="E842" s="393"/>
      <c r="F842" s="393"/>
      <c r="G842" s="393"/>
      <c r="H842" s="109"/>
    </row>
    <row r="843">
      <c r="A843" s="393"/>
      <c r="B843" s="393"/>
      <c r="C843" s="393"/>
      <c r="D843" s="393"/>
      <c r="E843" s="393"/>
      <c r="F843" s="393"/>
      <c r="G843" s="393"/>
      <c r="H843" s="109"/>
    </row>
    <row r="844">
      <c r="A844" s="393"/>
      <c r="B844" s="393"/>
      <c r="C844" s="393"/>
      <c r="D844" s="393"/>
      <c r="E844" s="393"/>
      <c r="F844" s="393"/>
      <c r="G844" s="393"/>
      <c r="H844" s="109"/>
    </row>
    <row r="845">
      <c r="A845" s="393"/>
      <c r="B845" s="393"/>
      <c r="C845" s="393"/>
      <c r="D845" s="393"/>
      <c r="E845" s="393"/>
      <c r="F845" s="393"/>
      <c r="G845" s="393"/>
      <c r="H845" s="109"/>
    </row>
    <row r="846">
      <c r="A846" s="393"/>
      <c r="B846" s="393"/>
      <c r="C846" s="393"/>
      <c r="D846" s="393"/>
      <c r="E846" s="393"/>
      <c r="F846" s="393"/>
      <c r="G846" s="393"/>
      <c r="H846" s="109"/>
    </row>
    <row r="847">
      <c r="A847" s="393"/>
      <c r="B847" s="393"/>
      <c r="C847" s="393"/>
      <c r="D847" s="393"/>
      <c r="E847" s="393"/>
      <c r="F847" s="393"/>
      <c r="G847" s="393"/>
      <c r="H847" s="109"/>
    </row>
    <row r="848">
      <c r="A848" s="393"/>
      <c r="B848" s="393"/>
      <c r="C848" s="393"/>
      <c r="D848" s="393"/>
      <c r="E848" s="393"/>
      <c r="F848" s="393"/>
      <c r="G848" s="393"/>
      <c r="H848" s="109"/>
    </row>
    <row r="849">
      <c r="A849" s="393"/>
      <c r="B849" s="393"/>
      <c r="C849" s="393"/>
      <c r="D849" s="393"/>
      <c r="E849" s="393"/>
      <c r="F849" s="393"/>
      <c r="G849" s="393"/>
      <c r="H849" s="109"/>
    </row>
    <row r="850">
      <c r="A850" s="393"/>
      <c r="B850" s="393"/>
      <c r="C850" s="393"/>
      <c r="D850" s="393"/>
      <c r="E850" s="393"/>
      <c r="F850" s="393"/>
      <c r="G850" s="393"/>
      <c r="H850" s="109"/>
    </row>
    <row r="851">
      <c r="A851" s="393"/>
      <c r="B851" s="393"/>
      <c r="C851" s="393"/>
      <c r="D851" s="393"/>
      <c r="E851" s="393"/>
      <c r="F851" s="393"/>
      <c r="G851" s="393"/>
      <c r="H851" s="109"/>
    </row>
    <row r="852">
      <c r="A852" s="393"/>
      <c r="B852" s="393"/>
      <c r="C852" s="393"/>
      <c r="D852" s="393"/>
      <c r="E852" s="393"/>
      <c r="F852" s="393"/>
      <c r="G852" s="393"/>
      <c r="H852" s="109"/>
    </row>
    <row r="853">
      <c r="A853" s="393"/>
      <c r="B853" s="393"/>
      <c r="C853" s="393"/>
      <c r="D853" s="393"/>
      <c r="E853" s="393"/>
      <c r="F853" s="393"/>
      <c r="G853" s="393"/>
      <c r="H853" s="109"/>
    </row>
    <row r="854">
      <c r="A854" s="393"/>
      <c r="B854" s="393"/>
      <c r="C854" s="393"/>
      <c r="D854" s="393"/>
      <c r="E854" s="393"/>
      <c r="F854" s="393"/>
      <c r="G854" s="393"/>
      <c r="H854" s="109"/>
    </row>
    <row r="855">
      <c r="A855" s="393"/>
      <c r="B855" s="393"/>
      <c r="C855" s="393"/>
      <c r="D855" s="393"/>
      <c r="E855" s="393"/>
      <c r="F855" s="393"/>
      <c r="G855" s="393"/>
      <c r="H855" s="109"/>
    </row>
    <row r="856">
      <c r="A856" s="393"/>
      <c r="B856" s="393"/>
      <c r="C856" s="393"/>
      <c r="D856" s="393"/>
      <c r="E856" s="393"/>
      <c r="F856" s="393"/>
      <c r="G856" s="393"/>
      <c r="H856" s="109"/>
    </row>
    <row r="857">
      <c r="A857" s="393"/>
      <c r="B857" s="393"/>
      <c r="C857" s="393"/>
      <c r="D857" s="393"/>
      <c r="E857" s="393"/>
      <c r="F857" s="393"/>
      <c r="G857" s="393"/>
      <c r="H857" s="109"/>
    </row>
    <row r="858">
      <c r="A858" s="393"/>
      <c r="B858" s="393"/>
      <c r="C858" s="393"/>
      <c r="D858" s="393"/>
      <c r="E858" s="393"/>
      <c r="F858" s="393"/>
      <c r="G858" s="393"/>
      <c r="H858" s="109"/>
    </row>
    <row r="859">
      <c r="A859" s="393"/>
      <c r="B859" s="393"/>
      <c r="C859" s="393"/>
      <c r="D859" s="393"/>
      <c r="E859" s="393"/>
      <c r="F859" s="393"/>
      <c r="G859" s="393"/>
      <c r="H859" s="109"/>
    </row>
    <row r="860">
      <c r="A860" s="393"/>
      <c r="B860" s="393"/>
      <c r="C860" s="393"/>
      <c r="D860" s="393"/>
      <c r="E860" s="393"/>
      <c r="F860" s="393"/>
      <c r="G860" s="393"/>
      <c r="H860" s="109"/>
    </row>
    <row r="861">
      <c r="A861" s="393"/>
      <c r="B861" s="393"/>
      <c r="C861" s="393"/>
      <c r="D861" s="393"/>
      <c r="E861" s="393"/>
      <c r="F861" s="393"/>
      <c r="G861" s="393"/>
      <c r="H861" s="109"/>
    </row>
    <row r="862">
      <c r="A862" s="393"/>
      <c r="B862" s="393"/>
      <c r="C862" s="393"/>
      <c r="D862" s="393"/>
      <c r="E862" s="393"/>
      <c r="F862" s="393"/>
      <c r="G862" s="393"/>
      <c r="H862" s="109"/>
    </row>
    <row r="863">
      <c r="A863" s="393"/>
      <c r="B863" s="393"/>
      <c r="C863" s="393"/>
      <c r="D863" s="393"/>
      <c r="E863" s="393"/>
      <c r="F863" s="393"/>
      <c r="G863" s="393"/>
      <c r="H863" s="109"/>
    </row>
    <row r="864">
      <c r="A864" s="393"/>
      <c r="B864" s="393"/>
      <c r="C864" s="393"/>
      <c r="D864" s="393"/>
      <c r="E864" s="393"/>
      <c r="F864" s="393"/>
      <c r="G864" s="393"/>
      <c r="H864" s="109"/>
    </row>
    <row r="865">
      <c r="A865" s="393"/>
      <c r="B865" s="393"/>
      <c r="C865" s="393"/>
      <c r="D865" s="393"/>
      <c r="E865" s="393"/>
      <c r="F865" s="393"/>
      <c r="G865" s="393"/>
      <c r="H865" s="109"/>
    </row>
    <row r="866">
      <c r="A866" s="393"/>
      <c r="B866" s="393"/>
      <c r="C866" s="393"/>
      <c r="D866" s="393"/>
      <c r="E866" s="393"/>
      <c r="F866" s="393"/>
      <c r="G866" s="393"/>
      <c r="H866" s="109"/>
    </row>
    <row r="867">
      <c r="A867" s="393"/>
      <c r="B867" s="393"/>
      <c r="C867" s="393"/>
      <c r="D867" s="393"/>
      <c r="E867" s="393"/>
      <c r="F867" s="393"/>
      <c r="G867" s="393"/>
      <c r="H867" s="109"/>
    </row>
    <row r="868">
      <c r="A868" s="393"/>
      <c r="B868" s="393"/>
      <c r="C868" s="393"/>
      <c r="D868" s="393"/>
      <c r="E868" s="393"/>
      <c r="F868" s="393"/>
      <c r="G868" s="393"/>
      <c r="H868" s="109"/>
    </row>
    <row r="869">
      <c r="A869" s="393"/>
      <c r="B869" s="393"/>
      <c r="C869" s="393"/>
      <c r="D869" s="393"/>
      <c r="E869" s="393"/>
      <c r="F869" s="393"/>
      <c r="G869" s="393"/>
      <c r="H869" s="109"/>
    </row>
    <row r="870">
      <c r="A870" s="393"/>
      <c r="B870" s="393"/>
      <c r="C870" s="393"/>
      <c r="D870" s="393"/>
      <c r="E870" s="393"/>
      <c r="F870" s="393"/>
      <c r="G870" s="393"/>
      <c r="H870" s="109"/>
    </row>
    <row r="871">
      <c r="A871" s="393"/>
      <c r="B871" s="393"/>
      <c r="C871" s="393"/>
      <c r="D871" s="393"/>
      <c r="E871" s="393"/>
      <c r="F871" s="393"/>
      <c r="G871" s="393"/>
      <c r="H871" s="109"/>
    </row>
    <row r="872">
      <c r="A872" s="393"/>
      <c r="B872" s="393"/>
      <c r="C872" s="393"/>
      <c r="D872" s="393"/>
      <c r="E872" s="393"/>
      <c r="F872" s="393"/>
      <c r="G872" s="393"/>
      <c r="H872" s="109"/>
    </row>
    <row r="873">
      <c r="A873" s="393"/>
      <c r="B873" s="393"/>
      <c r="C873" s="393"/>
      <c r="D873" s="393"/>
      <c r="E873" s="393"/>
      <c r="F873" s="393"/>
      <c r="G873" s="393"/>
      <c r="H873" s="109"/>
    </row>
    <row r="874">
      <c r="A874" s="393"/>
      <c r="B874" s="393"/>
      <c r="C874" s="393"/>
      <c r="D874" s="393"/>
      <c r="E874" s="393"/>
      <c r="F874" s="393"/>
      <c r="G874" s="393"/>
      <c r="H874" s="109"/>
    </row>
    <row r="875">
      <c r="A875" s="393"/>
      <c r="B875" s="393"/>
      <c r="C875" s="393"/>
      <c r="D875" s="393"/>
      <c r="E875" s="393"/>
      <c r="F875" s="393"/>
      <c r="G875" s="393"/>
      <c r="H875" s="109"/>
    </row>
    <row r="876">
      <c r="A876" s="393"/>
      <c r="B876" s="393"/>
      <c r="C876" s="393"/>
      <c r="D876" s="393"/>
      <c r="E876" s="393"/>
      <c r="F876" s="393"/>
      <c r="G876" s="393"/>
      <c r="H876" s="109"/>
    </row>
    <row r="877">
      <c r="A877" s="393"/>
      <c r="B877" s="393"/>
      <c r="C877" s="393"/>
      <c r="D877" s="393"/>
      <c r="E877" s="393"/>
      <c r="F877" s="393"/>
      <c r="G877" s="393"/>
      <c r="H877" s="109"/>
    </row>
    <row r="878">
      <c r="A878" s="393"/>
      <c r="B878" s="393"/>
      <c r="C878" s="393"/>
      <c r="D878" s="393"/>
      <c r="E878" s="393"/>
      <c r="F878" s="393"/>
      <c r="G878" s="393"/>
      <c r="H878" s="109"/>
    </row>
    <row r="879">
      <c r="A879" s="393"/>
      <c r="B879" s="393"/>
      <c r="C879" s="393"/>
      <c r="D879" s="393"/>
      <c r="E879" s="393"/>
      <c r="F879" s="393"/>
      <c r="G879" s="393"/>
      <c r="H879" s="109"/>
    </row>
    <row r="880">
      <c r="A880" s="393"/>
      <c r="B880" s="393"/>
      <c r="C880" s="393"/>
      <c r="D880" s="393"/>
      <c r="E880" s="393"/>
      <c r="F880" s="393"/>
      <c r="G880" s="393"/>
      <c r="H880" s="109"/>
    </row>
    <row r="881">
      <c r="A881" s="393"/>
      <c r="B881" s="393"/>
      <c r="C881" s="393"/>
      <c r="D881" s="393"/>
      <c r="E881" s="393"/>
      <c r="F881" s="393"/>
      <c r="G881" s="393"/>
      <c r="H881" s="109"/>
    </row>
    <row r="882">
      <c r="A882" s="393"/>
      <c r="B882" s="393"/>
      <c r="C882" s="393"/>
      <c r="D882" s="393"/>
      <c r="E882" s="393"/>
      <c r="F882" s="393"/>
      <c r="G882" s="393"/>
      <c r="H882" s="109"/>
    </row>
    <row r="883">
      <c r="A883" s="393"/>
      <c r="B883" s="393"/>
      <c r="C883" s="393"/>
      <c r="D883" s="393"/>
      <c r="E883" s="393"/>
      <c r="F883" s="393"/>
      <c r="G883" s="393"/>
      <c r="H883" s="109"/>
    </row>
    <row r="884">
      <c r="A884" s="393"/>
      <c r="B884" s="393"/>
      <c r="C884" s="393"/>
      <c r="D884" s="393"/>
      <c r="E884" s="393"/>
      <c r="F884" s="393"/>
      <c r="G884" s="393"/>
      <c r="H884" s="109"/>
    </row>
    <row r="885">
      <c r="A885" s="393"/>
      <c r="B885" s="393"/>
      <c r="C885" s="393"/>
      <c r="D885" s="393"/>
      <c r="E885" s="393"/>
      <c r="F885" s="393"/>
      <c r="G885" s="393"/>
      <c r="H885" s="109"/>
    </row>
    <row r="886">
      <c r="A886" s="393"/>
      <c r="B886" s="393"/>
      <c r="C886" s="393"/>
      <c r="D886" s="393"/>
      <c r="E886" s="393"/>
      <c r="F886" s="393"/>
      <c r="G886" s="393"/>
      <c r="H886" s="109"/>
    </row>
    <row r="887">
      <c r="A887" s="393"/>
      <c r="B887" s="393"/>
      <c r="C887" s="393"/>
      <c r="D887" s="393"/>
      <c r="E887" s="393"/>
      <c r="F887" s="393"/>
      <c r="G887" s="393"/>
      <c r="H887" s="109"/>
    </row>
    <row r="888">
      <c r="A888" s="393"/>
      <c r="B888" s="393"/>
      <c r="C888" s="393"/>
      <c r="D888" s="393"/>
      <c r="E888" s="393"/>
      <c r="F888" s="393"/>
      <c r="G888" s="393"/>
      <c r="H888" s="109"/>
    </row>
    <row r="889">
      <c r="A889" s="393"/>
      <c r="B889" s="393"/>
      <c r="C889" s="393"/>
      <c r="D889" s="393"/>
      <c r="E889" s="393"/>
      <c r="F889" s="393"/>
      <c r="G889" s="393"/>
      <c r="H889" s="109"/>
    </row>
    <row r="890">
      <c r="A890" s="393"/>
      <c r="B890" s="393"/>
      <c r="C890" s="393"/>
      <c r="D890" s="393"/>
      <c r="E890" s="393"/>
      <c r="F890" s="393"/>
      <c r="G890" s="393"/>
      <c r="H890" s="109"/>
    </row>
    <row r="891">
      <c r="A891" s="393"/>
      <c r="B891" s="393"/>
      <c r="C891" s="393"/>
      <c r="D891" s="393"/>
      <c r="E891" s="393"/>
      <c r="F891" s="393"/>
      <c r="G891" s="393"/>
      <c r="H891" s="109"/>
    </row>
    <row r="892">
      <c r="A892" s="393"/>
      <c r="B892" s="393"/>
      <c r="C892" s="393"/>
      <c r="D892" s="393"/>
      <c r="E892" s="393"/>
      <c r="F892" s="393"/>
      <c r="G892" s="393"/>
      <c r="H892" s="109"/>
    </row>
    <row r="893">
      <c r="A893" s="393"/>
      <c r="B893" s="393"/>
      <c r="C893" s="393"/>
      <c r="D893" s="393"/>
      <c r="E893" s="393"/>
      <c r="F893" s="393"/>
      <c r="G893" s="393"/>
      <c r="H893" s="109"/>
    </row>
    <row r="894">
      <c r="A894" s="393"/>
      <c r="B894" s="393"/>
      <c r="C894" s="393"/>
      <c r="D894" s="393"/>
      <c r="E894" s="393"/>
      <c r="F894" s="393"/>
      <c r="G894" s="393"/>
      <c r="H894" s="109"/>
    </row>
    <row r="895">
      <c r="A895" s="393"/>
      <c r="B895" s="393"/>
      <c r="C895" s="393"/>
      <c r="D895" s="393"/>
      <c r="E895" s="393"/>
      <c r="F895" s="393"/>
      <c r="G895" s="393"/>
      <c r="H895" s="109"/>
    </row>
    <row r="896">
      <c r="A896" s="393"/>
      <c r="B896" s="393"/>
      <c r="C896" s="393"/>
      <c r="D896" s="393"/>
      <c r="E896" s="393"/>
      <c r="F896" s="393"/>
      <c r="G896" s="393"/>
      <c r="H896" s="109"/>
    </row>
    <row r="897">
      <c r="A897" s="393"/>
      <c r="B897" s="393"/>
      <c r="C897" s="393"/>
      <c r="D897" s="393"/>
      <c r="E897" s="393"/>
      <c r="F897" s="393"/>
      <c r="G897" s="393"/>
      <c r="H897" s="109"/>
    </row>
    <row r="898">
      <c r="A898" s="393"/>
      <c r="B898" s="393"/>
      <c r="C898" s="393"/>
      <c r="D898" s="393"/>
      <c r="E898" s="393"/>
      <c r="F898" s="393"/>
      <c r="G898" s="393"/>
      <c r="H898" s="109"/>
    </row>
    <row r="899">
      <c r="A899" s="393"/>
      <c r="B899" s="393"/>
      <c r="C899" s="393"/>
      <c r="D899" s="393"/>
      <c r="E899" s="393"/>
      <c r="F899" s="393"/>
      <c r="G899" s="393"/>
      <c r="H899" s="109"/>
    </row>
    <row r="900">
      <c r="A900" s="393"/>
      <c r="B900" s="393"/>
      <c r="C900" s="393"/>
      <c r="D900" s="393"/>
      <c r="E900" s="393"/>
      <c r="F900" s="393"/>
      <c r="G900" s="393"/>
      <c r="H900" s="109"/>
    </row>
    <row r="901">
      <c r="A901" s="393"/>
      <c r="B901" s="393"/>
      <c r="C901" s="393"/>
      <c r="D901" s="393"/>
      <c r="E901" s="393"/>
      <c r="F901" s="393"/>
      <c r="G901" s="393"/>
      <c r="H901" s="109"/>
    </row>
    <row r="902">
      <c r="A902" s="393"/>
      <c r="B902" s="393"/>
      <c r="C902" s="393"/>
      <c r="D902" s="393"/>
      <c r="E902" s="393"/>
      <c r="F902" s="393"/>
      <c r="G902" s="393"/>
      <c r="H902" s="109"/>
    </row>
    <row r="903">
      <c r="A903" s="393"/>
      <c r="B903" s="393"/>
      <c r="C903" s="393"/>
      <c r="D903" s="393"/>
      <c r="E903" s="393"/>
      <c r="F903" s="393"/>
      <c r="G903" s="393"/>
      <c r="H903" s="109"/>
    </row>
    <row r="904">
      <c r="A904" s="393"/>
      <c r="B904" s="393"/>
      <c r="C904" s="393"/>
      <c r="D904" s="393"/>
      <c r="E904" s="393"/>
      <c r="F904" s="393"/>
      <c r="G904" s="393"/>
      <c r="H904" s="109"/>
    </row>
    <row r="905">
      <c r="A905" s="393"/>
      <c r="B905" s="393"/>
      <c r="C905" s="393"/>
      <c r="D905" s="393"/>
      <c r="E905" s="393"/>
      <c r="F905" s="393"/>
      <c r="G905" s="393"/>
      <c r="H905" s="109"/>
    </row>
    <row r="906">
      <c r="A906" s="393"/>
      <c r="B906" s="393"/>
      <c r="C906" s="393"/>
      <c r="D906" s="393"/>
      <c r="E906" s="393"/>
      <c r="F906" s="393"/>
      <c r="G906" s="393"/>
      <c r="H906" s="109"/>
    </row>
    <row r="907">
      <c r="A907" s="393"/>
      <c r="B907" s="393"/>
      <c r="C907" s="393"/>
      <c r="D907" s="393"/>
      <c r="E907" s="393"/>
      <c r="F907" s="393"/>
      <c r="G907" s="393"/>
      <c r="H907" s="109"/>
    </row>
    <row r="908">
      <c r="A908" s="393"/>
      <c r="B908" s="393"/>
      <c r="C908" s="393"/>
      <c r="D908" s="393"/>
      <c r="E908" s="393"/>
      <c r="F908" s="393"/>
      <c r="G908" s="393"/>
      <c r="H908" s="109"/>
    </row>
    <row r="909">
      <c r="A909" s="393"/>
      <c r="B909" s="393"/>
      <c r="C909" s="393"/>
      <c r="D909" s="393"/>
      <c r="E909" s="393"/>
      <c r="F909" s="393"/>
      <c r="G909" s="393"/>
      <c r="H909" s="109"/>
    </row>
    <row r="910">
      <c r="A910" s="393"/>
      <c r="B910" s="393"/>
      <c r="C910" s="393"/>
      <c r="D910" s="393"/>
      <c r="E910" s="393"/>
      <c r="F910" s="393"/>
      <c r="G910" s="393"/>
      <c r="H910" s="109"/>
    </row>
    <row r="911">
      <c r="A911" s="393"/>
      <c r="B911" s="393"/>
      <c r="C911" s="393"/>
      <c r="D911" s="393"/>
      <c r="E911" s="393"/>
      <c r="F911" s="393"/>
      <c r="G911" s="393"/>
      <c r="H911" s="109"/>
    </row>
    <row r="912">
      <c r="A912" s="393"/>
      <c r="B912" s="393"/>
      <c r="C912" s="393"/>
      <c r="D912" s="393"/>
      <c r="E912" s="393"/>
      <c r="F912" s="393"/>
      <c r="G912" s="393"/>
      <c r="H912" s="109"/>
    </row>
    <row r="913">
      <c r="A913" s="393"/>
      <c r="B913" s="393"/>
      <c r="C913" s="393"/>
      <c r="D913" s="393"/>
      <c r="E913" s="393"/>
      <c r="F913" s="393"/>
      <c r="G913" s="393"/>
      <c r="H913" s="109"/>
    </row>
    <row r="914">
      <c r="A914" s="393"/>
      <c r="B914" s="393"/>
      <c r="C914" s="393"/>
      <c r="D914" s="393"/>
      <c r="E914" s="393"/>
      <c r="F914" s="393"/>
      <c r="G914" s="393"/>
      <c r="H914" s="109"/>
    </row>
    <row r="915">
      <c r="A915" s="393"/>
      <c r="B915" s="393"/>
      <c r="C915" s="393"/>
      <c r="D915" s="393"/>
      <c r="E915" s="393"/>
      <c r="F915" s="393"/>
      <c r="G915" s="393"/>
      <c r="H915" s="109"/>
    </row>
    <row r="916">
      <c r="A916" s="393"/>
      <c r="B916" s="393"/>
      <c r="C916" s="393"/>
      <c r="D916" s="393"/>
      <c r="E916" s="393"/>
      <c r="F916" s="393"/>
      <c r="G916" s="393"/>
      <c r="H916" s="109"/>
    </row>
    <row r="917">
      <c r="A917" s="393"/>
      <c r="B917" s="393"/>
      <c r="C917" s="393"/>
      <c r="D917" s="393"/>
      <c r="E917" s="393"/>
      <c r="F917" s="393"/>
      <c r="G917" s="393"/>
      <c r="H917" s="109"/>
    </row>
    <row r="918">
      <c r="A918" s="393"/>
      <c r="B918" s="393"/>
      <c r="C918" s="393"/>
      <c r="D918" s="393"/>
      <c r="E918" s="393"/>
      <c r="F918" s="393"/>
      <c r="G918" s="393"/>
      <c r="H918" s="109"/>
    </row>
    <row r="919">
      <c r="A919" s="393"/>
      <c r="B919" s="393"/>
      <c r="C919" s="393"/>
      <c r="D919" s="393"/>
      <c r="E919" s="393"/>
      <c r="F919" s="393"/>
      <c r="G919" s="393"/>
      <c r="H919" s="109"/>
    </row>
    <row r="920">
      <c r="A920" s="393"/>
      <c r="B920" s="393"/>
      <c r="C920" s="393"/>
      <c r="D920" s="393"/>
      <c r="E920" s="393"/>
      <c r="F920" s="393"/>
      <c r="G920" s="393"/>
      <c r="H920" s="109"/>
    </row>
    <row r="921">
      <c r="A921" s="393"/>
      <c r="B921" s="393"/>
      <c r="C921" s="393"/>
      <c r="D921" s="393"/>
      <c r="E921" s="393"/>
      <c r="F921" s="393"/>
      <c r="G921" s="393"/>
      <c r="H921" s="109"/>
    </row>
    <row r="922">
      <c r="A922" s="393"/>
      <c r="B922" s="393"/>
      <c r="C922" s="393"/>
      <c r="D922" s="393"/>
      <c r="E922" s="393"/>
      <c r="F922" s="393"/>
      <c r="G922" s="393"/>
      <c r="H922" s="109"/>
    </row>
    <row r="923">
      <c r="A923" s="393"/>
      <c r="B923" s="393"/>
      <c r="C923" s="393"/>
      <c r="D923" s="393"/>
      <c r="E923" s="393"/>
      <c r="F923" s="393"/>
      <c r="G923" s="393"/>
      <c r="H923" s="109"/>
    </row>
    <row r="924">
      <c r="A924" s="393"/>
      <c r="B924" s="393"/>
      <c r="C924" s="393"/>
      <c r="D924" s="393"/>
      <c r="E924" s="393"/>
      <c r="F924" s="393"/>
      <c r="G924" s="393"/>
      <c r="H924" s="109"/>
    </row>
    <row r="925">
      <c r="A925" s="393"/>
      <c r="B925" s="393"/>
      <c r="C925" s="393"/>
      <c r="D925" s="393"/>
      <c r="E925" s="393"/>
      <c r="F925" s="393"/>
      <c r="G925" s="393"/>
      <c r="H925" s="109"/>
    </row>
    <row r="926">
      <c r="A926" s="393"/>
      <c r="B926" s="393"/>
      <c r="C926" s="393"/>
      <c r="D926" s="393"/>
      <c r="E926" s="393"/>
      <c r="F926" s="393"/>
      <c r="G926" s="393"/>
      <c r="H926" s="109"/>
    </row>
    <row r="927">
      <c r="A927" s="393"/>
      <c r="B927" s="393"/>
      <c r="C927" s="393"/>
      <c r="D927" s="393"/>
      <c r="E927" s="393"/>
      <c r="F927" s="393"/>
      <c r="G927" s="393"/>
      <c r="H927" s="109"/>
    </row>
    <row r="928">
      <c r="A928" s="393"/>
      <c r="B928" s="393"/>
      <c r="C928" s="393"/>
      <c r="D928" s="393"/>
      <c r="E928" s="393"/>
      <c r="F928" s="393"/>
      <c r="G928" s="393"/>
      <c r="H928" s="109"/>
    </row>
    <row r="929">
      <c r="A929" s="393"/>
      <c r="B929" s="393"/>
      <c r="C929" s="393"/>
      <c r="D929" s="393"/>
      <c r="E929" s="393"/>
      <c r="F929" s="393"/>
      <c r="G929" s="393"/>
      <c r="H929" s="109"/>
    </row>
    <row r="930">
      <c r="A930" s="393"/>
      <c r="B930" s="393"/>
      <c r="C930" s="393"/>
      <c r="D930" s="393"/>
      <c r="E930" s="393"/>
      <c r="F930" s="393"/>
      <c r="G930" s="393"/>
      <c r="H930" s="109"/>
    </row>
    <row r="931">
      <c r="A931" s="393"/>
      <c r="B931" s="393"/>
      <c r="C931" s="393"/>
      <c r="D931" s="393"/>
      <c r="E931" s="393"/>
      <c r="F931" s="393"/>
      <c r="G931" s="393"/>
      <c r="H931" s="109"/>
    </row>
    <row r="932">
      <c r="A932" s="393"/>
      <c r="B932" s="393"/>
      <c r="C932" s="393"/>
      <c r="D932" s="393"/>
      <c r="E932" s="393"/>
      <c r="F932" s="393"/>
      <c r="G932" s="393"/>
      <c r="H932" s="109"/>
    </row>
    <row r="933">
      <c r="A933" s="393"/>
      <c r="B933" s="393"/>
      <c r="C933" s="393"/>
      <c r="D933" s="393"/>
      <c r="E933" s="393"/>
      <c r="F933" s="393"/>
      <c r="G933" s="393"/>
      <c r="H933" s="109"/>
    </row>
    <row r="934">
      <c r="A934" s="393"/>
      <c r="B934" s="393"/>
      <c r="C934" s="393"/>
      <c r="D934" s="393"/>
      <c r="E934" s="393"/>
      <c r="F934" s="393"/>
      <c r="G934" s="393"/>
      <c r="H934" s="109"/>
    </row>
    <row r="935">
      <c r="A935" s="393"/>
      <c r="B935" s="393"/>
      <c r="C935" s="393"/>
      <c r="D935" s="393"/>
      <c r="E935" s="393"/>
      <c r="F935" s="393"/>
      <c r="G935" s="393"/>
      <c r="H935" s="109"/>
    </row>
    <row r="936">
      <c r="A936" s="393"/>
      <c r="B936" s="393"/>
      <c r="C936" s="393"/>
      <c r="D936" s="393"/>
      <c r="E936" s="393"/>
      <c r="F936" s="393"/>
      <c r="G936" s="393"/>
      <c r="H936" s="109"/>
    </row>
    <row r="937">
      <c r="A937" s="393"/>
      <c r="B937" s="393"/>
      <c r="C937" s="393"/>
      <c r="D937" s="393"/>
      <c r="E937" s="393"/>
      <c r="F937" s="393"/>
      <c r="G937" s="393"/>
      <c r="H937" s="109"/>
    </row>
    <row r="938">
      <c r="A938" s="393"/>
      <c r="B938" s="393"/>
      <c r="C938" s="393"/>
      <c r="D938" s="393"/>
      <c r="E938" s="393"/>
      <c r="F938" s="393"/>
      <c r="G938" s="393"/>
      <c r="H938" s="109"/>
    </row>
    <row r="939">
      <c r="A939" s="393"/>
      <c r="B939" s="393"/>
      <c r="C939" s="393"/>
      <c r="D939" s="393"/>
      <c r="E939" s="393"/>
      <c r="F939" s="393"/>
      <c r="G939" s="393"/>
      <c r="H939" s="109"/>
    </row>
    <row r="940">
      <c r="A940" s="393"/>
      <c r="B940" s="393"/>
      <c r="C940" s="393"/>
      <c r="D940" s="393"/>
      <c r="E940" s="393"/>
      <c r="F940" s="393"/>
      <c r="G940" s="393"/>
      <c r="H940" s="109"/>
    </row>
    <row r="941">
      <c r="A941" s="393"/>
      <c r="B941" s="393"/>
      <c r="C941" s="393"/>
      <c r="D941" s="393"/>
      <c r="E941" s="393"/>
      <c r="F941" s="393"/>
      <c r="G941" s="393"/>
      <c r="H941" s="109"/>
    </row>
    <row r="942">
      <c r="A942" s="393"/>
      <c r="B942" s="393"/>
      <c r="C942" s="393"/>
      <c r="D942" s="393"/>
      <c r="E942" s="393"/>
      <c r="F942" s="393"/>
      <c r="G942" s="393"/>
      <c r="H942" s="109"/>
    </row>
    <row r="943">
      <c r="A943" s="393"/>
      <c r="B943" s="393"/>
      <c r="C943" s="393"/>
      <c r="D943" s="393"/>
      <c r="E943" s="393"/>
      <c r="F943" s="393"/>
      <c r="G943" s="393"/>
      <c r="H943" s="109"/>
    </row>
    <row r="944">
      <c r="A944" s="393"/>
      <c r="B944" s="393"/>
      <c r="C944" s="393"/>
      <c r="D944" s="393"/>
      <c r="E944" s="393"/>
      <c r="F944" s="393"/>
      <c r="G944" s="393"/>
      <c r="H944" s="109"/>
    </row>
    <row r="945">
      <c r="A945" s="393"/>
      <c r="B945" s="393"/>
      <c r="C945" s="393"/>
      <c r="D945" s="393"/>
      <c r="E945" s="393"/>
      <c r="F945" s="393"/>
      <c r="G945" s="393"/>
      <c r="H945" s="109"/>
    </row>
    <row r="946">
      <c r="A946" s="393"/>
      <c r="B946" s="393"/>
      <c r="C946" s="393"/>
      <c r="D946" s="393"/>
      <c r="E946" s="393"/>
      <c r="F946" s="393"/>
      <c r="G946" s="393"/>
      <c r="H946" s="109"/>
    </row>
    <row r="947">
      <c r="A947" s="393"/>
      <c r="B947" s="393"/>
      <c r="C947" s="393"/>
      <c r="D947" s="393"/>
      <c r="E947" s="393"/>
      <c r="F947" s="393"/>
      <c r="G947" s="393"/>
      <c r="H947" s="109"/>
    </row>
    <row r="948">
      <c r="A948" s="393"/>
      <c r="B948" s="393"/>
      <c r="C948" s="393"/>
      <c r="D948" s="393"/>
      <c r="E948" s="393"/>
      <c r="F948" s="393"/>
      <c r="G948" s="393"/>
      <c r="H948" s="109"/>
    </row>
    <row r="949">
      <c r="A949" s="393"/>
      <c r="B949" s="393"/>
      <c r="C949" s="393"/>
      <c r="D949" s="393"/>
      <c r="E949" s="393"/>
      <c r="F949" s="393"/>
      <c r="G949" s="393"/>
      <c r="H949" s="109"/>
    </row>
    <row r="950">
      <c r="A950" s="393"/>
      <c r="B950" s="393"/>
      <c r="C950" s="393"/>
      <c r="D950" s="393"/>
      <c r="E950" s="393"/>
      <c r="F950" s="393"/>
      <c r="G950" s="393"/>
      <c r="H950" s="109"/>
    </row>
    <row r="951">
      <c r="A951" s="393"/>
      <c r="B951" s="393"/>
      <c r="C951" s="393"/>
      <c r="D951" s="393"/>
      <c r="E951" s="393"/>
      <c r="F951" s="393"/>
      <c r="G951" s="393"/>
      <c r="H951" s="109"/>
    </row>
    <row r="952">
      <c r="A952" s="393"/>
      <c r="B952" s="393"/>
      <c r="C952" s="393"/>
      <c r="D952" s="393"/>
      <c r="E952" s="393"/>
      <c r="F952" s="393"/>
      <c r="G952" s="393"/>
      <c r="H952" s="109"/>
    </row>
    <row r="953">
      <c r="A953" s="393"/>
      <c r="B953" s="393"/>
      <c r="C953" s="393"/>
      <c r="D953" s="393"/>
      <c r="E953" s="393"/>
      <c r="F953" s="393"/>
      <c r="G953" s="393"/>
      <c r="H953" s="109"/>
    </row>
    <row r="954">
      <c r="A954" s="393"/>
      <c r="B954" s="393"/>
      <c r="C954" s="393"/>
      <c r="D954" s="393"/>
      <c r="E954" s="393"/>
      <c r="F954" s="393"/>
      <c r="G954" s="393"/>
      <c r="H954" s="109"/>
    </row>
    <row r="955">
      <c r="A955" s="393"/>
      <c r="B955" s="393"/>
      <c r="C955" s="393"/>
      <c r="D955" s="393"/>
      <c r="E955" s="393"/>
      <c r="F955" s="393"/>
      <c r="G955" s="393"/>
      <c r="H955" s="109"/>
    </row>
    <row r="956">
      <c r="A956" s="393"/>
      <c r="B956" s="393"/>
      <c r="C956" s="393"/>
      <c r="D956" s="393"/>
      <c r="E956" s="393"/>
      <c r="F956" s="393"/>
      <c r="G956" s="393"/>
      <c r="H956" s="109"/>
    </row>
    <row r="957">
      <c r="A957" s="393"/>
      <c r="B957" s="393"/>
      <c r="C957" s="393"/>
      <c r="D957" s="393"/>
      <c r="E957" s="393"/>
      <c r="F957" s="393"/>
      <c r="G957" s="393"/>
      <c r="H957" s="109"/>
    </row>
    <row r="958">
      <c r="A958" s="393"/>
      <c r="B958" s="393"/>
      <c r="C958" s="393"/>
      <c r="D958" s="393"/>
      <c r="E958" s="393"/>
      <c r="F958" s="393"/>
      <c r="G958" s="393"/>
      <c r="H958" s="109"/>
    </row>
    <row r="959">
      <c r="A959" s="393"/>
      <c r="B959" s="393"/>
      <c r="C959" s="393"/>
      <c r="D959" s="393"/>
      <c r="E959" s="393"/>
      <c r="F959" s="393"/>
      <c r="G959" s="393"/>
      <c r="H959" s="109"/>
    </row>
    <row r="960">
      <c r="A960" s="393"/>
      <c r="B960" s="393"/>
      <c r="C960" s="393"/>
      <c r="D960" s="393"/>
      <c r="E960" s="393"/>
      <c r="F960" s="393"/>
      <c r="G960" s="393"/>
      <c r="H960" s="109"/>
    </row>
    <row r="961">
      <c r="A961" s="393"/>
      <c r="B961" s="393"/>
      <c r="C961" s="393"/>
      <c r="D961" s="393"/>
      <c r="E961" s="393"/>
      <c r="F961" s="393"/>
      <c r="G961" s="393"/>
      <c r="H961" s="109"/>
    </row>
    <row r="962">
      <c r="A962" s="393"/>
      <c r="B962" s="393"/>
      <c r="C962" s="393"/>
      <c r="D962" s="393"/>
      <c r="E962" s="393"/>
      <c r="F962" s="393"/>
      <c r="G962" s="393"/>
      <c r="H962" s="109"/>
    </row>
    <row r="963">
      <c r="A963" s="393"/>
      <c r="B963" s="393"/>
      <c r="C963" s="393"/>
      <c r="D963" s="393"/>
      <c r="E963" s="393"/>
      <c r="F963" s="393"/>
      <c r="G963" s="393"/>
      <c r="H963" s="109"/>
    </row>
    <row r="964">
      <c r="A964" s="393"/>
      <c r="B964" s="393"/>
      <c r="C964" s="393"/>
      <c r="D964" s="393"/>
      <c r="E964" s="393"/>
      <c r="F964" s="393"/>
      <c r="G964" s="393"/>
      <c r="H964" s="109"/>
    </row>
    <row r="965">
      <c r="A965" s="393"/>
      <c r="B965" s="393"/>
      <c r="C965" s="393"/>
      <c r="D965" s="393"/>
      <c r="E965" s="393"/>
      <c r="F965" s="393"/>
      <c r="G965" s="393"/>
      <c r="H965" s="109"/>
    </row>
    <row r="966">
      <c r="A966" s="393"/>
      <c r="B966" s="393"/>
      <c r="C966" s="393"/>
      <c r="D966" s="393"/>
      <c r="E966" s="393"/>
      <c r="F966" s="393"/>
      <c r="G966" s="393"/>
      <c r="H966" s="109"/>
    </row>
    <row r="967">
      <c r="A967" s="393"/>
      <c r="B967" s="393"/>
      <c r="C967" s="393"/>
      <c r="D967" s="393"/>
      <c r="E967" s="393"/>
      <c r="F967" s="393"/>
      <c r="G967" s="393"/>
      <c r="H967" s="109"/>
    </row>
    <row r="968">
      <c r="A968" s="393"/>
      <c r="B968" s="393"/>
      <c r="C968" s="393"/>
      <c r="D968" s="393"/>
      <c r="E968" s="393"/>
      <c r="F968" s="393"/>
      <c r="G968" s="393"/>
      <c r="H968" s="109"/>
    </row>
    <row r="969">
      <c r="A969" s="393"/>
      <c r="B969" s="393"/>
      <c r="C969" s="393"/>
      <c r="D969" s="393"/>
      <c r="E969" s="393"/>
      <c r="F969" s="393"/>
      <c r="G969" s="393"/>
      <c r="H969" s="109"/>
    </row>
    <row r="970">
      <c r="A970" s="393"/>
      <c r="B970" s="393"/>
      <c r="C970" s="393"/>
      <c r="D970" s="393"/>
      <c r="E970" s="393"/>
      <c r="F970" s="393"/>
      <c r="G970" s="393"/>
      <c r="H970" s="109"/>
    </row>
    <row r="971">
      <c r="A971" s="393"/>
      <c r="B971" s="393"/>
      <c r="C971" s="393"/>
      <c r="D971" s="393"/>
      <c r="E971" s="393"/>
      <c r="F971" s="393"/>
      <c r="G971" s="393"/>
      <c r="H971" s="109"/>
    </row>
    <row r="972">
      <c r="A972" s="393"/>
      <c r="B972" s="393"/>
      <c r="C972" s="393"/>
      <c r="D972" s="393"/>
      <c r="E972" s="393"/>
      <c r="F972" s="393"/>
      <c r="G972" s="393"/>
      <c r="H972" s="109"/>
    </row>
    <row r="973">
      <c r="A973" s="393"/>
      <c r="B973" s="393"/>
      <c r="C973" s="393"/>
      <c r="D973" s="393"/>
      <c r="E973" s="393"/>
      <c r="F973" s="393"/>
      <c r="G973" s="393"/>
      <c r="H973" s="109"/>
    </row>
    <row r="974">
      <c r="A974" s="393"/>
      <c r="B974" s="393"/>
      <c r="C974" s="393"/>
      <c r="D974" s="393"/>
      <c r="E974" s="393"/>
      <c r="F974" s="393"/>
      <c r="G974" s="393"/>
      <c r="H974" s="109"/>
    </row>
    <row r="975">
      <c r="A975" s="393"/>
      <c r="B975" s="393"/>
      <c r="C975" s="393"/>
      <c r="D975" s="393"/>
      <c r="E975" s="393"/>
      <c r="F975" s="393"/>
      <c r="G975" s="393"/>
      <c r="H975" s="109"/>
    </row>
    <row r="976">
      <c r="A976" s="393"/>
      <c r="B976" s="393"/>
      <c r="C976" s="393"/>
      <c r="D976" s="393"/>
      <c r="E976" s="393"/>
      <c r="F976" s="393"/>
      <c r="G976" s="393"/>
      <c r="H976" s="109"/>
    </row>
    <row r="977">
      <c r="A977" s="393"/>
      <c r="B977" s="393"/>
      <c r="C977" s="393"/>
      <c r="D977" s="393"/>
      <c r="E977" s="393"/>
      <c r="F977" s="393"/>
      <c r="G977" s="393"/>
      <c r="H977" s="109"/>
    </row>
    <row r="978">
      <c r="A978" s="393"/>
      <c r="B978" s="393"/>
      <c r="C978" s="393"/>
      <c r="D978" s="393"/>
      <c r="E978" s="393"/>
      <c r="F978" s="393"/>
      <c r="G978" s="393"/>
      <c r="H978" s="109"/>
    </row>
    <row r="979">
      <c r="A979" s="393"/>
      <c r="B979" s="393"/>
      <c r="C979" s="393"/>
      <c r="D979" s="393"/>
      <c r="E979" s="393"/>
      <c r="F979" s="393"/>
      <c r="G979" s="393"/>
      <c r="H979" s="109"/>
    </row>
    <row r="980">
      <c r="A980" s="393"/>
      <c r="B980" s="393"/>
      <c r="C980" s="393"/>
      <c r="D980" s="393"/>
      <c r="E980" s="393"/>
      <c r="F980" s="393"/>
      <c r="G980" s="393"/>
      <c r="H980" s="109"/>
    </row>
    <row r="981">
      <c r="A981" s="393"/>
      <c r="B981" s="393"/>
      <c r="C981" s="393"/>
      <c r="D981" s="393"/>
      <c r="E981" s="393"/>
      <c r="F981" s="393"/>
      <c r="G981" s="393"/>
      <c r="H981" s="109"/>
    </row>
    <row r="982">
      <c r="A982" s="393"/>
      <c r="B982" s="393"/>
      <c r="C982" s="393"/>
      <c r="D982" s="393"/>
      <c r="E982" s="393"/>
      <c r="F982" s="393"/>
      <c r="G982" s="393"/>
      <c r="H982" s="109"/>
    </row>
    <row r="983">
      <c r="A983" s="393"/>
      <c r="B983" s="393"/>
      <c r="C983" s="393"/>
      <c r="D983" s="393"/>
      <c r="E983" s="393"/>
      <c r="F983" s="393"/>
      <c r="G983" s="393"/>
      <c r="H983" s="109"/>
    </row>
    <row r="984">
      <c r="A984" s="393"/>
      <c r="B984" s="393"/>
      <c r="C984" s="393"/>
      <c r="D984" s="393"/>
      <c r="E984" s="393"/>
      <c r="F984" s="393"/>
      <c r="G984" s="393"/>
      <c r="H984" s="109"/>
    </row>
    <row r="985">
      <c r="A985" s="393"/>
      <c r="B985" s="393"/>
      <c r="C985" s="393"/>
      <c r="D985" s="393"/>
      <c r="E985" s="393"/>
      <c r="F985" s="393"/>
      <c r="G985" s="393"/>
      <c r="H985" s="109"/>
    </row>
  </sheetData>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