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ams_a\Desktop\GATECH_bootcamp\excel_challenge\"/>
    </mc:Choice>
  </mc:AlternateContent>
  <xr:revisionPtr revIDLastSave="0" documentId="13_ncr:1_{F4E5CF88-997B-4D4D-B5C5-01BC086A7350}" xr6:coauthVersionLast="36" xr6:coauthVersionMax="47" xr10:uidLastSave="{00000000-0000-0000-0000-000000000000}"/>
  <bookViews>
    <workbookView xWindow="0" yWindow="0" windowWidth="19200" windowHeight="8150" activeTab="5" xr2:uid="{00000000-000D-0000-FFFF-FFFF00000000}"/>
  </bookViews>
  <sheets>
    <sheet name="Crowdfunding" sheetId="1" r:id="rId1"/>
    <sheet name="parent category" sheetId="2" r:id="rId2"/>
    <sheet name="sub category" sheetId="3" r:id="rId3"/>
    <sheet name="time series" sheetId="17" r:id="rId4"/>
    <sheet name="Goal Analysis" sheetId="19" r:id="rId5"/>
    <sheet name="stat analysis" sheetId="23" r:id="rId6"/>
  </sheets>
  <definedNames>
    <definedName name="_xlnm._FilterDatabase" localSheetId="0" hidden="1">Crowdfunding!$A$1:$T$1001</definedName>
    <definedName name="_xlnm._FilterDatabase" localSheetId="5" hidden="1">'stat analysis'!$A$1:$B$566</definedName>
    <definedName name="_xlcn.WorksheetConnection_CrowdfundingAT1" hidden="1">Crowdfunding!$A:$T</definedName>
  </definedNames>
  <calcPr calcId="191029"/>
  <pivotCaches>
    <pivotCache cacheId="0" r:id="rId7"/>
    <pivotCache cacheId="4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I7" i="23" l="1"/>
  <c r="I6" i="23"/>
  <c r="I5" i="23"/>
  <c r="I4" i="23"/>
  <c r="I3" i="23"/>
  <c r="I2" i="23"/>
  <c r="H7" i="23"/>
  <c r="H6" i="23"/>
  <c r="H5" i="23"/>
  <c r="H4" i="23"/>
  <c r="H3" i="23"/>
  <c r="H2" i="23"/>
  <c r="E13" i="19"/>
  <c r="D13" i="19"/>
  <c r="C13" i="19"/>
  <c r="E12" i="19"/>
  <c r="D12" i="19"/>
  <c r="C12" i="19"/>
  <c r="E11" i="19"/>
  <c r="D11" i="19"/>
  <c r="C11" i="19"/>
  <c r="E10" i="19"/>
  <c r="D10" i="19"/>
  <c r="C10" i="19"/>
  <c r="E9" i="19"/>
  <c r="D9" i="19"/>
  <c r="C9" i="19"/>
  <c r="D7" i="19"/>
  <c r="E8" i="19"/>
  <c r="D8" i="19"/>
  <c r="C8" i="19"/>
  <c r="E7" i="19"/>
  <c r="C7" i="19"/>
  <c r="E6" i="19"/>
  <c r="D6" i="19"/>
  <c r="C6" i="19"/>
  <c r="F6" i="19" s="1"/>
  <c r="E5" i="19"/>
  <c r="D5" i="19"/>
  <c r="C5" i="19"/>
  <c r="E4" i="19"/>
  <c r="D4" i="19"/>
  <c r="C4" i="19"/>
  <c r="C2" i="19"/>
  <c r="E3" i="19"/>
  <c r="D3" i="19"/>
  <c r="C3" i="19"/>
  <c r="E2" i="19"/>
  <c r="D2" i="19"/>
  <c r="F2" i="19" l="1"/>
  <c r="F9" i="19"/>
  <c r="I9" i="19" s="1"/>
  <c r="F4" i="19"/>
  <c r="F12" i="19"/>
  <c r="H12" i="19" s="1"/>
  <c r="H4" i="19"/>
  <c r="F7" i="19"/>
  <c r="G7" i="19" s="1"/>
  <c r="I12" i="19"/>
  <c r="F8" i="19"/>
  <c r="I6" i="19"/>
  <c r="H9" i="19"/>
  <c r="H6" i="19"/>
  <c r="I2" i="19"/>
  <c r="G5" i="19"/>
  <c r="H2" i="19"/>
  <c r="I4" i="19"/>
  <c r="H8" i="19"/>
  <c r="I5" i="19"/>
  <c r="I8" i="19"/>
  <c r="G11" i="19"/>
  <c r="F13" i="19"/>
  <c r="G13" i="19" s="1"/>
  <c r="F5" i="19"/>
  <c r="H5" i="19" s="1"/>
  <c r="G4" i="19"/>
  <c r="G9" i="19"/>
  <c r="F11" i="19"/>
  <c r="H11" i="19" s="1"/>
  <c r="F3" i="19"/>
  <c r="H3" i="19" s="1"/>
  <c r="G6" i="19"/>
  <c r="F10" i="19"/>
  <c r="I10" i="19" s="1"/>
  <c r="G2" i="19"/>
  <c r="G8" i="19"/>
  <c r="O3" i="1"/>
  <c r="O4" i="1"/>
  <c r="O157" i="1"/>
  <c r="O328" i="1"/>
  <c r="O7" i="1"/>
  <c r="O190" i="1"/>
  <c r="O9" i="1"/>
  <c r="O10" i="1"/>
  <c r="O237" i="1"/>
  <c r="O12" i="1"/>
  <c r="O241" i="1"/>
  <c r="O252" i="1"/>
  <c r="O15" i="1"/>
  <c r="O513" i="1"/>
  <c r="O577" i="1"/>
  <c r="O18" i="1"/>
  <c r="O19" i="1"/>
  <c r="O20" i="1"/>
  <c r="O544" i="1"/>
  <c r="O22" i="1"/>
  <c r="O638" i="1"/>
  <c r="O24" i="1"/>
  <c r="O25" i="1"/>
  <c r="O26" i="1"/>
  <c r="O27" i="1"/>
  <c r="O28" i="1"/>
  <c r="O78" i="1"/>
  <c r="O30" i="1"/>
  <c r="O31" i="1"/>
  <c r="O32" i="1"/>
  <c r="O33" i="1"/>
  <c r="O652" i="1"/>
  <c r="O35" i="1"/>
  <c r="O36" i="1"/>
  <c r="O37" i="1"/>
  <c r="O38" i="1"/>
  <c r="O39" i="1"/>
  <c r="O40" i="1"/>
  <c r="O499" i="1"/>
  <c r="O42" i="1"/>
  <c r="O43" i="1"/>
  <c r="O44" i="1"/>
  <c r="O45" i="1"/>
  <c r="O46" i="1"/>
  <c r="O459" i="1"/>
  <c r="O48" i="1"/>
  <c r="O49" i="1"/>
  <c r="O50" i="1"/>
  <c r="O51" i="1"/>
  <c r="O5" i="1"/>
  <c r="O830" i="1"/>
  <c r="O302" i="1"/>
  <c r="O55" i="1"/>
  <c r="O219" i="1"/>
  <c r="O57" i="1"/>
  <c r="O58" i="1"/>
  <c r="O59" i="1"/>
  <c r="O60" i="1"/>
  <c r="O61" i="1"/>
  <c r="O62" i="1"/>
  <c r="O1000" i="1"/>
  <c r="O64" i="1"/>
  <c r="O173" i="1"/>
  <c r="O105" i="1"/>
  <c r="O67" i="1"/>
  <c r="O112" i="1"/>
  <c r="O69" i="1"/>
  <c r="O70" i="1"/>
  <c r="O71" i="1"/>
  <c r="O72" i="1"/>
  <c r="O73" i="1"/>
  <c r="O74" i="1"/>
  <c r="O75" i="1"/>
  <c r="O76" i="1"/>
  <c r="O77" i="1"/>
  <c r="O730" i="1"/>
  <c r="O461" i="1"/>
  <c r="O80" i="1"/>
  <c r="O540" i="1"/>
  <c r="O82" i="1"/>
  <c r="O83" i="1"/>
  <c r="O84" i="1"/>
  <c r="O664" i="1"/>
  <c r="O86" i="1"/>
  <c r="O87" i="1"/>
  <c r="O88" i="1"/>
  <c r="O992" i="1"/>
  <c r="O90" i="1"/>
  <c r="O91" i="1"/>
  <c r="O343" i="1"/>
  <c r="O807" i="1"/>
  <c r="O94" i="1"/>
  <c r="O95" i="1"/>
  <c r="O96" i="1"/>
  <c r="O97" i="1"/>
  <c r="O98" i="1"/>
  <c r="O99" i="1"/>
  <c r="O648" i="1"/>
  <c r="O101" i="1"/>
  <c r="O6" i="1"/>
  <c r="O103" i="1"/>
  <c r="O104" i="1"/>
  <c r="O502" i="1"/>
  <c r="O106" i="1"/>
  <c r="O107" i="1"/>
  <c r="O108" i="1"/>
  <c r="O109" i="1"/>
  <c r="O110" i="1"/>
  <c r="O192" i="1"/>
  <c r="O779" i="1"/>
  <c r="O113" i="1"/>
  <c r="O114" i="1"/>
  <c r="O115" i="1"/>
  <c r="O116" i="1"/>
  <c r="O861" i="1"/>
  <c r="O304" i="1"/>
  <c r="O119" i="1"/>
  <c r="O120" i="1"/>
  <c r="O121" i="1"/>
  <c r="O122" i="1"/>
  <c r="O123" i="1"/>
  <c r="O761" i="1"/>
  <c r="O902" i="1"/>
  <c r="O126" i="1"/>
  <c r="O127" i="1"/>
  <c r="O918" i="1"/>
  <c r="O659" i="1"/>
  <c r="O130" i="1"/>
  <c r="O131" i="1"/>
  <c r="O132" i="1"/>
  <c r="O133" i="1"/>
  <c r="O134" i="1"/>
  <c r="O135" i="1"/>
  <c r="O651" i="1"/>
  <c r="O329" i="1"/>
  <c r="O138" i="1"/>
  <c r="O139" i="1"/>
  <c r="O470" i="1"/>
  <c r="O627" i="1"/>
  <c r="O142" i="1"/>
  <c r="O143" i="1"/>
  <c r="O144" i="1"/>
  <c r="O145" i="1"/>
  <c r="O146" i="1"/>
  <c r="O147" i="1"/>
  <c r="O148" i="1"/>
  <c r="O149" i="1"/>
  <c r="O150" i="1"/>
  <c r="O151" i="1"/>
  <c r="O8" i="1"/>
  <c r="O762" i="1"/>
  <c r="O154" i="1"/>
  <c r="O955" i="1"/>
  <c r="O899" i="1"/>
  <c r="O768" i="1"/>
  <c r="O158" i="1"/>
  <c r="O159" i="1"/>
  <c r="O160" i="1"/>
  <c r="O161" i="1"/>
  <c r="O162" i="1"/>
  <c r="O200" i="1"/>
  <c r="O164" i="1"/>
  <c r="O165" i="1"/>
  <c r="O166" i="1"/>
  <c r="O167" i="1"/>
  <c r="O168" i="1"/>
  <c r="O169" i="1"/>
  <c r="O741" i="1"/>
  <c r="O171" i="1"/>
  <c r="O944" i="1"/>
  <c r="O177" i="1"/>
  <c r="O63" i="1"/>
  <c r="O175" i="1"/>
  <c r="O176" i="1"/>
  <c r="O928" i="1"/>
  <c r="O683" i="1"/>
  <c r="O179" i="1"/>
  <c r="O305" i="1"/>
  <c r="O181" i="1"/>
  <c r="O182" i="1"/>
  <c r="O393" i="1"/>
  <c r="O184" i="1"/>
  <c r="O183" i="1"/>
  <c r="O186" i="1"/>
  <c r="O65" i="1"/>
  <c r="O598" i="1"/>
  <c r="O189" i="1"/>
  <c r="O379" i="1"/>
  <c r="O191" i="1"/>
  <c r="O136" i="1"/>
  <c r="O384" i="1"/>
  <c r="O526" i="1"/>
  <c r="O276" i="1"/>
  <c r="O196" i="1"/>
  <c r="O197" i="1"/>
  <c r="O380" i="1"/>
  <c r="O199" i="1"/>
  <c r="O545" i="1"/>
  <c r="O68" i="1"/>
  <c r="O11" i="1"/>
  <c r="O203" i="1"/>
  <c r="O204" i="1"/>
  <c r="O205" i="1"/>
  <c r="O564" i="1"/>
  <c r="O207" i="1"/>
  <c r="O208" i="1"/>
  <c r="O209" i="1"/>
  <c r="O210" i="1"/>
  <c r="O211" i="1"/>
  <c r="O450" i="1"/>
  <c r="O662" i="1"/>
  <c r="O214" i="1"/>
  <c r="O215" i="1"/>
  <c r="O216" i="1"/>
  <c r="O810" i="1"/>
  <c r="O218" i="1"/>
  <c r="O742" i="1"/>
  <c r="O220" i="1"/>
  <c r="O221" i="1"/>
  <c r="O351" i="1"/>
  <c r="O707" i="1"/>
  <c r="O224" i="1"/>
  <c r="O596" i="1"/>
  <c r="O226" i="1"/>
  <c r="O227" i="1"/>
  <c r="O228" i="1"/>
  <c r="O229" i="1"/>
  <c r="O230" i="1"/>
  <c r="O231" i="1"/>
  <c r="O232" i="1"/>
  <c r="O233" i="1"/>
  <c r="O234" i="1"/>
  <c r="O235" i="1"/>
  <c r="O236" i="1"/>
  <c r="O394" i="1"/>
  <c r="O524" i="1"/>
  <c r="O239" i="1"/>
  <c r="O240" i="1"/>
  <c r="O117" i="1"/>
  <c r="O242" i="1"/>
  <c r="O243" i="1"/>
  <c r="O244" i="1"/>
  <c r="O245" i="1"/>
  <c r="O246" i="1"/>
  <c r="O247" i="1"/>
  <c r="O248" i="1"/>
  <c r="O249" i="1"/>
  <c r="O250" i="1"/>
  <c r="O251" i="1"/>
  <c r="O13" i="1"/>
  <c r="O297" i="1"/>
  <c r="O254" i="1"/>
  <c r="O713" i="1"/>
  <c r="O256" i="1"/>
  <c r="O257" i="1"/>
  <c r="O156" i="1"/>
  <c r="O259" i="1"/>
  <c r="O260" i="1"/>
  <c r="O261" i="1"/>
  <c r="O262" i="1"/>
  <c r="O584" i="1"/>
  <c r="O264" i="1"/>
  <c r="O265" i="1"/>
  <c r="O266" i="1"/>
  <c r="O267" i="1"/>
  <c r="O675" i="1"/>
  <c r="O269" i="1"/>
  <c r="O270" i="1"/>
  <c r="O271" i="1"/>
  <c r="O272" i="1"/>
  <c r="O273" i="1"/>
  <c r="O274" i="1"/>
  <c r="O275" i="1"/>
  <c r="O92" i="1"/>
  <c r="O277" i="1"/>
  <c r="O201" i="1"/>
  <c r="O279" i="1"/>
  <c r="O280" i="1"/>
  <c r="O281" i="1"/>
  <c r="O282" i="1"/>
  <c r="O860" i="1"/>
  <c r="O284" i="1"/>
  <c r="O373" i="1"/>
  <c r="O487" i="1"/>
  <c r="O287" i="1"/>
  <c r="O288" i="1"/>
  <c r="O289" i="1"/>
  <c r="O206" i="1"/>
  <c r="O291" i="1"/>
  <c r="O878" i="1"/>
  <c r="O293" i="1"/>
  <c r="O319" i="1"/>
  <c r="O295" i="1"/>
  <c r="O296" i="1"/>
  <c r="O962" i="1"/>
  <c r="O225" i="1"/>
  <c r="O308" i="1"/>
  <c r="O300" i="1"/>
  <c r="O140" i="1"/>
  <c r="O14" i="1"/>
  <c r="O303" i="1"/>
  <c r="O566" i="1"/>
  <c r="O125" i="1"/>
  <c r="O306" i="1"/>
  <c r="O307" i="1"/>
  <c r="O258" i="1"/>
  <c r="O309" i="1"/>
  <c r="O695" i="1"/>
  <c r="O311" i="1"/>
  <c r="O344" i="1"/>
  <c r="O313" i="1"/>
  <c r="O314" i="1"/>
  <c r="O315" i="1"/>
  <c r="O316" i="1"/>
  <c r="O464" i="1"/>
  <c r="O474" i="1"/>
  <c r="O278" i="1"/>
  <c r="O213" i="1"/>
  <c r="O321" i="1"/>
  <c r="O589" i="1"/>
  <c r="O886" i="1"/>
  <c r="O324" i="1"/>
  <c r="O417" i="1"/>
  <c r="O326" i="1"/>
  <c r="O263" i="1"/>
  <c r="O310" i="1"/>
  <c r="O93" i="1"/>
  <c r="O330" i="1"/>
  <c r="O331" i="1"/>
  <c r="O332" i="1"/>
  <c r="O333" i="1"/>
  <c r="O334" i="1"/>
  <c r="O335" i="1"/>
  <c r="O336" i="1"/>
  <c r="O337" i="1"/>
  <c r="O554" i="1"/>
  <c r="O339" i="1"/>
  <c r="O340" i="1"/>
  <c r="O341" i="1"/>
  <c r="O520" i="1"/>
  <c r="O682" i="1"/>
  <c r="O530" i="1"/>
  <c r="O419" i="1"/>
  <c r="O987" i="1"/>
  <c r="O816" i="1"/>
  <c r="O369" i="1"/>
  <c r="O349" i="1"/>
  <c r="O998" i="1"/>
  <c r="O923" i="1"/>
  <c r="O16" i="1"/>
  <c r="O353" i="1"/>
  <c r="O111" i="1"/>
  <c r="O355" i="1"/>
  <c r="O356" i="1"/>
  <c r="O357" i="1"/>
  <c r="O443" i="1"/>
  <c r="O359" i="1"/>
  <c r="O483" i="1"/>
  <c r="O361" i="1"/>
  <c r="O362" i="1"/>
  <c r="O363" i="1"/>
  <c r="O364" i="1"/>
  <c r="O365" i="1"/>
  <c r="O366" i="1"/>
  <c r="O367" i="1"/>
  <c r="O368" i="1"/>
  <c r="O500" i="1"/>
  <c r="O370" i="1"/>
  <c r="O371" i="1"/>
  <c r="O372" i="1"/>
  <c r="O949" i="1"/>
  <c r="O374" i="1"/>
  <c r="O375" i="1"/>
  <c r="O871" i="1"/>
  <c r="O100" i="1"/>
  <c r="O378" i="1"/>
  <c r="O532" i="1"/>
  <c r="O909" i="1"/>
  <c r="O312" i="1"/>
  <c r="O382" i="1"/>
  <c r="O383" i="1"/>
  <c r="O426" i="1"/>
  <c r="O385" i="1"/>
  <c r="O386" i="1"/>
  <c r="O387" i="1"/>
  <c r="O747" i="1"/>
  <c r="O670" i="1"/>
  <c r="O390" i="1"/>
  <c r="O391" i="1"/>
  <c r="O392" i="1"/>
  <c r="O541" i="1"/>
  <c r="O658" i="1"/>
  <c r="O395" i="1"/>
  <c r="O396" i="1"/>
  <c r="O397" i="1"/>
  <c r="O398" i="1"/>
  <c r="O399" i="1"/>
  <c r="O400" i="1"/>
  <c r="O647" i="1"/>
  <c r="O17" i="1"/>
  <c r="O403" i="1"/>
  <c r="O320" i="1"/>
  <c r="O975" i="1"/>
  <c r="O406" i="1"/>
  <c r="O517" i="1"/>
  <c r="O408" i="1"/>
  <c r="O409" i="1"/>
  <c r="O410" i="1"/>
  <c r="O752" i="1"/>
  <c r="O412" i="1"/>
  <c r="O413" i="1"/>
  <c r="O414" i="1"/>
  <c r="O415" i="1"/>
  <c r="O946" i="1"/>
  <c r="O679" i="1"/>
  <c r="O745" i="1"/>
  <c r="O66" i="1"/>
  <c r="O845" i="1"/>
  <c r="O421" i="1"/>
  <c r="O422" i="1"/>
  <c r="O452" i="1"/>
  <c r="O424" i="1"/>
  <c r="O791" i="1"/>
  <c r="O185" i="1"/>
  <c r="O427" i="1"/>
  <c r="O428" i="1"/>
  <c r="O429" i="1"/>
  <c r="O653" i="1"/>
  <c r="O431" i="1"/>
  <c r="O376" i="1"/>
  <c r="O433" i="1"/>
  <c r="O338" i="1"/>
  <c r="O704" i="1"/>
  <c r="O436" i="1"/>
  <c r="O437" i="1"/>
  <c r="O438" i="1"/>
  <c r="O439" i="1"/>
  <c r="O440" i="1"/>
  <c r="O441" i="1"/>
  <c r="O442" i="1"/>
  <c r="O292" i="1"/>
  <c r="O444" i="1"/>
  <c r="O445" i="1"/>
  <c r="O446" i="1"/>
  <c r="O447" i="1"/>
  <c r="O286" i="1"/>
  <c r="O449" i="1"/>
  <c r="O602" i="1"/>
  <c r="O451" i="1"/>
  <c r="O21" i="1"/>
  <c r="O453" i="1"/>
  <c r="O174" i="1"/>
  <c r="O929" i="1"/>
  <c r="O152" i="1"/>
  <c r="O457" i="1"/>
  <c r="O458" i="1"/>
  <c r="O180" i="1"/>
  <c r="O460" i="1"/>
  <c r="O253" i="1"/>
  <c r="O462" i="1"/>
  <c r="O463" i="1"/>
  <c r="O947" i="1"/>
  <c r="O465" i="1"/>
  <c r="O466" i="1"/>
  <c r="O467" i="1"/>
  <c r="O468" i="1"/>
  <c r="O469" i="1"/>
  <c r="O153" i="1"/>
  <c r="O471" i="1"/>
  <c r="O472" i="1"/>
  <c r="O473" i="1"/>
  <c r="O802" i="1"/>
  <c r="O475" i="1"/>
  <c r="O476" i="1"/>
  <c r="O477" i="1"/>
  <c r="O958" i="1"/>
  <c r="O388" i="1"/>
  <c r="O480" i="1"/>
  <c r="O481" i="1"/>
  <c r="O482" i="1"/>
  <c r="O982" i="1"/>
  <c r="O163" i="1"/>
  <c r="O624" i="1"/>
  <c r="O486" i="1"/>
  <c r="O621" i="1"/>
  <c r="O193" i="1"/>
  <c r="O489" i="1"/>
  <c r="O490" i="1"/>
  <c r="O491" i="1"/>
  <c r="O492" i="1"/>
  <c r="O493" i="1"/>
  <c r="O494" i="1"/>
  <c r="O495" i="1"/>
  <c r="O496" i="1"/>
  <c r="O497" i="1"/>
  <c r="O933" i="1"/>
  <c r="O488" i="1"/>
  <c r="O972" i="1"/>
  <c r="O852" i="1"/>
  <c r="O23" i="1"/>
  <c r="O798" i="1"/>
  <c r="O504" i="1"/>
  <c r="O505" i="1"/>
  <c r="O325" i="1"/>
  <c r="O620" i="1"/>
  <c r="O508" i="1"/>
  <c r="O81" i="1"/>
  <c r="O510" i="1"/>
  <c r="O877" i="1"/>
  <c r="O512" i="1"/>
  <c r="O793" i="1"/>
  <c r="O514" i="1"/>
  <c r="O515" i="1"/>
  <c r="O516" i="1"/>
  <c r="O401" i="1"/>
  <c r="O734" i="1"/>
  <c r="O519" i="1"/>
  <c r="O407" i="1"/>
  <c r="O521" i="1"/>
  <c r="O522" i="1"/>
  <c r="O523" i="1"/>
  <c r="O536" i="1"/>
  <c r="O525" i="1"/>
  <c r="O642" i="1"/>
  <c r="O85" i="1"/>
  <c r="O528" i="1"/>
  <c r="O952" i="1"/>
  <c r="O420" i="1"/>
  <c r="O187" i="1"/>
  <c r="O663" i="1"/>
  <c r="O533" i="1"/>
  <c r="O534" i="1"/>
  <c r="O535" i="1"/>
  <c r="O601" i="1"/>
  <c r="O537" i="1"/>
  <c r="O538" i="1"/>
  <c r="O539" i="1"/>
  <c r="O797" i="1"/>
  <c r="O498" i="1"/>
  <c r="O542" i="1"/>
  <c r="O906" i="1"/>
  <c r="O568" i="1"/>
  <c r="O591" i="1"/>
  <c r="O546" i="1"/>
  <c r="O941" i="1"/>
  <c r="O548" i="1"/>
  <c r="O549" i="1"/>
  <c r="O550" i="1"/>
  <c r="O551" i="1"/>
  <c r="O552" i="1"/>
  <c r="O916" i="1"/>
  <c r="O423" i="1"/>
  <c r="O888" i="1"/>
  <c r="O556" i="1"/>
  <c r="O557" i="1"/>
  <c r="O558" i="1"/>
  <c r="O559" i="1"/>
  <c r="O560" i="1"/>
  <c r="O561" i="1"/>
  <c r="O562" i="1"/>
  <c r="O563" i="1"/>
  <c r="O501" i="1"/>
  <c r="O565" i="1"/>
  <c r="O879" i="1"/>
  <c r="O567" i="1"/>
  <c r="O448" i="1"/>
  <c r="O569" i="1"/>
  <c r="O570" i="1"/>
  <c r="O571" i="1"/>
  <c r="O572" i="1"/>
  <c r="O128" i="1"/>
  <c r="O574" i="1"/>
  <c r="O575" i="1"/>
  <c r="O576" i="1"/>
  <c r="O583" i="1"/>
  <c r="O484" i="1"/>
  <c r="O579" i="1"/>
  <c r="O640" i="1"/>
  <c r="O581" i="1"/>
  <c r="O582" i="1"/>
  <c r="O222" i="1"/>
  <c r="O402" i="1"/>
  <c r="O585" i="1"/>
  <c r="O586" i="1"/>
  <c r="O587" i="1"/>
  <c r="O588" i="1"/>
  <c r="O454" i="1"/>
  <c r="O821" i="1"/>
  <c r="O352" i="1"/>
  <c r="O298" i="1"/>
  <c r="O593" i="1"/>
  <c r="O811" i="1"/>
  <c r="O595" i="1"/>
  <c r="O813" i="1"/>
  <c r="O597" i="1"/>
  <c r="O354" i="1"/>
  <c r="O599" i="1"/>
  <c r="O600" i="1"/>
  <c r="O771" i="1"/>
  <c r="O29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996" i="1"/>
  <c r="O979" i="1"/>
  <c r="O622" i="1"/>
  <c r="O623" i="1"/>
  <c r="O948" i="1"/>
  <c r="O625" i="1"/>
  <c r="O626" i="1"/>
  <c r="O327" i="1"/>
  <c r="O628" i="1"/>
  <c r="O629" i="1"/>
  <c r="O630" i="1"/>
  <c r="O592" i="1"/>
  <c r="O632" i="1"/>
  <c r="O633" i="1"/>
  <c r="O634" i="1"/>
  <c r="O285" i="1"/>
  <c r="O636" i="1"/>
  <c r="O637" i="1"/>
  <c r="O988" i="1"/>
  <c r="O389" i="1"/>
  <c r="O580" i="1"/>
  <c r="O641" i="1"/>
  <c r="O698" i="1"/>
  <c r="O643" i="1"/>
  <c r="O644" i="1"/>
  <c r="O645" i="1"/>
  <c r="O880" i="1"/>
  <c r="O961" i="1"/>
  <c r="O649" i="1"/>
  <c r="O172" i="1"/>
  <c r="O650" i="1"/>
  <c r="O727" i="1"/>
  <c r="O34" i="1"/>
  <c r="O984" i="1"/>
  <c r="O654" i="1"/>
  <c r="O655" i="1"/>
  <c r="O656" i="1"/>
  <c r="O657" i="1"/>
  <c r="O696" i="1"/>
  <c r="O503" i="1"/>
  <c r="O660" i="1"/>
  <c r="O701" i="1"/>
  <c r="O430" i="1"/>
  <c r="O665" i="1"/>
  <c r="O432" i="1"/>
  <c r="O506" i="1"/>
  <c r="O573" i="1"/>
  <c r="O667" i="1"/>
  <c r="O668" i="1"/>
  <c r="O669" i="1"/>
  <c r="O511" i="1"/>
  <c r="O671" i="1"/>
  <c r="O672" i="1"/>
  <c r="O673" i="1"/>
  <c r="O990" i="1"/>
  <c r="O212" i="1"/>
  <c r="O676" i="1"/>
  <c r="O677" i="1"/>
  <c r="O678" i="1"/>
  <c r="O195" i="1"/>
  <c r="O680" i="1"/>
  <c r="O681" i="1"/>
  <c r="O789" i="1"/>
  <c r="O938" i="1"/>
  <c r="O684" i="1"/>
  <c r="O685" i="1"/>
  <c r="O686" i="1"/>
  <c r="O769" i="1"/>
  <c r="O688" i="1"/>
  <c r="O689" i="1"/>
  <c r="O690" i="1"/>
  <c r="O691" i="1"/>
  <c r="O692" i="1"/>
  <c r="O693" i="1"/>
  <c r="O223" i="1"/>
  <c r="O921" i="1"/>
  <c r="O434" i="1"/>
  <c r="O697" i="1"/>
  <c r="O854" i="1"/>
  <c r="O699" i="1"/>
  <c r="O700" i="1"/>
  <c r="O323" i="1"/>
  <c r="O41" i="1"/>
  <c r="O703" i="1"/>
  <c r="O404" i="1"/>
  <c r="O705" i="1"/>
  <c r="O706" i="1"/>
  <c r="O883" i="1"/>
  <c r="O708" i="1"/>
  <c r="O709" i="1"/>
  <c r="O710" i="1"/>
  <c r="O711" i="1"/>
  <c r="O712" i="1"/>
  <c r="O238" i="1"/>
  <c r="O714" i="1"/>
  <c r="O715" i="1"/>
  <c r="O716" i="1"/>
  <c r="O694" i="1"/>
  <c r="O718" i="1"/>
  <c r="O719" i="1"/>
  <c r="O720" i="1"/>
  <c r="O721" i="1"/>
  <c r="O722" i="1"/>
  <c r="O723" i="1"/>
  <c r="O724" i="1"/>
  <c r="O725" i="1"/>
  <c r="O726" i="1"/>
  <c r="O965" i="1"/>
  <c r="O728" i="1"/>
  <c r="O729" i="1"/>
  <c r="O170" i="1"/>
  <c r="O731" i="1"/>
  <c r="O732" i="1"/>
  <c r="O733" i="1"/>
  <c r="O687" i="1"/>
  <c r="O735" i="1"/>
  <c r="O736" i="1"/>
  <c r="O737" i="1"/>
  <c r="O738" i="1"/>
  <c r="O739" i="1"/>
  <c r="O555" i="1"/>
  <c r="O507" i="1"/>
  <c r="O198" i="1"/>
  <c r="O743" i="1"/>
  <c r="O744" i="1"/>
  <c r="O141" i="1"/>
  <c r="O746" i="1"/>
  <c r="O290" i="1"/>
  <c r="O748" i="1"/>
  <c r="O749" i="1"/>
  <c r="O750" i="1"/>
  <c r="O751" i="1"/>
  <c r="O47" i="1"/>
  <c r="O753" i="1"/>
  <c r="O754" i="1"/>
  <c r="O755" i="1"/>
  <c r="O756" i="1"/>
  <c r="O757" i="1"/>
  <c r="O758" i="1"/>
  <c r="O759" i="1"/>
  <c r="O760" i="1"/>
  <c r="O872" i="1"/>
  <c r="O531" i="1"/>
  <c r="O763" i="1"/>
  <c r="O764" i="1"/>
  <c r="O765" i="1"/>
  <c r="O766" i="1"/>
  <c r="O767" i="1"/>
  <c r="O529" i="1"/>
  <c r="O646" i="1"/>
  <c r="O770" i="1"/>
  <c r="O740" i="1"/>
  <c r="O772" i="1"/>
  <c r="O773" i="1"/>
  <c r="O774" i="1"/>
  <c r="O775" i="1"/>
  <c r="O776" i="1"/>
  <c r="O455" i="1"/>
  <c r="O674" i="1"/>
  <c r="O635" i="1"/>
  <c r="O780" i="1"/>
  <c r="O666" i="1"/>
  <c r="O782" i="1"/>
  <c r="O783" i="1"/>
  <c r="O784" i="1"/>
  <c r="O785" i="1"/>
  <c r="O786" i="1"/>
  <c r="O787" i="1"/>
  <c r="O788" i="1"/>
  <c r="O543" i="1"/>
  <c r="O790" i="1"/>
  <c r="O425" i="1"/>
  <c r="O792" i="1"/>
  <c r="O89" i="1"/>
  <c r="O79" i="1"/>
  <c r="O795" i="1"/>
  <c r="O796" i="1"/>
  <c r="O299" i="1"/>
  <c r="O345" i="1"/>
  <c r="O799" i="1"/>
  <c r="O800" i="1"/>
  <c r="O590" i="1"/>
  <c r="O52" i="1"/>
  <c r="O803" i="1"/>
  <c r="O804" i="1"/>
  <c r="O805" i="1"/>
  <c r="O806" i="1"/>
  <c r="O485" i="1"/>
  <c r="O808" i="1"/>
  <c r="O809" i="1"/>
  <c r="O194" i="1"/>
  <c r="O777" i="1"/>
  <c r="O812" i="1"/>
  <c r="O631" i="1"/>
  <c r="O814" i="1"/>
  <c r="O815" i="1"/>
  <c r="O118" i="1"/>
  <c r="O817" i="1"/>
  <c r="O818" i="1"/>
  <c r="O819" i="1"/>
  <c r="O820" i="1"/>
  <c r="O418" i="1"/>
  <c r="O822" i="1"/>
  <c r="O823" i="1"/>
  <c r="O824" i="1"/>
  <c r="O825" i="1"/>
  <c r="O826" i="1"/>
  <c r="O827" i="1"/>
  <c r="O828" i="1"/>
  <c r="O829" i="1"/>
  <c r="O301" i="1"/>
  <c r="O478" i="1"/>
  <c r="O717" i="1"/>
  <c r="O833" i="1"/>
  <c r="O834" i="1"/>
  <c r="O835" i="1"/>
  <c r="O836" i="1"/>
  <c r="O594" i="1"/>
  <c r="O377" i="1"/>
  <c r="O839" i="1"/>
  <c r="O840" i="1"/>
  <c r="O841" i="1"/>
  <c r="O842" i="1"/>
  <c r="O843" i="1"/>
  <c r="O844" i="1"/>
  <c r="O411" i="1"/>
  <c r="O846" i="1"/>
  <c r="O847" i="1"/>
  <c r="O848" i="1"/>
  <c r="O849" i="1"/>
  <c r="O850" i="1"/>
  <c r="O851" i="1"/>
  <c r="O53" i="1"/>
  <c r="O853" i="1"/>
  <c r="O178" i="1"/>
  <c r="O855" i="1"/>
  <c r="O856" i="1"/>
  <c r="O857" i="1"/>
  <c r="O858" i="1"/>
  <c r="O859" i="1"/>
  <c r="O155" i="1"/>
  <c r="O322" i="1"/>
  <c r="O862" i="1"/>
  <c r="O863" i="1"/>
  <c r="O864" i="1"/>
  <c r="O865" i="1"/>
  <c r="O866" i="1"/>
  <c r="O867" i="1"/>
  <c r="O868" i="1"/>
  <c r="O869" i="1"/>
  <c r="O870" i="1"/>
  <c r="O837" i="1"/>
  <c r="O342" i="1"/>
  <c r="O873" i="1"/>
  <c r="O874" i="1"/>
  <c r="O875" i="1"/>
  <c r="O876" i="1"/>
  <c r="O358" i="1"/>
  <c r="O381" i="1"/>
  <c r="O838" i="1"/>
  <c r="O102" i="1"/>
  <c r="O881" i="1"/>
  <c r="O882" i="1"/>
  <c r="O578" i="1"/>
  <c r="O884" i="1"/>
  <c r="O885" i="1"/>
  <c r="O897" i="1"/>
  <c r="O887" i="1"/>
  <c r="O794" i="1"/>
  <c r="O346" i="1"/>
  <c r="O890" i="1"/>
  <c r="O891" i="1"/>
  <c r="O892" i="1"/>
  <c r="O893" i="1"/>
  <c r="O894" i="1"/>
  <c r="O895" i="1"/>
  <c r="O896" i="1"/>
  <c r="O831" i="1"/>
  <c r="O898" i="1"/>
  <c r="O416" i="1"/>
  <c r="O915" i="1"/>
  <c r="O901" i="1"/>
  <c r="O54" i="1"/>
  <c r="O903" i="1"/>
  <c r="O904" i="1"/>
  <c r="O905" i="1"/>
  <c r="O268" i="1"/>
  <c r="O907" i="1"/>
  <c r="O908" i="1"/>
  <c r="O435" i="1"/>
  <c r="O910" i="1"/>
  <c r="O911" i="1"/>
  <c r="O912" i="1"/>
  <c r="O913" i="1"/>
  <c r="O914" i="1"/>
  <c r="O553" i="1"/>
  <c r="O255" i="1"/>
  <c r="O917" i="1"/>
  <c r="O137" i="1"/>
  <c r="O919" i="1"/>
  <c r="O920" i="1"/>
  <c r="O518" i="1"/>
  <c r="O922" i="1"/>
  <c r="O832" i="1"/>
  <c r="O924" i="1"/>
  <c r="O925" i="1"/>
  <c r="O926" i="1"/>
  <c r="O927" i="1"/>
  <c r="O405" i="1"/>
  <c r="O317" i="1"/>
  <c r="O930" i="1"/>
  <c r="O931" i="1"/>
  <c r="O932" i="1"/>
  <c r="O360" i="1"/>
  <c r="O934" i="1"/>
  <c r="O935" i="1"/>
  <c r="O936" i="1"/>
  <c r="O937" i="1"/>
  <c r="O661" i="1"/>
  <c r="O939" i="1"/>
  <c r="O940" i="1"/>
  <c r="O347" i="1"/>
  <c r="O942" i="1"/>
  <c r="O527" i="1"/>
  <c r="O479" i="1"/>
  <c r="O945" i="1"/>
  <c r="O509" i="1"/>
  <c r="O900" i="1"/>
  <c r="O801" i="1"/>
  <c r="O129" i="1"/>
  <c r="O950" i="1"/>
  <c r="O951" i="1"/>
  <c r="O56" i="1"/>
  <c r="O953" i="1"/>
  <c r="O954" i="1"/>
  <c r="O124" i="1"/>
  <c r="O956" i="1"/>
  <c r="O957" i="1"/>
  <c r="O943" i="1"/>
  <c r="O959" i="1"/>
  <c r="O960" i="1"/>
  <c r="O781" i="1"/>
  <c r="O202" i="1"/>
  <c r="O963" i="1"/>
  <c r="O964" i="1"/>
  <c r="O217" i="1"/>
  <c r="O966" i="1"/>
  <c r="O967" i="1"/>
  <c r="O968" i="1"/>
  <c r="O969" i="1"/>
  <c r="O970" i="1"/>
  <c r="O971" i="1"/>
  <c r="O639" i="1"/>
  <c r="O188" i="1"/>
  <c r="O974" i="1"/>
  <c r="O702" i="1"/>
  <c r="O976" i="1"/>
  <c r="O977" i="1"/>
  <c r="O978" i="1"/>
  <c r="O294" i="1"/>
  <c r="O980" i="1"/>
  <c r="O981" i="1"/>
  <c r="O973" i="1"/>
  <c r="O983" i="1"/>
  <c r="O318" i="1"/>
  <c r="O985" i="1"/>
  <c r="O986" i="1"/>
  <c r="O889" i="1"/>
  <c r="O348" i="1"/>
  <c r="O989" i="1"/>
  <c r="O456" i="1"/>
  <c r="O991" i="1"/>
  <c r="O350" i="1"/>
  <c r="O993" i="1"/>
  <c r="O994" i="1"/>
  <c r="O995" i="1"/>
  <c r="O778" i="1"/>
  <c r="O997" i="1"/>
  <c r="O283" i="1"/>
  <c r="O999" i="1"/>
  <c r="O547" i="1"/>
  <c r="O1001" i="1"/>
  <c r="M3" i="1"/>
  <c r="M4" i="1"/>
  <c r="M157" i="1"/>
  <c r="M328" i="1"/>
  <c r="M7" i="1"/>
  <c r="M190" i="1"/>
  <c r="M9" i="1"/>
  <c r="M10" i="1"/>
  <c r="M237" i="1"/>
  <c r="M12" i="1"/>
  <c r="M241" i="1"/>
  <c r="M252" i="1"/>
  <c r="M15" i="1"/>
  <c r="M513" i="1"/>
  <c r="M577" i="1"/>
  <c r="M18" i="1"/>
  <c r="M19" i="1"/>
  <c r="M20" i="1"/>
  <c r="M544" i="1"/>
  <c r="M22" i="1"/>
  <c r="M638" i="1"/>
  <c r="M24" i="1"/>
  <c r="M25" i="1"/>
  <c r="M26" i="1"/>
  <c r="M27" i="1"/>
  <c r="M28" i="1"/>
  <c r="M78" i="1"/>
  <c r="M30" i="1"/>
  <c r="M31" i="1"/>
  <c r="M32" i="1"/>
  <c r="M33" i="1"/>
  <c r="M652" i="1"/>
  <c r="M35" i="1"/>
  <c r="M36" i="1"/>
  <c r="M37" i="1"/>
  <c r="M38" i="1"/>
  <c r="M39" i="1"/>
  <c r="M40" i="1"/>
  <c r="M499" i="1"/>
  <c r="M42" i="1"/>
  <c r="M43" i="1"/>
  <c r="M44" i="1"/>
  <c r="M45" i="1"/>
  <c r="M46" i="1"/>
  <c r="M459" i="1"/>
  <c r="M48" i="1"/>
  <c r="M49" i="1"/>
  <c r="M50" i="1"/>
  <c r="M51" i="1"/>
  <c r="M5" i="1"/>
  <c r="M830" i="1"/>
  <c r="M302" i="1"/>
  <c r="M55" i="1"/>
  <c r="M219" i="1"/>
  <c r="M57" i="1"/>
  <c r="M58" i="1"/>
  <c r="M59" i="1"/>
  <c r="M60" i="1"/>
  <c r="M61" i="1"/>
  <c r="M62" i="1"/>
  <c r="M1000" i="1"/>
  <c r="M64" i="1"/>
  <c r="M173" i="1"/>
  <c r="M105" i="1"/>
  <c r="M67" i="1"/>
  <c r="M112" i="1"/>
  <c r="M69" i="1"/>
  <c r="M70" i="1"/>
  <c r="M71" i="1"/>
  <c r="M72" i="1"/>
  <c r="M73" i="1"/>
  <c r="M74" i="1"/>
  <c r="M75" i="1"/>
  <c r="M76" i="1"/>
  <c r="M77" i="1"/>
  <c r="M730" i="1"/>
  <c r="M461" i="1"/>
  <c r="M80" i="1"/>
  <c r="M540" i="1"/>
  <c r="M82" i="1"/>
  <c r="M83" i="1"/>
  <c r="M84" i="1"/>
  <c r="M664" i="1"/>
  <c r="M86" i="1"/>
  <c r="M87" i="1"/>
  <c r="M88" i="1"/>
  <c r="M992" i="1"/>
  <c r="M90" i="1"/>
  <c r="M91" i="1"/>
  <c r="M343" i="1"/>
  <c r="M807" i="1"/>
  <c r="M94" i="1"/>
  <c r="M95" i="1"/>
  <c r="M96" i="1"/>
  <c r="M97" i="1"/>
  <c r="M98" i="1"/>
  <c r="M99" i="1"/>
  <c r="M648" i="1"/>
  <c r="M101" i="1"/>
  <c r="M6" i="1"/>
  <c r="M103" i="1"/>
  <c r="M104" i="1"/>
  <c r="M502" i="1"/>
  <c r="M106" i="1"/>
  <c r="M107" i="1"/>
  <c r="M108" i="1"/>
  <c r="M109" i="1"/>
  <c r="M110" i="1"/>
  <c r="M192" i="1"/>
  <c r="M779" i="1"/>
  <c r="M113" i="1"/>
  <c r="M114" i="1"/>
  <c r="M115" i="1"/>
  <c r="M116" i="1"/>
  <c r="M861" i="1"/>
  <c r="M304" i="1"/>
  <c r="M119" i="1"/>
  <c r="M120" i="1"/>
  <c r="M121" i="1"/>
  <c r="M122" i="1"/>
  <c r="M123" i="1"/>
  <c r="M761" i="1"/>
  <c r="M902" i="1"/>
  <c r="M126" i="1"/>
  <c r="M127" i="1"/>
  <c r="M918" i="1"/>
  <c r="M659" i="1"/>
  <c r="M130" i="1"/>
  <c r="M131" i="1"/>
  <c r="M132" i="1"/>
  <c r="M133" i="1"/>
  <c r="M134" i="1"/>
  <c r="M135" i="1"/>
  <c r="M651" i="1"/>
  <c r="M329" i="1"/>
  <c r="M138" i="1"/>
  <c r="M139" i="1"/>
  <c r="M470" i="1"/>
  <c r="M627" i="1"/>
  <c r="M142" i="1"/>
  <c r="M143" i="1"/>
  <c r="M144" i="1"/>
  <c r="M145" i="1"/>
  <c r="M146" i="1"/>
  <c r="M147" i="1"/>
  <c r="M148" i="1"/>
  <c r="M149" i="1"/>
  <c r="M150" i="1"/>
  <c r="M151" i="1"/>
  <c r="M8" i="1"/>
  <c r="M762" i="1"/>
  <c r="M154" i="1"/>
  <c r="M955" i="1"/>
  <c r="M899" i="1"/>
  <c r="M768" i="1"/>
  <c r="M158" i="1"/>
  <c r="M159" i="1"/>
  <c r="M160" i="1"/>
  <c r="M161" i="1"/>
  <c r="M162" i="1"/>
  <c r="M200" i="1"/>
  <c r="M164" i="1"/>
  <c r="M165" i="1"/>
  <c r="M166" i="1"/>
  <c r="M167" i="1"/>
  <c r="M168" i="1"/>
  <c r="M169" i="1"/>
  <c r="M741" i="1"/>
  <c r="M171" i="1"/>
  <c r="M944" i="1"/>
  <c r="M177" i="1"/>
  <c r="M63" i="1"/>
  <c r="M175" i="1"/>
  <c r="M176" i="1"/>
  <c r="M928" i="1"/>
  <c r="M683" i="1"/>
  <c r="M179" i="1"/>
  <c r="M305" i="1"/>
  <c r="M181" i="1"/>
  <c r="M182" i="1"/>
  <c r="M393" i="1"/>
  <c r="M184" i="1"/>
  <c r="M183" i="1"/>
  <c r="M186" i="1"/>
  <c r="M65" i="1"/>
  <c r="M598" i="1"/>
  <c r="M189" i="1"/>
  <c r="M379" i="1"/>
  <c r="M191" i="1"/>
  <c r="M136" i="1"/>
  <c r="M384" i="1"/>
  <c r="M526" i="1"/>
  <c r="M276" i="1"/>
  <c r="M196" i="1"/>
  <c r="M197" i="1"/>
  <c r="M380" i="1"/>
  <c r="M199" i="1"/>
  <c r="M545" i="1"/>
  <c r="M68" i="1"/>
  <c r="M11" i="1"/>
  <c r="M203" i="1"/>
  <c r="M204" i="1"/>
  <c r="M205" i="1"/>
  <c r="M564" i="1"/>
  <c r="M207" i="1"/>
  <c r="M208" i="1"/>
  <c r="M209" i="1"/>
  <c r="M210" i="1"/>
  <c r="M211" i="1"/>
  <c r="M450" i="1"/>
  <c r="M662" i="1"/>
  <c r="M214" i="1"/>
  <c r="M215" i="1"/>
  <c r="M216" i="1"/>
  <c r="M810" i="1"/>
  <c r="M218" i="1"/>
  <c r="M742" i="1"/>
  <c r="M220" i="1"/>
  <c r="M221" i="1"/>
  <c r="M351" i="1"/>
  <c r="M707" i="1"/>
  <c r="M224" i="1"/>
  <c r="M596" i="1"/>
  <c r="M226" i="1"/>
  <c r="M227" i="1"/>
  <c r="M228" i="1"/>
  <c r="M229" i="1"/>
  <c r="M230" i="1"/>
  <c r="M231" i="1"/>
  <c r="M232" i="1"/>
  <c r="M233" i="1"/>
  <c r="M234" i="1"/>
  <c r="M235" i="1"/>
  <c r="M236" i="1"/>
  <c r="M394" i="1"/>
  <c r="M524" i="1"/>
  <c r="M239" i="1"/>
  <c r="M240" i="1"/>
  <c r="M117" i="1"/>
  <c r="M242" i="1"/>
  <c r="M243" i="1"/>
  <c r="M244" i="1"/>
  <c r="M245" i="1"/>
  <c r="M246" i="1"/>
  <c r="M247" i="1"/>
  <c r="M248" i="1"/>
  <c r="M249" i="1"/>
  <c r="M250" i="1"/>
  <c r="M251" i="1"/>
  <c r="M13" i="1"/>
  <c r="M297" i="1"/>
  <c r="M254" i="1"/>
  <c r="M713" i="1"/>
  <c r="M256" i="1"/>
  <c r="M257" i="1"/>
  <c r="M156" i="1"/>
  <c r="M259" i="1"/>
  <c r="M260" i="1"/>
  <c r="M261" i="1"/>
  <c r="M262" i="1"/>
  <c r="M584" i="1"/>
  <c r="M264" i="1"/>
  <c r="M265" i="1"/>
  <c r="M266" i="1"/>
  <c r="M267" i="1"/>
  <c r="M675" i="1"/>
  <c r="M269" i="1"/>
  <c r="M270" i="1"/>
  <c r="M271" i="1"/>
  <c r="M272" i="1"/>
  <c r="M273" i="1"/>
  <c r="M274" i="1"/>
  <c r="M275" i="1"/>
  <c r="M92" i="1"/>
  <c r="M277" i="1"/>
  <c r="M201" i="1"/>
  <c r="M279" i="1"/>
  <c r="M280" i="1"/>
  <c r="M281" i="1"/>
  <c r="M282" i="1"/>
  <c r="M860" i="1"/>
  <c r="M284" i="1"/>
  <c r="M373" i="1"/>
  <c r="M487" i="1"/>
  <c r="M287" i="1"/>
  <c r="M288" i="1"/>
  <c r="M289" i="1"/>
  <c r="M206" i="1"/>
  <c r="M291" i="1"/>
  <c r="M878" i="1"/>
  <c r="M293" i="1"/>
  <c r="M319" i="1"/>
  <c r="M295" i="1"/>
  <c r="M296" i="1"/>
  <c r="M962" i="1"/>
  <c r="M225" i="1"/>
  <c r="M308" i="1"/>
  <c r="M300" i="1"/>
  <c r="M140" i="1"/>
  <c r="M14" i="1"/>
  <c r="M303" i="1"/>
  <c r="M566" i="1"/>
  <c r="M125" i="1"/>
  <c r="M306" i="1"/>
  <c r="M307" i="1"/>
  <c r="M258" i="1"/>
  <c r="M309" i="1"/>
  <c r="M695" i="1"/>
  <c r="M311" i="1"/>
  <c r="M344" i="1"/>
  <c r="M313" i="1"/>
  <c r="M314" i="1"/>
  <c r="M315" i="1"/>
  <c r="M316" i="1"/>
  <c r="M464" i="1"/>
  <c r="M474" i="1"/>
  <c r="M278" i="1"/>
  <c r="M213" i="1"/>
  <c r="M321" i="1"/>
  <c r="M589" i="1"/>
  <c r="M886" i="1"/>
  <c r="M324" i="1"/>
  <c r="M417" i="1"/>
  <c r="M326" i="1"/>
  <c r="M263" i="1"/>
  <c r="M310" i="1"/>
  <c r="M93" i="1"/>
  <c r="M330" i="1"/>
  <c r="M331" i="1"/>
  <c r="M332" i="1"/>
  <c r="M333" i="1"/>
  <c r="M334" i="1"/>
  <c r="M335" i="1"/>
  <c r="M336" i="1"/>
  <c r="M337" i="1"/>
  <c r="M554" i="1"/>
  <c r="M339" i="1"/>
  <c r="M340" i="1"/>
  <c r="M341" i="1"/>
  <c r="M520" i="1"/>
  <c r="M682" i="1"/>
  <c r="M530" i="1"/>
  <c r="M419" i="1"/>
  <c r="M987" i="1"/>
  <c r="M816" i="1"/>
  <c r="M369" i="1"/>
  <c r="M349" i="1"/>
  <c r="M998" i="1"/>
  <c r="M923" i="1"/>
  <c r="M16" i="1"/>
  <c r="M353" i="1"/>
  <c r="M111" i="1"/>
  <c r="M355" i="1"/>
  <c r="M356" i="1"/>
  <c r="M357" i="1"/>
  <c r="M443" i="1"/>
  <c r="M359" i="1"/>
  <c r="M483" i="1"/>
  <c r="M361" i="1"/>
  <c r="M362" i="1"/>
  <c r="M363" i="1"/>
  <c r="M364" i="1"/>
  <c r="M365" i="1"/>
  <c r="M366" i="1"/>
  <c r="M367" i="1"/>
  <c r="M368" i="1"/>
  <c r="M500" i="1"/>
  <c r="M370" i="1"/>
  <c r="M371" i="1"/>
  <c r="M372" i="1"/>
  <c r="M949" i="1"/>
  <c r="M374" i="1"/>
  <c r="M375" i="1"/>
  <c r="M871" i="1"/>
  <c r="M100" i="1"/>
  <c r="M378" i="1"/>
  <c r="M532" i="1"/>
  <c r="M909" i="1"/>
  <c r="M312" i="1"/>
  <c r="M382" i="1"/>
  <c r="M383" i="1"/>
  <c r="M426" i="1"/>
  <c r="M385" i="1"/>
  <c r="M386" i="1"/>
  <c r="M387" i="1"/>
  <c r="M747" i="1"/>
  <c r="M670" i="1"/>
  <c r="M390" i="1"/>
  <c r="M391" i="1"/>
  <c r="M392" i="1"/>
  <c r="M541" i="1"/>
  <c r="M658" i="1"/>
  <c r="M395" i="1"/>
  <c r="M396" i="1"/>
  <c r="M397" i="1"/>
  <c r="M398" i="1"/>
  <c r="M399" i="1"/>
  <c r="M400" i="1"/>
  <c r="M647" i="1"/>
  <c r="M17" i="1"/>
  <c r="M403" i="1"/>
  <c r="M320" i="1"/>
  <c r="M975" i="1"/>
  <c r="M406" i="1"/>
  <c r="M517" i="1"/>
  <c r="M408" i="1"/>
  <c r="M409" i="1"/>
  <c r="M410" i="1"/>
  <c r="M752" i="1"/>
  <c r="M412" i="1"/>
  <c r="M413" i="1"/>
  <c r="M414" i="1"/>
  <c r="M415" i="1"/>
  <c r="M946" i="1"/>
  <c r="M679" i="1"/>
  <c r="M745" i="1"/>
  <c r="M66" i="1"/>
  <c r="M845" i="1"/>
  <c r="M421" i="1"/>
  <c r="M422" i="1"/>
  <c r="M452" i="1"/>
  <c r="M424" i="1"/>
  <c r="M791" i="1"/>
  <c r="M185" i="1"/>
  <c r="M427" i="1"/>
  <c r="M428" i="1"/>
  <c r="M429" i="1"/>
  <c r="M653" i="1"/>
  <c r="M431" i="1"/>
  <c r="M376" i="1"/>
  <c r="M433" i="1"/>
  <c r="M338" i="1"/>
  <c r="M704" i="1"/>
  <c r="M436" i="1"/>
  <c r="M437" i="1"/>
  <c r="M438" i="1"/>
  <c r="M439" i="1"/>
  <c r="M440" i="1"/>
  <c r="M441" i="1"/>
  <c r="M442" i="1"/>
  <c r="M292" i="1"/>
  <c r="M444" i="1"/>
  <c r="M445" i="1"/>
  <c r="M446" i="1"/>
  <c r="M447" i="1"/>
  <c r="M286" i="1"/>
  <c r="M449" i="1"/>
  <c r="M602" i="1"/>
  <c r="M451" i="1"/>
  <c r="M21" i="1"/>
  <c r="M453" i="1"/>
  <c r="M174" i="1"/>
  <c r="M929" i="1"/>
  <c r="M152" i="1"/>
  <c r="M457" i="1"/>
  <c r="M458" i="1"/>
  <c r="M180" i="1"/>
  <c r="M460" i="1"/>
  <c r="M253" i="1"/>
  <c r="M462" i="1"/>
  <c r="M463" i="1"/>
  <c r="M947" i="1"/>
  <c r="M465" i="1"/>
  <c r="M466" i="1"/>
  <c r="M467" i="1"/>
  <c r="M468" i="1"/>
  <c r="M469" i="1"/>
  <c r="M153" i="1"/>
  <c r="M471" i="1"/>
  <c r="M472" i="1"/>
  <c r="M473" i="1"/>
  <c r="M802" i="1"/>
  <c r="M475" i="1"/>
  <c r="M476" i="1"/>
  <c r="M477" i="1"/>
  <c r="M958" i="1"/>
  <c r="M388" i="1"/>
  <c r="M480" i="1"/>
  <c r="M481" i="1"/>
  <c r="M482" i="1"/>
  <c r="M982" i="1"/>
  <c r="M163" i="1"/>
  <c r="M624" i="1"/>
  <c r="M486" i="1"/>
  <c r="M621" i="1"/>
  <c r="M193" i="1"/>
  <c r="M489" i="1"/>
  <c r="M490" i="1"/>
  <c r="M491" i="1"/>
  <c r="M492" i="1"/>
  <c r="M493" i="1"/>
  <c r="M494" i="1"/>
  <c r="M495" i="1"/>
  <c r="M496" i="1"/>
  <c r="M497" i="1"/>
  <c r="M933" i="1"/>
  <c r="M488" i="1"/>
  <c r="M972" i="1"/>
  <c r="M852" i="1"/>
  <c r="M23" i="1"/>
  <c r="M798" i="1"/>
  <c r="M504" i="1"/>
  <c r="M505" i="1"/>
  <c r="M325" i="1"/>
  <c r="M620" i="1"/>
  <c r="M508" i="1"/>
  <c r="M81" i="1"/>
  <c r="M510" i="1"/>
  <c r="M877" i="1"/>
  <c r="M512" i="1"/>
  <c r="M793" i="1"/>
  <c r="M514" i="1"/>
  <c r="M515" i="1"/>
  <c r="M516" i="1"/>
  <c r="M401" i="1"/>
  <c r="M734" i="1"/>
  <c r="M519" i="1"/>
  <c r="M407" i="1"/>
  <c r="M521" i="1"/>
  <c r="M522" i="1"/>
  <c r="M523" i="1"/>
  <c r="M536" i="1"/>
  <c r="M525" i="1"/>
  <c r="M642" i="1"/>
  <c r="M85" i="1"/>
  <c r="M528" i="1"/>
  <c r="M952" i="1"/>
  <c r="M420" i="1"/>
  <c r="M187" i="1"/>
  <c r="M663" i="1"/>
  <c r="M533" i="1"/>
  <c r="M534" i="1"/>
  <c r="M535" i="1"/>
  <c r="M601" i="1"/>
  <c r="M537" i="1"/>
  <c r="M538" i="1"/>
  <c r="M539" i="1"/>
  <c r="M797" i="1"/>
  <c r="M498" i="1"/>
  <c r="M542" i="1"/>
  <c r="M906" i="1"/>
  <c r="M568" i="1"/>
  <c r="M591" i="1"/>
  <c r="M546" i="1"/>
  <c r="M941" i="1"/>
  <c r="M548" i="1"/>
  <c r="M549" i="1"/>
  <c r="M550" i="1"/>
  <c r="M551" i="1"/>
  <c r="M552" i="1"/>
  <c r="M916" i="1"/>
  <c r="M423" i="1"/>
  <c r="M888" i="1"/>
  <c r="M556" i="1"/>
  <c r="M557" i="1"/>
  <c r="M558" i="1"/>
  <c r="M559" i="1"/>
  <c r="M560" i="1"/>
  <c r="M561" i="1"/>
  <c r="M562" i="1"/>
  <c r="M563" i="1"/>
  <c r="M501" i="1"/>
  <c r="M565" i="1"/>
  <c r="M879" i="1"/>
  <c r="M567" i="1"/>
  <c r="M448" i="1"/>
  <c r="M569" i="1"/>
  <c r="M570" i="1"/>
  <c r="M571" i="1"/>
  <c r="M572" i="1"/>
  <c r="M128" i="1"/>
  <c r="M574" i="1"/>
  <c r="M575" i="1"/>
  <c r="M576" i="1"/>
  <c r="M583" i="1"/>
  <c r="M484" i="1"/>
  <c r="M579" i="1"/>
  <c r="M640" i="1"/>
  <c r="M581" i="1"/>
  <c r="M582" i="1"/>
  <c r="M222" i="1"/>
  <c r="M402" i="1"/>
  <c r="M585" i="1"/>
  <c r="M586" i="1"/>
  <c r="M587" i="1"/>
  <c r="M588" i="1"/>
  <c r="M454" i="1"/>
  <c r="M821" i="1"/>
  <c r="M352" i="1"/>
  <c r="M298" i="1"/>
  <c r="M593" i="1"/>
  <c r="M811" i="1"/>
  <c r="M595" i="1"/>
  <c r="M813" i="1"/>
  <c r="M597" i="1"/>
  <c r="M354" i="1"/>
  <c r="M599" i="1"/>
  <c r="M600" i="1"/>
  <c r="M771" i="1"/>
  <c r="M29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996" i="1"/>
  <c r="M979" i="1"/>
  <c r="M622" i="1"/>
  <c r="M623" i="1"/>
  <c r="M948" i="1"/>
  <c r="M625" i="1"/>
  <c r="M626" i="1"/>
  <c r="M327" i="1"/>
  <c r="M628" i="1"/>
  <c r="M629" i="1"/>
  <c r="M630" i="1"/>
  <c r="M592" i="1"/>
  <c r="M632" i="1"/>
  <c r="M633" i="1"/>
  <c r="M634" i="1"/>
  <c r="M285" i="1"/>
  <c r="M636" i="1"/>
  <c r="M637" i="1"/>
  <c r="M988" i="1"/>
  <c r="M389" i="1"/>
  <c r="M580" i="1"/>
  <c r="M641" i="1"/>
  <c r="M698" i="1"/>
  <c r="M643" i="1"/>
  <c r="M644" i="1"/>
  <c r="M645" i="1"/>
  <c r="M880" i="1"/>
  <c r="M961" i="1"/>
  <c r="M649" i="1"/>
  <c r="M172" i="1"/>
  <c r="M650" i="1"/>
  <c r="M727" i="1"/>
  <c r="M34" i="1"/>
  <c r="M984" i="1"/>
  <c r="M654" i="1"/>
  <c r="M655" i="1"/>
  <c r="M656" i="1"/>
  <c r="M657" i="1"/>
  <c r="M696" i="1"/>
  <c r="M503" i="1"/>
  <c r="M660" i="1"/>
  <c r="M701" i="1"/>
  <c r="M430" i="1"/>
  <c r="M665" i="1"/>
  <c r="M432" i="1"/>
  <c r="M506" i="1"/>
  <c r="M573" i="1"/>
  <c r="M667" i="1"/>
  <c r="M668" i="1"/>
  <c r="M669" i="1"/>
  <c r="M511" i="1"/>
  <c r="M671" i="1"/>
  <c r="M672" i="1"/>
  <c r="M673" i="1"/>
  <c r="M990" i="1"/>
  <c r="M212" i="1"/>
  <c r="M676" i="1"/>
  <c r="M677" i="1"/>
  <c r="M678" i="1"/>
  <c r="M195" i="1"/>
  <c r="M680" i="1"/>
  <c r="M681" i="1"/>
  <c r="M789" i="1"/>
  <c r="M938" i="1"/>
  <c r="M684" i="1"/>
  <c r="M685" i="1"/>
  <c r="M686" i="1"/>
  <c r="M769" i="1"/>
  <c r="M688" i="1"/>
  <c r="M689" i="1"/>
  <c r="M690" i="1"/>
  <c r="M691" i="1"/>
  <c r="M692" i="1"/>
  <c r="M693" i="1"/>
  <c r="M223" i="1"/>
  <c r="M921" i="1"/>
  <c r="M434" i="1"/>
  <c r="M697" i="1"/>
  <c r="M854" i="1"/>
  <c r="M699" i="1"/>
  <c r="M700" i="1"/>
  <c r="M323" i="1"/>
  <c r="M41" i="1"/>
  <c r="M703" i="1"/>
  <c r="M404" i="1"/>
  <c r="M705" i="1"/>
  <c r="M706" i="1"/>
  <c r="M883" i="1"/>
  <c r="M708" i="1"/>
  <c r="M709" i="1"/>
  <c r="M710" i="1"/>
  <c r="M711" i="1"/>
  <c r="M712" i="1"/>
  <c r="M238" i="1"/>
  <c r="M714" i="1"/>
  <c r="M715" i="1"/>
  <c r="M716" i="1"/>
  <c r="M694" i="1"/>
  <c r="M718" i="1"/>
  <c r="M719" i="1"/>
  <c r="M720" i="1"/>
  <c r="M721" i="1"/>
  <c r="M722" i="1"/>
  <c r="M723" i="1"/>
  <c r="M724" i="1"/>
  <c r="M725" i="1"/>
  <c r="M726" i="1"/>
  <c r="M965" i="1"/>
  <c r="M728" i="1"/>
  <c r="M729" i="1"/>
  <c r="M170" i="1"/>
  <c r="M731" i="1"/>
  <c r="M732" i="1"/>
  <c r="M733" i="1"/>
  <c r="M687" i="1"/>
  <c r="M735" i="1"/>
  <c r="M736" i="1"/>
  <c r="M737" i="1"/>
  <c r="M738" i="1"/>
  <c r="M739" i="1"/>
  <c r="M555" i="1"/>
  <c r="M507" i="1"/>
  <c r="M198" i="1"/>
  <c r="M743" i="1"/>
  <c r="M744" i="1"/>
  <c r="M141" i="1"/>
  <c r="M746" i="1"/>
  <c r="M290" i="1"/>
  <c r="M748" i="1"/>
  <c r="M749" i="1"/>
  <c r="M750" i="1"/>
  <c r="M751" i="1"/>
  <c r="M47" i="1"/>
  <c r="M753" i="1"/>
  <c r="M754" i="1"/>
  <c r="M755" i="1"/>
  <c r="M756" i="1"/>
  <c r="M757" i="1"/>
  <c r="M758" i="1"/>
  <c r="M759" i="1"/>
  <c r="M760" i="1"/>
  <c r="M872" i="1"/>
  <c r="M531" i="1"/>
  <c r="M763" i="1"/>
  <c r="M764" i="1"/>
  <c r="M765" i="1"/>
  <c r="M766" i="1"/>
  <c r="M767" i="1"/>
  <c r="M529" i="1"/>
  <c r="M646" i="1"/>
  <c r="M770" i="1"/>
  <c r="M740" i="1"/>
  <c r="M772" i="1"/>
  <c r="M773" i="1"/>
  <c r="M774" i="1"/>
  <c r="M775" i="1"/>
  <c r="M776" i="1"/>
  <c r="M455" i="1"/>
  <c r="M674" i="1"/>
  <c r="M635" i="1"/>
  <c r="M780" i="1"/>
  <c r="M666" i="1"/>
  <c r="M782" i="1"/>
  <c r="M783" i="1"/>
  <c r="M784" i="1"/>
  <c r="M785" i="1"/>
  <c r="M786" i="1"/>
  <c r="M787" i="1"/>
  <c r="M788" i="1"/>
  <c r="M543" i="1"/>
  <c r="M790" i="1"/>
  <c r="M425" i="1"/>
  <c r="M792" i="1"/>
  <c r="M89" i="1"/>
  <c r="M79" i="1"/>
  <c r="M795" i="1"/>
  <c r="M796" i="1"/>
  <c r="M299" i="1"/>
  <c r="M345" i="1"/>
  <c r="M799" i="1"/>
  <c r="M800" i="1"/>
  <c r="M590" i="1"/>
  <c r="M52" i="1"/>
  <c r="M803" i="1"/>
  <c r="M804" i="1"/>
  <c r="M805" i="1"/>
  <c r="M806" i="1"/>
  <c r="M485" i="1"/>
  <c r="M808" i="1"/>
  <c r="M809" i="1"/>
  <c r="M194" i="1"/>
  <c r="M777" i="1"/>
  <c r="M812" i="1"/>
  <c r="M631" i="1"/>
  <c r="M814" i="1"/>
  <c r="M815" i="1"/>
  <c r="M118" i="1"/>
  <c r="M817" i="1"/>
  <c r="M818" i="1"/>
  <c r="M819" i="1"/>
  <c r="M820" i="1"/>
  <c r="M418" i="1"/>
  <c r="M822" i="1"/>
  <c r="M823" i="1"/>
  <c r="M824" i="1"/>
  <c r="M825" i="1"/>
  <c r="M826" i="1"/>
  <c r="M827" i="1"/>
  <c r="M828" i="1"/>
  <c r="M829" i="1"/>
  <c r="M301" i="1"/>
  <c r="M478" i="1"/>
  <c r="M717" i="1"/>
  <c r="M833" i="1"/>
  <c r="M834" i="1"/>
  <c r="M835" i="1"/>
  <c r="M836" i="1"/>
  <c r="M594" i="1"/>
  <c r="M377" i="1"/>
  <c r="M839" i="1"/>
  <c r="M840" i="1"/>
  <c r="M841" i="1"/>
  <c r="M842" i="1"/>
  <c r="M843" i="1"/>
  <c r="M844" i="1"/>
  <c r="M411" i="1"/>
  <c r="M846" i="1"/>
  <c r="M847" i="1"/>
  <c r="M848" i="1"/>
  <c r="M849" i="1"/>
  <c r="M850" i="1"/>
  <c r="M851" i="1"/>
  <c r="M53" i="1"/>
  <c r="M853" i="1"/>
  <c r="M178" i="1"/>
  <c r="M855" i="1"/>
  <c r="M856" i="1"/>
  <c r="M857" i="1"/>
  <c r="M858" i="1"/>
  <c r="M859" i="1"/>
  <c r="M155" i="1"/>
  <c r="M322" i="1"/>
  <c r="M862" i="1"/>
  <c r="M863" i="1"/>
  <c r="M864" i="1"/>
  <c r="M865" i="1"/>
  <c r="M866" i="1"/>
  <c r="M867" i="1"/>
  <c r="M868" i="1"/>
  <c r="M869" i="1"/>
  <c r="M870" i="1"/>
  <c r="M837" i="1"/>
  <c r="M342" i="1"/>
  <c r="M873" i="1"/>
  <c r="M874" i="1"/>
  <c r="M875" i="1"/>
  <c r="M876" i="1"/>
  <c r="M358" i="1"/>
  <c r="M381" i="1"/>
  <c r="M838" i="1"/>
  <c r="M102" i="1"/>
  <c r="M881" i="1"/>
  <c r="M882" i="1"/>
  <c r="M578" i="1"/>
  <c r="M884" i="1"/>
  <c r="M885" i="1"/>
  <c r="M897" i="1"/>
  <c r="M887" i="1"/>
  <c r="M794" i="1"/>
  <c r="M346" i="1"/>
  <c r="M890" i="1"/>
  <c r="M891" i="1"/>
  <c r="M892" i="1"/>
  <c r="M893" i="1"/>
  <c r="M894" i="1"/>
  <c r="M895" i="1"/>
  <c r="M896" i="1"/>
  <c r="M831" i="1"/>
  <c r="M898" i="1"/>
  <c r="M416" i="1"/>
  <c r="M915" i="1"/>
  <c r="M901" i="1"/>
  <c r="M54" i="1"/>
  <c r="M903" i="1"/>
  <c r="M904" i="1"/>
  <c r="M905" i="1"/>
  <c r="M268" i="1"/>
  <c r="M907" i="1"/>
  <c r="M908" i="1"/>
  <c r="M435" i="1"/>
  <c r="M910" i="1"/>
  <c r="M911" i="1"/>
  <c r="M912" i="1"/>
  <c r="M913" i="1"/>
  <c r="M914" i="1"/>
  <c r="M553" i="1"/>
  <c r="M255" i="1"/>
  <c r="M917" i="1"/>
  <c r="M137" i="1"/>
  <c r="M919" i="1"/>
  <c r="M920" i="1"/>
  <c r="M518" i="1"/>
  <c r="M922" i="1"/>
  <c r="M832" i="1"/>
  <c r="M924" i="1"/>
  <c r="M925" i="1"/>
  <c r="M926" i="1"/>
  <c r="M927" i="1"/>
  <c r="M405" i="1"/>
  <c r="M317" i="1"/>
  <c r="M930" i="1"/>
  <c r="M931" i="1"/>
  <c r="M932" i="1"/>
  <c r="M360" i="1"/>
  <c r="M934" i="1"/>
  <c r="M935" i="1"/>
  <c r="M936" i="1"/>
  <c r="M937" i="1"/>
  <c r="M661" i="1"/>
  <c r="M939" i="1"/>
  <c r="M940" i="1"/>
  <c r="M347" i="1"/>
  <c r="M942" i="1"/>
  <c r="M527" i="1"/>
  <c r="M479" i="1"/>
  <c r="M945" i="1"/>
  <c r="M509" i="1"/>
  <c r="M900" i="1"/>
  <c r="M801" i="1"/>
  <c r="M129" i="1"/>
  <c r="M950" i="1"/>
  <c r="M951" i="1"/>
  <c r="M56" i="1"/>
  <c r="M953" i="1"/>
  <c r="M954" i="1"/>
  <c r="M124" i="1"/>
  <c r="M956" i="1"/>
  <c r="M957" i="1"/>
  <c r="M943" i="1"/>
  <c r="M959" i="1"/>
  <c r="M960" i="1"/>
  <c r="M781" i="1"/>
  <c r="M202" i="1"/>
  <c r="M963" i="1"/>
  <c r="M964" i="1"/>
  <c r="M217" i="1"/>
  <c r="M966" i="1"/>
  <c r="M967" i="1"/>
  <c r="M968" i="1"/>
  <c r="M969" i="1"/>
  <c r="M970" i="1"/>
  <c r="M971" i="1"/>
  <c r="M639" i="1"/>
  <c r="M188" i="1"/>
  <c r="M974" i="1"/>
  <c r="M702" i="1"/>
  <c r="M976" i="1"/>
  <c r="M977" i="1"/>
  <c r="M978" i="1"/>
  <c r="M294" i="1"/>
  <c r="M980" i="1"/>
  <c r="M981" i="1"/>
  <c r="M973" i="1"/>
  <c r="M983" i="1"/>
  <c r="M318" i="1"/>
  <c r="M985" i="1"/>
  <c r="M986" i="1"/>
  <c r="M889" i="1"/>
  <c r="M348" i="1"/>
  <c r="M989" i="1"/>
  <c r="M456" i="1"/>
  <c r="M991" i="1"/>
  <c r="M350" i="1"/>
  <c r="M993" i="1"/>
  <c r="M994" i="1"/>
  <c r="M995" i="1"/>
  <c r="M778" i="1"/>
  <c r="M997" i="1"/>
  <c r="M283" i="1"/>
  <c r="M999" i="1"/>
  <c r="M547" i="1"/>
  <c r="M1001" i="1"/>
  <c r="O2" i="1"/>
  <c r="M2" i="1"/>
  <c r="I3" i="1"/>
  <c r="I4" i="1"/>
  <c r="I157" i="1"/>
  <c r="I328" i="1"/>
  <c r="I7" i="1"/>
  <c r="I190" i="1"/>
  <c r="I9" i="1"/>
  <c r="I10" i="1"/>
  <c r="I237" i="1"/>
  <c r="I12" i="1"/>
  <c r="I241" i="1"/>
  <c r="I252" i="1"/>
  <c r="I15" i="1"/>
  <c r="I513" i="1"/>
  <c r="I577" i="1"/>
  <c r="I18" i="1"/>
  <c r="I19" i="1"/>
  <c r="I20" i="1"/>
  <c r="I544" i="1"/>
  <c r="I22" i="1"/>
  <c r="I638" i="1"/>
  <c r="I24" i="1"/>
  <c r="I25" i="1"/>
  <c r="I26" i="1"/>
  <c r="I27" i="1"/>
  <c r="I28" i="1"/>
  <c r="I78" i="1"/>
  <c r="I30" i="1"/>
  <c r="I31" i="1"/>
  <c r="I32" i="1"/>
  <c r="I33" i="1"/>
  <c r="I652" i="1"/>
  <c r="I35" i="1"/>
  <c r="I36" i="1"/>
  <c r="I37" i="1"/>
  <c r="I38" i="1"/>
  <c r="I39" i="1"/>
  <c r="I40" i="1"/>
  <c r="I499" i="1"/>
  <c r="I42" i="1"/>
  <c r="I43" i="1"/>
  <c r="I44" i="1"/>
  <c r="I45" i="1"/>
  <c r="I46" i="1"/>
  <c r="I459" i="1"/>
  <c r="I48" i="1"/>
  <c r="I49" i="1"/>
  <c r="I50" i="1"/>
  <c r="I51" i="1"/>
  <c r="I5" i="1"/>
  <c r="I830" i="1"/>
  <c r="I302" i="1"/>
  <c r="I55" i="1"/>
  <c r="I219" i="1"/>
  <c r="I57" i="1"/>
  <c r="I58" i="1"/>
  <c r="I59" i="1"/>
  <c r="I60" i="1"/>
  <c r="I61" i="1"/>
  <c r="I62" i="1"/>
  <c r="I1000" i="1"/>
  <c r="I64" i="1"/>
  <c r="I173" i="1"/>
  <c r="I105" i="1"/>
  <c r="I67" i="1"/>
  <c r="I112" i="1"/>
  <c r="I69" i="1"/>
  <c r="I70" i="1"/>
  <c r="I71" i="1"/>
  <c r="I72" i="1"/>
  <c r="I73" i="1"/>
  <c r="I74" i="1"/>
  <c r="I75" i="1"/>
  <c r="I76" i="1"/>
  <c r="I77" i="1"/>
  <c r="I730" i="1"/>
  <c r="I461" i="1"/>
  <c r="I80" i="1"/>
  <c r="I540" i="1"/>
  <c r="I82" i="1"/>
  <c r="I83" i="1"/>
  <c r="I84" i="1"/>
  <c r="I664" i="1"/>
  <c r="I86" i="1"/>
  <c r="I87" i="1"/>
  <c r="I88" i="1"/>
  <c r="I992" i="1"/>
  <c r="I90" i="1"/>
  <c r="I91" i="1"/>
  <c r="I343" i="1"/>
  <c r="I807" i="1"/>
  <c r="I94" i="1"/>
  <c r="I95" i="1"/>
  <c r="I96" i="1"/>
  <c r="I97" i="1"/>
  <c r="I98" i="1"/>
  <c r="I99" i="1"/>
  <c r="I648" i="1"/>
  <c r="I101" i="1"/>
  <c r="I6" i="1"/>
  <c r="I103" i="1"/>
  <c r="I104" i="1"/>
  <c r="I502" i="1"/>
  <c r="I106" i="1"/>
  <c r="I107" i="1"/>
  <c r="I108" i="1"/>
  <c r="I109" i="1"/>
  <c r="I110" i="1"/>
  <c r="I192" i="1"/>
  <c r="I779" i="1"/>
  <c r="I113" i="1"/>
  <c r="I114" i="1"/>
  <c r="I115" i="1"/>
  <c r="I116" i="1"/>
  <c r="I861" i="1"/>
  <c r="I304" i="1"/>
  <c r="I119" i="1"/>
  <c r="I120" i="1"/>
  <c r="I121" i="1"/>
  <c r="I122" i="1"/>
  <c r="I123" i="1"/>
  <c r="I761" i="1"/>
  <c r="I902" i="1"/>
  <c r="I126" i="1"/>
  <c r="I127" i="1"/>
  <c r="I918" i="1"/>
  <c r="I659" i="1"/>
  <c r="I130" i="1"/>
  <c r="I131" i="1"/>
  <c r="I132" i="1"/>
  <c r="I133" i="1"/>
  <c r="I134" i="1"/>
  <c r="I135" i="1"/>
  <c r="I651" i="1"/>
  <c r="I329" i="1"/>
  <c r="I138" i="1"/>
  <c r="I139" i="1"/>
  <c r="I470" i="1"/>
  <c r="I627" i="1"/>
  <c r="I142" i="1"/>
  <c r="I143" i="1"/>
  <c r="I144" i="1"/>
  <c r="I145" i="1"/>
  <c r="I146" i="1"/>
  <c r="I147" i="1"/>
  <c r="I148" i="1"/>
  <c r="I149" i="1"/>
  <c r="I150" i="1"/>
  <c r="I151" i="1"/>
  <c r="I8" i="1"/>
  <c r="I762" i="1"/>
  <c r="I154" i="1"/>
  <c r="I955" i="1"/>
  <c r="I899" i="1"/>
  <c r="I768" i="1"/>
  <c r="I158" i="1"/>
  <c r="I159" i="1"/>
  <c r="I160" i="1"/>
  <c r="I161" i="1"/>
  <c r="I162" i="1"/>
  <c r="I200" i="1"/>
  <c r="I164" i="1"/>
  <c r="I165" i="1"/>
  <c r="I166" i="1"/>
  <c r="I167" i="1"/>
  <c r="I168" i="1"/>
  <c r="I169" i="1"/>
  <c r="I741" i="1"/>
  <c r="I171" i="1"/>
  <c r="I944" i="1"/>
  <c r="I177" i="1"/>
  <c r="I63" i="1"/>
  <c r="I175" i="1"/>
  <c r="I176" i="1"/>
  <c r="I928" i="1"/>
  <c r="I683" i="1"/>
  <c r="I179" i="1"/>
  <c r="I305" i="1"/>
  <c r="I181" i="1"/>
  <c r="I182" i="1"/>
  <c r="I393" i="1"/>
  <c r="I184" i="1"/>
  <c r="I183" i="1"/>
  <c r="I186" i="1"/>
  <c r="I65" i="1"/>
  <c r="I598" i="1"/>
  <c r="I189" i="1"/>
  <c r="I379" i="1"/>
  <c r="I191" i="1"/>
  <c r="I136" i="1"/>
  <c r="I384" i="1"/>
  <c r="I526" i="1"/>
  <c r="I276" i="1"/>
  <c r="I196" i="1"/>
  <c r="I197" i="1"/>
  <c r="I380" i="1"/>
  <c r="I199" i="1"/>
  <c r="I545" i="1"/>
  <c r="I68" i="1"/>
  <c r="I11" i="1"/>
  <c r="I203" i="1"/>
  <c r="I204" i="1"/>
  <c r="I205" i="1"/>
  <c r="I564" i="1"/>
  <c r="I207" i="1"/>
  <c r="I208" i="1"/>
  <c r="I209" i="1"/>
  <c r="I210" i="1"/>
  <c r="I211" i="1"/>
  <c r="I450" i="1"/>
  <c r="I662" i="1"/>
  <c r="I214" i="1"/>
  <c r="I215" i="1"/>
  <c r="I216" i="1"/>
  <c r="I810" i="1"/>
  <c r="I218" i="1"/>
  <c r="I742" i="1"/>
  <c r="I220" i="1"/>
  <c r="I221" i="1"/>
  <c r="I351" i="1"/>
  <c r="I707" i="1"/>
  <c r="I224" i="1"/>
  <c r="I596" i="1"/>
  <c r="I226" i="1"/>
  <c r="I227" i="1"/>
  <c r="I228" i="1"/>
  <c r="I229" i="1"/>
  <c r="I230" i="1"/>
  <c r="I231" i="1"/>
  <c r="I232" i="1"/>
  <c r="I233" i="1"/>
  <c r="I234" i="1"/>
  <c r="I235" i="1"/>
  <c r="I236" i="1"/>
  <c r="I394" i="1"/>
  <c r="I524" i="1"/>
  <c r="I239" i="1"/>
  <c r="I240" i="1"/>
  <c r="I117" i="1"/>
  <c r="I242" i="1"/>
  <c r="I243" i="1"/>
  <c r="I244" i="1"/>
  <c r="I245" i="1"/>
  <c r="I246" i="1"/>
  <c r="I247" i="1"/>
  <c r="I248" i="1"/>
  <c r="I249" i="1"/>
  <c r="I250" i="1"/>
  <c r="I251" i="1"/>
  <c r="I13" i="1"/>
  <c r="I297" i="1"/>
  <c r="I254" i="1"/>
  <c r="I713" i="1"/>
  <c r="I256" i="1"/>
  <c r="I257" i="1"/>
  <c r="I156" i="1"/>
  <c r="I259" i="1"/>
  <c r="I260" i="1"/>
  <c r="I261" i="1"/>
  <c r="I262" i="1"/>
  <c r="I584" i="1"/>
  <c r="I264" i="1"/>
  <c r="I265" i="1"/>
  <c r="I266" i="1"/>
  <c r="I267" i="1"/>
  <c r="I675" i="1"/>
  <c r="I269" i="1"/>
  <c r="I270" i="1"/>
  <c r="I271" i="1"/>
  <c r="I272" i="1"/>
  <c r="I273" i="1"/>
  <c r="I274" i="1"/>
  <c r="I275" i="1"/>
  <c r="I92" i="1"/>
  <c r="I277" i="1"/>
  <c r="I201" i="1"/>
  <c r="I279" i="1"/>
  <c r="I280" i="1"/>
  <c r="I281" i="1"/>
  <c r="I282" i="1"/>
  <c r="I860" i="1"/>
  <c r="I284" i="1"/>
  <c r="I373" i="1"/>
  <c r="I487" i="1"/>
  <c r="I287" i="1"/>
  <c r="I288" i="1"/>
  <c r="I289" i="1"/>
  <c r="I206" i="1"/>
  <c r="I291" i="1"/>
  <c r="I878" i="1"/>
  <c r="I293" i="1"/>
  <c r="I319" i="1"/>
  <c r="I295" i="1"/>
  <c r="I296" i="1"/>
  <c r="I962" i="1"/>
  <c r="I225" i="1"/>
  <c r="I308" i="1"/>
  <c r="I300" i="1"/>
  <c r="I140" i="1"/>
  <c r="I14" i="1"/>
  <c r="I303" i="1"/>
  <c r="I566" i="1"/>
  <c r="I125" i="1"/>
  <c r="I306" i="1"/>
  <c r="I307" i="1"/>
  <c r="I258" i="1"/>
  <c r="I309" i="1"/>
  <c r="I695" i="1"/>
  <c r="I311" i="1"/>
  <c r="I344" i="1"/>
  <c r="I313" i="1"/>
  <c r="I314" i="1"/>
  <c r="I315" i="1"/>
  <c r="I316" i="1"/>
  <c r="I464" i="1"/>
  <c r="I474" i="1"/>
  <c r="I278" i="1"/>
  <c r="I213" i="1"/>
  <c r="I321" i="1"/>
  <c r="I589" i="1"/>
  <c r="I886" i="1"/>
  <c r="I324" i="1"/>
  <c r="I417" i="1"/>
  <c r="I326" i="1"/>
  <c r="I263" i="1"/>
  <c r="I310" i="1"/>
  <c r="I93" i="1"/>
  <c r="I330" i="1"/>
  <c r="I331" i="1"/>
  <c r="I332" i="1"/>
  <c r="I333" i="1"/>
  <c r="I334" i="1"/>
  <c r="I335" i="1"/>
  <c r="I336" i="1"/>
  <c r="I337" i="1"/>
  <c r="I554" i="1"/>
  <c r="I339" i="1"/>
  <c r="I340" i="1"/>
  <c r="I341" i="1"/>
  <c r="I520" i="1"/>
  <c r="I682" i="1"/>
  <c r="I530" i="1"/>
  <c r="I419" i="1"/>
  <c r="I987" i="1"/>
  <c r="I816" i="1"/>
  <c r="I369" i="1"/>
  <c r="I349" i="1"/>
  <c r="I998" i="1"/>
  <c r="I923" i="1"/>
  <c r="I16" i="1"/>
  <c r="I353" i="1"/>
  <c r="I111" i="1"/>
  <c r="I355" i="1"/>
  <c r="I356" i="1"/>
  <c r="I357" i="1"/>
  <c r="I443" i="1"/>
  <c r="I359" i="1"/>
  <c r="I483" i="1"/>
  <c r="I361" i="1"/>
  <c r="I362" i="1"/>
  <c r="I363" i="1"/>
  <c r="I364" i="1"/>
  <c r="I365" i="1"/>
  <c r="I366" i="1"/>
  <c r="I367" i="1"/>
  <c r="I368" i="1"/>
  <c r="I500" i="1"/>
  <c r="I370" i="1"/>
  <c r="I371" i="1"/>
  <c r="I372" i="1"/>
  <c r="I949" i="1"/>
  <c r="I374" i="1"/>
  <c r="I375" i="1"/>
  <c r="I871" i="1"/>
  <c r="I100" i="1"/>
  <c r="I378" i="1"/>
  <c r="I532" i="1"/>
  <c r="I909" i="1"/>
  <c r="I312" i="1"/>
  <c r="I382" i="1"/>
  <c r="I383" i="1"/>
  <c r="I426" i="1"/>
  <c r="I385" i="1"/>
  <c r="I386" i="1"/>
  <c r="I387" i="1"/>
  <c r="I747" i="1"/>
  <c r="I670" i="1"/>
  <c r="I390" i="1"/>
  <c r="I391" i="1"/>
  <c r="I392" i="1"/>
  <c r="I541" i="1"/>
  <c r="I658" i="1"/>
  <c r="I395" i="1"/>
  <c r="I396" i="1"/>
  <c r="I397" i="1"/>
  <c r="I398" i="1"/>
  <c r="I399" i="1"/>
  <c r="I400" i="1"/>
  <c r="I647" i="1"/>
  <c r="I17" i="1"/>
  <c r="I403" i="1"/>
  <c r="I320" i="1"/>
  <c r="I975" i="1"/>
  <c r="I406" i="1"/>
  <c r="I517" i="1"/>
  <c r="I408" i="1"/>
  <c r="I409" i="1"/>
  <c r="I410" i="1"/>
  <c r="I752" i="1"/>
  <c r="I412" i="1"/>
  <c r="I413" i="1"/>
  <c r="I414" i="1"/>
  <c r="I415" i="1"/>
  <c r="I946" i="1"/>
  <c r="I679" i="1"/>
  <c r="I745" i="1"/>
  <c r="I66" i="1"/>
  <c r="I845" i="1"/>
  <c r="I421" i="1"/>
  <c r="I422" i="1"/>
  <c r="I452" i="1"/>
  <c r="I424" i="1"/>
  <c r="I791" i="1"/>
  <c r="I185" i="1"/>
  <c r="I427" i="1"/>
  <c r="I428" i="1"/>
  <c r="I429" i="1"/>
  <c r="I653" i="1"/>
  <c r="I431" i="1"/>
  <c r="I376" i="1"/>
  <c r="I433" i="1"/>
  <c r="I338" i="1"/>
  <c r="I704" i="1"/>
  <c r="I436" i="1"/>
  <c r="I437" i="1"/>
  <c r="I438" i="1"/>
  <c r="I439" i="1"/>
  <c r="I440" i="1"/>
  <c r="I441" i="1"/>
  <c r="I442" i="1"/>
  <c r="I292" i="1"/>
  <c r="I444" i="1"/>
  <c r="I445" i="1"/>
  <c r="I446" i="1"/>
  <c r="I447" i="1"/>
  <c r="I286" i="1"/>
  <c r="I449" i="1"/>
  <c r="I602" i="1"/>
  <c r="I451" i="1"/>
  <c r="I21" i="1"/>
  <c r="I453" i="1"/>
  <c r="I174" i="1"/>
  <c r="I929" i="1"/>
  <c r="I152" i="1"/>
  <c r="I457" i="1"/>
  <c r="I458" i="1"/>
  <c r="I180" i="1"/>
  <c r="I460" i="1"/>
  <c r="I253" i="1"/>
  <c r="I462" i="1"/>
  <c r="I463" i="1"/>
  <c r="I947" i="1"/>
  <c r="I465" i="1"/>
  <c r="I466" i="1"/>
  <c r="I467" i="1"/>
  <c r="I468" i="1"/>
  <c r="I469" i="1"/>
  <c r="I153" i="1"/>
  <c r="I471" i="1"/>
  <c r="I472" i="1"/>
  <c r="I473" i="1"/>
  <c r="I802" i="1"/>
  <c r="I475" i="1"/>
  <c r="I476" i="1"/>
  <c r="I477" i="1"/>
  <c r="I958" i="1"/>
  <c r="I388" i="1"/>
  <c r="I480" i="1"/>
  <c r="I481" i="1"/>
  <c r="I482" i="1"/>
  <c r="I982" i="1"/>
  <c r="I163" i="1"/>
  <c r="I624" i="1"/>
  <c r="I486" i="1"/>
  <c r="I621" i="1"/>
  <c r="I193" i="1"/>
  <c r="I489" i="1"/>
  <c r="I490" i="1"/>
  <c r="I491" i="1"/>
  <c r="I492" i="1"/>
  <c r="I493" i="1"/>
  <c r="I494" i="1"/>
  <c r="I495" i="1"/>
  <c r="I496" i="1"/>
  <c r="I497" i="1"/>
  <c r="I933" i="1"/>
  <c r="I488" i="1"/>
  <c r="I972" i="1"/>
  <c r="I852" i="1"/>
  <c r="I798" i="1"/>
  <c r="I504" i="1"/>
  <c r="I505" i="1"/>
  <c r="I325" i="1"/>
  <c r="I620" i="1"/>
  <c r="I508" i="1"/>
  <c r="I81" i="1"/>
  <c r="I510" i="1"/>
  <c r="I877" i="1"/>
  <c r="I512" i="1"/>
  <c r="I793" i="1"/>
  <c r="I514" i="1"/>
  <c r="I515" i="1"/>
  <c r="I516" i="1"/>
  <c r="I401" i="1"/>
  <c r="I734" i="1"/>
  <c r="I519" i="1"/>
  <c r="I407" i="1"/>
  <c r="I521" i="1"/>
  <c r="I522" i="1"/>
  <c r="I523" i="1"/>
  <c r="I536" i="1"/>
  <c r="I525" i="1"/>
  <c r="I642" i="1"/>
  <c r="I85" i="1"/>
  <c r="I528" i="1"/>
  <c r="I952" i="1"/>
  <c r="I420" i="1"/>
  <c r="I187" i="1"/>
  <c r="I663" i="1"/>
  <c r="I533" i="1"/>
  <c r="I534" i="1"/>
  <c r="I535" i="1"/>
  <c r="I601" i="1"/>
  <c r="I537" i="1"/>
  <c r="I538" i="1"/>
  <c r="I539" i="1"/>
  <c r="I797" i="1"/>
  <c r="I498" i="1"/>
  <c r="I542" i="1"/>
  <c r="I906" i="1"/>
  <c r="I568" i="1"/>
  <c r="I591" i="1"/>
  <c r="I546" i="1"/>
  <c r="I941" i="1"/>
  <c r="I548" i="1"/>
  <c r="I549" i="1"/>
  <c r="I550" i="1"/>
  <c r="I551" i="1"/>
  <c r="I552" i="1"/>
  <c r="I916" i="1"/>
  <c r="I423" i="1"/>
  <c r="I888" i="1"/>
  <c r="I556" i="1"/>
  <c r="I557" i="1"/>
  <c r="I558" i="1"/>
  <c r="I559" i="1"/>
  <c r="I560" i="1"/>
  <c r="I561" i="1"/>
  <c r="I562" i="1"/>
  <c r="I563" i="1"/>
  <c r="I501" i="1"/>
  <c r="I565" i="1"/>
  <c r="I879" i="1"/>
  <c r="I567" i="1"/>
  <c r="I448" i="1"/>
  <c r="I569" i="1"/>
  <c r="I570" i="1"/>
  <c r="I571" i="1"/>
  <c r="I572" i="1"/>
  <c r="I128" i="1"/>
  <c r="I574" i="1"/>
  <c r="I575" i="1"/>
  <c r="I576" i="1"/>
  <c r="I583" i="1"/>
  <c r="I484" i="1"/>
  <c r="I579" i="1"/>
  <c r="I640" i="1"/>
  <c r="I581" i="1"/>
  <c r="I582" i="1"/>
  <c r="I222" i="1"/>
  <c r="I402" i="1"/>
  <c r="I585" i="1"/>
  <c r="I586" i="1"/>
  <c r="I587" i="1"/>
  <c r="I588" i="1"/>
  <c r="I454" i="1"/>
  <c r="I821" i="1"/>
  <c r="I352" i="1"/>
  <c r="I298" i="1"/>
  <c r="I593" i="1"/>
  <c r="I811" i="1"/>
  <c r="I595" i="1"/>
  <c r="I813" i="1"/>
  <c r="I597" i="1"/>
  <c r="I354" i="1"/>
  <c r="I599" i="1"/>
  <c r="I600" i="1"/>
  <c r="I771" i="1"/>
  <c r="I29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996" i="1"/>
  <c r="I979" i="1"/>
  <c r="I622" i="1"/>
  <c r="I623" i="1"/>
  <c r="I948" i="1"/>
  <c r="I625" i="1"/>
  <c r="I626" i="1"/>
  <c r="I327" i="1"/>
  <c r="I628" i="1"/>
  <c r="I629" i="1"/>
  <c r="I630" i="1"/>
  <c r="I592" i="1"/>
  <c r="I632" i="1"/>
  <c r="I633" i="1"/>
  <c r="I634" i="1"/>
  <c r="I285" i="1"/>
  <c r="I636" i="1"/>
  <c r="I637" i="1"/>
  <c r="I988" i="1"/>
  <c r="I389" i="1"/>
  <c r="I580" i="1"/>
  <c r="I641" i="1"/>
  <c r="I698" i="1"/>
  <c r="I643" i="1"/>
  <c r="I644" i="1"/>
  <c r="I645" i="1"/>
  <c r="I880" i="1"/>
  <c r="I961" i="1"/>
  <c r="I649" i="1"/>
  <c r="I172" i="1"/>
  <c r="I650" i="1"/>
  <c r="I727" i="1"/>
  <c r="I34" i="1"/>
  <c r="I984" i="1"/>
  <c r="I654" i="1"/>
  <c r="I655" i="1"/>
  <c r="I656" i="1"/>
  <c r="I657" i="1"/>
  <c r="I696" i="1"/>
  <c r="I503" i="1"/>
  <c r="I660" i="1"/>
  <c r="I701" i="1"/>
  <c r="I430" i="1"/>
  <c r="I665" i="1"/>
  <c r="I432" i="1"/>
  <c r="I506" i="1"/>
  <c r="I573" i="1"/>
  <c r="I667" i="1"/>
  <c r="I668" i="1"/>
  <c r="I669" i="1"/>
  <c r="I511" i="1"/>
  <c r="I671" i="1"/>
  <c r="I672" i="1"/>
  <c r="I673" i="1"/>
  <c r="I990" i="1"/>
  <c r="I212" i="1"/>
  <c r="I676" i="1"/>
  <c r="I677" i="1"/>
  <c r="I678" i="1"/>
  <c r="I195" i="1"/>
  <c r="I680" i="1"/>
  <c r="I681" i="1"/>
  <c r="I789" i="1"/>
  <c r="I938" i="1"/>
  <c r="I684" i="1"/>
  <c r="I685" i="1"/>
  <c r="I686" i="1"/>
  <c r="I769" i="1"/>
  <c r="I688" i="1"/>
  <c r="I689" i="1"/>
  <c r="I690" i="1"/>
  <c r="I691" i="1"/>
  <c r="I692" i="1"/>
  <c r="I693" i="1"/>
  <c r="I223" i="1"/>
  <c r="I921" i="1"/>
  <c r="I434" i="1"/>
  <c r="I697" i="1"/>
  <c r="I854" i="1"/>
  <c r="I699" i="1"/>
  <c r="I700" i="1"/>
  <c r="I323" i="1"/>
  <c r="I41" i="1"/>
  <c r="I703" i="1"/>
  <c r="I404" i="1"/>
  <c r="I705" i="1"/>
  <c r="I706" i="1"/>
  <c r="I883" i="1"/>
  <c r="I708" i="1"/>
  <c r="I709" i="1"/>
  <c r="I710" i="1"/>
  <c r="I711" i="1"/>
  <c r="I712" i="1"/>
  <c r="I238" i="1"/>
  <c r="I714" i="1"/>
  <c r="I715" i="1"/>
  <c r="I716" i="1"/>
  <c r="I694" i="1"/>
  <c r="I718" i="1"/>
  <c r="I719" i="1"/>
  <c r="I720" i="1"/>
  <c r="I721" i="1"/>
  <c r="I722" i="1"/>
  <c r="I723" i="1"/>
  <c r="I724" i="1"/>
  <c r="I725" i="1"/>
  <c r="I726" i="1"/>
  <c r="I965" i="1"/>
  <c r="I728" i="1"/>
  <c r="I729" i="1"/>
  <c r="I170" i="1"/>
  <c r="I731" i="1"/>
  <c r="I732" i="1"/>
  <c r="I733" i="1"/>
  <c r="I687" i="1"/>
  <c r="I735" i="1"/>
  <c r="I736" i="1"/>
  <c r="I737" i="1"/>
  <c r="I738" i="1"/>
  <c r="I739" i="1"/>
  <c r="I555" i="1"/>
  <c r="I507" i="1"/>
  <c r="I198" i="1"/>
  <c r="I743" i="1"/>
  <c r="I744" i="1"/>
  <c r="I141" i="1"/>
  <c r="I746" i="1"/>
  <c r="I290" i="1"/>
  <c r="I748" i="1"/>
  <c r="I749" i="1"/>
  <c r="I750" i="1"/>
  <c r="I751" i="1"/>
  <c r="I47" i="1"/>
  <c r="I753" i="1"/>
  <c r="I754" i="1"/>
  <c r="I755" i="1"/>
  <c r="I756" i="1"/>
  <c r="I757" i="1"/>
  <c r="I758" i="1"/>
  <c r="I759" i="1"/>
  <c r="I760" i="1"/>
  <c r="I872" i="1"/>
  <c r="I531" i="1"/>
  <c r="I763" i="1"/>
  <c r="I764" i="1"/>
  <c r="I765" i="1"/>
  <c r="I766" i="1"/>
  <c r="I767" i="1"/>
  <c r="I529" i="1"/>
  <c r="I646" i="1"/>
  <c r="I770" i="1"/>
  <c r="I740" i="1"/>
  <c r="I772" i="1"/>
  <c r="I773" i="1"/>
  <c r="I774" i="1"/>
  <c r="I775" i="1"/>
  <c r="I776" i="1"/>
  <c r="I455" i="1"/>
  <c r="I674" i="1"/>
  <c r="I635" i="1"/>
  <c r="I780" i="1"/>
  <c r="I666" i="1"/>
  <c r="I782" i="1"/>
  <c r="I783" i="1"/>
  <c r="I784" i="1"/>
  <c r="I785" i="1"/>
  <c r="I786" i="1"/>
  <c r="I787" i="1"/>
  <c r="I788" i="1"/>
  <c r="I543" i="1"/>
  <c r="I790" i="1"/>
  <c r="I425" i="1"/>
  <c r="I792" i="1"/>
  <c r="I89" i="1"/>
  <c r="I79" i="1"/>
  <c r="I795" i="1"/>
  <c r="I796" i="1"/>
  <c r="I299" i="1"/>
  <c r="I345" i="1"/>
  <c r="I799" i="1"/>
  <c r="I800" i="1"/>
  <c r="I590" i="1"/>
  <c r="I52" i="1"/>
  <c r="I803" i="1"/>
  <c r="I804" i="1"/>
  <c r="I805" i="1"/>
  <c r="I806" i="1"/>
  <c r="I485" i="1"/>
  <c r="I808" i="1"/>
  <c r="I809" i="1"/>
  <c r="I194" i="1"/>
  <c r="I777" i="1"/>
  <c r="I812" i="1"/>
  <c r="I631" i="1"/>
  <c r="I814" i="1"/>
  <c r="I815" i="1"/>
  <c r="I118" i="1"/>
  <c r="I817" i="1"/>
  <c r="I818" i="1"/>
  <c r="I819" i="1"/>
  <c r="I820" i="1"/>
  <c r="I418" i="1"/>
  <c r="I822" i="1"/>
  <c r="I823" i="1"/>
  <c r="I824" i="1"/>
  <c r="I825" i="1"/>
  <c r="I826" i="1"/>
  <c r="I827" i="1"/>
  <c r="I828" i="1"/>
  <c r="I829" i="1"/>
  <c r="I301" i="1"/>
  <c r="I478" i="1"/>
  <c r="I717" i="1"/>
  <c r="I833" i="1"/>
  <c r="I834" i="1"/>
  <c r="I835" i="1"/>
  <c r="I836" i="1"/>
  <c r="I594" i="1"/>
  <c r="I377" i="1"/>
  <c r="I839" i="1"/>
  <c r="I840" i="1"/>
  <c r="I841" i="1"/>
  <c r="I842" i="1"/>
  <c r="I843" i="1"/>
  <c r="I844" i="1"/>
  <c r="I411" i="1"/>
  <c r="I846" i="1"/>
  <c r="I847" i="1"/>
  <c r="I848" i="1"/>
  <c r="I849" i="1"/>
  <c r="I850" i="1"/>
  <c r="I851" i="1"/>
  <c r="I53" i="1"/>
  <c r="I853" i="1"/>
  <c r="I178" i="1"/>
  <c r="I855" i="1"/>
  <c r="I856" i="1"/>
  <c r="I857" i="1"/>
  <c r="I858" i="1"/>
  <c r="I859" i="1"/>
  <c r="I155" i="1"/>
  <c r="I322" i="1"/>
  <c r="I862" i="1"/>
  <c r="I863" i="1"/>
  <c r="I864" i="1"/>
  <c r="I865" i="1"/>
  <c r="I866" i="1"/>
  <c r="I867" i="1"/>
  <c r="I868" i="1"/>
  <c r="I869" i="1"/>
  <c r="I870" i="1"/>
  <c r="I837" i="1"/>
  <c r="I342" i="1"/>
  <c r="I873" i="1"/>
  <c r="I874" i="1"/>
  <c r="I875" i="1"/>
  <c r="I876" i="1"/>
  <c r="I358" i="1"/>
  <c r="I381" i="1"/>
  <c r="I838" i="1"/>
  <c r="I102" i="1"/>
  <c r="I881" i="1"/>
  <c r="I882" i="1"/>
  <c r="I578" i="1"/>
  <c r="I884" i="1"/>
  <c r="I885" i="1"/>
  <c r="I897" i="1"/>
  <c r="I887" i="1"/>
  <c r="I794" i="1"/>
  <c r="I346" i="1"/>
  <c r="I890" i="1"/>
  <c r="I891" i="1"/>
  <c r="I892" i="1"/>
  <c r="I893" i="1"/>
  <c r="I894" i="1"/>
  <c r="I895" i="1"/>
  <c r="I896" i="1"/>
  <c r="I831" i="1"/>
  <c r="I898" i="1"/>
  <c r="I416" i="1"/>
  <c r="I915" i="1"/>
  <c r="I901" i="1"/>
  <c r="I54" i="1"/>
  <c r="I903" i="1"/>
  <c r="I904" i="1"/>
  <c r="I905" i="1"/>
  <c r="I268" i="1"/>
  <c r="I907" i="1"/>
  <c r="I908" i="1"/>
  <c r="I435" i="1"/>
  <c r="I910" i="1"/>
  <c r="I911" i="1"/>
  <c r="I912" i="1"/>
  <c r="I913" i="1"/>
  <c r="I914" i="1"/>
  <c r="I553" i="1"/>
  <c r="I255" i="1"/>
  <c r="I917" i="1"/>
  <c r="I137" i="1"/>
  <c r="I919" i="1"/>
  <c r="I920" i="1"/>
  <c r="I518" i="1"/>
  <c r="I922" i="1"/>
  <c r="I832" i="1"/>
  <c r="I924" i="1"/>
  <c r="I925" i="1"/>
  <c r="I926" i="1"/>
  <c r="I927" i="1"/>
  <c r="I405" i="1"/>
  <c r="I317" i="1"/>
  <c r="I930" i="1"/>
  <c r="I931" i="1"/>
  <c r="I932" i="1"/>
  <c r="I360" i="1"/>
  <c r="I934" i="1"/>
  <c r="I935" i="1"/>
  <c r="I936" i="1"/>
  <c r="I937" i="1"/>
  <c r="I661" i="1"/>
  <c r="I939" i="1"/>
  <c r="I940" i="1"/>
  <c r="I347" i="1"/>
  <c r="I942" i="1"/>
  <c r="I527" i="1"/>
  <c r="I479" i="1"/>
  <c r="I945" i="1"/>
  <c r="I509" i="1"/>
  <c r="I900" i="1"/>
  <c r="I801" i="1"/>
  <c r="I129" i="1"/>
  <c r="I950" i="1"/>
  <c r="I951" i="1"/>
  <c r="I56" i="1"/>
  <c r="I953" i="1"/>
  <c r="I954" i="1"/>
  <c r="I124" i="1"/>
  <c r="I956" i="1"/>
  <c r="I957" i="1"/>
  <c r="I943" i="1"/>
  <c r="I959" i="1"/>
  <c r="I960" i="1"/>
  <c r="I781" i="1"/>
  <c r="I202" i="1"/>
  <c r="I963" i="1"/>
  <c r="I964" i="1"/>
  <c r="I217" i="1"/>
  <c r="I966" i="1"/>
  <c r="I967" i="1"/>
  <c r="I968" i="1"/>
  <c r="I969" i="1"/>
  <c r="I970" i="1"/>
  <c r="I971" i="1"/>
  <c r="I639" i="1"/>
  <c r="I188" i="1"/>
  <c r="I974" i="1"/>
  <c r="I702" i="1"/>
  <c r="I976" i="1"/>
  <c r="I977" i="1"/>
  <c r="I978" i="1"/>
  <c r="I294" i="1"/>
  <c r="I980" i="1"/>
  <c r="I981" i="1"/>
  <c r="I973" i="1"/>
  <c r="I983" i="1"/>
  <c r="I318" i="1"/>
  <c r="I985" i="1"/>
  <c r="I986" i="1"/>
  <c r="I889" i="1"/>
  <c r="I348" i="1"/>
  <c r="I989" i="1"/>
  <c r="I456" i="1"/>
  <c r="I991" i="1"/>
  <c r="I350" i="1"/>
  <c r="I993" i="1"/>
  <c r="I994" i="1"/>
  <c r="I995" i="1"/>
  <c r="I778" i="1"/>
  <c r="I997" i="1"/>
  <c r="I283" i="1"/>
  <c r="I999" i="1"/>
  <c r="I547" i="1"/>
  <c r="I1001" i="1"/>
  <c r="G12" i="19" l="1"/>
  <c r="I7" i="19"/>
  <c r="I11" i="19"/>
  <c r="I13" i="19"/>
  <c r="H7" i="19"/>
  <c r="G3" i="19"/>
  <c r="H10" i="19"/>
  <c r="G10" i="19"/>
  <c r="I3" i="19"/>
  <c r="H13" i="19"/>
  <c r="F3" i="1"/>
  <c r="F4" i="1"/>
  <c r="F157" i="1"/>
  <c r="F328" i="1"/>
  <c r="F7" i="1"/>
  <c r="F190" i="1"/>
  <c r="F9" i="1"/>
  <c r="F10" i="1"/>
  <c r="F237" i="1"/>
  <c r="F12" i="1"/>
  <c r="F241" i="1"/>
  <c r="F252" i="1"/>
  <c r="F15" i="1"/>
  <c r="F513" i="1"/>
  <c r="F577" i="1"/>
  <c r="F18" i="1"/>
  <c r="F19" i="1"/>
  <c r="F20" i="1"/>
  <c r="F544" i="1"/>
  <c r="F22" i="1"/>
  <c r="F638" i="1"/>
  <c r="F24" i="1"/>
  <c r="F25" i="1"/>
  <c r="F26" i="1"/>
  <c r="F27" i="1"/>
  <c r="F28" i="1"/>
  <c r="F78" i="1"/>
  <c r="F30" i="1"/>
  <c r="F31" i="1"/>
  <c r="F32" i="1"/>
  <c r="F33" i="1"/>
  <c r="F652" i="1"/>
  <c r="F35" i="1"/>
  <c r="F36" i="1"/>
  <c r="F37" i="1"/>
  <c r="F38" i="1"/>
  <c r="F39" i="1"/>
  <c r="F40" i="1"/>
  <c r="F499" i="1"/>
  <c r="F42" i="1"/>
  <c r="F43" i="1"/>
  <c r="F44" i="1"/>
  <c r="F45" i="1"/>
  <c r="F46" i="1"/>
  <c r="F459" i="1"/>
  <c r="F48" i="1"/>
  <c r="F49" i="1"/>
  <c r="F50" i="1"/>
  <c r="F51" i="1"/>
  <c r="F5" i="1"/>
  <c r="F830" i="1"/>
  <c r="F302" i="1"/>
  <c r="F55" i="1"/>
  <c r="F219" i="1"/>
  <c r="F57" i="1"/>
  <c r="F58" i="1"/>
  <c r="F59" i="1"/>
  <c r="F60" i="1"/>
  <c r="F61" i="1"/>
  <c r="F62" i="1"/>
  <c r="F1000" i="1"/>
  <c r="F64" i="1"/>
  <c r="F173" i="1"/>
  <c r="F105" i="1"/>
  <c r="F67" i="1"/>
  <c r="F112" i="1"/>
  <c r="F69" i="1"/>
  <c r="F70" i="1"/>
  <c r="F71" i="1"/>
  <c r="F72" i="1"/>
  <c r="F73" i="1"/>
  <c r="F74" i="1"/>
  <c r="F75" i="1"/>
  <c r="F76" i="1"/>
  <c r="F77" i="1"/>
  <c r="F730" i="1"/>
  <c r="F461" i="1"/>
  <c r="F80" i="1"/>
  <c r="F540" i="1"/>
  <c r="F82" i="1"/>
  <c r="F83" i="1"/>
  <c r="F84" i="1"/>
  <c r="F664" i="1"/>
  <c r="F86" i="1"/>
  <c r="F87" i="1"/>
  <c r="F88" i="1"/>
  <c r="F992" i="1"/>
  <c r="F90" i="1"/>
  <c r="F91" i="1"/>
  <c r="F343" i="1"/>
  <c r="F807" i="1"/>
  <c r="F94" i="1"/>
  <c r="F95" i="1"/>
  <c r="F96" i="1"/>
  <c r="F97" i="1"/>
  <c r="F98" i="1"/>
  <c r="F99" i="1"/>
  <c r="F648" i="1"/>
  <c r="F101" i="1"/>
  <c r="F6" i="1"/>
  <c r="F103" i="1"/>
  <c r="F104" i="1"/>
  <c r="F502" i="1"/>
  <c r="F106" i="1"/>
  <c r="F107" i="1"/>
  <c r="F108" i="1"/>
  <c r="F109" i="1"/>
  <c r="F110" i="1"/>
  <c r="F192" i="1"/>
  <c r="F779" i="1"/>
  <c r="F113" i="1"/>
  <c r="F114" i="1"/>
  <c r="F115" i="1"/>
  <c r="F116" i="1"/>
  <c r="F861" i="1"/>
  <c r="F304" i="1"/>
  <c r="F119" i="1"/>
  <c r="F120" i="1"/>
  <c r="F121" i="1"/>
  <c r="F122" i="1"/>
  <c r="F123" i="1"/>
  <c r="F761" i="1"/>
  <c r="F902" i="1"/>
  <c r="F126" i="1"/>
  <c r="F127" i="1"/>
  <c r="F918" i="1"/>
  <c r="F659" i="1"/>
  <c r="F130" i="1"/>
  <c r="F131" i="1"/>
  <c r="F132" i="1"/>
  <c r="F133" i="1"/>
  <c r="F134" i="1"/>
  <c r="F135" i="1"/>
  <c r="F651" i="1"/>
  <c r="F329" i="1"/>
  <c r="F138" i="1"/>
  <c r="F139" i="1"/>
  <c r="F470" i="1"/>
  <c r="F627" i="1"/>
  <c r="F142" i="1"/>
  <c r="F143" i="1"/>
  <c r="F144" i="1"/>
  <c r="F145" i="1"/>
  <c r="F146" i="1"/>
  <c r="F147" i="1"/>
  <c r="F148" i="1"/>
  <c r="F149" i="1"/>
  <c r="F150" i="1"/>
  <c r="F151" i="1"/>
  <c r="F8" i="1"/>
  <c r="F762" i="1"/>
  <c r="F154" i="1"/>
  <c r="F955" i="1"/>
  <c r="F899" i="1"/>
  <c r="F768" i="1"/>
  <c r="F158" i="1"/>
  <c r="F159" i="1"/>
  <c r="F160" i="1"/>
  <c r="F161" i="1"/>
  <c r="F162" i="1"/>
  <c r="F200" i="1"/>
  <c r="F164" i="1"/>
  <c r="F165" i="1"/>
  <c r="F166" i="1"/>
  <c r="F167" i="1"/>
  <c r="F168" i="1"/>
  <c r="F169" i="1"/>
  <c r="F741" i="1"/>
  <c r="F171" i="1"/>
  <c r="F944" i="1"/>
  <c r="F177" i="1"/>
  <c r="F63" i="1"/>
  <c r="F175" i="1"/>
  <c r="F176" i="1"/>
  <c r="F928" i="1"/>
  <c r="F683" i="1"/>
  <c r="F179" i="1"/>
  <c r="F305" i="1"/>
  <c r="F181" i="1"/>
  <c r="F182" i="1"/>
  <c r="F393" i="1"/>
  <c r="F184" i="1"/>
  <c r="F183" i="1"/>
  <c r="F186" i="1"/>
  <c r="F65" i="1"/>
  <c r="F598" i="1"/>
  <c r="F189" i="1"/>
  <c r="F379" i="1"/>
  <c r="F191" i="1"/>
  <c r="F136" i="1"/>
  <c r="F384" i="1"/>
  <c r="F526" i="1"/>
  <c r="F276" i="1"/>
  <c r="F196" i="1"/>
  <c r="F197" i="1"/>
  <c r="F380" i="1"/>
  <c r="F199" i="1"/>
  <c r="F545" i="1"/>
  <c r="F68" i="1"/>
  <c r="F11" i="1"/>
  <c r="F203" i="1"/>
  <c r="F204" i="1"/>
  <c r="F205" i="1"/>
  <c r="F564" i="1"/>
  <c r="F207" i="1"/>
  <c r="F208" i="1"/>
  <c r="F209" i="1"/>
  <c r="F210" i="1"/>
  <c r="F211" i="1"/>
  <c r="F450" i="1"/>
  <c r="F662" i="1"/>
  <c r="F214" i="1"/>
  <c r="F215" i="1"/>
  <c r="F216" i="1"/>
  <c r="F810" i="1"/>
  <c r="F218" i="1"/>
  <c r="F742" i="1"/>
  <c r="F220" i="1"/>
  <c r="F221" i="1"/>
  <c r="F351" i="1"/>
  <c r="F707" i="1"/>
  <c r="F224" i="1"/>
  <c r="F596" i="1"/>
  <c r="F226" i="1"/>
  <c r="F227" i="1"/>
  <c r="F228" i="1"/>
  <c r="F229" i="1"/>
  <c r="F230" i="1"/>
  <c r="F231" i="1"/>
  <c r="F232" i="1"/>
  <c r="F233" i="1"/>
  <c r="F234" i="1"/>
  <c r="F235" i="1"/>
  <c r="F236" i="1"/>
  <c r="F394" i="1"/>
  <c r="F524" i="1"/>
  <c r="F239" i="1"/>
  <c r="F240" i="1"/>
  <c r="F117" i="1"/>
  <c r="F242" i="1"/>
  <c r="F243" i="1"/>
  <c r="F244" i="1"/>
  <c r="F245" i="1"/>
  <c r="F246" i="1"/>
  <c r="F247" i="1"/>
  <c r="F248" i="1"/>
  <c r="F249" i="1"/>
  <c r="F250" i="1"/>
  <c r="F251" i="1"/>
  <c r="F13" i="1"/>
  <c r="F297" i="1"/>
  <c r="F254" i="1"/>
  <c r="F713" i="1"/>
  <c r="F256" i="1"/>
  <c r="F257" i="1"/>
  <c r="F156" i="1"/>
  <c r="F259" i="1"/>
  <c r="F260" i="1"/>
  <c r="F261" i="1"/>
  <c r="F262" i="1"/>
  <c r="F584" i="1"/>
  <c r="F264" i="1"/>
  <c r="F265" i="1"/>
  <c r="F266" i="1"/>
  <c r="F267" i="1"/>
  <c r="F675" i="1"/>
  <c r="F269" i="1"/>
  <c r="F270" i="1"/>
  <c r="F271" i="1"/>
  <c r="F272" i="1"/>
  <c r="F273" i="1"/>
  <c r="F274" i="1"/>
  <c r="F275" i="1"/>
  <c r="F92" i="1"/>
  <c r="F277" i="1"/>
  <c r="F201" i="1"/>
  <c r="F279" i="1"/>
  <c r="F280" i="1"/>
  <c r="F281" i="1"/>
  <c r="F282" i="1"/>
  <c r="F860" i="1"/>
  <c r="F284" i="1"/>
  <c r="F373" i="1"/>
  <c r="F487" i="1"/>
  <c r="F287" i="1"/>
  <c r="F288" i="1"/>
  <c r="F289" i="1"/>
  <c r="F206" i="1"/>
  <c r="F291" i="1"/>
  <c r="F878" i="1"/>
  <c r="F293" i="1"/>
  <c r="F319" i="1"/>
  <c r="F295" i="1"/>
  <c r="F296" i="1"/>
  <c r="F962" i="1"/>
  <c r="F225" i="1"/>
  <c r="F308" i="1"/>
  <c r="F300" i="1"/>
  <c r="F140" i="1"/>
  <c r="F14" i="1"/>
  <c r="F303" i="1"/>
  <c r="F566" i="1"/>
  <c r="F125" i="1"/>
  <c r="F306" i="1"/>
  <c r="F307" i="1"/>
  <c r="F258" i="1"/>
  <c r="F309" i="1"/>
  <c r="F695" i="1"/>
  <c r="F311" i="1"/>
  <c r="F344" i="1"/>
  <c r="F313" i="1"/>
  <c r="F314" i="1"/>
  <c r="F315" i="1"/>
  <c r="F316" i="1"/>
  <c r="F464" i="1"/>
  <c r="F474" i="1"/>
  <c r="F278" i="1"/>
  <c r="F213" i="1"/>
  <c r="F321" i="1"/>
  <c r="F589" i="1"/>
  <c r="F886" i="1"/>
  <c r="F324" i="1"/>
  <c r="F417" i="1"/>
  <c r="F326" i="1"/>
  <c r="F263" i="1"/>
  <c r="F310" i="1"/>
  <c r="F93" i="1"/>
  <c r="F330" i="1"/>
  <c r="F331" i="1"/>
  <c r="F332" i="1"/>
  <c r="F333" i="1"/>
  <c r="F334" i="1"/>
  <c r="F335" i="1"/>
  <c r="F336" i="1"/>
  <c r="F337" i="1"/>
  <c r="F554" i="1"/>
  <c r="F339" i="1"/>
  <c r="F340" i="1"/>
  <c r="F341" i="1"/>
  <c r="F520" i="1"/>
  <c r="F682" i="1"/>
  <c r="F530" i="1"/>
  <c r="F419" i="1"/>
  <c r="F987" i="1"/>
  <c r="F816" i="1"/>
  <c r="F369" i="1"/>
  <c r="F349" i="1"/>
  <c r="F998" i="1"/>
  <c r="F923" i="1"/>
  <c r="F16" i="1"/>
  <c r="F353" i="1"/>
  <c r="F111" i="1"/>
  <c r="F355" i="1"/>
  <c r="F356" i="1"/>
  <c r="F357" i="1"/>
  <c r="F443" i="1"/>
  <c r="F359" i="1"/>
  <c r="F483" i="1"/>
  <c r="F361" i="1"/>
  <c r="F362" i="1"/>
  <c r="F363" i="1"/>
  <c r="F364" i="1"/>
  <c r="F365" i="1"/>
  <c r="F366" i="1"/>
  <c r="F367" i="1"/>
  <c r="F368" i="1"/>
  <c r="F500" i="1"/>
  <c r="F370" i="1"/>
  <c r="F371" i="1"/>
  <c r="F372" i="1"/>
  <c r="F949" i="1"/>
  <c r="F374" i="1"/>
  <c r="F375" i="1"/>
  <c r="F871" i="1"/>
  <c r="F100" i="1"/>
  <c r="F378" i="1"/>
  <c r="F532" i="1"/>
  <c r="F909" i="1"/>
  <c r="F312" i="1"/>
  <c r="F382" i="1"/>
  <c r="F383" i="1"/>
  <c r="F426" i="1"/>
  <c r="F385" i="1"/>
  <c r="F386" i="1"/>
  <c r="F387" i="1"/>
  <c r="F747" i="1"/>
  <c r="F670" i="1"/>
  <c r="F390" i="1"/>
  <c r="F391" i="1"/>
  <c r="F392" i="1"/>
  <c r="F541" i="1"/>
  <c r="F658" i="1"/>
  <c r="F395" i="1"/>
  <c r="F396" i="1"/>
  <c r="F397" i="1"/>
  <c r="F398" i="1"/>
  <c r="F399" i="1"/>
  <c r="F400" i="1"/>
  <c r="F647" i="1"/>
  <c r="F17" i="1"/>
  <c r="F403" i="1"/>
  <c r="F320" i="1"/>
  <c r="F975" i="1"/>
  <c r="F406" i="1"/>
  <c r="F517" i="1"/>
  <c r="F408" i="1"/>
  <c r="F409" i="1"/>
  <c r="F410" i="1"/>
  <c r="F752" i="1"/>
  <c r="F412" i="1"/>
  <c r="F413" i="1"/>
  <c r="F414" i="1"/>
  <c r="F415" i="1"/>
  <c r="F946" i="1"/>
  <c r="F679" i="1"/>
  <c r="F745" i="1"/>
  <c r="F66" i="1"/>
  <c r="F845" i="1"/>
  <c r="F421" i="1"/>
  <c r="F422" i="1"/>
  <c r="F452" i="1"/>
  <c r="F424" i="1"/>
  <c r="F791" i="1"/>
  <c r="F185" i="1"/>
  <c r="F427" i="1"/>
  <c r="F428" i="1"/>
  <c r="F429" i="1"/>
  <c r="F653" i="1"/>
  <c r="F431" i="1"/>
  <c r="F376" i="1"/>
  <c r="F433" i="1"/>
  <c r="F338" i="1"/>
  <c r="F704" i="1"/>
  <c r="F436" i="1"/>
  <c r="F437" i="1"/>
  <c r="F438" i="1"/>
  <c r="F439" i="1"/>
  <c r="F440" i="1"/>
  <c r="F441" i="1"/>
  <c r="F442" i="1"/>
  <c r="F292" i="1"/>
  <c r="F444" i="1"/>
  <c r="F445" i="1"/>
  <c r="F446" i="1"/>
  <c r="F447" i="1"/>
  <c r="F286" i="1"/>
  <c r="F449" i="1"/>
  <c r="F602" i="1"/>
  <c r="F451" i="1"/>
  <c r="F21" i="1"/>
  <c r="F453" i="1"/>
  <c r="F174" i="1"/>
  <c r="F929" i="1"/>
  <c r="F152" i="1"/>
  <c r="F457" i="1"/>
  <c r="F458" i="1"/>
  <c r="F180" i="1"/>
  <c r="F460" i="1"/>
  <c r="F253" i="1"/>
  <c r="F462" i="1"/>
  <c r="F463" i="1"/>
  <c r="F947" i="1"/>
  <c r="F465" i="1"/>
  <c r="F466" i="1"/>
  <c r="F467" i="1"/>
  <c r="F468" i="1"/>
  <c r="F469" i="1"/>
  <c r="F153" i="1"/>
  <c r="F471" i="1"/>
  <c r="F472" i="1"/>
  <c r="F473" i="1"/>
  <c r="F802" i="1"/>
  <c r="F475" i="1"/>
  <c r="F476" i="1"/>
  <c r="F477" i="1"/>
  <c r="F958" i="1"/>
  <c r="F388" i="1"/>
  <c r="F480" i="1"/>
  <c r="F481" i="1"/>
  <c r="F482" i="1"/>
  <c r="F982" i="1"/>
  <c r="F163" i="1"/>
  <c r="F624" i="1"/>
  <c r="F486" i="1"/>
  <c r="F621" i="1"/>
  <c r="F193" i="1"/>
  <c r="F489" i="1"/>
  <c r="F490" i="1"/>
  <c r="F491" i="1"/>
  <c r="F492" i="1"/>
  <c r="F493" i="1"/>
  <c r="F494" i="1"/>
  <c r="F495" i="1"/>
  <c r="F496" i="1"/>
  <c r="F497" i="1"/>
  <c r="F933" i="1"/>
  <c r="F488" i="1"/>
  <c r="F972" i="1"/>
  <c r="F852" i="1"/>
  <c r="F23" i="1"/>
  <c r="F798" i="1"/>
  <c r="F504" i="1"/>
  <c r="F505" i="1"/>
  <c r="F325" i="1"/>
  <c r="F620" i="1"/>
  <c r="F508" i="1"/>
  <c r="F81" i="1"/>
  <c r="F510" i="1"/>
  <c r="F877" i="1"/>
  <c r="F512" i="1"/>
  <c r="F793" i="1"/>
  <c r="F514" i="1"/>
  <c r="F515" i="1"/>
  <c r="F516" i="1"/>
  <c r="F401" i="1"/>
  <c r="F734" i="1"/>
  <c r="F519" i="1"/>
  <c r="F407" i="1"/>
  <c r="F521" i="1"/>
  <c r="F522" i="1"/>
  <c r="F523" i="1"/>
  <c r="F536" i="1"/>
  <c r="F525" i="1"/>
  <c r="F642" i="1"/>
  <c r="F85" i="1"/>
  <c r="F528" i="1"/>
  <c r="F952" i="1"/>
  <c r="F420" i="1"/>
  <c r="F187" i="1"/>
  <c r="F663" i="1"/>
  <c r="F533" i="1"/>
  <c r="F534" i="1"/>
  <c r="F535" i="1"/>
  <c r="F601" i="1"/>
  <c r="F537" i="1"/>
  <c r="F538" i="1"/>
  <c r="F539" i="1"/>
  <c r="F797" i="1"/>
  <c r="F498" i="1"/>
  <c r="F542" i="1"/>
  <c r="F906" i="1"/>
  <c r="F568" i="1"/>
  <c r="F591" i="1"/>
  <c r="F546" i="1"/>
  <c r="F941" i="1"/>
  <c r="F548" i="1"/>
  <c r="F549" i="1"/>
  <c r="F550" i="1"/>
  <c r="F551" i="1"/>
  <c r="F552" i="1"/>
  <c r="F916" i="1"/>
  <c r="F423" i="1"/>
  <c r="F888" i="1"/>
  <c r="F556" i="1"/>
  <c r="F557" i="1"/>
  <c r="F558" i="1"/>
  <c r="F559" i="1"/>
  <c r="F560" i="1"/>
  <c r="F561" i="1"/>
  <c r="F562" i="1"/>
  <c r="F563" i="1"/>
  <c r="F501" i="1"/>
  <c r="F565" i="1"/>
  <c r="F879" i="1"/>
  <c r="F567" i="1"/>
  <c r="F448" i="1"/>
  <c r="F569" i="1"/>
  <c r="F570" i="1"/>
  <c r="F571" i="1"/>
  <c r="F572" i="1"/>
  <c r="F128" i="1"/>
  <c r="F574" i="1"/>
  <c r="F575" i="1"/>
  <c r="F576" i="1"/>
  <c r="F583" i="1"/>
  <c r="F484" i="1"/>
  <c r="F579" i="1"/>
  <c r="F640" i="1"/>
  <c r="F581" i="1"/>
  <c r="F582" i="1"/>
  <c r="F222" i="1"/>
  <c r="F402" i="1"/>
  <c r="F585" i="1"/>
  <c r="F586" i="1"/>
  <c r="F587" i="1"/>
  <c r="F588" i="1"/>
  <c r="F454" i="1"/>
  <c r="F821" i="1"/>
  <c r="F352" i="1"/>
  <c r="F298" i="1"/>
  <c r="F593" i="1"/>
  <c r="F811" i="1"/>
  <c r="F595" i="1"/>
  <c r="F813" i="1"/>
  <c r="F597" i="1"/>
  <c r="F354" i="1"/>
  <c r="F599" i="1"/>
  <c r="F600" i="1"/>
  <c r="F771" i="1"/>
  <c r="F29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996" i="1"/>
  <c r="F979" i="1"/>
  <c r="F622" i="1"/>
  <c r="F623" i="1"/>
  <c r="F948" i="1"/>
  <c r="F625" i="1"/>
  <c r="F626" i="1"/>
  <c r="F327" i="1"/>
  <c r="F628" i="1"/>
  <c r="F629" i="1"/>
  <c r="F630" i="1"/>
  <c r="F592" i="1"/>
  <c r="F632" i="1"/>
  <c r="F633" i="1"/>
  <c r="F634" i="1"/>
  <c r="F285" i="1"/>
  <c r="F636" i="1"/>
  <c r="F637" i="1"/>
  <c r="F988" i="1"/>
  <c r="F389" i="1"/>
  <c r="F580" i="1"/>
  <c r="F641" i="1"/>
  <c r="F698" i="1"/>
  <c r="F643" i="1"/>
  <c r="F644" i="1"/>
  <c r="F645" i="1"/>
  <c r="F880" i="1"/>
  <c r="F961" i="1"/>
  <c r="F649" i="1"/>
  <c r="F172" i="1"/>
  <c r="F650" i="1"/>
  <c r="F727" i="1"/>
  <c r="F34" i="1"/>
  <c r="F984" i="1"/>
  <c r="F654" i="1"/>
  <c r="F655" i="1"/>
  <c r="F656" i="1"/>
  <c r="F657" i="1"/>
  <c r="F696" i="1"/>
  <c r="F503" i="1"/>
  <c r="F660" i="1"/>
  <c r="F701" i="1"/>
  <c r="F430" i="1"/>
  <c r="F665" i="1"/>
  <c r="F432" i="1"/>
  <c r="F506" i="1"/>
  <c r="F573" i="1"/>
  <c r="F667" i="1"/>
  <c r="F668" i="1"/>
  <c r="F669" i="1"/>
  <c r="F511" i="1"/>
  <c r="F671" i="1"/>
  <c r="F672" i="1"/>
  <c r="F673" i="1"/>
  <c r="F990" i="1"/>
  <c r="F212" i="1"/>
  <c r="F676" i="1"/>
  <c r="F677" i="1"/>
  <c r="F678" i="1"/>
  <c r="F195" i="1"/>
  <c r="F680" i="1"/>
  <c r="F681" i="1"/>
  <c r="F789" i="1"/>
  <c r="F938" i="1"/>
  <c r="F684" i="1"/>
  <c r="F685" i="1"/>
  <c r="F686" i="1"/>
  <c r="F769" i="1"/>
  <c r="F688" i="1"/>
  <c r="F689" i="1"/>
  <c r="F690" i="1"/>
  <c r="F691" i="1"/>
  <c r="F692" i="1"/>
  <c r="F693" i="1"/>
  <c r="F223" i="1"/>
  <c r="F921" i="1"/>
  <c r="F434" i="1"/>
  <c r="F697" i="1"/>
  <c r="F854" i="1"/>
  <c r="F699" i="1"/>
  <c r="F700" i="1"/>
  <c r="F323" i="1"/>
  <c r="F41" i="1"/>
  <c r="F703" i="1"/>
  <c r="F404" i="1"/>
  <c r="F705" i="1"/>
  <c r="F706" i="1"/>
  <c r="F883" i="1"/>
  <c r="F708" i="1"/>
  <c r="F709" i="1"/>
  <c r="F710" i="1"/>
  <c r="F711" i="1"/>
  <c r="F712" i="1"/>
  <c r="F238" i="1"/>
  <c r="F714" i="1"/>
  <c r="F715" i="1"/>
  <c r="F716" i="1"/>
  <c r="F694" i="1"/>
  <c r="F718" i="1"/>
  <c r="F719" i="1"/>
  <c r="F720" i="1"/>
  <c r="F721" i="1"/>
  <c r="F722" i="1"/>
  <c r="F723" i="1"/>
  <c r="F724" i="1"/>
  <c r="F725" i="1"/>
  <c r="F726" i="1"/>
  <c r="F965" i="1"/>
  <c r="F728" i="1"/>
  <c r="F729" i="1"/>
  <c r="F170" i="1"/>
  <c r="F731" i="1"/>
  <c r="F732" i="1"/>
  <c r="F733" i="1"/>
  <c r="F687" i="1"/>
  <c r="F735" i="1"/>
  <c r="F736" i="1"/>
  <c r="F737" i="1"/>
  <c r="F738" i="1"/>
  <c r="F739" i="1"/>
  <c r="F555" i="1"/>
  <c r="F507" i="1"/>
  <c r="F198" i="1"/>
  <c r="F743" i="1"/>
  <c r="F744" i="1"/>
  <c r="F141" i="1"/>
  <c r="F746" i="1"/>
  <c r="F290" i="1"/>
  <c r="F748" i="1"/>
  <c r="F749" i="1"/>
  <c r="F750" i="1"/>
  <c r="F751" i="1"/>
  <c r="F47" i="1"/>
  <c r="F753" i="1"/>
  <c r="F754" i="1"/>
  <c r="F755" i="1"/>
  <c r="F756" i="1"/>
  <c r="F757" i="1"/>
  <c r="F758" i="1"/>
  <c r="F759" i="1"/>
  <c r="F760" i="1"/>
  <c r="F872" i="1"/>
  <c r="F531" i="1"/>
  <c r="F763" i="1"/>
  <c r="F764" i="1"/>
  <c r="F765" i="1"/>
  <c r="F766" i="1"/>
  <c r="F767" i="1"/>
  <c r="F529" i="1"/>
  <c r="F646" i="1"/>
  <c r="F770" i="1"/>
  <c r="F740" i="1"/>
  <c r="F772" i="1"/>
  <c r="F773" i="1"/>
  <c r="F774" i="1"/>
  <c r="F775" i="1"/>
  <c r="F776" i="1"/>
  <c r="F455" i="1"/>
  <c r="F674" i="1"/>
  <c r="F635" i="1"/>
  <c r="F780" i="1"/>
  <c r="F666" i="1"/>
  <c r="F782" i="1"/>
  <c r="F783" i="1"/>
  <c r="F784" i="1"/>
  <c r="F785" i="1"/>
  <c r="F786" i="1"/>
  <c r="F787" i="1"/>
  <c r="F788" i="1"/>
  <c r="F543" i="1"/>
  <c r="F790" i="1"/>
  <c r="F425" i="1"/>
  <c r="F792" i="1"/>
  <c r="F89" i="1"/>
  <c r="F79" i="1"/>
  <c r="F795" i="1"/>
  <c r="F796" i="1"/>
  <c r="F299" i="1"/>
  <c r="F345" i="1"/>
  <c r="F799" i="1"/>
  <c r="F800" i="1"/>
  <c r="F590" i="1"/>
  <c r="F52" i="1"/>
  <c r="F803" i="1"/>
  <c r="F804" i="1"/>
  <c r="F805" i="1"/>
  <c r="F806" i="1"/>
  <c r="F485" i="1"/>
  <c r="F808" i="1"/>
  <c r="F809" i="1"/>
  <c r="F194" i="1"/>
  <c r="F777" i="1"/>
  <c r="F812" i="1"/>
  <c r="F631" i="1"/>
  <c r="F814" i="1"/>
  <c r="F815" i="1"/>
  <c r="F118" i="1"/>
  <c r="F817" i="1"/>
  <c r="F818" i="1"/>
  <c r="F819" i="1"/>
  <c r="F820" i="1"/>
  <c r="F418" i="1"/>
  <c r="F822" i="1"/>
  <c r="F823" i="1"/>
  <c r="F824" i="1"/>
  <c r="F825" i="1"/>
  <c r="F826" i="1"/>
  <c r="F827" i="1"/>
  <c r="F828" i="1"/>
  <c r="F829" i="1"/>
  <c r="F301" i="1"/>
  <c r="F478" i="1"/>
  <c r="F717" i="1"/>
  <c r="F833" i="1"/>
  <c r="F834" i="1"/>
  <c r="F835" i="1"/>
  <c r="F836" i="1"/>
  <c r="F594" i="1"/>
  <c r="F377" i="1"/>
  <c r="F839" i="1"/>
  <c r="F840" i="1"/>
  <c r="F841" i="1"/>
  <c r="F842" i="1"/>
  <c r="F843" i="1"/>
  <c r="F844" i="1"/>
  <c r="F411" i="1"/>
  <c r="F846" i="1"/>
  <c r="F847" i="1"/>
  <c r="F848" i="1"/>
  <c r="F849" i="1"/>
  <c r="F850" i="1"/>
  <c r="F851" i="1"/>
  <c r="F53" i="1"/>
  <c r="F853" i="1"/>
  <c r="F178" i="1"/>
  <c r="F855" i="1"/>
  <c r="F856" i="1"/>
  <c r="F857" i="1"/>
  <c r="F858" i="1"/>
  <c r="F859" i="1"/>
  <c r="F155" i="1"/>
  <c r="F322" i="1"/>
  <c r="F862" i="1"/>
  <c r="F863" i="1"/>
  <c r="F864" i="1"/>
  <c r="F865" i="1"/>
  <c r="F866" i="1"/>
  <c r="F867" i="1"/>
  <c r="F868" i="1"/>
  <c r="F869" i="1"/>
  <c r="F870" i="1"/>
  <c r="F837" i="1"/>
  <c r="F342" i="1"/>
  <c r="F873" i="1"/>
  <c r="F874" i="1"/>
  <c r="F875" i="1"/>
  <c r="F876" i="1"/>
  <c r="F358" i="1"/>
  <c r="F381" i="1"/>
  <c r="F838" i="1"/>
  <c r="F102" i="1"/>
  <c r="F881" i="1"/>
  <c r="F882" i="1"/>
  <c r="F578" i="1"/>
  <c r="F884" i="1"/>
  <c r="F885" i="1"/>
  <c r="F897" i="1"/>
  <c r="F887" i="1"/>
  <c r="F794" i="1"/>
  <c r="F346" i="1"/>
  <c r="F890" i="1"/>
  <c r="F891" i="1"/>
  <c r="F892" i="1"/>
  <c r="F893" i="1"/>
  <c r="F894" i="1"/>
  <c r="F895" i="1"/>
  <c r="F896" i="1"/>
  <c r="F831" i="1"/>
  <c r="F898" i="1"/>
  <c r="F416" i="1"/>
  <c r="F915" i="1"/>
  <c r="F901" i="1"/>
  <c r="F54" i="1"/>
  <c r="F903" i="1"/>
  <c r="F904" i="1"/>
  <c r="F905" i="1"/>
  <c r="F268" i="1"/>
  <c r="F907" i="1"/>
  <c r="F908" i="1"/>
  <c r="F435" i="1"/>
  <c r="F910" i="1"/>
  <c r="F911" i="1"/>
  <c r="F912" i="1"/>
  <c r="F913" i="1"/>
  <c r="F914" i="1"/>
  <c r="F553" i="1"/>
  <c r="F255" i="1"/>
  <c r="F917" i="1"/>
  <c r="F137" i="1"/>
  <c r="F919" i="1"/>
  <c r="F920" i="1"/>
  <c r="F518" i="1"/>
  <c r="F922" i="1"/>
  <c r="F832" i="1"/>
  <c r="F924" i="1"/>
  <c r="F925" i="1"/>
  <c r="F926" i="1"/>
  <c r="F927" i="1"/>
  <c r="F405" i="1"/>
  <c r="F317" i="1"/>
  <c r="F930" i="1"/>
  <c r="F931" i="1"/>
  <c r="F932" i="1"/>
  <c r="F360" i="1"/>
  <c r="F934" i="1"/>
  <c r="F935" i="1"/>
  <c r="F936" i="1"/>
  <c r="F937" i="1"/>
  <c r="F661" i="1"/>
  <c r="F939" i="1"/>
  <c r="F940" i="1"/>
  <c r="F347" i="1"/>
  <c r="F942" i="1"/>
  <c r="F527" i="1"/>
  <c r="F479" i="1"/>
  <c r="F945" i="1"/>
  <c r="F509" i="1"/>
  <c r="F900" i="1"/>
  <c r="F801" i="1"/>
  <c r="F129" i="1"/>
  <c r="F950" i="1"/>
  <c r="F951" i="1"/>
  <c r="F56" i="1"/>
  <c r="F953" i="1"/>
  <c r="F954" i="1"/>
  <c r="F124" i="1"/>
  <c r="F956" i="1"/>
  <c r="F957" i="1"/>
  <c r="F943" i="1"/>
  <c r="F959" i="1"/>
  <c r="F960" i="1"/>
  <c r="F781" i="1"/>
  <c r="F202" i="1"/>
  <c r="F963" i="1"/>
  <c r="F964" i="1"/>
  <c r="F217" i="1"/>
  <c r="F966" i="1"/>
  <c r="F967" i="1"/>
  <c r="F968" i="1"/>
  <c r="F969" i="1"/>
  <c r="F970" i="1"/>
  <c r="F971" i="1"/>
  <c r="F639" i="1"/>
  <c r="F188" i="1"/>
  <c r="F974" i="1"/>
  <c r="F702" i="1"/>
  <c r="F976" i="1"/>
  <c r="F977" i="1"/>
  <c r="F978" i="1"/>
  <c r="F294" i="1"/>
  <c r="F980" i="1"/>
  <c r="F981" i="1"/>
  <c r="F973" i="1"/>
  <c r="F983" i="1"/>
  <c r="F318" i="1"/>
  <c r="F985" i="1"/>
  <c r="F986" i="1"/>
  <c r="F889" i="1"/>
  <c r="F348" i="1"/>
  <c r="F989" i="1"/>
  <c r="F456" i="1"/>
  <c r="F991" i="1"/>
  <c r="F350" i="1"/>
  <c r="F993" i="1"/>
  <c r="F994" i="1"/>
  <c r="F995" i="1"/>
  <c r="F778" i="1"/>
  <c r="F997" i="1"/>
  <c r="F283" i="1"/>
  <c r="F999" i="1"/>
  <c r="F547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DD3834-B7D5-44F9-A657-17749BBF3F6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6C3776B-4870-491C-9CBD-C3FDEE1F5F15}" name="WorksheetConnection_Crowdfunding!$A:$T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sharedStrings.xml><?xml version="1.0" encoding="utf-8"?>
<sst xmlns="http://schemas.openxmlformats.org/spreadsheetml/2006/main" count="9053" uniqueCount="2112">
  <si>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</si>
  <si>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</si>
  <si>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</si>
  <si>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</si>
  <si>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</si>
  <si>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</si>
  <si>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</si>
  <si>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</si>
  <si>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</si>
  <si>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</si>
  <si>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</si>
  <si>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</si>
  <si>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</si>
  <si>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</si>
  <si>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</si>
  <si>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</si>
  <si>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</si>
  <si>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</si>
  <si>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</si>
  <si>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</si>
  <si>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</si>
  <si>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</si>
  <si>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</si>
  <si>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</si>
  <si>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</si>
  <si>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</si>
  <si>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</si>
  <si>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</si>
  <si>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</si>
  <si>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</si>
  <si>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</si>
  <si>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</si>
  <si>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</si>
  <si>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</si>
  <si>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</si>
  <si>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</si>
  <si>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</si>
  <si>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</si>
  <si>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</si>
  <si>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</si>
  <si>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</si>
  <si>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</si>
  <si>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</si>
  <si>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</si>
  <si>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</si>
  <si>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</si>
  <si>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</si>
  <si>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</si>
  <si>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</si>
  <si>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</si>
  <si>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</si>
  <si>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</si>
  <si>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</si>
  <si>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</si>
  <si>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</si>
  <si>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</si>
  <si>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</si>
  <si>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</si>
  <si>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</si>
  <si>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</si>
  <si>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</si>
  <si>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</si>
  <si>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</si>
  <si>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</si>
  <si>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</si>
  <si>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</si>
  <si>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</si>
  <si>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</si>
  <si>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</si>
  <si>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</si>
  <si>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</si>
  <si>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</si>
  <si>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</si>
  <si>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</si>
  <si>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</si>
  <si>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</si>
  <si>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</si>
  <si>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</si>
  <si>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</si>
  <si>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</si>
  <si>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</si>
  <si>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</si>
  <si>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</si>
  <si>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</si>
  <si>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</si>
  <si>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</si>
  <si>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</si>
  <si>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</si>
  <si>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</si>
  <si>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</si>
  <si>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</si>
  <si>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</si>
  <si>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</si>
  <si>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</si>
  <si>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</si>
  <si>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</si>
  <si>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</si>
  <si>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</si>
  <si>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</si>
  <si>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</si>
  <si>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</si>
  <si>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</si>
  <si>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</si>
  <si>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</si>
  <si>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</si>
  <si>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</si>
  <si>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</si>
  <si>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</si>
  <si>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</si>
  <si>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</si>
  <si>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</si>
  <si>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</si>
  <si>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</si>
  <si>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</si>
  <si>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</si>
  <si>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</si>
  <si>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</si>
  <si>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</si>
  <si>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</si>
  <si>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</si>
  <si>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</si>
  <si>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</si>
  <si>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</si>
  <si>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</si>
  <si>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</si>
  <si>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</si>
  <si>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</si>
  <si>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</si>
  <si>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</si>
  <si>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</si>
  <si>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</si>
  <si>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</si>
  <si>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</si>
  <si>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</si>
  <si>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</si>
  <si>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</si>
  <si>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</si>
  <si>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</si>
  <si>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</si>
  <si>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</si>
  <si>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</si>
  <si>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</si>
  <si>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</si>
  <si>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</si>
  <si>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</si>
  <si>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</si>
  <si>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</si>
  <si>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</si>
  <si>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</si>
  <si>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</si>
  <si>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</si>
  <si>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</si>
  <si>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</si>
  <si>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</si>
  <si>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</si>
  <si>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</si>
  <si>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</si>
  <si>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</si>
  <si>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</si>
  <si>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</si>
  <si>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</si>
  <si>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</si>
  <si>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</si>
  <si>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</si>
  <si>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</si>
  <si>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</si>
  <si>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</si>
  <si>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</si>
  <si>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</si>
  <si>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</si>
  <si>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</si>
  <si>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</si>
  <si>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</si>
  <si>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</si>
  <si>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</si>
  <si>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</si>
  <si>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</si>
  <si>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</si>
  <si>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</si>
  <si>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</si>
  <si>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</si>
  <si>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</si>
  <si>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</si>
  <si>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</si>
  <si>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</si>
  <si>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</si>
  <si>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</si>
  <si>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</si>
  <si>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</si>
  <si>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</si>
  <si>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</si>
  <si>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</si>
  <si>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</si>
  <si>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</si>
  <si>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</si>
  <si>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</si>
  <si>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</si>
  <si>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</si>
  <si>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</si>
  <si>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</si>
  <si>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</si>
  <si>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</si>
  <si>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</si>
  <si>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</si>
  <si>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</si>
  <si>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</si>
  <si>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</si>
  <si>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</si>
  <si>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</si>
  <si>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</si>
  <si>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</si>
  <si>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</si>
  <si>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</si>
  <si>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</si>
  <si>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</si>
  <si>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</si>
  <si>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</si>
  <si>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</si>
  <si>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</si>
  <si>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</si>
  <si>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</si>
  <si>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</si>
  <si>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</si>
  <si>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</si>
  <si>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</si>
  <si>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</si>
  <si>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</si>
  <si>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</si>
  <si>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</si>
  <si>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</si>
  <si>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</si>
  <si>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</si>
  <si>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</si>
  <si>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</si>
  <si>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</si>
  <si>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</si>
  <si>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</si>
  <si>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</si>
  <si>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</si>
  <si>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</si>
  <si>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</si>
  <si>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</si>
  <si>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</si>
  <si>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</si>
  <si>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</si>
  <si>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</si>
  <si>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</si>
  <si>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</si>
  <si>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</si>
  <si>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</si>
  <si>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</si>
  <si>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</si>
  <si>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</si>
  <si>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</si>
  <si>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</si>
  <si>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</si>
  <si>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</si>
  <si>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</si>
  <si>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</si>
  <si>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</si>
  <si>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</si>
  <si>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</si>
  <si>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</si>
  <si>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</si>
  <si>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</si>
  <si>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</si>
  <si>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</si>
  <si>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</si>
  <si>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</si>
  <si>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</si>
  <si>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</si>
  <si>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</si>
  <si>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</si>
  <si>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</si>
  <si>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</si>
  <si>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</si>
  <si>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</si>
  <si>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</si>
  <si>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</si>
  <si>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</si>
  <si>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</si>
  <si>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</si>
  <si>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</si>
  <si>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</si>
  <si>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</si>
  <si>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</si>
  <si>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</si>
  <si>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</si>
  <si>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</si>
  <si>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</si>
  <si>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</si>
  <si>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</si>
  <si>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</si>
  <si>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</si>
  <si>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</si>
  <si>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</si>
  <si>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</si>
  <si>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</si>
  <si>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</si>
  <si>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</si>
  <si>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</si>
  <si>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</si>
  <si>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</si>
  <si>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</si>
  <si>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</si>
  <si>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</si>
  <si>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</si>
  <si>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</si>
  <si>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</si>
  <si>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</si>
  <si>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</si>
  <si>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</si>
  <si>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</si>
  <si>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</si>
  <si>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</si>
  <si>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</si>
  <si>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</si>
  <si>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</si>
  <si>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</si>
  <si>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</si>
  <si>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</si>
  <si>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</si>
  <si>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</si>
  <si>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</si>
  <si>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</si>
  <si>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</si>
  <si>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</si>
  <si>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</si>
  <si>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</si>
  <si>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</si>
  <si>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</si>
  <si>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</si>
  <si>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</si>
  <si>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</si>
  <si>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</si>
  <si>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</si>
  <si>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</si>
  <si>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</si>
  <si>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</si>
  <si>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</si>
  <si>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</si>
  <si>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</si>
  <si>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</si>
  <si>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</si>
  <si>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</si>
  <si>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</si>
  <si>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</si>
  <si>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</si>
  <si>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</si>
  <si>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</si>
  <si>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</si>
  <si>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</si>
  <si>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</si>
  <si>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</si>
  <si>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</si>
  <si>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</si>
  <si>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</si>
  <si>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</si>
  <si>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</si>
  <si>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</si>
  <si>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</si>
  <si>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</si>
  <si>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</si>
  <si>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</si>
  <si>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</si>
  <si>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</si>
  <si>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</si>
  <si>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</si>
  <si>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</si>
  <si>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</si>
  <si>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</si>
  <si>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</si>
  <si>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</si>
  <si>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</si>
  <si>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</si>
  <si>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</si>
  <si>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</si>
  <si>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</si>
  <si>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</si>
  <si>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</si>
  <si>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</si>
  <si>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</si>
  <si>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</si>
  <si>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</si>
  <si>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</si>
  <si>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</si>
  <si>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</si>
  <si>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</si>
  <si>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</si>
  <si>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</si>
  <si>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</si>
  <si>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</si>
  <si>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</si>
  <si>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</si>
  <si>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</si>
  <si>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</si>
  <si>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</si>
  <si>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</si>
  <si>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</si>
  <si>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</si>
  <si>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</si>
  <si>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</si>
  <si>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</si>
  <si>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</si>
  <si>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</si>
  <si>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</si>
  <si>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</si>
  <si>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</si>
  <si>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</si>
  <si>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</si>
  <si>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</si>
  <si>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</si>
  <si>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</si>
  <si>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</si>
  <si>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</si>
  <si>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</si>
  <si>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</si>
  <si>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</si>
  <si>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</si>
  <si>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</si>
  <si>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</si>
  <si>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</si>
  <si>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</si>
  <si>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</si>
  <si>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</si>
  <si>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</si>
  <si>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</si>
  <si>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</si>
  <si>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</si>
  <si>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</si>
  <si>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</si>
  <si>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</si>
  <si>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</si>
  <si>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</si>
  <si>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</si>
  <si>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</si>
  <si>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</si>
  <si>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</si>
  <si>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</si>
  <si>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</si>
  <si>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</si>
  <si>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</si>
  <si>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</si>
  <si>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</si>
  <si>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</si>
  <si>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</si>
  <si>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</si>
  <si>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</si>
  <si>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</si>
  <si>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</si>
  <si>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</si>
  <si>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</si>
  <si>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</si>
  <si>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</si>
  <si>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</si>
  <si>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</si>
  <si>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</si>
  <si>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</si>
  <si>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</si>
  <si>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</si>
  <si>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</si>
  <si>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</si>
  <si>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</si>
  <si>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</si>
  <si>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</si>
  <si>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</si>
  <si>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</si>
  <si>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</si>
  <si>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</si>
  <si>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</si>
  <si>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</si>
  <si>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</si>
  <si>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</si>
  <si>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</si>
  <si>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</si>
  <si>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</si>
  <si>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</si>
  <si>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</si>
  <si>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</si>
  <si>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</si>
  <si>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</si>
  <si>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</si>
  <si>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</si>
  <si>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</si>
  <si>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</si>
  <si>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</si>
  <si>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</si>
  <si>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</si>
  <si>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</si>
  <si>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</si>
  <si>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</si>
  <si>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</si>
  <si>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</si>
  <si>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</si>
  <si>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</si>
  <si>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</si>
  <si>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</si>
  <si>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</si>
  <si>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</si>
  <si>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</si>
  <si>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</si>
  <si>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</si>
  <si>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</si>
  <si>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</si>
  <si>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</si>
  <si>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</si>
  <si>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</si>
  <si>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</si>
  <si>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</si>
  <si>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</si>
  <si>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</si>
  <si>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</si>
  <si>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</si>
  <si>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</si>
  <si>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</si>
  <si>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</si>
  <si>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</si>
  <si>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</si>
  <si>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</si>
  <si>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</si>
  <si>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</si>
  <si>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</si>
  <si>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</si>
  <si>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</si>
  <si>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</si>
  <si>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</si>
  <si>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</si>
  <si>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</si>
  <si>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</si>
  <si>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</si>
  <si>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</si>
  <si>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</si>
  <si>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</si>
  <si>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</si>
  <si>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</si>
  <si>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</si>
  <si>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</si>
  <si>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</si>
  <si>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</si>
  <si>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</si>
  <si>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</si>
  <si>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</si>
  <si>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</si>
  <si>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</si>
  <si>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</si>
  <si>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</si>
  <si>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</si>
  <si>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</si>
  <si>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</si>
  <si>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</si>
  <si>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</si>
  <si>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</si>
  <si>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</si>
  <si>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</si>
  <si>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</si>
  <si>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</si>
  <si>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</si>
  <si>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</si>
  <si>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</si>
  <si>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</si>
  <si>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</si>
  <si>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</si>
  <si>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</si>
  <si>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</si>
  <si>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</si>
  <si>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</si>
  <si>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</si>
  <si>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</si>
  <si>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</si>
  <si>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</si>
  <si>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</si>
  <si>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</si>
  <si>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</si>
  <si>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</si>
  <si>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</si>
  <si>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</si>
  <si>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</si>
  <si>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</si>
  <si>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</si>
  <si>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</si>
  <si>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</si>
  <si>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</si>
  <si>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</si>
  <si>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</si>
  <si>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</si>
  <si>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</si>
  <si>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</si>
  <si>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</si>
  <si>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</si>
  <si>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</si>
  <si>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</si>
  <si>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</si>
  <si>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</si>
  <si>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</si>
  <si>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</si>
  <si>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</si>
  <si>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</si>
  <si>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</si>
  <si>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</si>
  <si>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</si>
  <si>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</si>
  <si>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</si>
  <si>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</si>
  <si>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</si>
  <si>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</si>
  <si>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</si>
  <si>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</si>
  <si>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</si>
  <si>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</si>
  <si>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</si>
  <si>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</si>
  <si>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</si>
  <si>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</si>
  <si>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</si>
  <si>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</si>
  <si>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</si>
  <si>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</si>
  <si>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</si>
  <si>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</si>
  <si>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</si>
  <si>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</si>
  <si>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</si>
  <si>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</si>
  <si>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</si>
  <si>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</si>
  <si>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</si>
  <si>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</si>
  <si>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</si>
  <si>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</si>
  <si>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</si>
  <si>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</si>
  <si>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</si>
  <si>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</si>
  <si>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</si>
  <si>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</si>
  <si>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</si>
  <si>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</si>
  <si>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</si>
  <si>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</si>
  <si>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</si>
  <si>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</si>
  <si>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</si>
  <si>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</si>
  <si>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</si>
  <si>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</si>
  <si>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</si>
  <si>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</si>
  <si>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</si>
  <si>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</si>
  <si>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</si>
  <si>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</si>
  <si>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</si>
  <si>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</si>
  <si>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</si>
  <si>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</si>
  <si>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</si>
  <si>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</si>
  <si>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</si>
  <si>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</si>
  <si>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</si>
  <si>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</si>
  <si>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</si>
  <si>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</si>
  <si>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</si>
  <si>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</si>
  <si>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</si>
  <si>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</si>
  <si>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</si>
  <si>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</si>
  <si>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</si>
  <si>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</si>
  <si>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</si>
  <si>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</si>
  <si>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</si>
  <si>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</si>
  <si>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</si>
  <si>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</si>
  <si>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</si>
  <si>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</si>
  <si>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</si>
  <si>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</si>
  <si>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</si>
  <si>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</si>
  <si>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</si>
  <si>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</si>
  <si>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</si>
  <si>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</si>
  <si>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</si>
  <si>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</si>
  <si>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</si>
  <si>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</si>
  <si>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</si>
  <si>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</si>
  <si>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</si>
  <si>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</si>
  <si>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</si>
  <si>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</si>
  <si>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</si>
  <si>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</si>
  <si>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</si>
  <si>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</si>
  <si>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</si>
  <si>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</si>
  <si>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</si>
  <si>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</si>
  <si>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</si>
  <si>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</si>
  <si>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</si>
  <si>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</si>
  <si>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</si>
  <si>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</si>
  <si>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</si>
  <si>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</si>
  <si>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</si>
  <si>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</si>
  <si>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</si>
  <si>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</si>
  <si>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</si>
  <si>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</si>
  <si>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</si>
  <si>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</si>
  <si>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</si>
  <si>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</si>
  <si>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</si>
  <si>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</si>
  <si>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</si>
  <si>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</si>
  <si>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</si>
  <si>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</si>
  <si>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</si>
  <si>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</si>
  <si>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</si>
  <si>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</si>
  <si>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</si>
  <si>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</si>
  <si>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</si>
  <si>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</si>
  <si>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</si>
  <si>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</si>
  <si>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</si>
  <si>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</si>
  <si>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</si>
  <si>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</si>
  <si>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</si>
  <si>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</si>
  <si>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</si>
  <si>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</si>
  <si>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</si>
  <si>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</si>
  <si>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</si>
  <si>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</si>
  <si>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</si>
  <si>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</si>
  <si>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</si>
  <si>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</si>
  <si>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</si>
  <si>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</si>
  <si>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</si>
  <si>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</si>
  <si>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</si>
  <si>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</si>
  <si>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</si>
  <si>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</si>
  <si>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</si>
  <si>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</si>
  <si>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</si>
  <si>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</si>
  <si>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</si>
  <si>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</si>
  <si>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</si>
  <si>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</si>
  <si>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</si>
  <si>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</si>
  <si>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</si>
  <si>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</si>
  <si>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</si>
  <si>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</si>
  <si>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</si>
  <si>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</si>
  <si>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</si>
  <si>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</si>
  <si>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</si>
  <si>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</si>
  <si>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</si>
  <si>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</si>
  <si>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</si>
  <si>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</si>
  <si>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</si>
  <si>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</si>
  <si>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</si>
  <si>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</si>
  <si>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</si>
  <si>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</si>
  <si>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</si>
  <si>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</si>
  <si>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</si>
  <si>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</si>
  <si>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</si>
  <si>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</si>
  <si>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</si>
  <si>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</si>
  <si>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</si>
  <si>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</si>
  <si>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</si>
  <si>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</si>
  <si>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</si>
  <si>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</si>
  <si>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</si>
  <si>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</si>
  <si>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</si>
  <si>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</si>
  <si>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</si>
  <si>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</si>
  <si>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</si>
  <si>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</si>
  <si>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</si>
  <si>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</si>
  <si>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</si>
  <si>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</si>
  <si>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</si>
  <si>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</si>
  <si>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</si>
  <si>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</si>
  <si>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</si>
  <si>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</si>
  <si>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</si>
  <si>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</si>
  <si>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</si>
  <si>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</si>
  <si>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</si>
  <si>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</si>
  <si>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</si>
  <si>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</si>
  <si>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</si>
  <si>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</si>
  <si>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</si>
  <si>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</si>
  <si>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</si>
  <si>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</si>
  <si>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</si>
  <si>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</si>
  <si>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</si>
  <si>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</si>
  <si>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</si>
  <si>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</si>
  <si>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</si>
  <si>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</si>
  <si>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</si>
  <si>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</si>
  <si>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</si>
  <si>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</si>
  <si>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</si>
  <si>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</si>
  <si>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</si>
  <si>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</si>
  <si>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</si>
  <si>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</si>
  <si>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</si>
  <si>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</si>
  <si>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</si>
  <si>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</si>
  <si>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</si>
  <si>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</si>
  <si>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</si>
  <si>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</si>
  <si>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</si>
  <si>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</si>
  <si>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</si>
  <si>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</si>
  <si>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</si>
  <si>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</si>
  <si>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</si>
  <si>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</si>
  <si>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</si>
  <si>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</si>
  <si>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</si>
  <si>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</si>
  <si>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</si>
  <si>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</si>
  <si>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</si>
  <si>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</si>
  <si>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</si>
  <si>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</si>
  <si>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</si>
  <si>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</si>
  <si>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</si>
  <si>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</si>
  <si>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</si>
  <si>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</si>
  <si>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</si>
  <si>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</si>
  <si>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</si>
  <si>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</si>
  <si>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</si>
  <si>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</si>
  <si>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</si>
  <si>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</si>
  <si>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</si>
  <si>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</si>
  <si>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</si>
  <si>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</si>
  <si>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</si>
  <si>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</si>
  <si>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</si>
  <si>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</si>
  <si>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</si>
  <si>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</si>
  <si>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</si>
  <si>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</si>
  <si>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</si>
  <si>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</si>
  <si>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</si>
  <si>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</si>
  <si>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</si>
  <si>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</si>
  <si>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</si>
  <si>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</si>
  <si>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</si>
  <si>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</si>
  <si>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</si>
  <si>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</si>
  <si>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</si>
  <si>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</si>
  <si>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</si>
  <si>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</si>
  <si>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</si>
  <si>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</si>
  <si>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</si>
  <si>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</si>
  <si>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</si>
  <si>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</si>
  <si>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</si>
  <si>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</si>
  <si>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</si>
  <si>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</si>
  <si>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</si>
  <si>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</si>
  <si>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</si>
  <si>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</si>
  <si>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</si>
  <si>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</si>
  <si>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</si>
  <si>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</si>
  <si>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</si>
  <si>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</si>
  <si>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</si>
  <si>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</si>
  <si>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</si>
  <si>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</si>
  <si>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</si>
  <si>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</si>
  <si>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</si>
  <si>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</si>
  <si>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</si>
  <si>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</si>
  <si>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</si>
  <si>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</si>
  <si>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</si>
  <si>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</si>
  <si>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</si>
  <si>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</si>
  <si>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</si>
  <si>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</si>
  <si>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</si>
  <si>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</si>
  <si>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</si>
  <si>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</si>
  <si>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</si>
  <si>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</si>
  <si>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</si>
  <si>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</si>
  <si>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</si>
  <si>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</si>
  <si>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</si>
  <si>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</si>
  <si>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</si>
  <si>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</si>
  <si>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</si>
  <si>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</si>
  <si>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</si>
  <si>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</si>
  <si>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</si>
  <si>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</si>
  <si>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</si>
  <si>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</si>
  <si>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</si>
  <si>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</si>
  <si>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</si>
  <si>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</si>
  <si>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</si>
  <si>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</si>
  <si>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</si>
  <si>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</si>
  <si>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</si>
  <si>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</si>
  <si>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</si>
  <si>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</si>
  <si>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</si>
  <si>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</si>
  <si>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</si>
  <si>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</si>
  <si>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</si>
  <si>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</si>
  <si>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</si>
  <si>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</si>
  <si>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</si>
  <si>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</si>
  <si>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</si>
  <si>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</si>
  <si>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</si>
  <si>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</si>
  <si>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</si>
  <si>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</si>
  <si>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</si>
  <si>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</si>
  <si>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</si>
  <si>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</si>
  <si>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</si>
  <si>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</si>
  <si>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</si>
  <si>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</si>
  <si>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</si>
  <si>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</si>
  <si>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</si>
  <si>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</si>
  <si>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</si>
  <si>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</si>
  <si>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</si>
  <si>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</si>
  <si>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</si>
  <si>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</si>
  <si>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</si>
  <si>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</si>
  <si>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</si>
  <si>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</si>
  <si>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</si>
  <si>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</si>
  <si>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</si>
  <si>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</si>
  <si>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</si>
  <si>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</si>
  <si>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</si>
  <si>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</si>
  <si>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</si>
  <si>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</si>
  <si>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</si>
  <si>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</si>
  <si>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</si>
  <si>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</si>
  <si>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</si>
  <si>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</si>
  <si>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</si>
  <si>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</si>
  <si>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</si>
  <si>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</si>
  <si>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</si>
  <si>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</si>
  <si>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</si>
  <si>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</si>
  <si>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</si>
  <si>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</si>
  <si>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</si>
  <si>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</si>
  <si>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</si>
  <si>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</si>
  <si>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</si>
  <si>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</si>
  <si>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</si>
  <si>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</si>
  <si>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</si>
  <si>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</si>
  <si>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</si>
  <si>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</si>
  <si>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</si>
  <si>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</si>
  <si>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</si>
  <si>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</si>
  <si>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</si>
  <si>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</si>
  <si>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</si>
  <si>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</si>
  <si>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</si>
  <si>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</si>
  <si>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</si>
  <si>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</si>
  <si>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</si>
  <si>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</si>
  <si>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</si>
  <si>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</si>
  <si>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</si>
  <si>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</si>
  <si>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</si>
  <si>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</si>
  <si>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</si>
  <si>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</si>
  <si>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</si>
  <si>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</si>
  <si>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</si>
  <si>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</si>
  <si>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</si>
  <si>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</si>
  <si>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</si>
  <si>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</si>
  <si>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</si>
  <si>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</si>
  <si>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</si>
  <si>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</si>
  <si>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</si>
  <si>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</si>
  <si>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</si>
  <si>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</si>
  <si>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</si>
  <si>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</si>
  <si>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</si>
  <si>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</si>
  <si>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</si>
  <si>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</si>
  <si>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</si>
  <si>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</si>
  <si>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</si>
  <si>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</si>
  <si>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</si>
  <si>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</si>
  <si>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</si>
  <si>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</si>
  <si>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</si>
  <si>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</si>
  <si>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</si>
  <si>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</si>
  <si>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</si>
  <si>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</si>
  <si>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</si>
  <si>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</si>
  <si>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</si>
  <si>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</si>
  <si>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</si>
  <si>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</si>
  <si>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</si>
  <si>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</si>
  <si>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</si>
  <si>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</si>
  <si>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</si>
  <si>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</si>
  <si>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</si>
  <si>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</si>
  <si>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</si>
  <si>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</si>
  <si>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</si>
  <si>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</si>
  <si>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</si>
  <si>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</si>
  <si>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</si>
  <si>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</si>
  <si>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</si>
  <si>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</si>
  <si>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</si>
  <si>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</si>
  <si>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</si>
  <si>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</si>
  <si>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</si>
  <si>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</si>
  <si>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</si>
  <si>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</si>
  <si>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</si>
  <si>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</si>
  <si>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</si>
  <si>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</si>
  <si>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</si>
  <si>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</si>
  <si>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</si>
  <si>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</si>
  <si>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</si>
  <si>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</si>
  <si>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</si>
  <si>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</si>
  <si>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</si>
  <si>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</si>
  <si>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</si>
  <si>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</si>
  <si>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</si>
  <si>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</si>
  <si>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</si>
  <si>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</si>
  <si>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</si>
  <si>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</si>
  <si>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</si>
  <si>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</si>
  <si>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</si>
  <si>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</si>
  <si>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</si>
  <si>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</si>
  <si>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</si>
  <si>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</si>
  <si>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</si>
  <si>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</si>
  <si>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</si>
  <si>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</si>
  <si>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</si>
  <si>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</si>
  <si>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</si>
  <si>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</si>
  <si>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</si>
  <si>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</si>
  <si>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</si>
  <si>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</si>
  <si>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</si>
  <si>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</si>
  <si>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</si>
  <si>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</si>
  <si>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</si>
  <si>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</si>
  <si>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</si>
  <si>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</si>
  <si>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</si>
  <si>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</si>
  <si>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</si>
  <si>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</si>
  <si>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</si>
  <si>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</si>
  <si>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</si>
  <si>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</si>
  <si>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</si>
  <si>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</si>
  <si>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</si>
  <si>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</si>
  <si>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</si>
  <si>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</si>
  <si>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</si>
  <si>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</si>
  <si>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</si>
  <si>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</si>
  <si>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</si>
  <si>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</si>
  <si>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</si>
  <si>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</si>
  <si>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</si>
  <si>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</si>
  <si>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</si>
  <si>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</si>
  <si>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</si>
  <si>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</si>
  <si>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</si>
  <si>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</si>
  <si>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</si>
  <si>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</si>
  <si>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</si>
  <si>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</si>
  <si>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</si>
  <si>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</si>
  <si>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</si>
  <si>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</si>
  <si>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</si>
  <si>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</si>
  <si>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</si>
  <si>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</si>
  <si>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</si>
  <si>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</si>
  <si>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</si>
  <si>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</si>
  <si>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</si>
  <si>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</si>
  <si>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</si>
  <si>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</si>
  <si>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</si>
  <si>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</si>
  <si>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</si>
  <si>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</si>
  <si>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</si>
  <si>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</si>
  <si>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</si>
  <si>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</si>
  <si>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</si>
  <si>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</si>
  <si>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</si>
  <si>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</si>
  <si>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</si>
  <si>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</si>
  <si>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</si>
  <si>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</si>
  <si>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</si>
  <si>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</si>
  <si>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</si>
  <si>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</si>
  <si>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</si>
  <si>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</si>
  <si>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</si>
  <si>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</si>
  <si>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</si>
  <si>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</si>
  <si>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</si>
  <si>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</si>
  <si>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</si>
  <si>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</si>
  <si>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</si>
  <si>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</si>
  <si>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</si>
  <si>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</si>
  <si>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</si>
  <si>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</si>
  <si>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</si>
  <si>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</si>
  <si>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</si>
  <si>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</si>
  <si>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</si>
  <si>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</si>
  <si>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</si>
  <si>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</si>
  <si>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</si>
  <si>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</si>
  <si>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</si>
  <si>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</si>
  <si>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</si>
  <si>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</si>
  <si>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</si>
  <si>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</si>
  <si>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</si>
  <si>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</si>
  <si>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</si>
  <si>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</si>
  <si>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</si>
  <si>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</si>
  <si>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</si>
  <si>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</si>
  <si>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</si>
  <si>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</si>
  <si>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</si>
  <si>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</si>
  <si>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</si>
  <si>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</si>
  <si>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</si>
  <si>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</si>
  <si>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</si>
  <si>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</si>
  <si>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</si>
  <si>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</si>
  <si>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</si>
  <si>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</si>
  <si>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</si>
  <si>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</si>
  <si>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</si>
  <si>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</si>
  <si>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</si>
  <si>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</si>
  <si>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</si>
  <si>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</si>
  <si>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</si>
  <si>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</si>
  <si>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</si>
  <si>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</si>
  <si>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</si>
  <si>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</si>
  <si>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</si>
  <si>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</si>
  <si>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</si>
  <si>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</si>
  <si>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</si>
  <si>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</si>
  <si>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</si>
  <si>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</si>
  <si>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</si>
  <si>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</si>
  <si>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</si>
  <si>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</si>
  <si>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</si>
  <si>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</si>
  <si>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</si>
  <si>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</si>
  <si>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</si>
  <si>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</si>
  <si>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</si>
  <si>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</si>
  <si>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</si>
  <si>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</si>
  <si>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</si>
  <si>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</si>
  <si>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</si>
  <si>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</si>
  <si>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</si>
  <si>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</si>
  <si>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</si>
  <si>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</si>
  <si>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</si>
  <si>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</si>
  <si>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</si>
  <si>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</si>
  <si>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</si>
  <si>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</si>
  <si>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</si>
  <si>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</si>
  <si>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</si>
  <si>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</si>
  <si>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</si>
  <si>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</si>
  <si>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</si>
  <si>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</si>
  <si>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</si>
  <si>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</si>
  <si>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</si>
  <si>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</si>
  <si>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</si>
  <si>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</si>
  <si>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</si>
  <si>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</si>
  <si>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</si>
  <si>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</si>
  <si>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</si>
  <si>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</si>
  <si>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</si>
  <si>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</si>
  <si>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</si>
  <si>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</si>
  <si>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</si>
  <si>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</si>
  <si>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</si>
  <si>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</si>
  <si>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</si>
  <si>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</si>
  <si>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</si>
  <si>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</si>
  <si>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</si>
  <si>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</si>
  <si>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</si>
  <si>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</si>
  <si>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</si>
  <si>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</si>
  <si>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</si>
  <si>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</si>
  <si>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</si>
  <si>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</si>
  <si>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</si>
  <si>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</si>
  <si>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</si>
  <si>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</si>
  <si>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</si>
  <si>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</si>
  <si>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</si>
  <si>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</si>
  <si>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</si>
  <si>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</si>
  <si>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</si>
  <si>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</si>
  <si>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</si>
  <si>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</si>
  <si>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</si>
  <si>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</si>
  <si>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</si>
  <si>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</si>
  <si>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</si>
  <si>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</si>
  <si>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</si>
  <si>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</si>
  <si>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</si>
  <si>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</si>
  <si>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</si>
  <si>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</si>
  <si>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</si>
  <si>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</si>
  <si>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</si>
  <si>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</si>
  <si>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</si>
  <si>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</si>
  <si>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</si>
  <si>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</si>
  <si>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</si>
  <si>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</si>
  <si>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</si>
  <si>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</si>
  <si>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</si>
  <si>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</si>
  <si>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</si>
  <si>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</si>
  <si>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</si>
  <si>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</si>
  <si>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</si>
  <si>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</si>
  <si>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</si>
  <si>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</si>
  <si>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</si>
  <si>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</si>
  <si>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</si>
  <si>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</si>
  <si>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</si>
  <si>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</si>
  <si>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</si>
  <si>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</si>
  <si>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</si>
  <si>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</si>
  <si>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</si>
  <si>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</si>
  <si>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</si>
  <si>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</si>
  <si>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</si>
  <si>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</si>
  <si>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</si>
  <si>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</si>
  <si>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</si>
  <si>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</si>
  <si>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</si>
  <si>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</si>
  <si>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</si>
  <si>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</si>
  <si>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</si>
  <si>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</si>
  <si>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</si>
  <si>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</si>
  <si>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</si>
  <si>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</si>
  <si>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</si>
  <si>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</si>
  <si>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</si>
  <si>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</si>
  <si>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</si>
  <si>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</si>
  <si>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</si>
  <si>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</si>
  <si>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</si>
  <si>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</si>
  <si>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</si>
  <si>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</si>
  <si>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</si>
  <si>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</si>
  <si>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</si>
  <si>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</si>
  <si>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</si>
  <si>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</si>
  <si>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</si>
  <si>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</si>
  <si>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</si>
  <si>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</si>
  <si>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</si>
  <si>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</si>
  <si>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</si>
  <si>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</si>
  <si>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</si>
  <si>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</si>
  <si>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</si>
  <si>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</si>
  <si>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</si>
  <si>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</si>
  <si>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</si>
  <si>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</si>
  <si>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</si>
  <si>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</si>
  <si>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</si>
  <si>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</si>
  <si>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</si>
  <si>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</si>
  <si>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</si>
  <si>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</si>
  <si>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</si>
  <si>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</si>
  <si>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</si>
  <si>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</si>
  <si>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</si>
  <si>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</si>
  <si>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</si>
  <si>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</si>
  <si>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</si>
  <si>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</si>
  <si>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</si>
  <si>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</si>
  <si>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</si>
  <si>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</si>
  <si>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</si>
  <si>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</si>
  <si>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</si>
  <si>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</si>
  <si>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</si>
  <si>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</si>
  <si>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</si>
  <si>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</si>
  <si>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</si>
  <si>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</si>
  <si>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</si>
  <si>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</si>
  <si>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</si>
  <si>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</si>
  <si>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</si>
  <si>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</si>
  <si>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</si>
  <si>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</si>
  <si>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</si>
  <si>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</si>
  <si>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</si>
  <si>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</si>
  <si>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</si>
  <si>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</si>
  <si>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</si>
  <si>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</si>
  <si>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</si>
  <si>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</si>
  <si>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</si>
  <si>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</si>
  <si>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</si>
  <si>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</si>
  <si>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</si>
  <si>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</si>
  <si>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</si>
  <si>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</si>
  <si>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</si>
  <si>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</si>
  <si>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</si>
  <si>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</si>
  <si>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</si>
  <si>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</si>
  <si>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</si>
  <si>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</si>
  <si>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</si>
  <si>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</si>
  <si>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</si>
  <si>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</si>
  <si>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</si>
  <si>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</si>
  <si>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</si>
  <si>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</si>
  <si>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</si>
  <si>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</si>
  <si>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</si>
  <si>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</si>
  <si>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</si>
  <si>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</si>
  <si>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</si>
  <si>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</si>
  <si>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</si>
  <si>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</si>
  <si>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</si>
  <si>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</si>
  <si>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</si>
  <si>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</si>
  <si>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</si>
  <si>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</si>
  <si>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</si>
  <si>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</si>
  <si>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</si>
  <si>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</si>
  <si>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</si>
  <si>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</si>
  <si>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</si>
  <si>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</si>
  <si>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</si>
  <si>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</si>
  <si>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</si>
  <si>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</si>
  <si>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</si>
  <si>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</si>
  <si>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</si>
  <si>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</si>
  <si>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</si>
  <si>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</si>
  <si>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</si>
  <si>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</si>
  <si>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</si>
  <si>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</si>
  <si>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</si>
  <si>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</si>
  <si>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</si>
  <si>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</si>
  <si>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</si>
  <si>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</si>
  <si>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</si>
  <si>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</si>
  <si>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</si>
  <si>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</si>
  <si>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</si>
  <si>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</si>
  <si>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</si>
  <si>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</si>
  <si>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</si>
  <si>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</si>
  <si>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</si>
  <si>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</si>
  <si>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</si>
  <si>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</si>
  <si>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</si>
  <si>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</si>
  <si>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</si>
  <si>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</si>
  <si>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</si>
  <si>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</si>
  <si>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</si>
  <si>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</si>
  <si>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</si>
  <si>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</si>
  <si>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</si>
  <si>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</si>
  <si>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</si>
  <si>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</si>
  <si>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</si>
  <si>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</si>
  <si>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</si>
  <si>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</si>
  <si>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</si>
  <si>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</si>
  <si>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</si>
  <si>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</si>
  <si>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</si>
  <si>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</si>
  <si>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</si>
  <si>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</si>
  <si>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</si>
  <si>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</si>
  <si>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</si>
  <si>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</si>
  <si>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</si>
  <si>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</si>
  <si>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</si>
  <si>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</si>
  <si>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</si>
  <si>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</si>
  <si>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</si>
  <si>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</si>
  <si>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</si>
  <si>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</si>
  <si>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</si>
  <si>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</si>
  <si>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</si>
  <si>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</si>
  <si>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</si>
  <si>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</si>
  <si>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</si>
  <si>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</si>
  <si>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</si>
  <si>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</si>
  <si>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</si>
  <si>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</si>
  <si>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</si>
  <si>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</si>
  <si>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</si>
  <si>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</si>
  <si>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</si>
  <si>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</si>
  <si>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</si>
  <si>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</si>
  <si>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</si>
  <si>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</si>
  <si>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</si>
  <si>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</si>
  <si>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</si>
  <si>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</si>
  <si>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</si>
  <si>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</si>
  <si>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</si>
  <si>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</si>
  <si>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</si>
  <si>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</si>
  <si>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</si>
  <si>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</si>
  <si>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</si>
  <si>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</si>
  <si>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</si>
  <si>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</si>
  <si>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</si>
  <si>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</si>
  <si>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</si>
  <si>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</si>
  <si>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</si>
  <si>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</si>
  <si>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</si>
  <si>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</si>
  <si>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</si>
  <si>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</si>
  <si>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</si>
  <si>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</si>
  <si>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</si>
  <si>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</si>
  <si>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</si>
  <si>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</si>
  <si>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</si>
  <si>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</si>
  <si>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</si>
  <si>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</si>
  <si>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</si>
  <si>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</si>
  <si>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</si>
  <si>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</si>
  <si>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</si>
  <si>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</si>
  <si>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</si>
  <si>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</si>
  <si>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</si>
  <si>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</si>
  <si>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</si>
  <si>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</si>
  <si>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</si>
  <si>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</si>
  <si>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</si>
  <si>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</si>
  <si>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</si>
  <si>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</si>
  <si>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</si>
  <si>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</si>
  <si>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</si>
  <si>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</si>
  <si>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</si>
  <si>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</si>
  <si>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</si>
  <si>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</si>
  <si>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</si>
  <si>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</si>
  <si>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</si>
  <si>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</si>
  <si>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</si>
  <si>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</si>
  <si>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</si>
  <si>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</si>
  <si>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</si>
  <si>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</si>
  <si>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</si>
  <si>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</si>
  <si>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</si>
  <si>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</si>
  <si>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</si>
  <si>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</si>
  <si>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</si>
  <si>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</si>
  <si>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</si>
  <si>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</si>
  <si>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</si>
  <si>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</si>
  <si>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</si>
  <si>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</si>
  <si>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</si>
  <si>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</si>
  <si>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</si>
  <si>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</si>
  <si>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</si>
  <si>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</si>
  <si>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</si>
  <si>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</si>
  <si>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</si>
  <si>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</si>
  <si>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</si>
  <si>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</si>
  <si>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</si>
  <si>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</si>
  <si>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</si>
  <si>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</si>
  <si>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</si>
  <si>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</si>
  <si>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</si>
  <si>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</si>
  <si>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</si>
  <si>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</si>
  <si>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</si>
  <si>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</si>
  <si>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</si>
  <si>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</si>
  <si>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</si>
  <si>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</si>
  <si>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</si>
  <si>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</si>
  <si>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</si>
  <si>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</si>
  <si>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</si>
  <si>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</si>
  <si>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</si>
  <si>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</si>
  <si>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</si>
  <si>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</si>
  <si>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</si>
  <si>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</si>
  <si>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</si>
  <si>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</si>
  <si>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</si>
  <si>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</si>
  <si>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</si>
  <si>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</si>
  <si>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</si>
  <si>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</si>
  <si>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</si>
  <si>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</si>
  <si>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</si>
  <si>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</si>
  <si>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</si>
  <si>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</si>
  <si>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</si>
  <si>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</si>
  <si>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</si>
  <si>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</si>
  <si>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</si>
  <si>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</si>
  <si>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</si>
  <si>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</si>
  <si>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</si>
  <si>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</si>
  <si>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</si>
  <si>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</si>
  <si>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</si>
  <si>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</si>
  <si>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</si>
  <si>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</si>
  <si>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</si>
  <si>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</si>
  <si>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</si>
  <si>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</si>
  <si>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</si>
  <si>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</si>
  <si>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</si>
  <si>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</si>
  <si>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</si>
  <si>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</si>
  <si>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</si>
  <si>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</si>
  <si>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</si>
  <si>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</si>
  <si>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</si>
  <si>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</si>
  <si>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</si>
  <si>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</si>
  <si>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</si>
  <si>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</si>
  <si>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</si>
  <si>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</si>
  <si>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</si>
  <si>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</si>
  <si>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</si>
  <si>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</si>
  <si>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</si>
  <si>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</si>
  <si>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</si>
  <si>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</si>
  <si>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</si>
  <si>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</si>
  <si>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</si>
  <si>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</si>
  <si>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</si>
  <si>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</si>
  <si>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</si>
  <si>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</si>
  <si>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</si>
  <si>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</si>
  <si>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</si>
  <si>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</si>
  <si>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</si>
  <si>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</si>
  <si>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</si>
  <si>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</si>
  <si>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</si>
  <si>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</si>
  <si>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</si>
  <si>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</si>
  <si>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</si>
  <si>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</si>
  <si>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</si>
  <si>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</si>
  <si>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</si>
  <si>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</si>
  <si>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</si>
  <si>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</si>
  <si>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</si>
  <si>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</si>
  <si>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</si>
  <si>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</si>
  <si>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</si>
  <si>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</si>
  <si>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</si>
  <si>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</si>
  <si>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</si>
  <si>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</si>
  <si>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</si>
  <si>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</si>
  <si>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</si>
  <si>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</si>
  <si>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</si>
  <si>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</si>
  <si>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</si>
  <si>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</si>
  <si>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</si>
  <si>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</si>
  <si>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</si>
  <si>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</si>
  <si>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</si>
  <si>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</si>
  <si>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</si>
  <si>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</si>
  <si>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</si>
  <si>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</si>
  <si>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</si>
  <si>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</si>
  <si>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</si>
  <si>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</si>
  <si>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</si>
  <si>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</si>
  <si>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</si>
  <si>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</si>
  <si>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</si>
  <si>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</si>
  <si>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</si>
  <si>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</si>
  <si>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</si>
  <si>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</si>
  <si>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</si>
  <si>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</si>
  <si>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</si>
  <si>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</si>
  <si>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</si>
  <si>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</si>
  <si>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</si>
  <si>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</si>
  <si>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</si>
  <si>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</si>
  <si>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</si>
  <si>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</si>
  <si>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</si>
  <si>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</si>
  <si>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</si>
  <si>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</si>
  <si>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</si>
  <si>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</si>
  <si>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</si>
  <si>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</si>
  <si>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</si>
  <si>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</si>
  <si>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</si>
  <si>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</si>
  <si>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</si>
  <si>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</si>
  <si>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</si>
  <si>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</si>
  <si>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</si>
  <si>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</si>
  <si>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</si>
  <si>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</si>
  <si>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</si>
  <si>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</si>
  <si>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</si>
  <si>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</si>
  <si>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</si>
  <si>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</si>
  <si>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</si>
  <si>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</si>
  <si>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</si>
  <si>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</si>
  <si>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</si>
  <si>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</si>
  <si>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</si>
  <si>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</si>
  <si>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</si>
  <si>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</si>
  <si>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</si>
  <si>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</si>
  <si>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</si>
  <si>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</si>
  <si>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</si>
  <si>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</si>
  <si>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</si>
  <si>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</si>
  <si>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</si>
  <si>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</si>
  <si>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</si>
  <si>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</si>
  <si>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</si>
  <si>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</si>
  <si>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</si>
  <si>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</si>
  <si>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</si>
  <si>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</si>
  <si>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</si>
  <si>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</si>
  <si>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</si>
  <si>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</si>
  <si>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</si>
  <si>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</si>
  <si>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</si>
  <si>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</si>
  <si>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</si>
  <si>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</si>
  <si>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</si>
  <si>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</si>
  <si>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</si>
  <si>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</si>
  <si>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</si>
  <si>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</si>
  <si>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</si>
  <si>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</si>
  <si>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</si>
  <si>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</si>
  <si>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</si>
  <si>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</si>
  <si>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</si>
  <si>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</si>
  <si>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</si>
  <si>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</si>
  <si>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</si>
  <si>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Parent Category</t>
  </si>
  <si>
    <t>Goal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</si>
  <si>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</si>
  <si>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</si>
  <si>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</si>
  <si>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</si>
  <si>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</si>
  <si>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</si>
  <si>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</si>
  <si>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</si>
  <si>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</si>
  <si>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</si>
  <si>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</si>
  <si>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</si>
  <si>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</si>
  <si>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</si>
  <si>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</si>
  <si>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</si>
  <si>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No. successful</t>
  </si>
  <si>
    <t>No. failed</t>
  </si>
  <si>
    <t>No. canceled</t>
  </si>
  <si>
    <t>Mean</t>
  </si>
  <si>
    <t>Median</t>
  </si>
  <si>
    <t>Minimum</t>
  </si>
  <si>
    <t>Maximum</t>
  </si>
  <si>
    <t>Variance</t>
  </si>
  <si>
    <t>STd</t>
  </si>
  <si>
    <t>There are more variation on Successful campain because it include a higher range and more inportantly bigger standard deviation.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</si>
</sst>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9" fontId="0" fillId="0" borderId="0" xfId="42" applyFont="1"/>
    <xf numFmtId="0" fontId="0" fillId="0" borderId="10" xfId="0" applyBorder="1"/>
    <xf numFmtId="0" fontId="18" fillId="0" borderId="10" xfId="0" applyFont="1" applyBorder="1"/>
    <xf numFmtId="2" fontId="19" fillId="0" borderId="10" xfId="0" applyNumberFormat="1" applyFont="1" applyBorder="1"/>
    <xf numFmtId="0" fontId="19" fillId="0" borderId="10" xfId="0" applyFont="1" applyBorder="1"/>
    <xf numFmtId="0" fontId="16" fillId="0" borderId="1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[CrowdfundingBook_as.xlsx]parent category!PivotTable1</c:name>
    <c:fmtId val="0"/>
  </c:pivotSource>
  <c:chart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A-47C0-B801-9995E1101E94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A-47C0-B801-9995E1101E94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A-47C0-B801-9995E1101E94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1A-47C0-B801-9995E1101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376431"/>
        <c:axId val="451733551"/>
      </c:barChart>
      <c:catAx>
        <c:axId val="22637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33551"/>
        <c:crosses val="autoZero"/>
        <c:auto val="1"/>
        <c:lblAlgn val="ctr"/>
        <c:lblOffset val="100"/>
        <c:noMultiLvlLbl val="0"/>
      </c:catAx>
      <c:valAx>
        <c:axId val="45173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7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[CrowdfundingBook_as.xlsx]sub category!PivotTable2</c:name>
    <c:fmtId val="0"/>
  </c:pivotSource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4-4072-9943-AA2497248A5A}"/>
            </c:ext>
          </c:extLst>
        </c:ser>
        <c:ser>
          <c:idx val="1"/>
          <c:order val="1"/>
          <c:tx>
            <c:strRef>
              <c:f>'sub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4-4072-9943-AA2497248A5A}"/>
            </c:ext>
          </c:extLst>
        </c:ser>
        <c:ser>
          <c:idx val="2"/>
          <c:order val="2"/>
          <c:tx>
            <c:strRef>
              <c:f>'sub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94-4072-9943-AA2497248A5A}"/>
            </c:ext>
          </c:extLst>
        </c:ser>
        <c:ser>
          <c:idx val="3"/>
          <c:order val="3"/>
          <c:tx>
            <c:strRef>
              <c:f>'sub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94-4072-9943-AA2497248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2770495"/>
        <c:axId val="452417567"/>
      </c:barChart>
      <c:catAx>
        <c:axId val="45277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17567"/>
        <c:crosses val="autoZero"/>
        <c:auto val="1"/>
        <c:lblAlgn val="ctr"/>
        <c:lblOffset val="100"/>
        <c:noMultiLvlLbl val="0"/>
      </c:catAx>
      <c:valAx>
        <c:axId val="4524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7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[CrowdfundingBook_as.xlsx]time series!PivotTable10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 series'!$B$3:$B$4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'time series'!$A$5:$A$17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series'!$B$5:$B$17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C-4051-9741-C8E0AFD66BCD}"/>
            </c:ext>
          </c:extLst>
        </c:ser>
        <c:ser>
          <c:idx val="1"/>
          <c:order val="1"/>
          <c:tx>
            <c:strRef>
              <c:f>'time series'!$C$3:$C$4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'time series'!$A$5:$A$17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series'!$C$5:$C$17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C-4051-9741-C8E0AFD66BCD}"/>
            </c:ext>
          </c:extLst>
        </c:ser>
        <c:ser>
          <c:idx val="2"/>
          <c:order val="2"/>
          <c:tx>
            <c:strRef>
              <c:f>'time series'!$D$3:$D$4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'time series'!$A$5:$A$17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series'!$D$5:$D$17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C-4051-9741-C8E0AFD66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040975"/>
        <c:axId val="1276421903"/>
      </c:lineChart>
      <c:catAx>
        <c:axId val="35304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421903"/>
        <c:crosses val="autoZero"/>
        <c:auto val="1"/>
        <c:lblAlgn val="ctr"/>
        <c:lblOffset val="100"/>
        <c:noMultiLvlLbl val="0"/>
      </c:catAx>
      <c:valAx>
        <c:axId val="12764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4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Analysis'!$G$1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E-4C5B-B684-0C1B67ACDD5F}"/>
            </c:ext>
          </c:extLst>
        </c:ser>
        <c:ser>
          <c:idx val="1"/>
          <c:order val="1"/>
          <c:tx>
            <c:strRef>
              <c:f>'Goal Analysis'!$H$1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E-4C5B-B684-0C1B67ACDD5F}"/>
            </c:ext>
          </c:extLst>
        </c:ser>
        <c:ser>
          <c:idx val="2"/>
          <c:order val="2"/>
          <c:tx>
            <c:strRef>
              <c:f>'Goal Analysis'!$I$1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E-4C5B-B684-0C1B67ACD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058207"/>
        <c:axId val="1305296895"/>
      </c:lineChart>
      <c:catAx>
        <c:axId val="126205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96895"/>
        <c:crosses val="autoZero"/>
        <c:auto val="1"/>
        <c:lblAlgn val="ctr"/>
        <c:lblOffset val="100"/>
        <c:noMultiLvlLbl val="0"/>
      </c:catAx>
      <c:valAx>
        <c:axId val="13052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5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393699</xdr:colOff>
      <xdr:row>1</xdr:row>
      <xdr:rowOff>180974</xdr:rowOff>
    </xdr:from>
    <xdr:to>
      <xdr:col>19</xdr:col>
      <xdr:colOff>130174</xdr:colOff>
      <xdr:row>28</xdr:row>
      <xdr:rowOff>196849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29EAE-F790-4AF9-B450-E6B6A4A0E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26987</xdr:colOff>
      <xdr:row>4</xdr:row>
      <xdr:rowOff>104775</xdr:rowOff>
    </xdr:from>
    <xdr:to>
      <xdr:col>19</xdr:col>
      <xdr:colOff>28575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449C4-26EB-46A3-96E0-F9B543DA3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392112</xdr:colOff>
      <xdr:row>3</xdr:row>
      <xdr:rowOff>190500</xdr:rowOff>
    </xdr:from>
    <xdr:to>
      <xdr:col>13</xdr:col>
      <xdr:colOff>1019175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9DD4C-9D3F-4429-9D77-5D21DA353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685799</xdr:colOff>
      <xdr:row>14</xdr:row>
      <xdr:rowOff>114300</xdr:rowOff>
    </xdr:from>
    <xdr:to>
      <xdr:col>12</xdr:col>
      <xdr:colOff>57149</xdr:colOff>
      <xdr:row>35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DC9D3-006A-40C9-A895-E9AFD3B1D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reza Shams" refreshedDate="44898.755920138887" createdVersion="6" refreshedVersion="6" minRefreshableVersion="3" recordCount="1001" xr:uid="{3B43D2BB-C2EB-48D8-B936-A4458151132C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ireza Shams" refreshedDate="44907.557359143517" backgroundQuery="1" createdVersion="6" refreshedVersion="6" minRefreshableVersion="3" recordCount="0" supportSubquery="1" supportAdvancedDrill="1" xr:uid="{6FFF1386-2735-43E9-94F0-0DB8C1E6102A}">
  <cacheSource type="external" connectionId="1"/>
  <cacheFields count="4"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unt="11"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  <cacheField name="[Measures].[Count of Parent Category]" caption="Count of Parent Category" numFmtId="0" hierarchy="28" level="32767"/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</cacheFields>
  <cacheHierarchies count="29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Created Conversion]" caption="Count of Date Created Conversion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arent Category]" caption="Count of Parent Category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s v="US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2"/>
    <s v="AU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1"/>
    <s v="US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4"/>
    <s v="US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"/>
    <s v="DK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6"/>
    <s v="GB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4"/>
    <s v="DK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1"/>
    <s v="DK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1"/>
    <s v="US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s v="US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"/>
    <s v="US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5"/>
    <s v="US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"/>
    <s v="US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5"/>
    <s v="US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9"/>
    <s v="US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s v="US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"/>
    <s v="US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"/>
    <s v="US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"/>
    <s v="US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"/>
    <s v="US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6"/>
    <s v="US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"/>
    <s v="US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3"/>
    <s v="GB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"/>
    <s v="US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"/>
    <s v="US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1"/>
    <s v="US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s v="US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2"/>
    <s v="US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"/>
    <s v="CH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"/>
    <s v="US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s v="GB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"/>
    <s v="IT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"/>
    <s v="US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s v="US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"/>
    <s v="DK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"/>
    <s v="US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"/>
    <s v="US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0000000000005"/>
    <s v="US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3"/>
    <s v="DK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"/>
    <s v="US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"/>
    <s v="IT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6"/>
    <s v="US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7"/>
    <s v="US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"/>
    <s v="DK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8"/>
    <s v="US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"/>
    <s v="US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5"/>
    <s v="US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1"/>
    <s v="US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6"/>
    <s v="US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s v="IT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1"/>
    <s v="GB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9"/>
    <s v="US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2"/>
    <s v="US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"/>
    <s v="US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"/>
    <s v="US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8"/>
    <s v="US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6"/>
    <s v="US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"/>
    <s v="US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9"/>
    <s v="US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5"/>
    <s v="CA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"/>
    <s v="CA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"/>
    <s v="US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s v="US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5"/>
    <s v="US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4"/>
    <s v="US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2"/>
    <s v="US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"/>
    <s v="GB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8"/>
    <s v="IT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"/>
    <s v="US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4"/>
    <s v="IT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2"/>
    <s v="US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"/>
    <s v="US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5"/>
    <s v="US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9"/>
    <s v="GB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2"/>
    <s v="US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"/>
    <s v="US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"/>
    <s v="US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2"/>
    <s v="US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"/>
    <s v="US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"/>
    <s v="US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1"/>
    <s v="US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"/>
    <s v="GB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40"/>
    <s v="US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"/>
    <s v="US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"/>
    <s v="AU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1"/>
    <s v="US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"/>
    <s v="AU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"/>
    <s v="US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6"/>
    <s v="US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5"/>
    <s v="US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10"/>
    <s v="IT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7"/>
    <s v="CH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8"/>
    <s v="US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3"/>
    <s v="GB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7"/>
    <s v="US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5"/>
    <s v="US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"/>
    <s v="US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1"/>
    <s v="AU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"/>
    <s v="US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s v="US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"/>
    <s v="US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2"/>
    <s v="US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0000000000005"/>
    <s v="IT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1"/>
    <s v="US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"/>
    <s v="US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8"/>
    <s v="US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900000000000006"/>
    <s v="US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8"/>
    <s v="US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2"/>
    <s v="US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"/>
    <s v="US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"/>
    <s v="US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s v="AU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4"/>
    <s v="US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"/>
    <s v="US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"/>
    <s v="IT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s v="US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"/>
    <s v="US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"/>
    <s v="US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0000000000006"/>
    <s v="US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"/>
    <s v="US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"/>
    <s v="US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6"/>
    <s v="US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9"/>
    <s v="CA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"/>
    <s v="IT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"/>
    <s v="US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"/>
    <s v="US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7"/>
    <s v="CA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9999999999993"/>
    <s v="US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"/>
    <s v="AU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"/>
    <s v="DK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8"/>
    <s v="GB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8"/>
    <s v="US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6"/>
    <s v="US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9"/>
    <s v="CH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1"/>
    <s v="US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"/>
    <s v="US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s v="US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s v="US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4"/>
    <s v="US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999999999995"/>
    <s v="US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"/>
    <s v="US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1"/>
    <s v="US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s v="US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7"/>
    <s v="US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999999999995"/>
    <s v="CH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"/>
    <s v="US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2"/>
    <s v="US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9"/>
    <s v="US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1"/>
    <s v="US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s v="US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"/>
    <s v="US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1"/>
    <s v="US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"/>
    <s v="US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"/>
    <s v="US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7"/>
    <s v="US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0000000000005"/>
    <s v="AU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"/>
    <s v="AU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"/>
    <s v="US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1"/>
    <s v="US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80000000000007"/>
    <s v="US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"/>
    <s v="US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8"/>
    <s v="CH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"/>
    <s v="US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"/>
    <s v="US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1"/>
    <s v="US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8"/>
    <s v="US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s v="AU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2"/>
    <s v="DK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9999999999995"/>
    <s v="US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1"/>
    <s v="US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s v="US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s v="US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"/>
    <s v="US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"/>
    <s v="US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2"/>
    <s v="US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"/>
    <s v="US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9"/>
    <s v="US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9"/>
    <s v="US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1"/>
    <s v="CA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"/>
    <s v="AU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"/>
    <s v="US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9"/>
    <s v="DK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9"/>
    <s v="CA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3"/>
    <s v="US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9"/>
    <s v="US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1"/>
    <s v="US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7"/>
    <s v="CA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s v="IT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5"/>
    <s v="US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s v="US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7"/>
    <s v="IT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999999999997"/>
    <s v="US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4"/>
    <s v="US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"/>
    <s v="US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8"/>
    <s v="US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s v="DK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"/>
    <s v="US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6"/>
    <s v="US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59999999999994"/>
    <s v="US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s v="CA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"/>
    <s v="US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0000000000006"/>
    <s v="US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3"/>
    <s v="AU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3"/>
    <s v="US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80000000000007"/>
    <s v="US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"/>
    <s v="US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s v="US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"/>
    <s v="US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"/>
    <s v="AU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"/>
    <s v="DK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"/>
    <s v="US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09999999999994"/>
    <s v="US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40"/>
    <s v="US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"/>
    <s v="US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3"/>
    <s v="US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8"/>
    <s v="US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"/>
    <s v="US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1"/>
    <s v="GB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"/>
    <s v="US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4"/>
    <s v="US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"/>
    <s v="US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"/>
    <s v="US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7"/>
    <s v="US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2"/>
    <s v="US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30"/>
    <s v="US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1"/>
    <s v="US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"/>
    <s v="US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7"/>
    <s v="US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89999999999995"/>
    <s v="US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"/>
    <s v="US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"/>
    <s v="US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"/>
    <s v="US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"/>
    <s v="US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1"/>
    <s v="IT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"/>
    <s v="US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"/>
    <s v="AU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"/>
    <s v="US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2"/>
    <s v="DK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7"/>
    <s v="US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2"/>
    <s v="US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8"/>
    <s v="AU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2"/>
    <s v="US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3"/>
    <s v="US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5"/>
    <s v="US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"/>
    <s v="US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9999999999995"/>
    <s v="US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"/>
    <s v="US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1"/>
    <s v="AU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"/>
    <s v="US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s v="US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20000000000003"/>
    <s v="US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"/>
    <s v="US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2"/>
    <s v="CA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5"/>
    <s v="US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"/>
    <s v="US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"/>
    <s v="GB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s v="US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"/>
    <s v="US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0000000000007"/>
    <s v="US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7"/>
    <s v="US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4"/>
    <s v="US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"/>
    <s v="US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"/>
    <s v="US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"/>
    <s v="US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3"/>
    <s v="US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7"/>
    <s v="IT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"/>
    <s v="AU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2"/>
    <s v="US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"/>
    <s v="US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1"/>
    <s v="US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20000000000003"/>
    <s v="US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"/>
    <s v="US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6"/>
    <s v="CA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"/>
    <s v="US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2"/>
    <s v="US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"/>
    <s v="US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4"/>
    <s v="US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"/>
    <s v="US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"/>
    <s v="US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9"/>
    <s v="US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0000000000005"/>
    <s v="US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39999999999995"/>
    <s v="US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"/>
    <s v="DK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7"/>
    <s v="US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3"/>
    <s v="US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9"/>
    <s v="US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69999999999993"/>
    <s v="US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"/>
    <s v="DK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79999999999997"/>
    <s v="CA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2"/>
    <s v="US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"/>
    <s v="US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s v="US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"/>
    <s v="IT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"/>
    <s v="US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"/>
    <s v="CH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"/>
    <s v="AU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39999999999995"/>
    <s v="AU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9999999999994"/>
    <s v="US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80000000000003"/>
    <s v="US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s v="DK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"/>
    <s v="US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"/>
    <s v="US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"/>
    <s v="US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7"/>
    <s v="US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"/>
    <s v="US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30000000000007"/>
    <s v="US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7"/>
    <s v="DK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"/>
    <s v="US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s v="US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3"/>
    <s v="US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"/>
    <s v="US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9"/>
    <s v="US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s v="US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"/>
    <s v="US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"/>
    <s v="US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7"/>
    <s v="IT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s v="US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2"/>
    <s v="US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8"/>
    <s v="US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s v="US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"/>
    <s v="US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8"/>
    <s v="US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2"/>
    <s v="GB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"/>
    <s v="US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"/>
    <s v="US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"/>
    <s v="US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"/>
    <s v="US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"/>
    <s v="US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9"/>
    <s v="US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"/>
    <s v="GB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9999999999993"/>
    <s v="US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8"/>
    <s v="US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4"/>
    <s v="US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1"/>
    <s v="US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"/>
    <s v="US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"/>
    <s v="US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"/>
    <s v="US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999999999995"/>
    <s v="US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"/>
    <s v="CA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7"/>
    <s v="US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89999999999995"/>
    <s v="US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5"/>
    <s v="US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"/>
    <s v="US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"/>
    <s v="US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7"/>
    <s v="GB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s v="US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10000000000005"/>
    <s v="US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1"/>
    <s v="US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"/>
    <s v="US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s v="US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1"/>
    <s v="US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1"/>
    <s v="CA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000000000005"/>
    <s v="US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s v="DK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6"/>
    <s v="US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8"/>
    <s v="IT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"/>
    <s v="US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3"/>
    <s v="CA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"/>
    <s v="US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"/>
    <s v="GB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8"/>
    <s v="US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2"/>
    <s v="US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3"/>
    <s v="US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999999999994"/>
    <s v="US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8"/>
    <s v="AU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"/>
    <s v="US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"/>
    <s v="US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"/>
    <s v="GB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"/>
    <s v="US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30"/>
    <s v="US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"/>
    <s v="US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6"/>
    <s v="US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000000000005"/>
    <s v="US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"/>
    <s v="US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s v="US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"/>
    <s v="US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"/>
    <s v="US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"/>
    <s v="US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0000000000007"/>
    <s v="GB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"/>
    <s v="US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9"/>
    <s v="US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"/>
    <s v="US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3"/>
    <s v="US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"/>
    <s v="US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1"/>
    <s v="US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"/>
    <s v="US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"/>
    <s v="US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3"/>
    <s v="CH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8"/>
    <s v="US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s v="US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"/>
    <s v="US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1"/>
    <s v="US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"/>
    <s v="CA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"/>
    <s v="US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"/>
    <s v="US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"/>
    <s v="AU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2"/>
    <s v="US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"/>
    <s v="IT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"/>
    <s v="US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s v="US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"/>
    <s v="US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"/>
    <s v="CA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9999999999995"/>
    <s v="US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"/>
    <s v="US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"/>
    <s v="US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s v="DK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60000000000005"/>
    <s v="CA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"/>
    <s v="US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9"/>
    <s v="US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"/>
    <s v="US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"/>
    <s v="US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"/>
    <s v="US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9"/>
    <s v="US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3"/>
    <s v="US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1"/>
    <s v="US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7"/>
    <s v="US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1"/>
    <s v="CA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7"/>
    <s v="US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3"/>
    <s v="US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"/>
    <s v="US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"/>
    <s v="US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6"/>
    <s v="US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7"/>
    <s v="US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"/>
    <s v="US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"/>
    <s v="US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8"/>
    <s v="US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7"/>
    <s v="US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10000000000005"/>
    <s v="US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19999999999993"/>
    <s v="US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4"/>
    <s v="US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999999999995"/>
    <s v="US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"/>
    <s v="US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s v="CA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"/>
    <s v="IT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"/>
    <s v="US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"/>
    <s v="US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3"/>
    <s v="US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"/>
    <s v="US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"/>
    <s v="US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s v="US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0000000000006"/>
    <s v="IT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09999999999997"/>
    <s v="US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0000000000003"/>
    <s v="US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"/>
    <s v="US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"/>
    <s v="US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s v="GB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0000000000005"/>
    <s v="US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s v="DK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s v="CA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"/>
    <s v="US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3"/>
    <s v="US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"/>
    <s v="US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1"/>
    <s v="US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"/>
    <s v="US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8"/>
    <s v="US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6"/>
    <s v="US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"/>
    <s v="US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4"/>
    <s v="US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s v="US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7"/>
    <s v="US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"/>
    <s v="US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10000000000005"/>
    <s v="US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1"/>
    <s v="US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"/>
    <s v="US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s v="US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4"/>
    <s v="CA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s v="US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9999999999994"/>
    <s v="US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1"/>
    <s v="US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s v="GB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"/>
    <s v="US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3"/>
    <s v="US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6"/>
    <s v="US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"/>
    <s v="US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"/>
    <s v="US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"/>
    <s v="US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9"/>
    <s v="US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6"/>
    <s v="GB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"/>
    <s v="US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9"/>
    <s v="US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6"/>
    <s v="US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7"/>
    <s v="US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9"/>
    <s v="GB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7"/>
    <s v="GB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3"/>
    <s v="GB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"/>
    <s v="US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2"/>
    <s v="US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"/>
    <s v="IT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2"/>
    <s v="US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89999999999995"/>
    <s v="US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3"/>
    <s v="US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"/>
    <s v="US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6"/>
    <s v="US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"/>
    <s v="DK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"/>
    <s v="US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1"/>
    <s v="US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89999999999995"/>
    <s v="DK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"/>
    <s v="US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s v="US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"/>
    <s v="US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4"/>
    <s v="AU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"/>
    <s v="US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8"/>
    <s v="IT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"/>
    <s v="US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000000000005"/>
    <s v="US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"/>
    <s v="US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3"/>
    <s v="US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s v="US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1"/>
    <s v="AU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"/>
    <s v="US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5"/>
    <s v="US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"/>
    <s v="US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5"/>
    <s v="CH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7"/>
    <s v="CA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"/>
    <s v="US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2"/>
    <s v="US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s v="US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8"/>
    <s v="US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4"/>
    <s v="US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8"/>
    <s v="US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1"/>
    <s v="US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19999999999993"/>
    <s v="US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1"/>
    <s v="US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"/>
    <s v="US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"/>
    <s v="US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s v="CA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4"/>
    <s v="GB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8"/>
    <s v="US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4"/>
    <s v="US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"/>
    <s v="CH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6"/>
    <s v="CA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3"/>
    <s v="GB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"/>
    <s v="US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"/>
    <s v="IT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8"/>
    <s v="IT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"/>
    <s v="DK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1"/>
    <s v="US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7"/>
    <s v="US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"/>
    <s v="US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8"/>
    <s v="IT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9"/>
    <s v="GB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"/>
    <s v="US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7"/>
    <s v="US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1"/>
    <s v="US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9999999999993"/>
    <s v="US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s v="US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"/>
    <s v="US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"/>
    <s v="US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s v="CH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8"/>
    <s v="AU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7"/>
    <s v="US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8"/>
    <s v="US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1"/>
    <s v="CA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"/>
    <s v="DK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9"/>
    <s v="US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2"/>
    <s v="US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"/>
    <s v="US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"/>
    <s v="US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"/>
    <s v="US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2"/>
    <s v="CH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1"/>
    <s v="CH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"/>
    <s v="AU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89999999999995"/>
    <s v="US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"/>
    <s v="US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6"/>
    <s v="US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"/>
    <s v="US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"/>
    <s v="US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89999999999995"/>
    <s v="IT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5"/>
    <s v="US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"/>
    <s v="IT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9"/>
    <s v="US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9"/>
    <s v="US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2"/>
    <s v="US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"/>
    <s v="US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1"/>
    <s v="US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"/>
    <s v="US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89999999999995"/>
    <s v="US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6"/>
    <s v="US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"/>
    <s v="US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1"/>
    <s v="US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"/>
    <s v="US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"/>
    <s v="US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0000000000005"/>
    <s v="US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7"/>
    <s v="US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"/>
    <s v="US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"/>
    <s v="CA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"/>
    <s v="GB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3"/>
    <s v="US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"/>
    <s v="AU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4"/>
    <s v="US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0000000000005"/>
    <s v="US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"/>
    <s v="US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3"/>
    <s v="US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"/>
    <s v="US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"/>
    <s v="US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8"/>
    <s v="US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"/>
    <s v="IT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"/>
    <s v="DK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s v="GB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099999999999994"/>
    <s v="US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8"/>
    <s v="US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8"/>
    <s v="US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1"/>
    <s v="US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4"/>
    <s v="US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"/>
    <s v="GB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2"/>
    <s v="US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9999999999997"/>
    <s v="US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"/>
    <s v="US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8"/>
    <s v="US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"/>
    <s v="US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3"/>
    <s v="US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s v="CA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"/>
    <s v="US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"/>
    <s v="IT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"/>
    <s v="GB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"/>
    <s v="US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1"/>
    <s v="US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"/>
    <s v="US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4"/>
    <s v="AU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10000000000005"/>
    <s v="US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4"/>
    <s v="US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6"/>
    <s v="GB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79999999999997"/>
    <s v="US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6"/>
    <s v="US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7"/>
    <s v="US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3"/>
    <s v="GB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"/>
    <s v="US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7"/>
    <s v="US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6"/>
    <s v="US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"/>
    <s v="US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6"/>
    <s v="US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4"/>
    <s v="US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9"/>
    <s v="US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9999999999995"/>
    <s v="US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9"/>
    <s v="DK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5"/>
    <s v="US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3"/>
    <s v="US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8"/>
    <s v="US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"/>
    <s v="US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3"/>
    <s v="CH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4"/>
    <s v="CA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"/>
    <s v="US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s v="CA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8"/>
    <s v="US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30"/>
    <s v="US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s v="US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"/>
    <s v="US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"/>
    <s v="CH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s v="US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"/>
    <s v="IT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"/>
    <s v="US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"/>
    <s v="US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9"/>
    <s v="US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5"/>
    <s v="US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7"/>
    <s v="AU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6"/>
    <s v="US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000000000005"/>
    <s v="US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0000000000005"/>
    <s v="GB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6"/>
    <s v="US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9999999999994"/>
    <s v="DK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"/>
    <s v="US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"/>
    <s v="US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5"/>
    <s v="US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"/>
    <s v="US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s v="US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1"/>
    <s v="US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"/>
    <s v="US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"/>
    <s v="IT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9999999999995"/>
    <s v="US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"/>
    <s v="US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5"/>
    <s v="AU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6"/>
    <s v="IT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"/>
    <s v="US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4"/>
    <s v="US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4"/>
    <s v="US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3"/>
    <s v="US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6"/>
    <s v="US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9999999999997"/>
    <s v="US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"/>
    <s v="US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8"/>
    <s v="US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3"/>
    <s v="US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"/>
    <s v="US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"/>
    <s v="CA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"/>
    <s v="CA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"/>
    <s v="US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s v="US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4"/>
    <s v="US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"/>
    <s v="US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4"/>
    <s v="US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4"/>
    <s v="US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"/>
    <s v="GB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2"/>
    <s v="US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"/>
    <s v="US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7"/>
    <s v="IT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9"/>
    <s v="US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7"/>
    <s v="US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"/>
    <s v="CA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2"/>
    <s v="US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s v="US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"/>
    <s v="US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5"/>
    <s v="US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"/>
    <s v="US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9"/>
    <s v="US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9"/>
    <s v="GB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4"/>
    <s v="AU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"/>
    <s v="US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4"/>
    <s v="CH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"/>
    <s v="IT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"/>
    <s v="US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s v="IT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900000000000006"/>
    <s v="US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9"/>
    <s v="US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"/>
    <s v="US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1"/>
    <s v="US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"/>
    <s v="US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9"/>
    <s v="US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"/>
    <s v="US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s v="US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"/>
    <s v="DK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"/>
    <s v="US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"/>
    <s v="US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"/>
    <s v="AU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7"/>
    <s v="GB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1"/>
    <s v="US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4"/>
    <s v="US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s v="US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s v="US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"/>
    <s v="US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7"/>
    <s v="CA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7"/>
    <s v="US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1"/>
    <s v="US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7"/>
    <s v="US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1"/>
    <s v="US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6"/>
    <s v="US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"/>
    <s v="US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"/>
    <s v="US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s v="US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s v="US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s v="US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5"/>
    <s v="US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"/>
    <s v="US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5"/>
    <s v="US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s v="US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s v="US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s v="US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s v="US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"/>
    <s v="US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6"/>
    <s v="IT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s v="GB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"/>
    <s v="US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4"/>
    <s v="US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7"/>
    <s v="US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1"/>
    <s v="US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3"/>
    <s v="DK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9999999999993"/>
    <s v="US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"/>
    <s v="US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2"/>
    <s v="CA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"/>
    <s v="US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10000000000005"/>
    <s v="IT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7"/>
    <s v="US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s v="AU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"/>
    <s v="US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"/>
    <s v="US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4"/>
    <s v="US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"/>
    <s v="AU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4"/>
    <s v="US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s v="US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2"/>
    <s v="US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9"/>
    <s v="IT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s v="US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3"/>
    <s v="US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"/>
    <s v="US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6"/>
    <s v="IT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s v="US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3"/>
    <s v="US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3"/>
    <s v="US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7"/>
    <s v="CH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5"/>
    <s v="US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49999999999997"/>
    <s v="US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19999999999993"/>
    <s v="CH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"/>
    <s v="US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"/>
    <s v="US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1"/>
    <s v="US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"/>
    <s v="AU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8"/>
    <s v="IT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10000000000005"/>
    <s v="CA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9"/>
    <s v="US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7"/>
    <s v="US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1"/>
    <s v="US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s v="US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s v="US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69999999999993"/>
    <s v="CH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9999999999995"/>
    <s v="US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7"/>
    <s v="US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1"/>
    <s v="US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4"/>
    <s v="US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6"/>
    <s v="US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2"/>
    <s v="GB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s v="CH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3"/>
    <s v="US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3"/>
    <s v="US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s v="US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49999999999997"/>
    <s v="US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"/>
    <s v="AU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"/>
    <s v="US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s v="US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2"/>
    <s v="US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s v="CH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3"/>
    <s v="US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4"/>
    <s v="US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s v="CA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"/>
    <s v="US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"/>
    <s v="DK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5"/>
    <s v="CA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"/>
    <s v="US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0000000000005"/>
    <s v="IT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"/>
    <s v="US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4"/>
    <s v="US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"/>
    <s v="GB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7"/>
    <s v="US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"/>
    <s v="US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1"/>
    <s v="US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4"/>
    <s v="US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"/>
    <s v="GB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59999999999994"/>
    <s v="US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"/>
    <s v="AU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1"/>
    <s v="US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3"/>
    <s v="US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5"/>
    <s v="US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8"/>
    <s v="DK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9999999999995"/>
    <s v="DK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"/>
    <s v="US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"/>
    <s v="US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39999999999995"/>
    <s v="US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1"/>
    <s v="US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"/>
    <s v="US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"/>
    <s v="US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3"/>
    <s v="US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"/>
    <s v="US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"/>
    <s v="IT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1"/>
    <s v="US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"/>
    <s v="US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"/>
    <s v="GB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4"/>
    <s v="US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"/>
    <s v="US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"/>
    <s v="US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5"/>
    <s v="US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s v="US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30000000000007"/>
    <s v="US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1"/>
    <s v="US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10000000000005"/>
    <s v="CA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89999999999995"/>
    <s v="CA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s v="AU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"/>
    <s v="US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50000000000003"/>
    <s v="CH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"/>
    <s v="US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"/>
    <s v="US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000000000007"/>
    <s v="US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6"/>
    <s v="US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80000000000007"/>
    <s v="US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"/>
    <s v="US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s v="US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"/>
    <s v="US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"/>
    <s v="US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s v="US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"/>
    <s v="US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9999999999994"/>
    <s v="US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"/>
    <s v="US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"/>
    <s v="US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7"/>
    <s v="AU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1"/>
    <s v="US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"/>
    <s v="US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9999999999993"/>
    <s v="US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4"/>
    <s v="CA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"/>
    <s v="US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"/>
    <s v="IT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"/>
    <s v="US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89999999999995"/>
    <s v="US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6"/>
    <s v="US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s v="US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"/>
    <s v="US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"/>
    <s v="US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"/>
    <s v="US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70"/>
    <s v="US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4"/>
    <s v="US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8"/>
    <s v="US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0000000000007"/>
    <s v="US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2"/>
    <s v="US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2"/>
    <s v="CA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2"/>
    <s v="US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"/>
    <s v="IT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9"/>
    <s v="GB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"/>
    <s v="US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3"/>
    <s v="AU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6"/>
    <s v="US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8"/>
    <s v="US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"/>
    <s v="CH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s v="US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1"/>
    <s v="US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30000000000003"/>
    <s v="US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"/>
    <s v="US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9"/>
    <s v="US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"/>
    <s v="US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"/>
    <s v="US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"/>
    <s v="US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1"/>
    <s v="US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"/>
    <s v="CA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8"/>
    <s v="US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8"/>
    <s v="US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s v="US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5"/>
    <s v="AU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"/>
    <s v="GB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"/>
    <s v="GB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3"/>
    <s v="US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7"/>
    <s v="GB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3"/>
    <s v="CH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6"/>
    <s v="AU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50000000000003"/>
    <s v="US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"/>
    <s v="US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s v="US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s v="US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1"/>
    <s v="IT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2"/>
    <s v="US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"/>
    <s v="US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2"/>
    <s v="US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2"/>
    <s v="IT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9999999999994"/>
    <s v="GB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4"/>
    <s v="US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"/>
    <s v="US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999999999997"/>
    <s v="US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2"/>
    <s v="US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3"/>
    <s v="US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9999999999994"/>
    <s v="US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8"/>
    <s v="US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8"/>
    <s v="US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4"/>
    <s v="US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3"/>
    <s v="US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5"/>
    <s v="CA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9999999999995"/>
    <s v="US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"/>
    <s v="AU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"/>
    <s v="US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6"/>
    <s v="AU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"/>
    <s v="US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9"/>
    <s v="US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"/>
    <s v="US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9"/>
    <s v="US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9"/>
    <s v="US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s v="US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"/>
    <s v="US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1"/>
    <s v="US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s v="US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"/>
    <s v="AU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s v="US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1"/>
    <s v="US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2"/>
    <s v="US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0000000000006"/>
    <s v="US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1"/>
    <s v="US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"/>
    <s v="US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"/>
    <s v="US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"/>
    <s v="US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"/>
    <s v="IT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3"/>
    <s v="US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7"/>
    <s v="GB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"/>
    <s v="US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000000000005"/>
    <s v="US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"/>
    <s v="US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4"/>
    <s v="US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7"/>
    <s v="US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2"/>
    <s v="US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2"/>
    <s v="US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"/>
    <s v="US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7"/>
    <s v="US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"/>
    <s v="US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"/>
    <s v="US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7"/>
    <s v="US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"/>
    <s v="US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7"/>
    <s v="GB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"/>
    <s v="US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7"/>
    <s v="US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"/>
    <s v="US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1"/>
    <s v="US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"/>
    <s v="US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6"/>
    <s v="US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"/>
    <s v="US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"/>
    <s v="US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5"/>
    <s v="US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"/>
    <s v="US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6"/>
    <s v="US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"/>
    <s v="US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"/>
    <s v="US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s v="IT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"/>
    <s v="US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5"/>
    <s v="US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"/>
    <s v="US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9999999999997"/>
    <s v="IT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"/>
    <s v="US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9"/>
    <s v="US"/>
    <s v="USD"/>
    <x v="878"/>
    <n v="1467781200"/>
    <b v="0"/>
    <b v="0"/>
    <s v="food/food trucks"/>
    <x v="0"/>
    <x v="0"/>
  </r>
  <r>
    <m/>
    <m/>
    <m/>
    <m/>
    <m/>
    <m/>
    <x v="4"/>
    <m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53641-66D4-47E9-85A3-AFB98113CB2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12923-AC39-4DAD-8FEA-26E193C12DC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29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D44BB-958B-4A92-B915-F033A897B626}" name="PivotTable10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7" firstHeaderRow="1" firstDataRow="2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Parent Category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].[outcome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G1" workbookViewId="0">
      <selection activeCell="N75" sqref="N75"/>
    </sheetView>
  </sheetViews>
  <sheetFormatPr defaultColWidth="10.6640625" defaultRowHeight="15.5" x14ac:dyDescent="0.35"/>
  <cols>
    <col min="1" max="1" width="3.83203125" bestFit="1" customWidth="1"/>
    <col min="2" max="2" width="30.58203125" style="4" bestFit="1" customWidth="1"/>
    <col min="3" max="3" width="49.08203125" style="3" bestFit="1" customWidth="1"/>
    <col min="4" max="4" width="6.83203125" customWidth="1"/>
    <col min="5" max="5" width="7.75" bestFit="1" customWidth="1"/>
    <col min="6" max="6" width="14.5" bestFit="1" customWidth="1"/>
    <col min="7" max="7" width="9.33203125" bestFit="1" customWidth="1"/>
    <col min="8" max="8" width="13.5" customWidth="1"/>
    <col min="9" max="9" width="16.5" bestFit="1" customWidth="1"/>
    <col min="10" max="10" width="7.58203125" bestFit="1" customWidth="1"/>
    <col min="11" max="11" width="8.33203125" bestFit="1" customWidth="1"/>
    <col min="12" max="12" width="11.5" bestFit="1" customWidth="1"/>
    <col min="13" max="13" width="23" bestFit="1" customWidth="1"/>
    <col min="14" max="14" width="10.83203125" bestFit="1" customWidth="1"/>
    <col min="15" max="15" width="21" bestFit="1" customWidth="1"/>
    <col min="16" max="16" width="9.08203125" bestFit="1" customWidth="1"/>
    <col min="17" max="17" width="8.5" bestFit="1" customWidth="1"/>
    <col min="18" max="18" width="28.5" bestFit="1" customWidth="1"/>
    <col min="19" max="19" width="14.83203125" bestFit="1" customWidth="1"/>
    <col min="20" max="20" width="16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2070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 t="shared" ref="F2:F65" si="0">100*(E2/D2)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9">
        <f t="shared" ref="M2:M65" si="1">(((L2/60)/60)/24)+DATE(1970,1,1)</f>
        <v>42336.25</v>
      </c>
      <c r="N2">
        <v>1450159200</v>
      </c>
      <c r="O2" s="9">
        <f t="shared" ref="O2:O65" si="2"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>
        <v>158</v>
      </c>
      <c r="I3">
        <f t="shared" ref="I3:I22" si="3">ROUND(E3/H3,2)</f>
        <v>92.15</v>
      </c>
      <c r="J3" t="s">
        <v>21</v>
      </c>
      <c r="K3" t="s">
        <v>22</v>
      </c>
      <c r="L3">
        <v>1408424400</v>
      </c>
      <c r="M3" s="9">
        <f t="shared" si="1"/>
        <v>41870.208333333336</v>
      </c>
      <c r="N3">
        <v>1408597200</v>
      </c>
      <c r="O3" s="9">
        <f t="shared" si="2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>
        <f t="shared" si="3"/>
        <v>100.02</v>
      </c>
      <c r="J4" t="s">
        <v>26</v>
      </c>
      <c r="K4" t="s">
        <v>27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x14ac:dyDescent="0.35">
      <c r="A5">
        <v>50</v>
      </c>
      <c r="B5" s="4" t="s">
        <v>146</v>
      </c>
      <c r="C5" s="3" t="s">
        <v>147</v>
      </c>
      <c r="D5">
        <v>100</v>
      </c>
      <c r="E5">
        <v>2</v>
      </c>
      <c r="F5" s="5">
        <f t="shared" si="0"/>
        <v>2</v>
      </c>
      <c r="G5" t="s">
        <v>14</v>
      </c>
      <c r="H5">
        <v>24</v>
      </c>
      <c r="I5">
        <f t="shared" si="3"/>
        <v>0.08</v>
      </c>
      <c r="J5" t="s">
        <v>107</v>
      </c>
      <c r="K5" t="s">
        <v>108</v>
      </c>
      <c r="L5">
        <v>1375333200</v>
      </c>
      <c r="M5" s="9">
        <f t="shared" si="1"/>
        <v>41487.208333333336</v>
      </c>
      <c r="N5">
        <v>1377752400</v>
      </c>
      <c r="O5" s="9">
        <f t="shared" si="2"/>
        <v>41515.208333333336</v>
      </c>
      <c r="P5" t="b">
        <v>0</v>
      </c>
      <c r="Q5" t="b">
        <v>0</v>
      </c>
      <c r="R5" t="s">
        <v>148</v>
      </c>
      <c r="S5" t="s">
        <v>2035</v>
      </c>
      <c r="T5" t="s">
        <v>2057</v>
      </c>
    </row>
    <row r="6" spans="1:20" x14ac:dyDescent="0.35">
      <c r="A6">
        <v>100</v>
      </c>
      <c r="B6" s="4" t="s">
        <v>249</v>
      </c>
      <c r="C6" s="3" t="s">
        <v>250</v>
      </c>
      <c r="D6">
        <v>100</v>
      </c>
      <c r="E6">
        <v>1</v>
      </c>
      <c r="F6" s="5">
        <f t="shared" si="0"/>
        <v>1</v>
      </c>
      <c r="G6" t="s">
        <v>14</v>
      </c>
      <c r="H6">
        <v>53</v>
      </c>
      <c r="I6">
        <f t="shared" si="3"/>
        <v>0.02</v>
      </c>
      <c r="J6" t="s">
        <v>21</v>
      </c>
      <c r="K6" t="s">
        <v>22</v>
      </c>
      <c r="L6">
        <v>1319000400</v>
      </c>
      <c r="M6" s="9">
        <f t="shared" si="1"/>
        <v>40835.208333333336</v>
      </c>
      <c r="N6">
        <v>1320555600</v>
      </c>
      <c r="O6" s="9">
        <f t="shared" si="2"/>
        <v>40853.208333333336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150</v>
      </c>
      <c r="B8" s="4" t="s">
        <v>352</v>
      </c>
      <c r="C8" s="3" t="s">
        <v>353</v>
      </c>
      <c r="D8">
        <v>100</v>
      </c>
      <c r="E8">
        <v>1</v>
      </c>
      <c r="F8" s="5">
        <f t="shared" si="0"/>
        <v>1</v>
      </c>
      <c r="G8" t="s">
        <v>14</v>
      </c>
      <c r="H8">
        <v>18</v>
      </c>
      <c r="I8">
        <f t="shared" si="3"/>
        <v>0.06</v>
      </c>
      <c r="J8" t="s">
        <v>21</v>
      </c>
      <c r="K8" t="s">
        <v>22</v>
      </c>
      <c r="L8">
        <v>1544940000</v>
      </c>
      <c r="M8" s="9">
        <f t="shared" si="1"/>
        <v>43450.25</v>
      </c>
      <c r="N8">
        <v>1545026400</v>
      </c>
      <c r="O8" s="9">
        <f t="shared" si="2"/>
        <v>43451.25</v>
      </c>
      <c r="P8" t="b">
        <v>0</v>
      </c>
      <c r="Q8" t="b">
        <v>0</v>
      </c>
      <c r="R8" t="s">
        <v>23</v>
      </c>
      <c r="S8" t="s">
        <v>2035</v>
      </c>
      <c r="T8" t="s">
        <v>2036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200</v>
      </c>
      <c r="B11" s="4" t="s">
        <v>452</v>
      </c>
      <c r="C11" s="3" t="s">
        <v>453</v>
      </c>
      <c r="D11">
        <v>100</v>
      </c>
      <c r="E11">
        <v>2</v>
      </c>
      <c r="F11" s="5">
        <f t="shared" si="0"/>
        <v>2</v>
      </c>
      <c r="G11" t="s">
        <v>14</v>
      </c>
      <c r="H11">
        <v>44</v>
      </c>
      <c r="I11">
        <f t="shared" si="3"/>
        <v>0.05</v>
      </c>
      <c r="J11" t="s">
        <v>15</v>
      </c>
      <c r="K11" t="s">
        <v>16</v>
      </c>
      <c r="L11">
        <v>1269493200</v>
      </c>
      <c r="M11" s="9">
        <f t="shared" si="1"/>
        <v>40262.208333333336</v>
      </c>
      <c r="N11">
        <v>1270443600</v>
      </c>
      <c r="O11" s="9">
        <f t="shared" si="2"/>
        <v>40273.208333333336</v>
      </c>
      <c r="P11" t="b">
        <v>0</v>
      </c>
      <c r="Q11" t="b">
        <v>0</v>
      </c>
      <c r="R11" t="s">
        <v>33</v>
      </c>
      <c r="S11" t="s">
        <v>2039</v>
      </c>
      <c r="T11" t="s">
        <v>2040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x14ac:dyDescent="0.35">
      <c r="A13">
        <v>250</v>
      </c>
      <c r="B13" s="4" t="s">
        <v>552</v>
      </c>
      <c r="C13" s="3" t="s">
        <v>553</v>
      </c>
      <c r="D13">
        <v>100</v>
      </c>
      <c r="E13">
        <v>3</v>
      </c>
      <c r="F13" s="5">
        <f t="shared" si="0"/>
        <v>3</v>
      </c>
      <c r="G13" t="s">
        <v>14</v>
      </c>
      <c r="H13">
        <v>27</v>
      </c>
      <c r="I13">
        <f t="shared" si="3"/>
        <v>0.11</v>
      </c>
      <c r="J13" t="s">
        <v>21</v>
      </c>
      <c r="K13" t="s">
        <v>22</v>
      </c>
      <c r="L13">
        <v>1264399200</v>
      </c>
      <c r="M13" s="9">
        <f t="shared" si="1"/>
        <v>40203.25</v>
      </c>
      <c r="N13">
        <v>1267423200</v>
      </c>
      <c r="O13" s="9">
        <f t="shared" si="2"/>
        <v>40238.25</v>
      </c>
      <c r="P13" t="b">
        <v>0</v>
      </c>
      <c r="Q13" t="b">
        <v>0</v>
      </c>
      <c r="R13" t="s">
        <v>23</v>
      </c>
      <c r="S13" t="s">
        <v>2035</v>
      </c>
      <c r="T13" t="s">
        <v>2036</v>
      </c>
    </row>
    <row r="14" spans="1:20" x14ac:dyDescent="0.35">
      <c r="A14">
        <v>300</v>
      </c>
      <c r="B14" s="4" t="s">
        <v>652</v>
      </c>
      <c r="C14" s="3" t="s">
        <v>653</v>
      </c>
      <c r="D14">
        <v>100</v>
      </c>
      <c r="E14">
        <v>5</v>
      </c>
      <c r="F14" s="5">
        <f t="shared" si="0"/>
        <v>5</v>
      </c>
      <c r="G14" t="s">
        <v>14</v>
      </c>
      <c r="H14">
        <v>55</v>
      </c>
      <c r="I14">
        <f t="shared" si="3"/>
        <v>0.09</v>
      </c>
      <c r="J14" t="s">
        <v>36</v>
      </c>
      <c r="K14" t="s">
        <v>37</v>
      </c>
      <c r="L14">
        <v>1504069200</v>
      </c>
      <c r="M14" s="9">
        <f t="shared" si="1"/>
        <v>42977.208333333328</v>
      </c>
      <c r="N14">
        <v>1504155600</v>
      </c>
      <c r="O14" s="9">
        <f t="shared" si="2"/>
        <v>42978.208333333328</v>
      </c>
      <c r="P14" t="b">
        <v>0</v>
      </c>
      <c r="Q14" t="b">
        <v>1</v>
      </c>
      <c r="R14" t="s">
        <v>68</v>
      </c>
      <c r="S14" t="s">
        <v>2047</v>
      </c>
      <c r="T14" t="s">
        <v>2048</v>
      </c>
    </row>
    <row r="15" spans="1:20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350</v>
      </c>
      <c r="B16" s="4" t="s">
        <v>752</v>
      </c>
      <c r="C16" s="3" t="s">
        <v>753</v>
      </c>
      <c r="D16">
        <v>100</v>
      </c>
      <c r="E16">
        <v>5</v>
      </c>
      <c r="F16" s="5">
        <f t="shared" si="0"/>
        <v>5</v>
      </c>
      <c r="G16" t="s">
        <v>14</v>
      </c>
      <c r="H16">
        <v>200</v>
      </c>
      <c r="I16">
        <f t="shared" si="3"/>
        <v>0.03</v>
      </c>
      <c r="J16" t="s">
        <v>21</v>
      </c>
      <c r="K16" t="s">
        <v>22</v>
      </c>
      <c r="L16">
        <v>1432098000</v>
      </c>
      <c r="M16" s="9">
        <f t="shared" si="1"/>
        <v>42144.208333333328</v>
      </c>
      <c r="N16">
        <v>1433653200</v>
      </c>
      <c r="O16" s="9">
        <f t="shared" si="2"/>
        <v>42162.208333333328</v>
      </c>
      <c r="P16" t="b">
        <v>0</v>
      </c>
      <c r="Q16" t="b">
        <v>1</v>
      </c>
      <c r="R16" t="s">
        <v>159</v>
      </c>
      <c r="S16" t="s">
        <v>2035</v>
      </c>
      <c r="T16" t="s">
        <v>2058</v>
      </c>
    </row>
    <row r="17" spans="1:20" x14ac:dyDescent="0.35">
      <c r="A17">
        <v>400</v>
      </c>
      <c r="B17" s="4" t="s">
        <v>851</v>
      </c>
      <c r="C17" s="3" t="s">
        <v>852</v>
      </c>
      <c r="D17">
        <v>100</v>
      </c>
      <c r="E17">
        <v>2</v>
      </c>
      <c r="F17" s="5">
        <f t="shared" si="0"/>
        <v>2</v>
      </c>
      <c r="G17" t="s">
        <v>14</v>
      </c>
      <c r="H17">
        <v>452</v>
      </c>
      <c r="I17">
        <f t="shared" si="3"/>
        <v>0</v>
      </c>
      <c r="J17" t="s">
        <v>21</v>
      </c>
      <c r="K17" t="s">
        <v>22</v>
      </c>
      <c r="L17">
        <v>1376629200</v>
      </c>
      <c r="M17" s="9">
        <f t="shared" si="1"/>
        <v>41502.208333333336</v>
      </c>
      <c r="N17">
        <v>1378530000</v>
      </c>
      <c r="O17" s="9">
        <f t="shared" si="2"/>
        <v>41524.208333333336</v>
      </c>
      <c r="P17" t="b">
        <v>0</v>
      </c>
      <c r="Q17" t="b">
        <v>1</v>
      </c>
      <c r="R17" t="s">
        <v>122</v>
      </c>
      <c r="S17" t="s">
        <v>2054</v>
      </c>
      <c r="T17" t="s">
        <v>2055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450</v>
      </c>
      <c r="B21" s="4" t="s">
        <v>948</v>
      </c>
      <c r="C21" s="3" t="s">
        <v>949</v>
      </c>
      <c r="D21">
        <v>100</v>
      </c>
      <c r="E21">
        <v>4</v>
      </c>
      <c r="F21" s="5">
        <f t="shared" si="0"/>
        <v>4</v>
      </c>
      <c r="G21" t="s">
        <v>14</v>
      </c>
      <c r="H21">
        <v>674</v>
      </c>
      <c r="I21">
        <f t="shared" si="3"/>
        <v>0.01</v>
      </c>
      <c r="J21" t="s">
        <v>15</v>
      </c>
      <c r="K21" t="s">
        <v>16</v>
      </c>
      <c r="L21">
        <v>1540098000</v>
      </c>
      <c r="M21" s="9">
        <f t="shared" si="1"/>
        <v>43394.208333333328</v>
      </c>
      <c r="N21">
        <v>1542088800</v>
      </c>
      <c r="O21" s="9">
        <f t="shared" si="2"/>
        <v>43417.25</v>
      </c>
      <c r="P21" t="b">
        <v>0</v>
      </c>
      <c r="Q21" t="b">
        <v>0</v>
      </c>
      <c r="R21" t="s">
        <v>71</v>
      </c>
      <c r="S21" t="s">
        <v>2041</v>
      </c>
      <c r="T21" t="s">
        <v>2049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500</v>
      </c>
      <c r="B23" s="4" t="s">
        <v>1048</v>
      </c>
      <c r="C23" s="3" t="s">
        <v>1049</v>
      </c>
      <c r="D23">
        <v>100</v>
      </c>
      <c r="E23">
        <v>0</v>
      </c>
      <c r="F23" s="5">
        <f t="shared" si="0"/>
        <v>0</v>
      </c>
      <c r="G23" t="s">
        <v>14</v>
      </c>
      <c r="H23">
        <v>558</v>
      </c>
      <c r="I23">
        <v>0</v>
      </c>
      <c r="J23" t="s">
        <v>21</v>
      </c>
      <c r="K23" t="s">
        <v>22</v>
      </c>
      <c r="L23">
        <v>1367384400</v>
      </c>
      <c r="M23" s="9">
        <f t="shared" si="1"/>
        <v>41395.208333333336</v>
      </c>
      <c r="N23">
        <v>1369803600</v>
      </c>
      <c r="O23" s="9">
        <f t="shared" si="2"/>
        <v>41423.208333333336</v>
      </c>
      <c r="P23" t="b">
        <v>0</v>
      </c>
      <c r="Q23" t="b">
        <v>1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>
        <f t="shared" ref="I24:I87" si="4">ROUND(E24/H24,2)</f>
        <v>85.04</v>
      </c>
      <c r="J24" t="s">
        <v>21</v>
      </c>
      <c r="K24" t="s">
        <v>22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>
        <f t="shared" si="4"/>
        <v>105.23</v>
      </c>
      <c r="J25" t="s">
        <v>40</v>
      </c>
      <c r="K25" t="s">
        <v>41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>
        <f t="shared" si="4"/>
        <v>39</v>
      </c>
      <c r="J26" t="s">
        <v>21</v>
      </c>
      <c r="K26" t="s">
        <v>22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>
        <f t="shared" si="4"/>
        <v>73.03</v>
      </c>
      <c r="J27" t="s">
        <v>21</v>
      </c>
      <c r="K27" t="s">
        <v>22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>
        <f t="shared" si="4"/>
        <v>35.01</v>
      </c>
      <c r="J28" t="s">
        <v>21</v>
      </c>
      <c r="K28" t="s">
        <v>22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600</v>
      </c>
      <c r="B29" s="4" t="s">
        <v>1242</v>
      </c>
      <c r="C29" s="3" t="s">
        <v>1243</v>
      </c>
      <c r="D29">
        <v>100</v>
      </c>
      <c r="E29">
        <v>5</v>
      </c>
      <c r="F29" s="5">
        <f t="shared" si="0"/>
        <v>5</v>
      </c>
      <c r="G29" t="s">
        <v>14</v>
      </c>
      <c r="H29">
        <v>15</v>
      </c>
      <c r="I29">
        <f t="shared" si="4"/>
        <v>0.33</v>
      </c>
      <c r="J29" t="s">
        <v>40</v>
      </c>
      <c r="K29" t="s">
        <v>41</v>
      </c>
      <c r="L29">
        <v>1375160400</v>
      </c>
      <c r="M29" s="9">
        <f t="shared" si="1"/>
        <v>41485.208333333336</v>
      </c>
      <c r="N29">
        <v>1376197200</v>
      </c>
      <c r="O29" s="9">
        <f t="shared" si="2"/>
        <v>41497.208333333336</v>
      </c>
      <c r="P29" t="b">
        <v>0</v>
      </c>
      <c r="Q29" t="b">
        <v>0</v>
      </c>
      <c r="R29" t="s">
        <v>17</v>
      </c>
      <c r="S29" t="s">
        <v>2033</v>
      </c>
      <c r="T29" t="s">
        <v>2034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>
        <f t="shared" si="4"/>
        <v>62</v>
      </c>
      <c r="J30" t="s">
        <v>21</v>
      </c>
      <c r="K30" t="s">
        <v>22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>
        <f t="shared" si="4"/>
        <v>94</v>
      </c>
      <c r="J31" t="s">
        <v>98</v>
      </c>
      <c r="K31" t="s">
        <v>99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>
        <f t="shared" si="4"/>
        <v>112.05</v>
      </c>
      <c r="J32" t="s">
        <v>21</v>
      </c>
      <c r="K32" t="s">
        <v>22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>
        <f t="shared" si="4"/>
        <v>48.01</v>
      </c>
      <c r="J33" t="s">
        <v>40</v>
      </c>
      <c r="K33" t="s">
        <v>41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650</v>
      </c>
      <c r="B34" s="4" t="s">
        <v>1342</v>
      </c>
      <c r="C34" s="3" t="s">
        <v>1343</v>
      </c>
      <c r="D34">
        <v>100</v>
      </c>
      <c r="E34">
        <v>2</v>
      </c>
      <c r="F34" s="5">
        <f t="shared" si="0"/>
        <v>2</v>
      </c>
      <c r="G34" t="s">
        <v>14</v>
      </c>
      <c r="H34">
        <v>2307</v>
      </c>
      <c r="I34">
        <f t="shared" si="4"/>
        <v>0</v>
      </c>
      <c r="J34" t="s">
        <v>21</v>
      </c>
      <c r="K34" t="s">
        <v>22</v>
      </c>
      <c r="L34">
        <v>1404795600</v>
      </c>
      <c r="M34" s="9">
        <f t="shared" si="1"/>
        <v>41828.208333333336</v>
      </c>
      <c r="N34">
        <v>1407128400</v>
      </c>
      <c r="O34" s="9">
        <f t="shared" si="2"/>
        <v>41855.208333333336</v>
      </c>
      <c r="P34" t="b">
        <v>0</v>
      </c>
      <c r="Q34" t="b">
        <v>0</v>
      </c>
      <c r="R34" t="s">
        <v>159</v>
      </c>
      <c r="S34" t="s">
        <v>2035</v>
      </c>
      <c r="T34" t="s">
        <v>2058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>
        <f t="shared" si="4"/>
        <v>35</v>
      </c>
      <c r="J35" t="s">
        <v>21</v>
      </c>
      <c r="K35" t="s">
        <v>22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>
        <f t="shared" si="4"/>
        <v>85</v>
      </c>
      <c r="J36" t="s">
        <v>21</v>
      </c>
      <c r="K36" t="s">
        <v>22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>
        <f t="shared" si="4"/>
        <v>95.99</v>
      </c>
      <c r="J37" t="s">
        <v>36</v>
      </c>
      <c r="K37" t="s">
        <v>37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>
        <f t="shared" si="4"/>
        <v>68.81</v>
      </c>
      <c r="J38" t="s">
        <v>21</v>
      </c>
      <c r="K38" t="s">
        <v>22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>
        <f t="shared" si="4"/>
        <v>105.97</v>
      </c>
      <c r="J39" t="s">
        <v>21</v>
      </c>
      <c r="K39" t="s">
        <v>22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>
        <f t="shared" si="4"/>
        <v>75.260000000000005</v>
      </c>
      <c r="J40" t="s">
        <v>21</v>
      </c>
      <c r="K40" t="s">
        <v>22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700</v>
      </c>
      <c r="B41" s="4" t="s">
        <v>1438</v>
      </c>
      <c r="C41" s="3" t="s">
        <v>1439</v>
      </c>
      <c r="D41">
        <v>100</v>
      </c>
      <c r="E41">
        <v>3</v>
      </c>
      <c r="F41" s="5">
        <f t="shared" si="0"/>
        <v>3</v>
      </c>
      <c r="G41" t="s">
        <v>14</v>
      </c>
      <c r="H41">
        <v>88</v>
      </c>
      <c r="I41">
        <f t="shared" si="4"/>
        <v>0.03</v>
      </c>
      <c r="J41" t="s">
        <v>21</v>
      </c>
      <c r="K41" t="s">
        <v>22</v>
      </c>
      <c r="L41">
        <v>1264399200</v>
      </c>
      <c r="M41" s="9">
        <f t="shared" si="1"/>
        <v>40203.25</v>
      </c>
      <c r="N41">
        <v>1265695200</v>
      </c>
      <c r="O41" s="9">
        <f t="shared" si="2"/>
        <v>40218.25</v>
      </c>
      <c r="P41" t="b">
        <v>0</v>
      </c>
      <c r="Q41" t="b">
        <v>0</v>
      </c>
      <c r="R41" t="s">
        <v>65</v>
      </c>
      <c r="S41" t="s">
        <v>2037</v>
      </c>
      <c r="T41" t="s">
        <v>2046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>
        <f t="shared" si="4"/>
        <v>75.14</v>
      </c>
      <c r="J42" t="s">
        <v>21</v>
      </c>
      <c r="K42" t="s">
        <v>22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>
        <f t="shared" si="4"/>
        <v>107.42</v>
      </c>
      <c r="J43" t="s">
        <v>107</v>
      </c>
      <c r="K43" t="s">
        <v>108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>
        <f t="shared" si="4"/>
        <v>36</v>
      </c>
      <c r="J44" t="s">
        <v>21</v>
      </c>
      <c r="K44" t="s">
        <v>22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>
        <f t="shared" si="4"/>
        <v>27</v>
      </c>
      <c r="J45" t="s">
        <v>21</v>
      </c>
      <c r="K45" t="s">
        <v>22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>
        <f t="shared" si="4"/>
        <v>107.56</v>
      </c>
      <c r="J46" t="s">
        <v>36</v>
      </c>
      <c r="K46" t="s">
        <v>37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x14ac:dyDescent="0.35">
      <c r="A47">
        <v>750</v>
      </c>
      <c r="B47" s="4" t="s">
        <v>1536</v>
      </c>
      <c r="C47" s="3" t="s">
        <v>1537</v>
      </c>
      <c r="D47">
        <v>100</v>
      </c>
      <c r="E47">
        <v>1</v>
      </c>
      <c r="F47" s="5">
        <f t="shared" si="0"/>
        <v>1</v>
      </c>
      <c r="G47" t="s">
        <v>14</v>
      </c>
      <c r="H47">
        <v>48</v>
      </c>
      <c r="I47">
        <f t="shared" si="4"/>
        <v>0.02</v>
      </c>
      <c r="J47" t="s">
        <v>40</v>
      </c>
      <c r="K47" t="s">
        <v>41</v>
      </c>
      <c r="L47">
        <v>1277960400</v>
      </c>
      <c r="M47" s="9">
        <f t="shared" si="1"/>
        <v>40360.208333333336</v>
      </c>
      <c r="N47">
        <v>1280120400</v>
      </c>
      <c r="O47" s="9">
        <f t="shared" si="2"/>
        <v>40385.208333333336</v>
      </c>
      <c r="P47" t="b">
        <v>0</v>
      </c>
      <c r="Q47" t="b">
        <v>0</v>
      </c>
      <c r="R47" t="s">
        <v>50</v>
      </c>
      <c r="S47" t="s">
        <v>2035</v>
      </c>
      <c r="T47" t="s">
        <v>2043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>
        <f t="shared" si="4"/>
        <v>46.16</v>
      </c>
      <c r="J48" t="s">
        <v>21</v>
      </c>
      <c r="K48" t="s">
        <v>22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>
        <f t="shared" si="4"/>
        <v>47.85</v>
      </c>
      <c r="J49" t="s">
        <v>21</v>
      </c>
      <c r="K49" t="s">
        <v>22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>
        <f t="shared" si="4"/>
        <v>53.01</v>
      </c>
      <c r="J50" t="s">
        <v>21</v>
      </c>
      <c r="K50" t="s">
        <v>22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>
        <f t="shared" si="4"/>
        <v>45.06</v>
      </c>
      <c r="J51" t="s">
        <v>21</v>
      </c>
      <c r="K51" t="s">
        <v>22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x14ac:dyDescent="0.35">
      <c r="A52">
        <v>800</v>
      </c>
      <c r="B52" s="4" t="s">
        <v>1635</v>
      </c>
      <c r="C52" s="3" t="s">
        <v>1636</v>
      </c>
      <c r="D52">
        <v>100</v>
      </c>
      <c r="E52">
        <v>1</v>
      </c>
      <c r="F52" s="5">
        <f t="shared" si="0"/>
        <v>1</v>
      </c>
      <c r="G52" t="s">
        <v>14</v>
      </c>
      <c r="H52">
        <v>1</v>
      </c>
      <c r="I52">
        <f t="shared" si="4"/>
        <v>1</v>
      </c>
      <c r="J52" t="s">
        <v>98</v>
      </c>
      <c r="K52" t="s">
        <v>99</v>
      </c>
      <c r="L52">
        <v>1434085200</v>
      </c>
      <c r="M52" s="9">
        <f t="shared" si="1"/>
        <v>42167.208333333328</v>
      </c>
      <c r="N52">
        <v>1434430800</v>
      </c>
      <c r="O52" s="9">
        <f t="shared" si="2"/>
        <v>42171.208333333328</v>
      </c>
      <c r="P52" t="b">
        <v>0</v>
      </c>
      <c r="Q52" t="b">
        <v>0</v>
      </c>
      <c r="R52" t="s">
        <v>23</v>
      </c>
      <c r="S52" t="s">
        <v>2035</v>
      </c>
      <c r="T52" t="s">
        <v>2036</v>
      </c>
    </row>
    <row r="53" spans="1:20" x14ac:dyDescent="0.35">
      <c r="A53">
        <v>850</v>
      </c>
      <c r="B53" s="4" t="s">
        <v>1733</v>
      </c>
      <c r="C53" s="3" t="s">
        <v>1734</v>
      </c>
      <c r="D53">
        <v>100</v>
      </c>
      <c r="E53">
        <v>1</v>
      </c>
      <c r="F53" s="5">
        <f t="shared" si="0"/>
        <v>1</v>
      </c>
      <c r="G53" t="s">
        <v>14</v>
      </c>
      <c r="H53">
        <v>1467</v>
      </c>
      <c r="I53">
        <f t="shared" si="4"/>
        <v>0</v>
      </c>
      <c r="J53" t="s">
        <v>21</v>
      </c>
      <c r="K53" t="s">
        <v>22</v>
      </c>
      <c r="L53">
        <v>1321682400</v>
      </c>
      <c r="M53" s="9">
        <f t="shared" si="1"/>
        <v>40866.25</v>
      </c>
      <c r="N53">
        <v>1322978400</v>
      </c>
      <c r="O53" s="9">
        <f t="shared" si="2"/>
        <v>40881.25</v>
      </c>
      <c r="P53" t="b">
        <v>1</v>
      </c>
      <c r="Q53" t="b">
        <v>0</v>
      </c>
      <c r="R53" t="s">
        <v>23</v>
      </c>
      <c r="S53" t="s">
        <v>2035</v>
      </c>
      <c r="T53" t="s">
        <v>2036</v>
      </c>
    </row>
    <row r="54" spans="1:20" x14ac:dyDescent="0.35">
      <c r="A54">
        <v>900</v>
      </c>
      <c r="B54" s="4" t="s">
        <v>1832</v>
      </c>
      <c r="C54" s="3" t="s">
        <v>1833</v>
      </c>
      <c r="D54">
        <v>100</v>
      </c>
      <c r="E54">
        <v>2</v>
      </c>
      <c r="F54" s="5">
        <f t="shared" si="0"/>
        <v>2</v>
      </c>
      <c r="G54" t="s">
        <v>14</v>
      </c>
      <c r="H54">
        <v>75</v>
      </c>
      <c r="I54">
        <f t="shared" si="4"/>
        <v>0.03</v>
      </c>
      <c r="J54" t="s">
        <v>21</v>
      </c>
      <c r="K54" t="s">
        <v>22</v>
      </c>
      <c r="L54">
        <v>1411102800</v>
      </c>
      <c r="M54" s="9">
        <f t="shared" si="1"/>
        <v>41901.208333333336</v>
      </c>
      <c r="N54">
        <v>1411189200</v>
      </c>
      <c r="O54" s="9">
        <f t="shared" si="2"/>
        <v>41902.208333333336</v>
      </c>
      <c r="P54" t="b">
        <v>0</v>
      </c>
      <c r="Q54" t="b">
        <v>1</v>
      </c>
      <c r="R54" t="s">
        <v>28</v>
      </c>
      <c r="S54" t="s">
        <v>2037</v>
      </c>
      <c r="T54" t="s">
        <v>2038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>
        <f t="shared" si="4"/>
        <v>59.12</v>
      </c>
      <c r="J55" t="s">
        <v>21</v>
      </c>
      <c r="K55" t="s">
        <v>22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x14ac:dyDescent="0.35">
      <c r="A56">
        <v>950</v>
      </c>
      <c r="B56" s="4" t="s">
        <v>1930</v>
      </c>
      <c r="C56" s="3" t="s">
        <v>1931</v>
      </c>
      <c r="D56">
        <v>100</v>
      </c>
      <c r="E56">
        <v>5</v>
      </c>
      <c r="F56" s="5">
        <f t="shared" si="0"/>
        <v>5</v>
      </c>
      <c r="G56" t="s">
        <v>14</v>
      </c>
      <c r="H56">
        <v>120</v>
      </c>
      <c r="I56">
        <f t="shared" si="4"/>
        <v>0.04</v>
      </c>
      <c r="J56" t="s">
        <v>21</v>
      </c>
      <c r="K56" t="s">
        <v>22</v>
      </c>
      <c r="L56">
        <v>1555390800</v>
      </c>
      <c r="M56" s="9">
        <f t="shared" si="1"/>
        <v>43571.208333333328</v>
      </c>
      <c r="N56">
        <v>1555822800</v>
      </c>
      <c r="O56" s="9">
        <f t="shared" si="2"/>
        <v>43576.208333333328</v>
      </c>
      <c r="P56" t="b">
        <v>0</v>
      </c>
      <c r="Q56" t="b">
        <v>1</v>
      </c>
      <c r="R56" t="s">
        <v>33</v>
      </c>
      <c r="S56" t="s">
        <v>2039</v>
      </c>
      <c r="T56" t="s">
        <v>2040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>
        <f t="shared" si="4"/>
        <v>89.66</v>
      </c>
      <c r="J57" t="s">
        <v>21</v>
      </c>
      <c r="K57" t="s">
        <v>22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>
        <f t="shared" si="4"/>
        <v>70.08</v>
      </c>
      <c r="J58" t="s">
        <v>21</v>
      </c>
      <c r="K58" t="s">
        <v>22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>
        <f t="shared" si="4"/>
        <v>31.06</v>
      </c>
      <c r="J59" t="s">
        <v>21</v>
      </c>
      <c r="K59" t="s">
        <v>22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>
        <f t="shared" si="4"/>
        <v>29.06</v>
      </c>
      <c r="J60" t="s">
        <v>21</v>
      </c>
      <c r="K60" t="s">
        <v>22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>
        <f t="shared" si="4"/>
        <v>30.09</v>
      </c>
      <c r="J61" t="s">
        <v>21</v>
      </c>
      <c r="K61" t="s">
        <v>22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>
        <f t="shared" si="4"/>
        <v>85</v>
      </c>
      <c r="J62" t="s">
        <v>15</v>
      </c>
      <c r="K62" t="s">
        <v>16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x14ac:dyDescent="0.35">
      <c r="A63">
        <v>172</v>
      </c>
      <c r="B63" s="4" t="s">
        <v>396</v>
      </c>
      <c r="C63" s="3" t="s">
        <v>397</v>
      </c>
      <c r="D63">
        <v>800</v>
      </c>
      <c r="E63">
        <v>663</v>
      </c>
      <c r="F63" s="5">
        <f t="shared" si="0"/>
        <v>82.875</v>
      </c>
      <c r="G63" t="s">
        <v>14</v>
      </c>
      <c r="H63">
        <v>2253</v>
      </c>
      <c r="I63">
        <f t="shared" si="4"/>
        <v>0.28999999999999998</v>
      </c>
      <c r="J63" t="s">
        <v>21</v>
      </c>
      <c r="K63" t="s">
        <v>22</v>
      </c>
      <c r="L63">
        <v>1405746000</v>
      </c>
      <c r="M63" s="9">
        <f t="shared" si="1"/>
        <v>41839.208333333336</v>
      </c>
      <c r="N63">
        <v>1407042000</v>
      </c>
      <c r="O63" s="9">
        <f t="shared" si="2"/>
        <v>41854.208333333336</v>
      </c>
      <c r="P63" t="b">
        <v>0</v>
      </c>
      <c r="Q63" t="b">
        <v>1</v>
      </c>
      <c r="R63" t="s">
        <v>42</v>
      </c>
      <c r="S63" t="s">
        <v>2041</v>
      </c>
      <c r="T63" t="s">
        <v>2042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>
        <f t="shared" si="4"/>
        <v>58.04</v>
      </c>
      <c r="J64" t="s">
        <v>21</v>
      </c>
      <c r="K64" t="s">
        <v>22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185</v>
      </c>
      <c r="B65" s="4" t="s">
        <v>422</v>
      </c>
      <c r="C65" s="3" t="s">
        <v>423</v>
      </c>
      <c r="D65">
        <v>1000</v>
      </c>
      <c r="E65">
        <v>718</v>
      </c>
      <c r="F65" s="5">
        <f t="shared" si="0"/>
        <v>71.8</v>
      </c>
      <c r="G65" t="s">
        <v>14</v>
      </c>
      <c r="H65">
        <v>5</v>
      </c>
      <c r="I65">
        <f t="shared" si="4"/>
        <v>143.6</v>
      </c>
      <c r="J65" t="s">
        <v>21</v>
      </c>
      <c r="K65" t="s">
        <v>22</v>
      </c>
      <c r="L65">
        <v>1526187600</v>
      </c>
      <c r="M65" s="9">
        <f t="shared" si="1"/>
        <v>43233.208333333328</v>
      </c>
      <c r="N65">
        <v>1527138000</v>
      </c>
      <c r="O65" s="9">
        <f t="shared" si="2"/>
        <v>43244.208333333328</v>
      </c>
      <c r="P65" t="b">
        <v>0</v>
      </c>
      <c r="Q65" t="b">
        <v>0</v>
      </c>
      <c r="R65" t="s">
        <v>269</v>
      </c>
      <c r="S65" t="s">
        <v>2041</v>
      </c>
      <c r="T65" t="s">
        <v>2060</v>
      </c>
    </row>
    <row r="66" spans="1:20" x14ac:dyDescent="0.35">
      <c r="A66">
        <v>417</v>
      </c>
      <c r="B66" s="4" t="s">
        <v>884</v>
      </c>
      <c r="C66" s="3" t="s">
        <v>885</v>
      </c>
      <c r="D66">
        <v>1700</v>
      </c>
      <c r="E66">
        <v>943</v>
      </c>
      <c r="F66" s="5">
        <f t="shared" ref="F66:F129" si="5">100*(E66/D66)</f>
        <v>55.470588235294116</v>
      </c>
      <c r="G66" t="s">
        <v>14</v>
      </c>
      <c r="H66">
        <v>38</v>
      </c>
      <c r="I66">
        <f t="shared" si="4"/>
        <v>24.82</v>
      </c>
      <c r="J66" t="s">
        <v>21</v>
      </c>
      <c r="K66" t="s">
        <v>22</v>
      </c>
      <c r="L66">
        <v>1541221200</v>
      </c>
      <c r="M66" s="9">
        <f t="shared" ref="M66:M129" si="6">(((L66/60)/60)/24)+DATE(1970,1,1)</f>
        <v>43407.208333333328</v>
      </c>
      <c r="N66">
        <v>1543298400</v>
      </c>
      <c r="O66" s="9">
        <f t="shared" ref="O66:O129" si="7">(((N66/60)/60)/24)+DATE(1970,1,1)</f>
        <v>43431.25</v>
      </c>
      <c r="P66" t="b">
        <v>0</v>
      </c>
      <c r="Q66" t="b">
        <v>0</v>
      </c>
      <c r="R66" t="s">
        <v>33</v>
      </c>
      <c r="S66" t="s">
        <v>2039</v>
      </c>
      <c r="T66" t="s">
        <v>2040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si="5"/>
        <v>236.14754098360655</v>
      </c>
      <c r="G67" t="s">
        <v>20</v>
      </c>
      <c r="H67">
        <v>236</v>
      </c>
      <c r="I67">
        <f t="shared" si="4"/>
        <v>61.04</v>
      </c>
      <c r="J67" t="s">
        <v>21</v>
      </c>
      <c r="K67" t="s">
        <v>22</v>
      </c>
      <c r="L67">
        <v>1296108000</v>
      </c>
      <c r="M67" s="9">
        <f t="shared" si="6"/>
        <v>40570.25</v>
      </c>
      <c r="N67">
        <v>1296712800</v>
      </c>
      <c r="O67" s="9">
        <f t="shared" si="7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199</v>
      </c>
      <c r="B68" s="4" t="s">
        <v>450</v>
      </c>
      <c r="C68" s="3" t="s">
        <v>451</v>
      </c>
      <c r="D68">
        <v>1800</v>
      </c>
      <c r="E68">
        <v>968</v>
      </c>
      <c r="F68" s="5">
        <f t="shared" si="5"/>
        <v>53.777777777777779</v>
      </c>
      <c r="G68" t="s">
        <v>14</v>
      </c>
      <c r="H68">
        <v>12</v>
      </c>
      <c r="I68">
        <f t="shared" si="4"/>
        <v>80.67</v>
      </c>
      <c r="J68" t="s">
        <v>21</v>
      </c>
      <c r="K68" t="s">
        <v>22</v>
      </c>
      <c r="L68">
        <v>1436245200</v>
      </c>
      <c r="M68" s="9">
        <f t="shared" si="6"/>
        <v>42192.208333333328</v>
      </c>
      <c r="N68">
        <v>1436590800</v>
      </c>
      <c r="O68" s="9">
        <f t="shared" si="7"/>
        <v>42196.208333333328</v>
      </c>
      <c r="P68" t="b">
        <v>0</v>
      </c>
      <c r="Q68" t="b">
        <v>0</v>
      </c>
      <c r="R68" t="s">
        <v>23</v>
      </c>
      <c r="S68" t="s">
        <v>2035</v>
      </c>
      <c r="T68" t="s">
        <v>2036</v>
      </c>
    </row>
    <row r="69" spans="1:20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5"/>
        <v>162.38567493112947</v>
      </c>
      <c r="G69" t="s">
        <v>20</v>
      </c>
      <c r="H69">
        <v>4065</v>
      </c>
      <c r="I69">
        <f t="shared" si="4"/>
        <v>29</v>
      </c>
      <c r="J69" t="s">
        <v>40</v>
      </c>
      <c r="K69" t="s">
        <v>41</v>
      </c>
      <c r="L69">
        <v>1264399200</v>
      </c>
      <c r="M69" s="9">
        <f t="shared" si="6"/>
        <v>40203.25</v>
      </c>
      <c r="N69">
        <v>1264831200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5"/>
        <v>254.52631578947367</v>
      </c>
      <c r="G70" t="s">
        <v>20</v>
      </c>
      <c r="H70">
        <v>246</v>
      </c>
      <c r="I70">
        <f t="shared" si="4"/>
        <v>58.98</v>
      </c>
      <c r="J70" t="s">
        <v>107</v>
      </c>
      <c r="K70" t="s">
        <v>108</v>
      </c>
      <c r="L70">
        <v>1501131600</v>
      </c>
      <c r="M70" s="9">
        <f t="shared" si="6"/>
        <v>42943.208333333328</v>
      </c>
      <c r="N70">
        <v>1505192400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5"/>
        <v>24.063291139240505</v>
      </c>
      <c r="G71" t="s">
        <v>74</v>
      </c>
      <c r="H71">
        <v>17</v>
      </c>
      <c r="I71">
        <f t="shared" si="4"/>
        <v>111.82</v>
      </c>
      <c r="J71" t="s">
        <v>21</v>
      </c>
      <c r="K71" t="s">
        <v>22</v>
      </c>
      <c r="L71">
        <v>1292738400</v>
      </c>
      <c r="M71" s="9">
        <f t="shared" si="6"/>
        <v>40531.25</v>
      </c>
      <c r="N71">
        <v>1295676000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5"/>
        <v>123.74140625000001</v>
      </c>
      <c r="G72" t="s">
        <v>20</v>
      </c>
      <c r="H72">
        <v>2475</v>
      </c>
      <c r="I72">
        <f t="shared" si="4"/>
        <v>64</v>
      </c>
      <c r="J72" t="s">
        <v>107</v>
      </c>
      <c r="K72" t="s">
        <v>108</v>
      </c>
      <c r="L72">
        <v>1288674000</v>
      </c>
      <c r="M72" s="9">
        <f t="shared" si="6"/>
        <v>40484.208333333336</v>
      </c>
      <c r="N72">
        <v>1292911200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5"/>
        <v>108.06666666666666</v>
      </c>
      <c r="G73" t="s">
        <v>20</v>
      </c>
      <c r="H73">
        <v>76</v>
      </c>
      <c r="I73">
        <f t="shared" si="4"/>
        <v>85.32</v>
      </c>
      <c r="J73" t="s">
        <v>21</v>
      </c>
      <c r="K73" t="s">
        <v>22</v>
      </c>
      <c r="L73">
        <v>1575093600</v>
      </c>
      <c r="M73" s="9">
        <f t="shared" si="6"/>
        <v>43799.25</v>
      </c>
      <c r="N73">
        <v>1575439200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5"/>
        <v>670.33333333333326</v>
      </c>
      <c r="G74" t="s">
        <v>20</v>
      </c>
      <c r="H74">
        <v>54</v>
      </c>
      <c r="I74">
        <f t="shared" si="4"/>
        <v>74.48</v>
      </c>
      <c r="J74" t="s">
        <v>21</v>
      </c>
      <c r="K74" t="s">
        <v>22</v>
      </c>
      <c r="L74">
        <v>1435726800</v>
      </c>
      <c r="M74" s="9">
        <f t="shared" si="6"/>
        <v>42186.208333333328</v>
      </c>
      <c r="N74">
        <v>1438837200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5"/>
        <v>660.92857142857144</v>
      </c>
      <c r="G75" t="s">
        <v>20</v>
      </c>
      <c r="H75">
        <v>88</v>
      </c>
      <c r="I75">
        <f t="shared" si="4"/>
        <v>105.15</v>
      </c>
      <c r="J75" t="s">
        <v>21</v>
      </c>
      <c r="K75" t="s">
        <v>22</v>
      </c>
      <c r="L75">
        <v>1480226400</v>
      </c>
      <c r="M75" s="9">
        <f t="shared" si="6"/>
        <v>42701.25</v>
      </c>
      <c r="N75">
        <v>1480485600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5"/>
        <v>122.46153846153847</v>
      </c>
      <c r="G76" t="s">
        <v>20</v>
      </c>
      <c r="H76">
        <v>85</v>
      </c>
      <c r="I76">
        <f t="shared" si="4"/>
        <v>56.19</v>
      </c>
      <c r="J76" t="s">
        <v>40</v>
      </c>
      <c r="K76" t="s">
        <v>41</v>
      </c>
      <c r="L76">
        <v>1459054800</v>
      </c>
      <c r="M76" s="9">
        <f t="shared" si="6"/>
        <v>42456.208333333328</v>
      </c>
      <c r="N76">
        <v>1459141200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5"/>
        <v>150.57731958762886</v>
      </c>
      <c r="G77" t="s">
        <v>20</v>
      </c>
      <c r="H77">
        <v>170</v>
      </c>
      <c r="I77">
        <f t="shared" si="4"/>
        <v>85.92</v>
      </c>
      <c r="J77" t="s">
        <v>21</v>
      </c>
      <c r="K77" t="s">
        <v>22</v>
      </c>
      <c r="L77">
        <v>1531630800</v>
      </c>
      <c r="M77" s="9">
        <f t="shared" si="6"/>
        <v>43296.208333333328</v>
      </c>
      <c r="N77">
        <v>1532322000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27</v>
      </c>
      <c r="B78" s="4" t="s">
        <v>92</v>
      </c>
      <c r="C78" s="3" t="s">
        <v>93</v>
      </c>
      <c r="D78">
        <v>2000</v>
      </c>
      <c r="E78">
        <v>1599</v>
      </c>
      <c r="F78" s="5">
        <f t="shared" si="5"/>
        <v>79.95</v>
      </c>
      <c r="G78" t="s">
        <v>14</v>
      </c>
      <c r="H78">
        <v>1684</v>
      </c>
      <c r="I78">
        <f t="shared" si="4"/>
        <v>0.95</v>
      </c>
      <c r="J78" t="s">
        <v>21</v>
      </c>
      <c r="K78" t="s">
        <v>22</v>
      </c>
      <c r="L78">
        <v>1443848400</v>
      </c>
      <c r="M78" s="9">
        <f t="shared" si="6"/>
        <v>42280.208333333328</v>
      </c>
      <c r="N78">
        <v>1444539600</v>
      </c>
      <c r="O78" s="9">
        <f t="shared" si="7"/>
        <v>42288.208333333328</v>
      </c>
      <c r="P78" t="b">
        <v>0</v>
      </c>
      <c r="Q78" t="b">
        <v>0</v>
      </c>
      <c r="R78" t="s">
        <v>23</v>
      </c>
      <c r="S78" t="s">
        <v>2035</v>
      </c>
      <c r="T78" t="s">
        <v>2036</v>
      </c>
    </row>
    <row r="79" spans="1:20" x14ac:dyDescent="0.35">
      <c r="A79">
        <v>792</v>
      </c>
      <c r="B79" s="4" t="s">
        <v>1619</v>
      </c>
      <c r="C79" s="3" t="s">
        <v>1620</v>
      </c>
      <c r="D79">
        <v>2000</v>
      </c>
      <c r="E79">
        <v>680</v>
      </c>
      <c r="F79" s="5">
        <f t="shared" si="5"/>
        <v>34</v>
      </c>
      <c r="G79" t="s">
        <v>14</v>
      </c>
      <c r="H79">
        <v>56</v>
      </c>
      <c r="I79">
        <f t="shared" si="4"/>
        <v>12.14</v>
      </c>
      <c r="J79" t="s">
        <v>21</v>
      </c>
      <c r="K79" t="s">
        <v>22</v>
      </c>
      <c r="L79">
        <v>1372222800</v>
      </c>
      <c r="M79" s="9">
        <f t="shared" si="6"/>
        <v>41451.208333333336</v>
      </c>
      <c r="N79">
        <v>1374642000</v>
      </c>
      <c r="O79" s="9">
        <f t="shared" si="7"/>
        <v>41479.208333333336</v>
      </c>
      <c r="P79" t="b">
        <v>0</v>
      </c>
      <c r="Q79" t="b">
        <v>1</v>
      </c>
      <c r="R79" t="s">
        <v>33</v>
      </c>
      <c r="S79" t="s">
        <v>2039</v>
      </c>
      <c r="T79" t="s">
        <v>2040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5"/>
        <v>300.8</v>
      </c>
      <c r="G80" t="s">
        <v>20</v>
      </c>
      <c r="H80">
        <v>330</v>
      </c>
      <c r="I80">
        <f t="shared" si="4"/>
        <v>41.02</v>
      </c>
      <c r="J80" t="s">
        <v>21</v>
      </c>
      <c r="K80" t="s">
        <v>22</v>
      </c>
      <c r="L80">
        <v>1523854800</v>
      </c>
      <c r="M80" s="9">
        <f t="shared" si="6"/>
        <v>43206.208333333328</v>
      </c>
      <c r="N80">
        <v>1523941200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507</v>
      </c>
      <c r="B81" s="4" t="s">
        <v>1061</v>
      </c>
      <c r="C81" s="3" t="s">
        <v>1062</v>
      </c>
      <c r="D81">
        <v>2100</v>
      </c>
      <c r="E81">
        <v>837</v>
      </c>
      <c r="F81" s="5">
        <f t="shared" si="5"/>
        <v>39.857142857142861</v>
      </c>
      <c r="G81" t="s">
        <v>14</v>
      </c>
      <c r="H81">
        <v>838</v>
      </c>
      <c r="I81">
        <f t="shared" si="4"/>
        <v>1</v>
      </c>
      <c r="J81" t="s">
        <v>21</v>
      </c>
      <c r="K81" t="s">
        <v>22</v>
      </c>
      <c r="L81">
        <v>1365483600</v>
      </c>
      <c r="M81" s="9">
        <f t="shared" si="6"/>
        <v>41373.208333333336</v>
      </c>
      <c r="N81">
        <v>1369717200</v>
      </c>
      <c r="O81" s="9">
        <f t="shared" si="7"/>
        <v>41422.208333333336</v>
      </c>
      <c r="P81" t="b">
        <v>0</v>
      </c>
      <c r="Q81" t="b">
        <v>1</v>
      </c>
      <c r="R81" t="s">
        <v>28</v>
      </c>
      <c r="S81" t="s">
        <v>2037</v>
      </c>
      <c r="T81" t="s">
        <v>2038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5"/>
        <v>637.4545454545455</v>
      </c>
      <c r="G82" t="s">
        <v>20</v>
      </c>
      <c r="H82">
        <v>127</v>
      </c>
      <c r="I82">
        <f t="shared" si="4"/>
        <v>55.21</v>
      </c>
      <c r="J82" t="s">
        <v>21</v>
      </c>
      <c r="K82" t="s">
        <v>22</v>
      </c>
      <c r="L82">
        <v>1503982800</v>
      </c>
      <c r="M82" s="9">
        <f t="shared" si="6"/>
        <v>42976.208333333328</v>
      </c>
      <c r="N82">
        <v>1506574800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5"/>
        <v>225.33928571428569</v>
      </c>
      <c r="G83" t="s">
        <v>20</v>
      </c>
      <c r="H83">
        <v>411</v>
      </c>
      <c r="I83">
        <f t="shared" si="4"/>
        <v>92.11</v>
      </c>
      <c r="J83" t="s">
        <v>21</v>
      </c>
      <c r="K83" t="s">
        <v>22</v>
      </c>
      <c r="L83">
        <v>1511416800</v>
      </c>
      <c r="M83" s="9">
        <f t="shared" si="6"/>
        <v>43062.25</v>
      </c>
      <c r="N83">
        <v>1513576800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5"/>
        <v>1497.3000000000002</v>
      </c>
      <c r="G84" t="s">
        <v>20</v>
      </c>
      <c r="H84">
        <v>180</v>
      </c>
      <c r="I84">
        <f t="shared" si="4"/>
        <v>83.18</v>
      </c>
      <c r="J84" t="s">
        <v>40</v>
      </c>
      <c r="K84" t="s">
        <v>41</v>
      </c>
      <c r="L84">
        <v>1547704800</v>
      </c>
      <c r="M84" s="9">
        <f t="shared" si="6"/>
        <v>43482.25</v>
      </c>
      <c r="N84">
        <v>1548309600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525</v>
      </c>
      <c r="B85" s="4" t="s">
        <v>1095</v>
      </c>
      <c r="C85" s="3" t="s">
        <v>1096</v>
      </c>
      <c r="D85">
        <v>2100</v>
      </c>
      <c r="E85">
        <v>1768</v>
      </c>
      <c r="F85" s="5">
        <f t="shared" si="5"/>
        <v>84.19047619047619</v>
      </c>
      <c r="G85" t="s">
        <v>14</v>
      </c>
      <c r="H85">
        <v>1000</v>
      </c>
      <c r="I85">
        <f t="shared" si="4"/>
        <v>1.77</v>
      </c>
      <c r="J85" t="s">
        <v>21</v>
      </c>
      <c r="K85" t="s">
        <v>22</v>
      </c>
      <c r="L85">
        <v>1290492000</v>
      </c>
      <c r="M85" s="9">
        <f t="shared" si="6"/>
        <v>40505.25</v>
      </c>
      <c r="N85">
        <v>1290837600</v>
      </c>
      <c r="O85" s="9">
        <f t="shared" si="7"/>
        <v>40509.25</v>
      </c>
      <c r="P85" t="b">
        <v>0</v>
      </c>
      <c r="Q85" t="b">
        <v>0</v>
      </c>
      <c r="R85" t="s">
        <v>65</v>
      </c>
      <c r="S85" t="s">
        <v>2037</v>
      </c>
      <c r="T85" t="s">
        <v>2046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5"/>
        <v>132.36942675159236</v>
      </c>
      <c r="G86" t="s">
        <v>20</v>
      </c>
      <c r="H86">
        <v>374</v>
      </c>
      <c r="I86">
        <f t="shared" si="4"/>
        <v>111.13</v>
      </c>
      <c r="J86" t="s">
        <v>21</v>
      </c>
      <c r="K86" t="s">
        <v>22</v>
      </c>
      <c r="L86">
        <v>1343451600</v>
      </c>
      <c r="M86" s="9">
        <f t="shared" si="6"/>
        <v>41118.208333333336</v>
      </c>
      <c r="N86">
        <v>1344315600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5"/>
        <v>131.22448979591837</v>
      </c>
      <c r="G87" t="s">
        <v>20</v>
      </c>
      <c r="H87">
        <v>71</v>
      </c>
      <c r="I87">
        <f t="shared" si="4"/>
        <v>90.56</v>
      </c>
      <c r="J87" t="s">
        <v>26</v>
      </c>
      <c r="K87" t="s">
        <v>27</v>
      </c>
      <c r="L87">
        <v>1315717200</v>
      </c>
      <c r="M87" s="9">
        <f t="shared" si="6"/>
        <v>40797.208333333336</v>
      </c>
      <c r="N87">
        <v>1316408400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5"/>
        <v>167.63513513513513</v>
      </c>
      <c r="G88" t="s">
        <v>20</v>
      </c>
      <c r="H88">
        <v>203</v>
      </c>
      <c r="I88">
        <f t="shared" ref="I88:I151" si="8">ROUND(E88/H88,2)</f>
        <v>61.11</v>
      </c>
      <c r="J88" t="s">
        <v>21</v>
      </c>
      <c r="K88" t="s">
        <v>22</v>
      </c>
      <c r="L88">
        <v>1430715600</v>
      </c>
      <c r="M88" s="9">
        <f t="shared" si="6"/>
        <v>42128.208333333328</v>
      </c>
      <c r="N88">
        <v>1431838800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x14ac:dyDescent="0.35">
      <c r="A89">
        <v>791</v>
      </c>
      <c r="B89" s="4" t="s">
        <v>1617</v>
      </c>
      <c r="C89" s="3" t="s">
        <v>1618</v>
      </c>
      <c r="D89">
        <v>2100</v>
      </c>
      <c r="E89">
        <v>540</v>
      </c>
      <c r="F89" s="5">
        <f t="shared" si="5"/>
        <v>25.714285714285712</v>
      </c>
      <c r="G89" t="s">
        <v>14</v>
      </c>
      <c r="H89">
        <v>1482</v>
      </c>
      <c r="I89">
        <f t="shared" si="8"/>
        <v>0.36</v>
      </c>
      <c r="J89" t="s">
        <v>21</v>
      </c>
      <c r="K89" t="s">
        <v>22</v>
      </c>
      <c r="L89">
        <v>1481436000</v>
      </c>
      <c r="M89" s="9">
        <f t="shared" si="6"/>
        <v>42715.25</v>
      </c>
      <c r="N89">
        <v>1482818400</v>
      </c>
      <c r="O89" s="9">
        <f t="shared" si="7"/>
        <v>42731.25</v>
      </c>
      <c r="P89" t="b">
        <v>0</v>
      </c>
      <c r="Q89" t="b">
        <v>0</v>
      </c>
      <c r="R89" t="s">
        <v>17</v>
      </c>
      <c r="S89" t="s">
        <v>2033</v>
      </c>
      <c r="T89" t="s">
        <v>2034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5"/>
        <v>260.75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 s="9">
        <f t="shared" si="6"/>
        <v>42110.208333333328</v>
      </c>
      <c r="N90">
        <v>1431061200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5"/>
        <v>252.58823529411765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 s="9">
        <f t="shared" si="6"/>
        <v>40283.208333333336</v>
      </c>
      <c r="N91">
        <v>1271480400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274</v>
      </c>
      <c r="B92" s="4" t="s">
        <v>600</v>
      </c>
      <c r="C92" s="3" t="s">
        <v>601</v>
      </c>
      <c r="D92">
        <v>2400</v>
      </c>
      <c r="E92">
        <v>773</v>
      </c>
      <c r="F92" s="5">
        <f t="shared" si="5"/>
        <v>32.208333333333336</v>
      </c>
      <c r="G92" t="s">
        <v>14</v>
      </c>
      <c r="H92">
        <v>106</v>
      </c>
      <c r="I92">
        <f t="shared" si="8"/>
        <v>7.29</v>
      </c>
      <c r="J92" t="s">
        <v>21</v>
      </c>
      <c r="K92" t="s">
        <v>22</v>
      </c>
      <c r="L92">
        <v>1509948000</v>
      </c>
      <c r="M92" s="9">
        <f t="shared" si="6"/>
        <v>43045.25</v>
      </c>
      <c r="N92">
        <v>1510380000</v>
      </c>
      <c r="O92" s="9">
        <f t="shared" si="7"/>
        <v>43050.25</v>
      </c>
      <c r="P92" t="b">
        <v>0</v>
      </c>
      <c r="Q92" t="b">
        <v>0</v>
      </c>
      <c r="R92" t="s">
        <v>33</v>
      </c>
      <c r="S92" t="s">
        <v>2039</v>
      </c>
      <c r="T92" t="s">
        <v>2040</v>
      </c>
    </row>
    <row r="93" spans="1:20" x14ac:dyDescent="0.35">
      <c r="A93">
        <v>327</v>
      </c>
      <c r="B93" s="4" t="s">
        <v>706</v>
      </c>
      <c r="C93" s="3" t="s">
        <v>707</v>
      </c>
      <c r="D93">
        <v>2600</v>
      </c>
      <c r="E93">
        <v>1002</v>
      </c>
      <c r="F93" s="5">
        <f t="shared" si="5"/>
        <v>38.53846153846154</v>
      </c>
      <c r="G93" t="s">
        <v>14</v>
      </c>
      <c r="H93">
        <v>679</v>
      </c>
      <c r="I93">
        <f t="shared" si="8"/>
        <v>1.48</v>
      </c>
      <c r="J93" t="s">
        <v>21</v>
      </c>
      <c r="K93" t="s">
        <v>22</v>
      </c>
      <c r="L93">
        <v>1566968400</v>
      </c>
      <c r="M93" s="9">
        <f t="shared" si="6"/>
        <v>43705.208333333328</v>
      </c>
      <c r="N93">
        <v>1567314000</v>
      </c>
      <c r="O93" s="9">
        <f t="shared" si="7"/>
        <v>43709.208333333328</v>
      </c>
      <c r="P93" t="b">
        <v>0</v>
      </c>
      <c r="Q93" t="b">
        <v>1</v>
      </c>
      <c r="R93" t="s">
        <v>33</v>
      </c>
      <c r="S93" t="s">
        <v>2039</v>
      </c>
      <c r="T93" t="s">
        <v>2040</v>
      </c>
    </row>
    <row r="94" spans="1:20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5"/>
        <v>258.875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 s="9">
        <f t="shared" si="6"/>
        <v>40352.208333333336</v>
      </c>
      <c r="N94">
        <v>1277355600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5"/>
        <v>60.548713235294116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 s="9">
        <f t="shared" si="6"/>
        <v>41202.208333333336</v>
      </c>
      <c r="N95">
        <v>1351054800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5"/>
        <v>303.68965517241378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 s="9">
        <f t="shared" si="6"/>
        <v>43562.208333333328</v>
      </c>
      <c r="N96">
        <v>1555563600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5"/>
        <v>112.99999999999999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 s="9">
        <f t="shared" si="6"/>
        <v>43752.208333333328</v>
      </c>
      <c r="N97">
        <v>1571634000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5"/>
        <v>217.37876614060258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 s="9">
        <f t="shared" si="6"/>
        <v>40612.25</v>
      </c>
      <c r="N98">
        <v>1300856400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5"/>
        <v>926.69230769230762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 s="9">
        <f t="shared" si="6"/>
        <v>42180.208333333328</v>
      </c>
      <c r="N99">
        <v>1439874000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375</v>
      </c>
      <c r="B100" s="4" t="s">
        <v>802</v>
      </c>
      <c r="C100" s="3" t="s">
        <v>803</v>
      </c>
      <c r="D100">
        <v>2700</v>
      </c>
      <c r="E100">
        <v>1479</v>
      </c>
      <c r="F100" s="5">
        <f t="shared" si="5"/>
        <v>54.777777777777779</v>
      </c>
      <c r="G100" t="s">
        <v>14</v>
      </c>
      <c r="H100">
        <v>1220</v>
      </c>
      <c r="I100">
        <f t="shared" si="8"/>
        <v>1.21</v>
      </c>
      <c r="J100" t="s">
        <v>21</v>
      </c>
      <c r="K100" t="s">
        <v>22</v>
      </c>
      <c r="L100">
        <v>1444971600</v>
      </c>
      <c r="M100" s="9">
        <f t="shared" si="6"/>
        <v>42293.208333333328</v>
      </c>
      <c r="N100">
        <v>1449900000</v>
      </c>
      <c r="O100" s="9">
        <f t="shared" si="7"/>
        <v>42350.25</v>
      </c>
      <c r="P100" t="b">
        <v>0</v>
      </c>
      <c r="Q100" t="b">
        <v>0</v>
      </c>
      <c r="R100" t="s">
        <v>60</v>
      </c>
      <c r="S100" t="s">
        <v>2035</v>
      </c>
      <c r="T100" t="s">
        <v>2045</v>
      </c>
    </row>
    <row r="101" spans="1:20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5"/>
        <v>196.7236842105263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 s="9">
        <f t="shared" si="6"/>
        <v>41968.25</v>
      </c>
      <c r="N101">
        <v>1419400800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878</v>
      </c>
      <c r="B102" s="4" t="s">
        <v>1788</v>
      </c>
      <c r="C102" s="3" t="s">
        <v>1789</v>
      </c>
      <c r="D102">
        <v>2700</v>
      </c>
      <c r="E102">
        <v>1012</v>
      </c>
      <c r="F102" s="5">
        <f t="shared" si="5"/>
        <v>37.481481481481481</v>
      </c>
      <c r="G102" t="s">
        <v>14</v>
      </c>
      <c r="H102">
        <v>1</v>
      </c>
      <c r="I102">
        <f t="shared" si="8"/>
        <v>1012</v>
      </c>
      <c r="J102" t="s">
        <v>107</v>
      </c>
      <c r="K102" t="s">
        <v>108</v>
      </c>
      <c r="L102">
        <v>1579068000</v>
      </c>
      <c r="M102" s="9">
        <f t="shared" si="6"/>
        <v>43845.25</v>
      </c>
      <c r="N102">
        <v>1581141600</v>
      </c>
      <c r="O102" s="9">
        <f t="shared" si="7"/>
        <v>43869.25</v>
      </c>
      <c r="P102" t="b">
        <v>0</v>
      </c>
      <c r="Q102" t="b">
        <v>0</v>
      </c>
      <c r="R102" t="s">
        <v>148</v>
      </c>
      <c r="S102" t="s">
        <v>2035</v>
      </c>
      <c r="T102" t="s">
        <v>2057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5"/>
        <v>1021.4444444444445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 s="9">
        <f t="shared" si="6"/>
        <v>42056.25</v>
      </c>
      <c r="N103">
        <v>1425103200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5"/>
        <v>281.67567567567568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 s="9">
        <f t="shared" si="6"/>
        <v>43234.208333333328</v>
      </c>
      <c r="N104">
        <v>1526878800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64</v>
      </c>
      <c r="B105" s="4" t="s">
        <v>176</v>
      </c>
      <c r="C105" s="3" t="s">
        <v>177</v>
      </c>
      <c r="D105">
        <v>2800</v>
      </c>
      <c r="E105">
        <v>2734</v>
      </c>
      <c r="F105" s="5">
        <f t="shared" si="5"/>
        <v>97.642857142857139</v>
      </c>
      <c r="G105" t="s">
        <v>14</v>
      </c>
      <c r="H105">
        <v>37</v>
      </c>
      <c r="I105">
        <f t="shared" si="8"/>
        <v>73.89</v>
      </c>
      <c r="J105" t="s">
        <v>21</v>
      </c>
      <c r="K105" t="s">
        <v>22</v>
      </c>
      <c r="L105">
        <v>1530507600</v>
      </c>
      <c r="M105" s="9">
        <f t="shared" si="6"/>
        <v>43283.208333333328</v>
      </c>
      <c r="N105">
        <v>1531803600</v>
      </c>
      <c r="O105" s="9">
        <f t="shared" si="7"/>
        <v>43298.208333333328</v>
      </c>
      <c r="P105" t="b">
        <v>0</v>
      </c>
      <c r="Q105" t="b">
        <v>1</v>
      </c>
      <c r="R105" t="s">
        <v>28</v>
      </c>
      <c r="S105" t="s">
        <v>2037</v>
      </c>
      <c r="T105" t="s">
        <v>2038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5"/>
        <v>143.14010067114094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 s="9">
        <f t="shared" si="6"/>
        <v>42878.208333333328</v>
      </c>
      <c r="N106">
        <v>1495602000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5"/>
        <v>144.54411764705884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 s="9">
        <f t="shared" si="6"/>
        <v>41366.208333333336</v>
      </c>
      <c r="N107">
        <v>1366434000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5"/>
        <v>359.12820512820514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 s="9">
        <f t="shared" si="6"/>
        <v>43716.208333333328</v>
      </c>
      <c r="N108">
        <v>1568350800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5"/>
        <v>186.48571428571427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 s="9">
        <f t="shared" si="6"/>
        <v>43213.208333333328</v>
      </c>
      <c r="N109">
        <v>1525928400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5"/>
        <v>595.26666666666665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 s="9">
        <f t="shared" si="6"/>
        <v>41005.208333333336</v>
      </c>
      <c r="N110">
        <v>1336885200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352</v>
      </c>
      <c r="B111" s="4" t="s">
        <v>756</v>
      </c>
      <c r="C111" s="3" t="s">
        <v>757</v>
      </c>
      <c r="D111">
        <v>2800</v>
      </c>
      <c r="E111">
        <v>977</v>
      </c>
      <c r="F111" s="5">
        <f t="shared" si="5"/>
        <v>34.892857142857139</v>
      </c>
      <c r="G111" t="s">
        <v>14</v>
      </c>
      <c r="H111">
        <v>60</v>
      </c>
      <c r="I111">
        <f t="shared" si="8"/>
        <v>16.28</v>
      </c>
      <c r="J111" t="s">
        <v>15</v>
      </c>
      <c r="K111" t="s">
        <v>16</v>
      </c>
      <c r="L111">
        <v>1446876000</v>
      </c>
      <c r="M111" s="9">
        <f t="shared" si="6"/>
        <v>42315.25</v>
      </c>
      <c r="N111">
        <v>1447567200</v>
      </c>
      <c r="O111" s="9">
        <f t="shared" si="7"/>
        <v>42323.25</v>
      </c>
      <c r="P111" t="b">
        <v>0</v>
      </c>
      <c r="Q111" t="b">
        <v>0</v>
      </c>
      <c r="R111" t="s">
        <v>33</v>
      </c>
      <c r="S111" t="s">
        <v>2039</v>
      </c>
      <c r="T111" t="s">
        <v>2040</v>
      </c>
    </row>
    <row r="112" spans="1:20" x14ac:dyDescent="0.35">
      <c r="A112">
        <v>66</v>
      </c>
      <c r="B112" s="4" t="s">
        <v>180</v>
      </c>
      <c r="C112" s="3" t="s">
        <v>181</v>
      </c>
      <c r="D112">
        <v>2900</v>
      </c>
      <c r="E112">
        <v>1307</v>
      </c>
      <c r="F112" s="5">
        <f t="shared" si="5"/>
        <v>45.068965517241381</v>
      </c>
      <c r="G112" t="s">
        <v>14</v>
      </c>
      <c r="H112">
        <v>296</v>
      </c>
      <c r="I112">
        <f t="shared" si="8"/>
        <v>4.42</v>
      </c>
      <c r="J112" t="s">
        <v>21</v>
      </c>
      <c r="K112" t="s">
        <v>22</v>
      </c>
      <c r="L112">
        <v>1428469200</v>
      </c>
      <c r="M112" s="9">
        <f t="shared" si="6"/>
        <v>42102.208333333328</v>
      </c>
      <c r="N112">
        <v>1428901200</v>
      </c>
      <c r="O112" s="9">
        <f t="shared" si="7"/>
        <v>42107.208333333328</v>
      </c>
      <c r="P112" t="b">
        <v>0</v>
      </c>
      <c r="Q112" t="b">
        <v>1</v>
      </c>
      <c r="R112" t="s">
        <v>33</v>
      </c>
      <c r="S112" t="s">
        <v>2039</v>
      </c>
      <c r="T112" t="s">
        <v>2040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5"/>
        <v>119.95602605863192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 s="9">
        <f t="shared" si="6"/>
        <v>41174.208333333336</v>
      </c>
      <c r="N113">
        <v>1348808400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5"/>
        <v>268.82978723404256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 s="9">
        <f t="shared" si="6"/>
        <v>41875.208333333336</v>
      </c>
      <c r="N114">
        <v>1410152400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5"/>
        <v>376.87878787878788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 s="9">
        <f t="shared" si="6"/>
        <v>42990.208333333328</v>
      </c>
      <c r="N115">
        <v>1505797200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5"/>
        <v>727.15789473684208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 s="9">
        <f t="shared" si="6"/>
        <v>43564.208333333328</v>
      </c>
      <c r="N116">
        <v>1554872400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239</v>
      </c>
      <c r="B117" s="4" t="s">
        <v>530</v>
      </c>
      <c r="C117" s="3" t="s">
        <v>531</v>
      </c>
      <c r="D117">
        <v>3200</v>
      </c>
      <c r="E117">
        <v>3127</v>
      </c>
      <c r="F117" s="5">
        <f t="shared" si="5"/>
        <v>97.71875</v>
      </c>
      <c r="G117" t="s">
        <v>14</v>
      </c>
      <c r="H117">
        <v>3304</v>
      </c>
      <c r="I117">
        <f t="shared" si="8"/>
        <v>0.95</v>
      </c>
      <c r="J117" t="s">
        <v>21</v>
      </c>
      <c r="K117" t="s">
        <v>22</v>
      </c>
      <c r="L117">
        <v>1440824400</v>
      </c>
      <c r="M117" s="9">
        <f t="shared" si="6"/>
        <v>42245.208333333328</v>
      </c>
      <c r="N117">
        <v>1441170000</v>
      </c>
      <c r="O117" s="9">
        <f t="shared" si="7"/>
        <v>42249.208333333328</v>
      </c>
      <c r="P117" t="b">
        <v>0</v>
      </c>
      <c r="Q117" t="b">
        <v>0</v>
      </c>
      <c r="R117" t="s">
        <v>65</v>
      </c>
      <c r="S117" t="s">
        <v>2037</v>
      </c>
      <c r="T117" t="s">
        <v>2046</v>
      </c>
    </row>
    <row r="118" spans="1:20" x14ac:dyDescent="0.35">
      <c r="A118">
        <v>814</v>
      </c>
      <c r="B118" s="4" t="s">
        <v>1662</v>
      </c>
      <c r="C118" s="3" t="s">
        <v>1663</v>
      </c>
      <c r="D118">
        <v>3200</v>
      </c>
      <c r="E118">
        <v>2950</v>
      </c>
      <c r="F118" s="5">
        <f t="shared" si="5"/>
        <v>92.1875</v>
      </c>
      <c r="G118" t="s">
        <v>14</v>
      </c>
      <c r="H118">
        <v>73</v>
      </c>
      <c r="I118">
        <f t="shared" si="8"/>
        <v>40.409999999999997</v>
      </c>
      <c r="J118" t="s">
        <v>36</v>
      </c>
      <c r="K118" t="s">
        <v>37</v>
      </c>
      <c r="L118">
        <v>1464325200</v>
      </c>
      <c r="M118" s="9">
        <f t="shared" si="6"/>
        <v>42517.208333333328</v>
      </c>
      <c r="N118">
        <v>1464498000</v>
      </c>
      <c r="O118" s="9">
        <f t="shared" si="7"/>
        <v>42519.208333333328</v>
      </c>
      <c r="P118" t="b">
        <v>0</v>
      </c>
      <c r="Q118" t="b">
        <v>1</v>
      </c>
      <c r="R118" t="s">
        <v>23</v>
      </c>
      <c r="S118" t="s">
        <v>2035</v>
      </c>
      <c r="T118" t="s">
        <v>2036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5"/>
        <v>173.9387755102041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 s="9">
        <f t="shared" si="6"/>
        <v>40808.208333333336</v>
      </c>
      <c r="N119">
        <v>1317186000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5"/>
        <v>117.61111111111111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 s="9">
        <f t="shared" si="6"/>
        <v>41665.25</v>
      </c>
      <c r="N120">
        <v>1391234400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5"/>
        <v>214.96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 s="9">
        <f t="shared" si="6"/>
        <v>41806.208333333336</v>
      </c>
      <c r="N121">
        <v>1404363600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5"/>
        <v>149.49667110519306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 s="9">
        <f t="shared" si="6"/>
        <v>42111.208333333328</v>
      </c>
      <c r="N122">
        <v>1429592400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5"/>
        <v>219.33995584988963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 s="9">
        <f t="shared" si="6"/>
        <v>41917.208333333336</v>
      </c>
      <c r="N123">
        <v>1413608400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953</v>
      </c>
      <c r="B124" s="4" t="s">
        <v>1936</v>
      </c>
      <c r="C124" s="3" t="s">
        <v>1937</v>
      </c>
      <c r="D124">
        <v>3300</v>
      </c>
      <c r="E124">
        <v>1980</v>
      </c>
      <c r="F124" s="5">
        <f t="shared" si="5"/>
        <v>60</v>
      </c>
      <c r="G124" t="s">
        <v>14</v>
      </c>
      <c r="H124">
        <v>3387</v>
      </c>
      <c r="I124">
        <f t="shared" si="8"/>
        <v>0.57999999999999996</v>
      </c>
      <c r="J124" t="s">
        <v>21</v>
      </c>
      <c r="K124" t="s">
        <v>22</v>
      </c>
      <c r="L124">
        <v>1450591200</v>
      </c>
      <c r="M124" s="9">
        <f t="shared" si="6"/>
        <v>42358.25</v>
      </c>
      <c r="N124">
        <v>1453701600</v>
      </c>
      <c r="O124" s="9">
        <f t="shared" si="7"/>
        <v>42394.25</v>
      </c>
      <c r="P124" t="b">
        <v>0</v>
      </c>
      <c r="Q124" t="b">
        <v>1</v>
      </c>
      <c r="R124" t="s">
        <v>474</v>
      </c>
      <c r="S124" t="s">
        <v>2041</v>
      </c>
      <c r="T124" t="s">
        <v>2063</v>
      </c>
    </row>
    <row r="125" spans="1:20" x14ac:dyDescent="0.35">
      <c r="A125">
        <v>303</v>
      </c>
      <c r="B125" s="4" t="s">
        <v>658</v>
      </c>
      <c r="C125" s="3" t="s">
        <v>659</v>
      </c>
      <c r="D125">
        <v>3400</v>
      </c>
      <c r="E125">
        <v>2809</v>
      </c>
      <c r="F125" s="5">
        <f t="shared" si="5"/>
        <v>82.617647058823536</v>
      </c>
      <c r="G125" t="s">
        <v>14</v>
      </c>
      <c r="H125">
        <v>662</v>
      </c>
      <c r="I125">
        <f t="shared" si="8"/>
        <v>4.24</v>
      </c>
      <c r="J125" t="s">
        <v>21</v>
      </c>
      <c r="K125" t="s">
        <v>22</v>
      </c>
      <c r="L125">
        <v>1452146400</v>
      </c>
      <c r="M125" s="9">
        <f t="shared" si="6"/>
        <v>42376.25</v>
      </c>
      <c r="N125">
        <v>1452578400</v>
      </c>
      <c r="O125" s="9">
        <f t="shared" si="7"/>
        <v>42381.25</v>
      </c>
      <c r="P125" t="b">
        <v>0</v>
      </c>
      <c r="Q125" t="b">
        <v>0</v>
      </c>
      <c r="R125" t="s">
        <v>60</v>
      </c>
      <c r="S125" t="s">
        <v>2035</v>
      </c>
      <c r="T125" t="s">
        <v>2045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5"/>
        <v>367.76923076923077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 s="9">
        <f t="shared" si="6"/>
        <v>43598.208333333328</v>
      </c>
      <c r="N126">
        <v>1562302800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5"/>
        <v>159.90566037735849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 s="9">
        <f t="shared" si="6"/>
        <v>43362.208333333328</v>
      </c>
      <c r="N127">
        <v>1537678800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571</v>
      </c>
      <c r="B128" s="4" t="s">
        <v>1186</v>
      </c>
      <c r="C128" s="3" t="s">
        <v>1187</v>
      </c>
      <c r="D128">
        <v>3500</v>
      </c>
      <c r="E128">
        <v>3295</v>
      </c>
      <c r="F128" s="5">
        <f t="shared" si="5"/>
        <v>94.142857142857139</v>
      </c>
      <c r="G128" t="s">
        <v>14</v>
      </c>
      <c r="H128">
        <v>774</v>
      </c>
      <c r="I128">
        <f t="shared" si="8"/>
        <v>4.26</v>
      </c>
      <c r="J128" t="s">
        <v>107</v>
      </c>
      <c r="K128" t="s">
        <v>108</v>
      </c>
      <c r="L128">
        <v>1434690000</v>
      </c>
      <c r="M128" s="9">
        <f t="shared" si="6"/>
        <v>42174.208333333328</v>
      </c>
      <c r="N128">
        <v>1438750800</v>
      </c>
      <c r="O128" s="9">
        <f t="shared" si="7"/>
        <v>42221.208333333328</v>
      </c>
      <c r="P128" t="b">
        <v>0</v>
      </c>
      <c r="Q128" t="b">
        <v>0</v>
      </c>
      <c r="R128" t="s">
        <v>100</v>
      </c>
      <c r="S128" t="s">
        <v>2041</v>
      </c>
      <c r="T128" t="s">
        <v>2052</v>
      </c>
    </row>
    <row r="129" spans="1:20" x14ac:dyDescent="0.35">
      <c r="A129">
        <v>947</v>
      </c>
      <c r="B129" s="4" t="s">
        <v>1924</v>
      </c>
      <c r="C129" s="3" t="s">
        <v>1925</v>
      </c>
      <c r="D129">
        <v>3600</v>
      </c>
      <c r="E129">
        <v>961</v>
      </c>
      <c r="F129" s="5">
        <f t="shared" si="5"/>
        <v>26.694444444444443</v>
      </c>
      <c r="G129" t="s">
        <v>14</v>
      </c>
      <c r="H129">
        <v>672</v>
      </c>
      <c r="I129">
        <f t="shared" si="8"/>
        <v>1.43</v>
      </c>
      <c r="J129" t="s">
        <v>21</v>
      </c>
      <c r="K129" t="s">
        <v>22</v>
      </c>
      <c r="L129">
        <v>1411707600</v>
      </c>
      <c r="M129" s="9">
        <f t="shared" si="6"/>
        <v>41908.208333333336</v>
      </c>
      <c r="N129">
        <v>1412312400</v>
      </c>
      <c r="O129" s="9">
        <f t="shared" si="7"/>
        <v>41915.208333333336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ref="F130:F193" si="9">100*(E130/D130)</f>
        <v>60.334277620396605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 s="9">
        <f t="shared" ref="M130:M193" si="10">(((L130/60)/60)/24)+DATE(1970,1,1)</f>
        <v>40417.208333333336</v>
      </c>
      <c r="N130">
        <v>1284008400</v>
      </c>
      <c r="O130" s="9">
        <f t="shared" ref="O130:O193" si="11"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si="9"/>
        <v>3.202693602693603</v>
      </c>
      <c r="G131" t="s">
        <v>74</v>
      </c>
      <c r="H131">
        <v>55</v>
      </c>
      <c r="I131">
        <f t="shared" si="8"/>
        <v>86.47</v>
      </c>
      <c r="J131" t="s">
        <v>26</v>
      </c>
      <c r="K131" t="s">
        <v>27</v>
      </c>
      <c r="L131">
        <v>1422943200</v>
      </c>
      <c r="M131" s="9">
        <f t="shared" si="10"/>
        <v>42038.25</v>
      </c>
      <c r="N131">
        <v>1425103200</v>
      </c>
      <c r="O131" s="9">
        <f t="shared" si="11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9"/>
        <v>155.46875</v>
      </c>
      <c r="G132" t="s">
        <v>20</v>
      </c>
      <c r="H132">
        <v>533</v>
      </c>
      <c r="I132">
        <f t="shared" si="8"/>
        <v>28</v>
      </c>
      <c r="J132" t="s">
        <v>36</v>
      </c>
      <c r="K132" t="s">
        <v>37</v>
      </c>
      <c r="L132">
        <v>1319605200</v>
      </c>
      <c r="M132" s="9">
        <f t="shared" si="10"/>
        <v>40842.208333333336</v>
      </c>
      <c r="N132">
        <v>1320991200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9"/>
        <v>100.85974499089254</v>
      </c>
      <c r="G133" t="s">
        <v>20</v>
      </c>
      <c r="H133">
        <v>2443</v>
      </c>
      <c r="I133">
        <f t="shared" si="8"/>
        <v>68</v>
      </c>
      <c r="J133" t="s">
        <v>40</v>
      </c>
      <c r="K133" t="s">
        <v>41</v>
      </c>
      <c r="L133">
        <v>1385704800</v>
      </c>
      <c r="M133" s="9">
        <f t="shared" si="10"/>
        <v>41607.25</v>
      </c>
      <c r="N133">
        <v>1386828000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9"/>
        <v>116.18181818181819</v>
      </c>
      <c r="G134" t="s">
        <v>20</v>
      </c>
      <c r="H134">
        <v>89</v>
      </c>
      <c r="I134">
        <f t="shared" si="8"/>
        <v>43.08</v>
      </c>
      <c r="J134" t="s">
        <v>21</v>
      </c>
      <c r="K134" t="s">
        <v>22</v>
      </c>
      <c r="L134">
        <v>1515736800</v>
      </c>
      <c r="M134" s="9">
        <f t="shared" si="10"/>
        <v>43112.25</v>
      </c>
      <c r="N134">
        <v>1517119200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9"/>
        <v>310.77777777777777</v>
      </c>
      <c r="G135" t="s">
        <v>20</v>
      </c>
      <c r="H135">
        <v>159</v>
      </c>
      <c r="I135">
        <f t="shared" si="8"/>
        <v>87.96</v>
      </c>
      <c r="J135" t="s">
        <v>21</v>
      </c>
      <c r="K135" t="s">
        <v>22</v>
      </c>
      <c r="L135">
        <v>1313125200</v>
      </c>
      <c r="M135" s="9">
        <f t="shared" si="10"/>
        <v>40767.208333333336</v>
      </c>
      <c r="N135">
        <v>1315026000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190</v>
      </c>
      <c r="B136" s="4" t="s">
        <v>432</v>
      </c>
      <c r="C136" s="3" t="s">
        <v>433</v>
      </c>
      <c r="D136">
        <v>3700</v>
      </c>
      <c r="E136">
        <v>2538</v>
      </c>
      <c r="F136" s="5">
        <f t="shared" si="9"/>
        <v>68.594594594594597</v>
      </c>
      <c r="G136" t="s">
        <v>14</v>
      </c>
      <c r="H136">
        <v>940</v>
      </c>
      <c r="I136">
        <f t="shared" si="8"/>
        <v>2.7</v>
      </c>
      <c r="J136" t="s">
        <v>21</v>
      </c>
      <c r="K136" t="s">
        <v>22</v>
      </c>
      <c r="L136">
        <v>1370322000</v>
      </c>
      <c r="M136" s="9">
        <f t="shared" si="10"/>
        <v>41429.208333333336</v>
      </c>
      <c r="N136">
        <v>1370408400</v>
      </c>
      <c r="O136" s="9">
        <f t="shared" si="11"/>
        <v>41430.208333333336</v>
      </c>
      <c r="P136" t="b">
        <v>0</v>
      </c>
      <c r="Q136" t="b">
        <v>1</v>
      </c>
      <c r="R136" t="s">
        <v>33</v>
      </c>
      <c r="S136" t="s">
        <v>2039</v>
      </c>
      <c r="T136" t="s">
        <v>2040</v>
      </c>
    </row>
    <row r="137" spans="1:20" x14ac:dyDescent="0.35">
      <c r="A137">
        <v>916</v>
      </c>
      <c r="B137" s="4" t="s">
        <v>1864</v>
      </c>
      <c r="C137" s="3" t="s">
        <v>1865</v>
      </c>
      <c r="D137">
        <v>3700</v>
      </c>
      <c r="E137">
        <v>1343</v>
      </c>
      <c r="F137" s="5">
        <f t="shared" si="9"/>
        <v>36.297297297297298</v>
      </c>
      <c r="G137" t="s">
        <v>14</v>
      </c>
      <c r="H137">
        <v>117</v>
      </c>
      <c r="I137">
        <f t="shared" si="8"/>
        <v>11.48</v>
      </c>
      <c r="J137" t="s">
        <v>21</v>
      </c>
      <c r="K137" t="s">
        <v>22</v>
      </c>
      <c r="L137">
        <v>1418882400</v>
      </c>
      <c r="M137" s="9">
        <f t="shared" si="10"/>
        <v>41991.25</v>
      </c>
      <c r="N137">
        <v>1419660000</v>
      </c>
      <c r="O137" s="9">
        <f t="shared" si="11"/>
        <v>42000.25</v>
      </c>
      <c r="P137" t="b">
        <v>0</v>
      </c>
      <c r="Q137" t="b">
        <v>0</v>
      </c>
      <c r="R137" t="s">
        <v>122</v>
      </c>
      <c r="S137" t="s">
        <v>2054</v>
      </c>
      <c r="T137" t="s">
        <v>2055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9"/>
        <v>3.2862318840579712</v>
      </c>
      <c r="G138" t="s">
        <v>74</v>
      </c>
      <c r="H138">
        <v>58</v>
      </c>
      <c r="I138">
        <f t="shared" si="8"/>
        <v>46.91</v>
      </c>
      <c r="J138" t="s">
        <v>21</v>
      </c>
      <c r="K138" t="s">
        <v>22</v>
      </c>
      <c r="L138">
        <v>1402117200</v>
      </c>
      <c r="M138" s="9">
        <f t="shared" si="10"/>
        <v>41797.208333333336</v>
      </c>
      <c r="N138">
        <v>1403154000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9"/>
        <v>261.77777777777777</v>
      </c>
      <c r="G139" t="s">
        <v>20</v>
      </c>
      <c r="H139">
        <v>50</v>
      </c>
      <c r="I139">
        <f t="shared" si="8"/>
        <v>94.24</v>
      </c>
      <c r="J139" t="s">
        <v>21</v>
      </c>
      <c r="K139" t="s">
        <v>22</v>
      </c>
      <c r="L139">
        <v>1286341200</v>
      </c>
      <c r="M139" s="9">
        <f t="shared" si="10"/>
        <v>40457.208333333336</v>
      </c>
      <c r="N139">
        <v>1286859600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x14ac:dyDescent="0.35">
      <c r="A140">
        <v>299</v>
      </c>
      <c r="B140" s="4" t="s">
        <v>650</v>
      </c>
      <c r="C140" s="3" t="s">
        <v>651</v>
      </c>
      <c r="D140">
        <v>3800</v>
      </c>
      <c r="E140">
        <v>1954</v>
      </c>
      <c r="F140" s="5">
        <f t="shared" si="9"/>
        <v>51.421052631578945</v>
      </c>
      <c r="G140" t="s">
        <v>14</v>
      </c>
      <c r="H140">
        <v>115</v>
      </c>
      <c r="I140">
        <f t="shared" si="8"/>
        <v>16.989999999999998</v>
      </c>
      <c r="J140" t="s">
        <v>21</v>
      </c>
      <c r="K140" t="s">
        <v>22</v>
      </c>
      <c r="L140">
        <v>1456984800</v>
      </c>
      <c r="M140" s="9">
        <f t="shared" si="10"/>
        <v>42432.25</v>
      </c>
      <c r="N140">
        <v>1461819600</v>
      </c>
      <c r="O140" s="9">
        <f t="shared" si="11"/>
        <v>42488.208333333328</v>
      </c>
      <c r="P140" t="b">
        <v>0</v>
      </c>
      <c r="Q140" t="b">
        <v>0</v>
      </c>
      <c r="R140" t="s">
        <v>17</v>
      </c>
      <c r="S140" t="s">
        <v>2033</v>
      </c>
      <c r="T140" t="s">
        <v>2034</v>
      </c>
    </row>
    <row r="141" spans="1:20" x14ac:dyDescent="0.35">
      <c r="A141">
        <v>743</v>
      </c>
      <c r="B141" s="4" t="s">
        <v>1522</v>
      </c>
      <c r="C141" s="3" t="s">
        <v>1523</v>
      </c>
      <c r="D141">
        <v>3900</v>
      </c>
      <c r="E141">
        <v>504</v>
      </c>
      <c r="F141" s="5">
        <f t="shared" si="9"/>
        <v>12.923076923076923</v>
      </c>
      <c r="G141" t="s">
        <v>14</v>
      </c>
      <c r="H141">
        <v>326</v>
      </c>
      <c r="I141">
        <f t="shared" si="8"/>
        <v>1.55</v>
      </c>
      <c r="J141" t="s">
        <v>21</v>
      </c>
      <c r="K141" t="s">
        <v>22</v>
      </c>
      <c r="L141">
        <v>1445403600</v>
      </c>
      <c r="M141" s="9">
        <f t="shared" si="10"/>
        <v>42298.208333333328</v>
      </c>
      <c r="N141">
        <v>1445922000</v>
      </c>
      <c r="O141" s="9">
        <f t="shared" si="11"/>
        <v>42304.208333333328</v>
      </c>
      <c r="P141" t="b">
        <v>0</v>
      </c>
      <c r="Q141" t="b">
        <v>1</v>
      </c>
      <c r="R141" t="s">
        <v>33</v>
      </c>
      <c r="S141" t="s">
        <v>2039</v>
      </c>
      <c r="T141" t="s">
        <v>2040</v>
      </c>
    </row>
    <row r="142" spans="1:20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9"/>
        <v>223.16363636363636</v>
      </c>
      <c r="G142" t="s">
        <v>20</v>
      </c>
      <c r="H142">
        <v>186</v>
      </c>
      <c r="I142">
        <f t="shared" si="8"/>
        <v>65.989999999999995</v>
      </c>
      <c r="J142" t="s">
        <v>21</v>
      </c>
      <c r="K142" t="s">
        <v>22</v>
      </c>
      <c r="L142">
        <v>1519538400</v>
      </c>
      <c r="M142" s="9">
        <f t="shared" si="10"/>
        <v>43156.25</v>
      </c>
      <c r="N142">
        <v>1519970400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9"/>
        <v>101.59097978227061</v>
      </c>
      <c r="G143" t="s">
        <v>20</v>
      </c>
      <c r="H143">
        <v>1071</v>
      </c>
      <c r="I143">
        <f t="shared" si="8"/>
        <v>60.99</v>
      </c>
      <c r="J143" t="s">
        <v>21</v>
      </c>
      <c r="K143" t="s">
        <v>22</v>
      </c>
      <c r="L143">
        <v>1434085200</v>
      </c>
      <c r="M143" s="9">
        <f t="shared" si="10"/>
        <v>42167.208333333328</v>
      </c>
      <c r="N143">
        <v>1434603600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9"/>
        <v>230.03999999999996</v>
      </c>
      <c r="G144" t="s">
        <v>20</v>
      </c>
      <c r="H144">
        <v>117</v>
      </c>
      <c r="I144">
        <f t="shared" si="8"/>
        <v>98.31</v>
      </c>
      <c r="J144" t="s">
        <v>21</v>
      </c>
      <c r="K144" t="s">
        <v>22</v>
      </c>
      <c r="L144">
        <v>1333688400</v>
      </c>
      <c r="M144" s="9">
        <f t="shared" si="10"/>
        <v>41005.208333333336</v>
      </c>
      <c r="N144">
        <v>1337230800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9"/>
        <v>135.59259259259261</v>
      </c>
      <c r="G145" t="s">
        <v>20</v>
      </c>
      <c r="H145">
        <v>70</v>
      </c>
      <c r="I145">
        <f t="shared" si="8"/>
        <v>104.6</v>
      </c>
      <c r="J145" t="s">
        <v>21</v>
      </c>
      <c r="K145" t="s">
        <v>22</v>
      </c>
      <c r="L145">
        <v>1277701200</v>
      </c>
      <c r="M145" s="9">
        <f t="shared" si="10"/>
        <v>40357.208333333336</v>
      </c>
      <c r="N145">
        <v>1279429200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9"/>
        <v>129.1</v>
      </c>
      <c r="G146" t="s">
        <v>20</v>
      </c>
      <c r="H146">
        <v>135</v>
      </c>
      <c r="I146">
        <f t="shared" si="8"/>
        <v>86.07</v>
      </c>
      <c r="J146" t="s">
        <v>21</v>
      </c>
      <c r="K146" t="s">
        <v>22</v>
      </c>
      <c r="L146">
        <v>1560747600</v>
      </c>
      <c r="M146" s="9">
        <f t="shared" si="10"/>
        <v>43633.208333333328</v>
      </c>
      <c r="N146">
        <v>1561438800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9"/>
        <v>236.512</v>
      </c>
      <c r="G147" t="s">
        <v>20</v>
      </c>
      <c r="H147">
        <v>768</v>
      </c>
      <c r="I147">
        <f t="shared" si="8"/>
        <v>76.989999999999995</v>
      </c>
      <c r="J147" t="s">
        <v>98</v>
      </c>
      <c r="K147" t="s">
        <v>99</v>
      </c>
      <c r="L147">
        <v>1410066000</v>
      </c>
      <c r="M147" s="9">
        <f t="shared" si="10"/>
        <v>41889.208333333336</v>
      </c>
      <c r="N147">
        <v>1410498000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9"/>
        <v>17.25</v>
      </c>
      <c r="G148" t="s">
        <v>74</v>
      </c>
      <c r="H148">
        <v>51</v>
      </c>
      <c r="I148">
        <f t="shared" si="8"/>
        <v>29.76</v>
      </c>
      <c r="J148" t="s">
        <v>21</v>
      </c>
      <c r="K148" t="s">
        <v>22</v>
      </c>
      <c r="L148">
        <v>1320732000</v>
      </c>
      <c r="M148" s="9">
        <f t="shared" si="10"/>
        <v>40855.25</v>
      </c>
      <c r="N148">
        <v>1322460000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9"/>
        <v>112.49397590361446</v>
      </c>
      <c r="G149" t="s">
        <v>20</v>
      </c>
      <c r="H149">
        <v>199</v>
      </c>
      <c r="I149">
        <f t="shared" si="8"/>
        <v>46.92</v>
      </c>
      <c r="J149" t="s">
        <v>21</v>
      </c>
      <c r="K149" t="s">
        <v>22</v>
      </c>
      <c r="L149">
        <v>1465794000</v>
      </c>
      <c r="M149" s="9">
        <f t="shared" si="10"/>
        <v>42534.208333333328</v>
      </c>
      <c r="N149">
        <v>1466312400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9"/>
        <v>121.02150537634408</v>
      </c>
      <c r="G150" t="s">
        <v>20</v>
      </c>
      <c r="H150">
        <v>107</v>
      </c>
      <c r="I150">
        <f t="shared" si="8"/>
        <v>105.19</v>
      </c>
      <c r="J150" t="s">
        <v>21</v>
      </c>
      <c r="K150" t="s">
        <v>22</v>
      </c>
      <c r="L150">
        <v>1500958800</v>
      </c>
      <c r="M150" s="9">
        <f t="shared" si="10"/>
        <v>42941.208333333328</v>
      </c>
      <c r="N150">
        <v>1501736400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9"/>
        <v>219.87096774193549</v>
      </c>
      <c r="G151" t="s">
        <v>20</v>
      </c>
      <c r="H151">
        <v>195</v>
      </c>
      <c r="I151">
        <f t="shared" si="8"/>
        <v>69.91</v>
      </c>
      <c r="J151" t="s">
        <v>21</v>
      </c>
      <c r="K151" t="s">
        <v>22</v>
      </c>
      <c r="L151">
        <v>1357020000</v>
      </c>
      <c r="M151" s="9">
        <f t="shared" si="10"/>
        <v>41275.25</v>
      </c>
      <c r="N151">
        <v>1361512800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454</v>
      </c>
      <c r="B152" s="4" t="s">
        <v>956</v>
      </c>
      <c r="C152" s="3" t="s">
        <v>957</v>
      </c>
      <c r="D152">
        <v>4000</v>
      </c>
      <c r="E152">
        <v>1763</v>
      </c>
      <c r="F152" s="5">
        <f t="shared" si="9"/>
        <v>44.074999999999996</v>
      </c>
      <c r="G152" t="s">
        <v>14</v>
      </c>
      <c r="H152">
        <v>1</v>
      </c>
      <c r="I152">
        <f t="shared" ref="I152:I215" si="12">ROUND(E152/H152,2)</f>
        <v>1763</v>
      </c>
      <c r="J152" t="s">
        <v>21</v>
      </c>
      <c r="K152" t="s">
        <v>22</v>
      </c>
      <c r="L152">
        <v>1382331600</v>
      </c>
      <c r="M152" s="9">
        <f t="shared" si="10"/>
        <v>41568.208333333336</v>
      </c>
      <c r="N152">
        <v>1385445600</v>
      </c>
      <c r="O152" s="9">
        <f t="shared" si="11"/>
        <v>41604.25</v>
      </c>
      <c r="P152" t="b">
        <v>0</v>
      </c>
      <c r="Q152" t="b">
        <v>1</v>
      </c>
      <c r="R152" t="s">
        <v>53</v>
      </c>
      <c r="S152" t="s">
        <v>2041</v>
      </c>
      <c r="T152" t="s">
        <v>2044</v>
      </c>
    </row>
    <row r="153" spans="1:20" x14ac:dyDescent="0.35">
      <c r="A153">
        <v>468</v>
      </c>
      <c r="B153" s="4" t="s">
        <v>984</v>
      </c>
      <c r="C153" s="3" t="s">
        <v>985</v>
      </c>
      <c r="D153">
        <v>4000</v>
      </c>
      <c r="E153">
        <v>1620</v>
      </c>
      <c r="F153" s="5">
        <f t="shared" si="9"/>
        <v>40.5</v>
      </c>
      <c r="G153" t="s">
        <v>14</v>
      </c>
      <c r="H153">
        <v>1467</v>
      </c>
      <c r="I153">
        <f t="shared" si="12"/>
        <v>1.1000000000000001</v>
      </c>
      <c r="J153" t="s">
        <v>21</v>
      </c>
      <c r="K153" t="s">
        <v>22</v>
      </c>
      <c r="L153">
        <v>1555218000</v>
      </c>
      <c r="M153" s="9">
        <f t="shared" si="10"/>
        <v>43569.208333333328</v>
      </c>
      <c r="N153">
        <v>1556600400</v>
      </c>
      <c r="O153" s="9">
        <f t="shared" si="11"/>
        <v>43585.208333333328</v>
      </c>
      <c r="P153" t="b">
        <v>0</v>
      </c>
      <c r="Q153" t="b">
        <v>0</v>
      </c>
      <c r="R153" t="s">
        <v>33</v>
      </c>
      <c r="S153" t="s">
        <v>2039</v>
      </c>
      <c r="T153" t="s">
        <v>2040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9"/>
        <v>423.06746987951806</v>
      </c>
      <c r="G154" t="s">
        <v>20</v>
      </c>
      <c r="H154">
        <v>3376</v>
      </c>
      <c r="I154">
        <f t="shared" si="12"/>
        <v>52.01</v>
      </c>
      <c r="J154" t="s">
        <v>21</v>
      </c>
      <c r="K154" t="s">
        <v>22</v>
      </c>
      <c r="L154">
        <v>1487311200</v>
      </c>
      <c r="M154" s="9">
        <f t="shared" si="10"/>
        <v>42783.25</v>
      </c>
      <c r="N154">
        <v>1487916000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858</v>
      </c>
      <c r="B155" s="4" t="s">
        <v>1748</v>
      </c>
      <c r="C155" s="3" t="s">
        <v>1749</v>
      </c>
      <c r="D155">
        <v>4000</v>
      </c>
      <c r="E155">
        <v>2778</v>
      </c>
      <c r="F155" s="5">
        <f t="shared" si="9"/>
        <v>69.45</v>
      </c>
      <c r="G155" t="s">
        <v>14</v>
      </c>
      <c r="H155">
        <v>5681</v>
      </c>
      <c r="I155">
        <f t="shared" si="12"/>
        <v>0.49</v>
      </c>
      <c r="J155" t="s">
        <v>21</v>
      </c>
      <c r="K155" t="s">
        <v>22</v>
      </c>
      <c r="L155">
        <v>1524286800</v>
      </c>
      <c r="M155" s="9">
        <f t="shared" si="10"/>
        <v>43211.208333333328</v>
      </c>
      <c r="N155">
        <v>1524891600</v>
      </c>
      <c r="O155" s="9">
        <f t="shared" si="11"/>
        <v>43218.208333333328</v>
      </c>
      <c r="P155" t="b">
        <v>1</v>
      </c>
      <c r="Q155" t="b">
        <v>0</v>
      </c>
      <c r="R155" t="s">
        <v>17</v>
      </c>
      <c r="S155" t="s">
        <v>2033</v>
      </c>
      <c r="T155" t="s">
        <v>2034</v>
      </c>
    </row>
    <row r="156" spans="1:20" x14ac:dyDescent="0.35">
      <c r="A156">
        <v>256</v>
      </c>
      <c r="B156" s="4" t="s">
        <v>564</v>
      </c>
      <c r="C156" s="3" t="s">
        <v>565</v>
      </c>
      <c r="D156">
        <v>4100</v>
      </c>
      <c r="E156">
        <v>959</v>
      </c>
      <c r="F156" s="5">
        <f t="shared" si="9"/>
        <v>23.390243902439025</v>
      </c>
      <c r="G156" t="s">
        <v>14</v>
      </c>
      <c r="H156">
        <v>1059</v>
      </c>
      <c r="I156">
        <f t="shared" si="12"/>
        <v>0.91</v>
      </c>
      <c r="J156" t="s">
        <v>40</v>
      </c>
      <c r="K156" t="s">
        <v>41</v>
      </c>
      <c r="L156">
        <v>1453615200</v>
      </c>
      <c r="M156" s="9">
        <f t="shared" si="10"/>
        <v>42393.25</v>
      </c>
      <c r="N156">
        <v>1456812000</v>
      </c>
      <c r="O156" s="9">
        <f t="shared" si="11"/>
        <v>42430.25</v>
      </c>
      <c r="P156" t="b">
        <v>0</v>
      </c>
      <c r="Q156" t="b">
        <v>0</v>
      </c>
      <c r="R156" t="s">
        <v>23</v>
      </c>
      <c r="S156" t="s">
        <v>2035</v>
      </c>
      <c r="T156" t="s">
        <v>2036</v>
      </c>
    </row>
    <row r="157" spans="1:20" x14ac:dyDescent="0.35">
      <c r="A157">
        <v>3</v>
      </c>
      <c r="B157" s="4" t="s">
        <v>29</v>
      </c>
      <c r="C157" s="3" t="s">
        <v>30</v>
      </c>
      <c r="D157">
        <v>4200</v>
      </c>
      <c r="E157">
        <v>2477</v>
      </c>
      <c r="F157" s="5">
        <f t="shared" si="9"/>
        <v>58.976190476190467</v>
      </c>
      <c r="G157" t="s">
        <v>14</v>
      </c>
      <c r="H157">
        <v>1194</v>
      </c>
      <c r="I157">
        <f t="shared" si="12"/>
        <v>2.0699999999999998</v>
      </c>
      <c r="J157" t="s">
        <v>21</v>
      </c>
      <c r="K157" t="s">
        <v>22</v>
      </c>
      <c r="L157">
        <v>1565499600</v>
      </c>
      <c r="M157" s="9">
        <f t="shared" si="10"/>
        <v>43688.208333333328</v>
      </c>
      <c r="N157">
        <v>1568955600</v>
      </c>
      <c r="O157" s="9">
        <f t="shared" si="11"/>
        <v>43728.208333333328</v>
      </c>
      <c r="P157" t="b">
        <v>0</v>
      </c>
      <c r="Q157" t="b">
        <v>0</v>
      </c>
      <c r="R157" t="s">
        <v>23</v>
      </c>
      <c r="S157" t="s">
        <v>2035</v>
      </c>
      <c r="T157" t="s">
        <v>2036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9"/>
        <v>73.939560439560438</v>
      </c>
      <c r="G158" t="s">
        <v>74</v>
      </c>
      <c r="H158">
        <v>379</v>
      </c>
      <c r="I158">
        <f t="shared" si="12"/>
        <v>71.010000000000005</v>
      </c>
      <c r="J158" t="s">
        <v>26</v>
      </c>
      <c r="K158" t="s">
        <v>27</v>
      </c>
      <c r="L158">
        <v>1570251600</v>
      </c>
      <c r="M158" s="9">
        <f t="shared" si="10"/>
        <v>43743.208333333328</v>
      </c>
      <c r="N158">
        <v>1572325200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9"/>
        <v>52.666666666666664</v>
      </c>
      <c r="G159" t="s">
        <v>14</v>
      </c>
      <c r="H159">
        <v>30</v>
      </c>
      <c r="I159">
        <f t="shared" si="12"/>
        <v>73.73</v>
      </c>
      <c r="J159" t="s">
        <v>26</v>
      </c>
      <c r="K159" t="s">
        <v>27</v>
      </c>
      <c r="L159">
        <v>1388383200</v>
      </c>
      <c r="M159" s="9">
        <f t="shared" si="10"/>
        <v>41638.25</v>
      </c>
      <c r="N159">
        <v>1389420000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9"/>
        <v>220.95238095238096</v>
      </c>
      <c r="G160" t="s">
        <v>20</v>
      </c>
      <c r="H160">
        <v>41</v>
      </c>
      <c r="I160">
        <f t="shared" si="12"/>
        <v>113.17</v>
      </c>
      <c r="J160" t="s">
        <v>21</v>
      </c>
      <c r="K160" t="s">
        <v>22</v>
      </c>
      <c r="L160">
        <v>1449554400</v>
      </c>
      <c r="M160" s="9">
        <f t="shared" si="10"/>
        <v>42346.25</v>
      </c>
      <c r="N160">
        <v>1449640800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9"/>
        <v>100.01150627615063</v>
      </c>
      <c r="G161" t="s">
        <v>20</v>
      </c>
      <c r="H161">
        <v>1821</v>
      </c>
      <c r="I161">
        <f t="shared" si="12"/>
        <v>105.01</v>
      </c>
      <c r="J161" t="s">
        <v>21</v>
      </c>
      <c r="K161" t="s">
        <v>22</v>
      </c>
      <c r="L161">
        <v>1553662800</v>
      </c>
      <c r="M161" s="9">
        <f t="shared" si="10"/>
        <v>43551.208333333328</v>
      </c>
      <c r="N161">
        <v>1555218000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9"/>
        <v>162.3125</v>
      </c>
      <c r="G162" t="s">
        <v>20</v>
      </c>
      <c r="H162">
        <v>164</v>
      </c>
      <c r="I162">
        <f t="shared" si="12"/>
        <v>79.180000000000007</v>
      </c>
      <c r="J162" t="s">
        <v>21</v>
      </c>
      <c r="K162" t="s">
        <v>22</v>
      </c>
      <c r="L162">
        <v>1556341200</v>
      </c>
      <c r="M162" s="9">
        <f t="shared" si="10"/>
        <v>43582.208333333328</v>
      </c>
      <c r="N162">
        <v>1557723600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x14ac:dyDescent="0.35">
      <c r="A163">
        <v>482</v>
      </c>
      <c r="B163" s="4" t="s">
        <v>1011</v>
      </c>
      <c r="C163" s="3" t="s">
        <v>1012</v>
      </c>
      <c r="D163">
        <v>4200</v>
      </c>
      <c r="E163">
        <v>689</v>
      </c>
      <c r="F163" s="5">
        <f t="shared" si="9"/>
        <v>16.404761904761905</v>
      </c>
      <c r="G163" t="s">
        <v>14</v>
      </c>
      <c r="H163">
        <v>75</v>
      </c>
      <c r="I163">
        <f t="shared" si="12"/>
        <v>9.19</v>
      </c>
      <c r="J163" t="s">
        <v>21</v>
      </c>
      <c r="K163" t="s">
        <v>22</v>
      </c>
      <c r="L163">
        <v>1330063200</v>
      </c>
      <c r="M163" s="9">
        <f t="shared" si="10"/>
        <v>40963.25</v>
      </c>
      <c r="N163">
        <v>1331013600</v>
      </c>
      <c r="O163" s="9">
        <f t="shared" si="11"/>
        <v>40974.25</v>
      </c>
      <c r="P163" t="b">
        <v>0</v>
      </c>
      <c r="Q163" t="b">
        <v>1</v>
      </c>
      <c r="R163" t="s">
        <v>119</v>
      </c>
      <c r="S163" t="s">
        <v>2047</v>
      </c>
      <c r="T163" t="s">
        <v>2053</v>
      </c>
    </row>
    <row r="164" spans="1:20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9"/>
        <v>149.73770491803279</v>
      </c>
      <c r="G164" t="s">
        <v>20</v>
      </c>
      <c r="H164">
        <v>157</v>
      </c>
      <c r="I164">
        <f t="shared" si="12"/>
        <v>58.18</v>
      </c>
      <c r="J164" t="s">
        <v>98</v>
      </c>
      <c r="K164" t="s">
        <v>99</v>
      </c>
      <c r="L164">
        <v>1544248800</v>
      </c>
      <c r="M164" s="9">
        <f t="shared" si="10"/>
        <v>43442.25</v>
      </c>
      <c r="N164">
        <v>1546840800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9"/>
        <v>253.25714285714284</v>
      </c>
      <c r="G165" t="s">
        <v>20</v>
      </c>
      <c r="H165">
        <v>246</v>
      </c>
      <c r="I165">
        <f t="shared" si="12"/>
        <v>36.03</v>
      </c>
      <c r="J165" t="s">
        <v>21</v>
      </c>
      <c r="K165" t="s">
        <v>22</v>
      </c>
      <c r="L165">
        <v>1508475600</v>
      </c>
      <c r="M165" s="9">
        <f t="shared" si="10"/>
        <v>43028.208333333328</v>
      </c>
      <c r="N165">
        <v>1512712800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9"/>
        <v>100.16943521594683</v>
      </c>
      <c r="G166" t="s">
        <v>20</v>
      </c>
      <c r="H166">
        <v>1396</v>
      </c>
      <c r="I166">
        <f t="shared" si="12"/>
        <v>107.99</v>
      </c>
      <c r="J166" t="s">
        <v>21</v>
      </c>
      <c r="K166" t="s">
        <v>22</v>
      </c>
      <c r="L166">
        <v>1507438800</v>
      </c>
      <c r="M166" s="9">
        <f t="shared" si="10"/>
        <v>43016.208333333328</v>
      </c>
      <c r="N166">
        <v>1507525200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9"/>
        <v>121.99004424778761</v>
      </c>
      <c r="G167" t="s">
        <v>20</v>
      </c>
      <c r="H167">
        <v>2506</v>
      </c>
      <c r="I167">
        <f t="shared" si="12"/>
        <v>44.01</v>
      </c>
      <c r="J167" t="s">
        <v>21</v>
      </c>
      <c r="K167" t="s">
        <v>22</v>
      </c>
      <c r="L167">
        <v>1501563600</v>
      </c>
      <c r="M167" s="9">
        <f t="shared" si="10"/>
        <v>42948.208333333328</v>
      </c>
      <c r="N167">
        <v>1504328400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9"/>
        <v>137.13265306122449</v>
      </c>
      <c r="G168" t="s">
        <v>20</v>
      </c>
      <c r="H168">
        <v>244</v>
      </c>
      <c r="I168">
        <f t="shared" si="12"/>
        <v>55.08</v>
      </c>
      <c r="J168" t="s">
        <v>21</v>
      </c>
      <c r="K168" t="s">
        <v>22</v>
      </c>
      <c r="L168">
        <v>1292997600</v>
      </c>
      <c r="M168" s="9">
        <f t="shared" si="10"/>
        <v>40534.25</v>
      </c>
      <c r="N168">
        <v>1293343200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9"/>
        <v>415.53846153846149</v>
      </c>
      <c r="G169" t="s">
        <v>20</v>
      </c>
      <c r="H169">
        <v>146</v>
      </c>
      <c r="I169">
        <f t="shared" si="12"/>
        <v>74</v>
      </c>
      <c r="J169" t="s">
        <v>26</v>
      </c>
      <c r="K169" t="s">
        <v>27</v>
      </c>
      <c r="L169">
        <v>1370840400</v>
      </c>
      <c r="M169" s="9">
        <f t="shared" si="10"/>
        <v>41435.208333333336</v>
      </c>
      <c r="N169">
        <v>1371704400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728</v>
      </c>
      <c r="B170" s="4" t="s">
        <v>1494</v>
      </c>
      <c r="C170" s="3" t="s">
        <v>1495</v>
      </c>
      <c r="D170">
        <v>4200</v>
      </c>
      <c r="E170">
        <v>735</v>
      </c>
      <c r="F170" s="5">
        <f t="shared" si="9"/>
        <v>17.5</v>
      </c>
      <c r="G170" t="s">
        <v>14</v>
      </c>
      <c r="H170">
        <v>955</v>
      </c>
      <c r="I170">
        <f t="shared" si="12"/>
        <v>0.77</v>
      </c>
      <c r="J170" t="s">
        <v>21</v>
      </c>
      <c r="K170" t="s">
        <v>22</v>
      </c>
      <c r="L170">
        <v>1464152400</v>
      </c>
      <c r="M170" s="9">
        <f t="shared" si="10"/>
        <v>42515.208333333328</v>
      </c>
      <c r="N170">
        <v>1465102800</v>
      </c>
      <c r="O170" s="9">
        <f t="shared" si="11"/>
        <v>42526.208333333328</v>
      </c>
      <c r="P170" t="b">
        <v>0</v>
      </c>
      <c r="Q170" t="b">
        <v>0</v>
      </c>
      <c r="R170" t="s">
        <v>33</v>
      </c>
      <c r="S170" t="s">
        <v>2039</v>
      </c>
      <c r="T170" t="s">
        <v>2040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9"/>
        <v>424.08154506437768</v>
      </c>
      <c r="G171" t="s">
        <v>20</v>
      </c>
      <c r="H171">
        <v>1267</v>
      </c>
      <c r="I171">
        <f t="shared" si="12"/>
        <v>77.989999999999995</v>
      </c>
      <c r="J171" t="s">
        <v>21</v>
      </c>
      <c r="K171" t="s">
        <v>22</v>
      </c>
      <c r="L171">
        <v>1339909200</v>
      </c>
      <c r="M171" s="9">
        <f t="shared" si="10"/>
        <v>41077.208333333336</v>
      </c>
      <c r="N171">
        <v>1342328400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647</v>
      </c>
      <c r="B172" s="4" t="s">
        <v>1336</v>
      </c>
      <c r="C172" s="3" t="s">
        <v>1337</v>
      </c>
      <c r="D172">
        <v>4500</v>
      </c>
      <c r="E172">
        <v>1863</v>
      </c>
      <c r="F172" s="5">
        <f t="shared" si="9"/>
        <v>41.4</v>
      </c>
      <c r="G172" t="s">
        <v>14</v>
      </c>
      <c r="H172">
        <v>67</v>
      </c>
      <c r="I172">
        <f t="shared" si="12"/>
        <v>27.81</v>
      </c>
      <c r="J172" t="s">
        <v>21</v>
      </c>
      <c r="K172" t="s">
        <v>22</v>
      </c>
      <c r="L172">
        <v>1523250000</v>
      </c>
      <c r="M172" s="9">
        <f t="shared" si="10"/>
        <v>43199.208333333328</v>
      </c>
      <c r="N172">
        <v>1525323600</v>
      </c>
      <c r="O172" s="9">
        <f t="shared" si="11"/>
        <v>43223.208333333328</v>
      </c>
      <c r="P172" t="b">
        <v>0</v>
      </c>
      <c r="Q172" t="b">
        <v>0</v>
      </c>
      <c r="R172" t="s">
        <v>206</v>
      </c>
      <c r="S172" t="s">
        <v>2047</v>
      </c>
      <c r="T172" t="s">
        <v>2059</v>
      </c>
    </row>
    <row r="173" spans="1:20" x14ac:dyDescent="0.35">
      <c r="A173">
        <v>63</v>
      </c>
      <c r="B173" s="4" t="s">
        <v>174</v>
      </c>
      <c r="C173" s="3" t="s">
        <v>175</v>
      </c>
      <c r="D173">
        <v>4700</v>
      </c>
      <c r="E173">
        <v>557</v>
      </c>
      <c r="F173" s="5">
        <f t="shared" si="9"/>
        <v>11.851063829787234</v>
      </c>
      <c r="G173" t="s">
        <v>14</v>
      </c>
      <c r="H173">
        <v>5</v>
      </c>
      <c r="I173">
        <f t="shared" si="12"/>
        <v>111.4</v>
      </c>
      <c r="J173" t="s">
        <v>21</v>
      </c>
      <c r="K173" t="s">
        <v>22</v>
      </c>
      <c r="L173">
        <v>1493355600</v>
      </c>
      <c r="M173" s="9">
        <f t="shared" si="10"/>
        <v>42853.208333333328</v>
      </c>
      <c r="N173">
        <v>1493874000</v>
      </c>
      <c r="O173" s="9">
        <f t="shared" si="11"/>
        <v>42859.208333333328</v>
      </c>
      <c r="P173" t="b">
        <v>0</v>
      </c>
      <c r="Q173" t="b">
        <v>0</v>
      </c>
      <c r="R173" t="s">
        <v>33</v>
      </c>
      <c r="S173" t="s">
        <v>2039</v>
      </c>
      <c r="T173" t="s">
        <v>2040</v>
      </c>
    </row>
    <row r="174" spans="1:20" x14ac:dyDescent="0.35">
      <c r="A174">
        <v>452</v>
      </c>
      <c r="B174" s="4" t="s">
        <v>952</v>
      </c>
      <c r="C174" s="3" t="s">
        <v>953</v>
      </c>
      <c r="D174">
        <v>4800</v>
      </c>
      <c r="E174">
        <v>3045</v>
      </c>
      <c r="F174" s="5">
        <f t="shared" si="9"/>
        <v>63.4375</v>
      </c>
      <c r="G174" t="s">
        <v>14</v>
      </c>
      <c r="H174">
        <v>26</v>
      </c>
      <c r="I174">
        <f t="shared" si="12"/>
        <v>117.12</v>
      </c>
      <c r="J174" t="s">
        <v>21</v>
      </c>
      <c r="K174" t="s">
        <v>22</v>
      </c>
      <c r="L174">
        <v>1278392400</v>
      </c>
      <c r="M174" s="9">
        <f t="shared" si="10"/>
        <v>40365.208333333336</v>
      </c>
      <c r="N174">
        <v>1278478800</v>
      </c>
      <c r="O174" s="9">
        <f t="shared" si="11"/>
        <v>40366.208333333336</v>
      </c>
      <c r="P174" t="b">
        <v>0</v>
      </c>
      <c r="Q174" t="b">
        <v>0</v>
      </c>
      <c r="R174" t="s">
        <v>53</v>
      </c>
      <c r="S174" t="s">
        <v>2041</v>
      </c>
      <c r="T174" t="s">
        <v>2044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9"/>
        <v>163.01447776628748</v>
      </c>
      <c r="G175" t="s">
        <v>20</v>
      </c>
      <c r="H175">
        <v>1561</v>
      </c>
      <c r="I175">
        <f t="shared" si="12"/>
        <v>100.98</v>
      </c>
      <c r="J175" t="s">
        <v>21</v>
      </c>
      <c r="K175" t="s">
        <v>22</v>
      </c>
      <c r="L175">
        <v>1368853200</v>
      </c>
      <c r="M175" s="9">
        <f t="shared" si="10"/>
        <v>41412.208333333336</v>
      </c>
      <c r="N175">
        <v>1369371600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9"/>
        <v>894.66666666666674</v>
      </c>
      <c r="G176" t="s">
        <v>20</v>
      </c>
      <c r="H176">
        <v>48</v>
      </c>
      <c r="I176">
        <f t="shared" si="12"/>
        <v>111.83</v>
      </c>
      <c r="J176" t="s">
        <v>21</v>
      </c>
      <c r="K176" t="s">
        <v>22</v>
      </c>
      <c r="L176">
        <v>1444021200</v>
      </c>
      <c r="M176" s="9">
        <f t="shared" si="10"/>
        <v>42282.208333333328</v>
      </c>
      <c r="N176">
        <v>1444107600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171</v>
      </c>
      <c r="B177" s="4" t="s">
        <v>394</v>
      </c>
      <c r="C177" s="3" t="s">
        <v>395</v>
      </c>
      <c r="D177">
        <v>4900</v>
      </c>
      <c r="E177">
        <v>521</v>
      </c>
      <c r="F177" s="5">
        <f t="shared" si="9"/>
        <v>10.63265306122449</v>
      </c>
      <c r="G177" t="s">
        <v>14</v>
      </c>
      <c r="H177">
        <v>1130</v>
      </c>
      <c r="I177">
        <f t="shared" si="12"/>
        <v>0.46</v>
      </c>
      <c r="J177" t="s">
        <v>21</v>
      </c>
      <c r="K177" t="s">
        <v>22</v>
      </c>
      <c r="L177">
        <v>1395291600</v>
      </c>
      <c r="M177" s="9">
        <f t="shared" si="10"/>
        <v>41718.208333333336</v>
      </c>
      <c r="N177">
        <v>1397192400</v>
      </c>
      <c r="O177" s="9">
        <f t="shared" si="11"/>
        <v>41740.208333333336</v>
      </c>
      <c r="P177" t="b">
        <v>0</v>
      </c>
      <c r="Q177" t="b">
        <v>0</v>
      </c>
      <c r="R177" t="s">
        <v>206</v>
      </c>
      <c r="S177" t="s">
        <v>2047</v>
      </c>
      <c r="T177" t="s">
        <v>2059</v>
      </c>
    </row>
    <row r="178" spans="1:20" x14ac:dyDescent="0.35">
      <c r="A178">
        <v>852</v>
      </c>
      <c r="B178" s="4" t="s">
        <v>1737</v>
      </c>
      <c r="C178" s="3" t="s">
        <v>1738</v>
      </c>
      <c r="D178">
        <v>4900</v>
      </c>
      <c r="E178">
        <v>2505</v>
      </c>
      <c r="F178" s="5">
        <f t="shared" si="9"/>
        <v>51.122448979591837</v>
      </c>
      <c r="G178" t="s">
        <v>14</v>
      </c>
      <c r="H178">
        <v>782</v>
      </c>
      <c r="I178">
        <f t="shared" si="12"/>
        <v>3.2</v>
      </c>
      <c r="J178" t="s">
        <v>21</v>
      </c>
      <c r="K178" t="s">
        <v>22</v>
      </c>
      <c r="L178">
        <v>1310792400</v>
      </c>
      <c r="M178" s="9">
        <f t="shared" si="10"/>
        <v>40740.208333333336</v>
      </c>
      <c r="N178">
        <v>1311656400</v>
      </c>
      <c r="O178" s="9">
        <f t="shared" si="11"/>
        <v>40750.208333333336</v>
      </c>
      <c r="P178" t="b">
        <v>0</v>
      </c>
      <c r="Q178" t="b">
        <v>1</v>
      </c>
      <c r="R178" t="s">
        <v>89</v>
      </c>
      <c r="S178" t="s">
        <v>2050</v>
      </c>
      <c r="T178" t="s">
        <v>2051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9"/>
        <v>416.47680412371136</v>
      </c>
      <c r="G179" t="s">
        <v>20</v>
      </c>
      <c r="H179">
        <v>2739</v>
      </c>
      <c r="I179">
        <f t="shared" si="12"/>
        <v>59</v>
      </c>
      <c r="J179" t="s">
        <v>21</v>
      </c>
      <c r="K179" t="s">
        <v>22</v>
      </c>
      <c r="L179">
        <v>1289800800</v>
      </c>
      <c r="M179" s="9">
        <f t="shared" si="10"/>
        <v>40497.25</v>
      </c>
      <c r="N179">
        <v>1291960800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457</v>
      </c>
      <c r="B180" s="4" t="s">
        <v>962</v>
      </c>
      <c r="C180" s="3" t="s">
        <v>963</v>
      </c>
      <c r="D180">
        <v>5000</v>
      </c>
      <c r="E180">
        <v>1332</v>
      </c>
      <c r="F180" s="5">
        <f t="shared" si="9"/>
        <v>26.640000000000004</v>
      </c>
      <c r="G180" t="s">
        <v>14</v>
      </c>
      <c r="H180">
        <v>210</v>
      </c>
      <c r="I180">
        <f t="shared" si="12"/>
        <v>6.34</v>
      </c>
      <c r="J180" t="s">
        <v>21</v>
      </c>
      <c r="K180" t="s">
        <v>22</v>
      </c>
      <c r="L180">
        <v>1476421200</v>
      </c>
      <c r="M180" s="9">
        <f t="shared" si="10"/>
        <v>42657.208333333328</v>
      </c>
      <c r="N180">
        <v>1476594000</v>
      </c>
      <c r="O180" s="9">
        <f t="shared" si="11"/>
        <v>42659.208333333328</v>
      </c>
      <c r="P180" t="b">
        <v>0</v>
      </c>
      <c r="Q180" t="b">
        <v>0</v>
      </c>
      <c r="R180" t="s">
        <v>33</v>
      </c>
      <c r="S180" t="s">
        <v>2039</v>
      </c>
      <c r="T180" t="s">
        <v>2040</v>
      </c>
    </row>
    <row r="181" spans="1:20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9"/>
        <v>357.71910112359546</v>
      </c>
      <c r="G181" t="s">
        <v>20</v>
      </c>
      <c r="H181">
        <v>3537</v>
      </c>
      <c r="I181">
        <f t="shared" si="12"/>
        <v>45.01</v>
      </c>
      <c r="J181" t="s">
        <v>15</v>
      </c>
      <c r="K181" t="s">
        <v>16</v>
      </c>
      <c r="L181">
        <v>1363496400</v>
      </c>
      <c r="M181" s="9">
        <f t="shared" si="10"/>
        <v>41350.208333333336</v>
      </c>
      <c r="N181">
        <v>1363582800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9"/>
        <v>308.45714285714286</v>
      </c>
      <c r="G182" t="s">
        <v>20</v>
      </c>
      <c r="H182">
        <v>2107</v>
      </c>
      <c r="I182">
        <f t="shared" si="12"/>
        <v>81.98</v>
      </c>
      <c r="J182" t="s">
        <v>26</v>
      </c>
      <c r="K182" t="s">
        <v>27</v>
      </c>
      <c r="L182">
        <v>1269234000</v>
      </c>
      <c r="M182" s="9">
        <f t="shared" si="10"/>
        <v>40259.208333333336</v>
      </c>
      <c r="N182">
        <v>1269666000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183</v>
      </c>
      <c r="B183" s="4" t="s">
        <v>418</v>
      </c>
      <c r="C183" s="3" t="s">
        <v>419</v>
      </c>
      <c r="D183">
        <v>5100</v>
      </c>
      <c r="E183">
        <v>3525</v>
      </c>
      <c r="F183" s="5">
        <f t="shared" si="9"/>
        <v>69.117647058823522</v>
      </c>
      <c r="G183" t="s">
        <v>14</v>
      </c>
      <c r="H183">
        <v>136</v>
      </c>
      <c r="I183">
        <f t="shared" si="12"/>
        <v>25.92</v>
      </c>
      <c r="J183" t="s">
        <v>15</v>
      </c>
      <c r="K183" t="s">
        <v>16</v>
      </c>
      <c r="L183">
        <v>1284008400</v>
      </c>
      <c r="M183" s="9">
        <f t="shared" si="10"/>
        <v>40430.208333333336</v>
      </c>
      <c r="N183">
        <v>1285131600</v>
      </c>
      <c r="O183" s="9">
        <f t="shared" si="11"/>
        <v>40443.208333333336</v>
      </c>
      <c r="P183" t="b">
        <v>0</v>
      </c>
      <c r="Q183" t="b">
        <v>0</v>
      </c>
      <c r="R183" t="s">
        <v>23</v>
      </c>
      <c r="S183" t="s">
        <v>2035</v>
      </c>
      <c r="T183" t="s">
        <v>2036</v>
      </c>
    </row>
    <row r="184" spans="1:20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9"/>
        <v>722.32472324723244</v>
      </c>
      <c r="G184" t="s">
        <v>20</v>
      </c>
      <c r="H184">
        <v>3318</v>
      </c>
      <c r="I184">
        <f t="shared" si="12"/>
        <v>59</v>
      </c>
      <c r="J184" t="s">
        <v>36</v>
      </c>
      <c r="K184" t="s">
        <v>37</v>
      </c>
      <c r="L184">
        <v>1560574800</v>
      </c>
      <c r="M184" s="9">
        <f t="shared" si="10"/>
        <v>43631.208333333328</v>
      </c>
      <c r="N184">
        <v>1561957200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x14ac:dyDescent="0.35">
      <c r="A185">
        <v>424</v>
      </c>
      <c r="B185" s="4" t="s">
        <v>897</v>
      </c>
      <c r="C185" s="3" t="s">
        <v>898</v>
      </c>
      <c r="D185">
        <v>5100</v>
      </c>
      <c r="E185">
        <v>2064</v>
      </c>
      <c r="F185" s="5">
        <f t="shared" si="9"/>
        <v>40.470588235294116</v>
      </c>
      <c r="G185" t="s">
        <v>14</v>
      </c>
      <c r="H185">
        <v>86</v>
      </c>
      <c r="I185">
        <f t="shared" si="12"/>
        <v>24</v>
      </c>
      <c r="J185" t="s">
        <v>21</v>
      </c>
      <c r="K185" t="s">
        <v>22</v>
      </c>
      <c r="L185">
        <v>1524027600</v>
      </c>
      <c r="M185" s="9">
        <f t="shared" si="10"/>
        <v>43208.208333333328</v>
      </c>
      <c r="N185">
        <v>1524546000</v>
      </c>
      <c r="O185" s="9">
        <f t="shared" si="11"/>
        <v>43214.208333333328</v>
      </c>
      <c r="P185" t="b">
        <v>0</v>
      </c>
      <c r="Q185" t="b">
        <v>0</v>
      </c>
      <c r="R185" t="s">
        <v>60</v>
      </c>
      <c r="S185" t="s">
        <v>2035</v>
      </c>
      <c r="T185" t="s">
        <v>2045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9"/>
        <v>293.05555555555554</v>
      </c>
      <c r="G186" t="s">
        <v>20</v>
      </c>
      <c r="H186">
        <v>340</v>
      </c>
      <c r="I186">
        <f t="shared" si="12"/>
        <v>31.03</v>
      </c>
      <c r="J186" t="s">
        <v>21</v>
      </c>
      <c r="K186" t="s">
        <v>22</v>
      </c>
      <c r="L186">
        <v>1556859600</v>
      </c>
      <c r="M186" s="9">
        <f t="shared" si="10"/>
        <v>43588.208333333328</v>
      </c>
      <c r="N186">
        <v>1556946000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529</v>
      </c>
      <c r="B187" s="4" t="s">
        <v>1103</v>
      </c>
      <c r="C187" s="3" t="s">
        <v>1104</v>
      </c>
      <c r="D187">
        <v>5100</v>
      </c>
      <c r="E187">
        <v>574</v>
      </c>
      <c r="F187" s="5">
        <f t="shared" si="9"/>
        <v>11.254901960784313</v>
      </c>
      <c r="G187" t="s">
        <v>14</v>
      </c>
      <c r="H187">
        <v>19</v>
      </c>
      <c r="I187">
        <f t="shared" si="12"/>
        <v>30.21</v>
      </c>
      <c r="J187" t="s">
        <v>21</v>
      </c>
      <c r="K187" t="s">
        <v>22</v>
      </c>
      <c r="L187">
        <v>1399698000</v>
      </c>
      <c r="M187" s="9">
        <f t="shared" si="10"/>
        <v>41769.208333333336</v>
      </c>
      <c r="N187">
        <v>1402117200</v>
      </c>
      <c r="O187" s="9">
        <f t="shared" si="11"/>
        <v>41797.208333333336</v>
      </c>
      <c r="P187" t="b">
        <v>0</v>
      </c>
      <c r="Q187" t="b">
        <v>0</v>
      </c>
      <c r="R187" t="s">
        <v>89</v>
      </c>
      <c r="S187" t="s">
        <v>2050</v>
      </c>
      <c r="T187" t="s">
        <v>2051</v>
      </c>
    </row>
    <row r="188" spans="1:20" x14ac:dyDescent="0.35">
      <c r="A188">
        <v>971</v>
      </c>
      <c r="B188" s="4" t="s">
        <v>1971</v>
      </c>
      <c r="C188" s="3" t="s">
        <v>1972</v>
      </c>
      <c r="D188">
        <v>5100</v>
      </c>
      <c r="E188">
        <v>1414</v>
      </c>
      <c r="F188" s="5">
        <f t="shared" si="9"/>
        <v>27.725490196078432</v>
      </c>
      <c r="G188" t="s">
        <v>14</v>
      </c>
      <c r="H188">
        <v>886</v>
      </c>
      <c r="I188">
        <f t="shared" si="12"/>
        <v>1.6</v>
      </c>
      <c r="J188" t="s">
        <v>21</v>
      </c>
      <c r="K188" t="s">
        <v>22</v>
      </c>
      <c r="L188">
        <v>1381208400</v>
      </c>
      <c r="M188" s="9">
        <f t="shared" si="10"/>
        <v>41555.208333333336</v>
      </c>
      <c r="N188">
        <v>1381726800</v>
      </c>
      <c r="O188" s="9">
        <f t="shared" si="11"/>
        <v>41561.208333333336</v>
      </c>
      <c r="P188" t="b">
        <v>0</v>
      </c>
      <c r="Q188" t="b">
        <v>0</v>
      </c>
      <c r="R188" t="s">
        <v>269</v>
      </c>
      <c r="S188" t="s">
        <v>2041</v>
      </c>
      <c r="T188" t="s">
        <v>2060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9"/>
        <v>229.87375415282392</v>
      </c>
      <c r="G189" t="s">
        <v>20</v>
      </c>
      <c r="H189">
        <v>1442</v>
      </c>
      <c r="I189">
        <f t="shared" si="12"/>
        <v>95.97</v>
      </c>
      <c r="J189" t="s">
        <v>15</v>
      </c>
      <c r="K189" t="s">
        <v>16</v>
      </c>
      <c r="L189">
        <v>1361599200</v>
      </c>
      <c r="M189" s="9">
        <f t="shared" si="10"/>
        <v>41328.25</v>
      </c>
      <c r="N189">
        <v>1364014800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6</v>
      </c>
      <c r="B190" s="4" t="s">
        <v>38</v>
      </c>
      <c r="C190" s="3" t="s">
        <v>39</v>
      </c>
      <c r="D190">
        <v>5200</v>
      </c>
      <c r="E190">
        <v>1090</v>
      </c>
      <c r="F190" s="5">
        <f t="shared" si="9"/>
        <v>20.961538461538463</v>
      </c>
      <c r="G190" t="s">
        <v>14</v>
      </c>
      <c r="H190">
        <v>35</v>
      </c>
      <c r="I190">
        <f t="shared" si="12"/>
        <v>31.14</v>
      </c>
      <c r="J190" t="s">
        <v>40</v>
      </c>
      <c r="K190" t="s">
        <v>41</v>
      </c>
      <c r="L190">
        <v>1505278800</v>
      </c>
      <c r="M190" s="9">
        <f t="shared" si="10"/>
        <v>42991.208333333328</v>
      </c>
      <c r="N190">
        <v>1505365200</v>
      </c>
      <c r="O190" s="9">
        <f t="shared" si="11"/>
        <v>42992.208333333328</v>
      </c>
      <c r="P190" t="b">
        <v>0</v>
      </c>
      <c r="Q190" t="b">
        <v>0</v>
      </c>
      <c r="R190" t="s">
        <v>42</v>
      </c>
      <c r="S190" t="s">
        <v>2041</v>
      </c>
      <c r="T190" t="s">
        <v>2042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9"/>
        <v>23.525352848928385</v>
      </c>
      <c r="G191" t="s">
        <v>74</v>
      </c>
      <c r="H191">
        <v>441</v>
      </c>
      <c r="I191">
        <f t="shared" si="12"/>
        <v>102.05</v>
      </c>
      <c r="J191" t="s">
        <v>21</v>
      </c>
      <c r="K191" t="s">
        <v>22</v>
      </c>
      <c r="L191">
        <v>1457071200</v>
      </c>
      <c r="M191" s="9">
        <f t="shared" si="10"/>
        <v>42433.25</v>
      </c>
      <c r="N191">
        <v>1457071200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109</v>
      </c>
      <c r="B192" s="4" t="s">
        <v>267</v>
      </c>
      <c r="C192" s="3" t="s">
        <v>268</v>
      </c>
      <c r="D192">
        <v>5200</v>
      </c>
      <c r="E192">
        <v>3079</v>
      </c>
      <c r="F192" s="5">
        <f t="shared" si="9"/>
        <v>59.21153846153846</v>
      </c>
      <c r="G192" t="s">
        <v>14</v>
      </c>
      <c r="H192">
        <v>24</v>
      </c>
      <c r="I192">
        <f t="shared" si="12"/>
        <v>128.29</v>
      </c>
      <c r="J192" t="s">
        <v>21</v>
      </c>
      <c r="K192" t="s">
        <v>22</v>
      </c>
      <c r="L192">
        <v>1389506400</v>
      </c>
      <c r="M192" s="9">
        <f t="shared" si="10"/>
        <v>41651.25</v>
      </c>
      <c r="N192">
        <v>1389679200</v>
      </c>
      <c r="O192" s="9">
        <f t="shared" si="11"/>
        <v>41653.25</v>
      </c>
      <c r="P192" t="b">
        <v>0</v>
      </c>
      <c r="Q192" t="b">
        <v>0</v>
      </c>
      <c r="R192" t="s">
        <v>269</v>
      </c>
      <c r="S192" t="s">
        <v>2041</v>
      </c>
      <c r="T192" t="s">
        <v>2060</v>
      </c>
    </row>
    <row r="193" spans="1:20" x14ac:dyDescent="0.35">
      <c r="A193">
        <v>486</v>
      </c>
      <c r="B193" s="4" t="s">
        <v>1019</v>
      </c>
      <c r="C193" s="3" t="s">
        <v>1020</v>
      </c>
      <c r="D193">
        <v>5200</v>
      </c>
      <c r="E193">
        <v>702</v>
      </c>
      <c r="F193" s="5">
        <f t="shared" si="9"/>
        <v>13.5</v>
      </c>
      <c r="G193" t="s">
        <v>14</v>
      </c>
      <c r="H193">
        <v>86</v>
      </c>
      <c r="I193">
        <f t="shared" si="12"/>
        <v>8.16</v>
      </c>
      <c r="J193" t="s">
        <v>40</v>
      </c>
      <c r="K193" t="s">
        <v>41</v>
      </c>
      <c r="L193">
        <v>1520575200</v>
      </c>
      <c r="M193" s="9">
        <f t="shared" si="10"/>
        <v>43168.25</v>
      </c>
      <c r="N193">
        <v>1521867600</v>
      </c>
      <c r="O193" s="9">
        <f t="shared" si="11"/>
        <v>43183.208333333328</v>
      </c>
      <c r="P193" t="b">
        <v>0</v>
      </c>
      <c r="Q193" t="b">
        <v>1</v>
      </c>
      <c r="R193" t="s">
        <v>206</v>
      </c>
      <c r="S193" t="s">
        <v>2047</v>
      </c>
      <c r="T193" t="s">
        <v>2059</v>
      </c>
    </row>
    <row r="194" spans="1:20" x14ac:dyDescent="0.35">
      <c r="A194">
        <v>808</v>
      </c>
      <c r="B194" s="4" t="s">
        <v>1651</v>
      </c>
      <c r="C194" s="3" t="s">
        <v>1652</v>
      </c>
      <c r="D194">
        <v>5200</v>
      </c>
      <c r="E194">
        <v>1583</v>
      </c>
      <c r="F194" s="5">
        <f t="shared" ref="F194:F257" si="13">100*(E194/D194)</f>
        <v>30.44230769230769</v>
      </c>
      <c r="G194" t="s">
        <v>14</v>
      </c>
      <c r="H194">
        <v>243</v>
      </c>
      <c r="I194">
        <f t="shared" si="12"/>
        <v>6.51</v>
      </c>
      <c r="J194" t="s">
        <v>21</v>
      </c>
      <c r="K194" t="s">
        <v>22</v>
      </c>
      <c r="L194">
        <v>1463461200</v>
      </c>
      <c r="M194" s="9">
        <f t="shared" ref="M194:M257" si="14">(((L194/60)/60)/24)+DATE(1970,1,1)</f>
        <v>42507.208333333328</v>
      </c>
      <c r="N194">
        <v>1464930000</v>
      </c>
      <c r="O194" s="9">
        <f t="shared" ref="O194:O257" si="15">(((N194/60)/60)/24)+DATE(1970,1,1)</f>
        <v>42524.208333333328</v>
      </c>
      <c r="P194" t="b">
        <v>0</v>
      </c>
      <c r="Q194" t="b">
        <v>0</v>
      </c>
      <c r="R194" t="s">
        <v>17</v>
      </c>
      <c r="S194" t="s">
        <v>2033</v>
      </c>
      <c r="T194" t="s">
        <v>2034</v>
      </c>
    </row>
    <row r="195" spans="1:20" x14ac:dyDescent="0.35">
      <c r="A195">
        <v>677</v>
      </c>
      <c r="B195" s="4" t="s">
        <v>1394</v>
      </c>
      <c r="C195" s="3" t="s">
        <v>1395</v>
      </c>
      <c r="D195">
        <v>5300</v>
      </c>
      <c r="E195">
        <v>4432</v>
      </c>
      <c r="F195" s="5">
        <f t="shared" si="13"/>
        <v>83.622641509433961</v>
      </c>
      <c r="G195" t="s">
        <v>14</v>
      </c>
      <c r="H195">
        <v>65</v>
      </c>
      <c r="I195">
        <f t="shared" si="12"/>
        <v>68.180000000000007</v>
      </c>
      <c r="J195" t="s">
        <v>21</v>
      </c>
      <c r="K195" t="s">
        <v>22</v>
      </c>
      <c r="L195">
        <v>1468126800</v>
      </c>
      <c r="M195" s="9">
        <f t="shared" si="14"/>
        <v>42561.208333333328</v>
      </c>
      <c r="N195">
        <v>1472446800</v>
      </c>
      <c r="O195" s="9">
        <f t="shared" si="15"/>
        <v>42611.208333333328</v>
      </c>
      <c r="P195" t="b">
        <v>0</v>
      </c>
      <c r="Q195" t="b">
        <v>0</v>
      </c>
      <c r="R195" t="s">
        <v>119</v>
      </c>
      <c r="S195" t="s">
        <v>2047</v>
      </c>
      <c r="T195" t="s">
        <v>2053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3"/>
        <v>122.7605633802817</v>
      </c>
      <c r="G196" t="s">
        <v>20</v>
      </c>
      <c r="H196">
        <v>126</v>
      </c>
      <c r="I196">
        <f t="shared" si="12"/>
        <v>69.17</v>
      </c>
      <c r="J196" t="s">
        <v>21</v>
      </c>
      <c r="K196" t="s">
        <v>22</v>
      </c>
      <c r="L196">
        <v>1442206800</v>
      </c>
      <c r="M196" s="9">
        <f t="shared" si="14"/>
        <v>42261.208333333328</v>
      </c>
      <c r="N196">
        <v>1443589200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3"/>
        <v>361.75316455696202</v>
      </c>
      <c r="G197" t="s">
        <v>20</v>
      </c>
      <c r="H197">
        <v>524</v>
      </c>
      <c r="I197">
        <f t="shared" si="12"/>
        <v>109.08</v>
      </c>
      <c r="J197" t="s">
        <v>21</v>
      </c>
      <c r="K197" t="s">
        <v>22</v>
      </c>
      <c r="L197">
        <v>1532840400</v>
      </c>
      <c r="M197" s="9">
        <f t="shared" si="14"/>
        <v>43310.208333333328</v>
      </c>
      <c r="N197">
        <v>1533445200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740</v>
      </c>
      <c r="B198" s="4" t="s">
        <v>1517</v>
      </c>
      <c r="C198" s="3" t="s">
        <v>1518</v>
      </c>
      <c r="D198">
        <v>5300</v>
      </c>
      <c r="E198">
        <v>1592</v>
      </c>
      <c r="F198" s="5">
        <f t="shared" si="13"/>
        <v>30.037735849056602</v>
      </c>
      <c r="G198" t="s">
        <v>14</v>
      </c>
      <c r="H198">
        <v>100</v>
      </c>
      <c r="I198">
        <f t="shared" si="12"/>
        <v>15.92</v>
      </c>
      <c r="J198" t="s">
        <v>21</v>
      </c>
      <c r="K198" t="s">
        <v>22</v>
      </c>
      <c r="L198">
        <v>1486101600</v>
      </c>
      <c r="M198" s="9">
        <f t="shared" si="14"/>
        <v>42769.25</v>
      </c>
      <c r="N198">
        <v>1486360800</v>
      </c>
      <c r="O198" s="9">
        <f t="shared" si="15"/>
        <v>42772.25</v>
      </c>
      <c r="P198" t="b">
        <v>0</v>
      </c>
      <c r="Q198" t="b">
        <v>0</v>
      </c>
      <c r="R198" t="s">
        <v>33</v>
      </c>
      <c r="S198" t="s">
        <v>2039</v>
      </c>
      <c r="T198" t="s">
        <v>2040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3"/>
        <v>298.20475319926874</v>
      </c>
      <c r="G199" t="s">
        <v>20</v>
      </c>
      <c r="H199">
        <v>1989</v>
      </c>
      <c r="I199">
        <f t="shared" si="12"/>
        <v>82.01</v>
      </c>
      <c r="J199" t="s">
        <v>21</v>
      </c>
      <c r="K199" t="s">
        <v>22</v>
      </c>
      <c r="L199">
        <v>1498194000</v>
      </c>
      <c r="M199" s="9">
        <f t="shared" si="14"/>
        <v>42909.208333333328</v>
      </c>
      <c r="N199">
        <v>1499403600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161</v>
      </c>
      <c r="B200" s="4" t="s">
        <v>374</v>
      </c>
      <c r="C200" s="3" t="s">
        <v>375</v>
      </c>
      <c r="D200">
        <v>5500</v>
      </c>
      <c r="E200">
        <v>4300</v>
      </c>
      <c r="F200" s="5">
        <f t="shared" si="13"/>
        <v>78.181818181818187</v>
      </c>
      <c r="G200" t="s">
        <v>14</v>
      </c>
      <c r="H200">
        <v>168</v>
      </c>
      <c r="I200">
        <f t="shared" si="12"/>
        <v>25.6</v>
      </c>
      <c r="J200" t="s">
        <v>21</v>
      </c>
      <c r="K200" t="s">
        <v>22</v>
      </c>
      <c r="L200">
        <v>1442984400</v>
      </c>
      <c r="M200" s="9">
        <f t="shared" si="14"/>
        <v>42270.208333333328</v>
      </c>
      <c r="N200">
        <v>1443502800</v>
      </c>
      <c r="O200" s="9">
        <f t="shared" si="15"/>
        <v>42276.208333333328</v>
      </c>
      <c r="P200" t="b">
        <v>0</v>
      </c>
      <c r="Q200" t="b">
        <v>1</v>
      </c>
      <c r="R200" t="s">
        <v>28</v>
      </c>
      <c r="S200" t="s">
        <v>2037</v>
      </c>
      <c r="T200" t="s">
        <v>2038</v>
      </c>
    </row>
    <row r="201" spans="1:20" x14ac:dyDescent="0.35">
      <c r="A201">
        <v>276</v>
      </c>
      <c r="B201" s="4" t="s">
        <v>604</v>
      </c>
      <c r="C201" s="3" t="s">
        <v>605</v>
      </c>
      <c r="D201">
        <v>5500</v>
      </c>
      <c r="E201">
        <v>5324</v>
      </c>
      <c r="F201" s="5">
        <f t="shared" si="13"/>
        <v>96.8</v>
      </c>
      <c r="G201" t="s">
        <v>14</v>
      </c>
      <c r="H201">
        <v>13</v>
      </c>
      <c r="I201">
        <f t="shared" si="12"/>
        <v>409.54</v>
      </c>
      <c r="J201" t="s">
        <v>21</v>
      </c>
      <c r="K201" t="s">
        <v>22</v>
      </c>
      <c r="L201">
        <v>1334811600</v>
      </c>
      <c r="M201" s="9">
        <f t="shared" si="14"/>
        <v>41018.208333333336</v>
      </c>
      <c r="N201">
        <v>1335243600</v>
      </c>
      <c r="O201" s="9">
        <f t="shared" si="15"/>
        <v>41023.208333333336</v>
      </c>
      <c r="P201" t="b">
        <v>0</v>
      </c>
      <c r="Q201" t="b">
        <v>1</v>
      </c>
      <c r="R201" t="s">
        <v>89</v>
      </c>
      <c r="S201" t="s">
        <v>2050</v>
      </c>
      <c r="T201" t="s">
        <v>2051</v>
      </c>
    </row>
    <row r="202" spans="1:20" x14ac:dyDescent="0.35">
      <c r="A202">
        <v>960</v>
      </c>
      <c r="B202" s="4" t="s">
        <v>1950</v>
      </c>
      <c r="C202" s="3" t="s">
        <v>1951</v>
      </c>
      <c r="D202">
        <v>5500</v>
      </c>
      <c r="E202">
        <v>4678</v>
      </c>
      <c r="F202" s="5">
        <f t="shared" si="13"/>
        <v>85.054545454545448</v>
      </c>
      <c r="G202" t="s">
        <v>14</v>
      </c>
      <c r="H202">
        <v>1</v>
      </c>
      <c r="I202">
        <f t="shared" si="12"/>
        <v>4678</v>
      </c>
      <c r="J202" t="s">
        <v>21</v>
      </c>
      <c r="K202" t="s">
        <v>22</v>
      </c>
      <c r="L202">
        <v>1454911200</v>
      </c>
      <c r="M202" s="9">
        <f t="shared" si="14"/>
        <v>42408.25</v>
      </c>
      <c r="N202">
        <v>1458104400</v>
      </c>
      <c r="O202" s="9">
        <f t="shared" si="15"/>
        <v>42445.208333333328</v>
      </c>
      <c r="P202" t="b">
        <v>0</v>
      </c>
      <c r="Q202" t="b">
        <v>0</v>
      </c>
      <c r="R202" t="s">
        <v>28</v>
      </c>
      <c r="S202" t="s">
        <v>2037</v>
      </c>
      <c r="T202" t="s">
        <v>2038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3"/>
        <v>681.19047619047615</v>
      </c>
      <c r="G203" t="s">
        <v>20</v>
      </c>
      <c r="H203">
        <v>157</v>
      </c>
      <c r="I203">
        <f t="shared" si="12"/>
        <v>91.11</v>
      </c>
      <c r="J203" t="s">
        <v>21</v>
      </c>
      <c r="K203" t="s">
        <v>22</v>
      </c>
      <c r="L203">
        <v>1406264400</v>
      </c>
      <c r="M203" s="9">
        <f t="shared" si="14"/>
        <v>41845.208333333336</v>
      </c>
      <c r="N203">
        <v>1407819600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3"/>
        <v>78.831325301204828</v>
      </c>
      <c r="G204" t="s">
        <v>74</v>
      </c>
      <c r="H204">
        <v>82</v>
      </c>
      <c r="I204">
        <f t="shared" si="12"/>
        <v>79.790000000000006</v>
      </c>
      <c r="J204" t="s">
        <v>21</v>
      </c>
      <c r="K204" t="s">
        <v>22</v>
      </c>
      <c r="L204">
        <v>1317531600</v>
      </c>
      <c r="M204" s="9">
        <f t="shared" si="14"/>
        <v>40818.208333333336</v>
      </c>
      <c r="N204">
        <v>1317877200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3"/>
        <v>134.40792216817235</v>
      </c>
      <c r="G205" t="s">
        <v>20</v>
      </c>
      <c r="H205">
        <v>4498</v>
      </c>
      <c r="I205">
        <f t="shared" si="12"/>
        <v>43</v>
      </c>
      <c r="J205" t="s">
        <v>26</v>
      </c>
      <c r="K205" t="s">
        <v>27</v>
      </c>
      <c r="L205">
        <v>1484632800</v>
      </c>
      <c r="M205" s="9">
        <f t="shared" si="14"/>
        <v>42752.25</v>
      </c>
      <c r="N205">
        <v>1484805600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288</v>
      </c>
      <c r="B206" s="4" t="s">
        <v>628</v>
      </c>
      <c r="C206" s="3" t="s">
        <v>629</v>
      </c>
      <c r="D206">
        <v>5600</v>
      </c>
      <c r="E206">
        <v>5476</v>
      </c>
      <c r="F206" s="5">
        <f t="shared" si="13"/>
        <v>97.785714285714292</v>
      </c>
      <c r="G206" t="s">
        <v>14</v>
      </c>
      <c r="H206">
        <v>40</v>
      </c>
      <c r="I206">
        <f t="shared" si="12"/>
        <v>136.9</v>
      </c>
      <c r="J206" t="s">
        <v>36</v>
      </c>
      <c r="K206" t="s">
        <v>37</v>
      </c>
      <c r="L206">
        <v>1331701200</v>
      </c>
      <c r="M206" s="9">
        <f t="shared" si="14"/>
        <v>40982.208333333336</v>
      </c>
      <c r="N206">
        <v>1331787600</v>
      </c>
      <c r="O206" s="9">
        <f t="shared" si="15"/>
        <v>40983.208333333336</v>
      </c>
      <c r="P206" t="b">
        <v>0</v>
      </c>
      <c r="Q206" t="b">
        <v>1</v>
      </c>
      <c r="R206" t="s">
        <v>148</v>
      </c>
      <c r="S206" t="s">
        <v>2035</v>
      </c>
      <c r="T206" t="s">
        <v>2057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3"/>
        <v>431.84615384615387</v>
      </c>
      <c r="G207" t="s">
        <v>20</v>
      </c>
      <c r="H207">
        <v>80</v>
      </c>
      <c r="I207">
        <f t="shared" si="12"/>
        <v>70.180000000000007</v>
      </c>
      <c r="J207" t="s">
        <v>21</v>
      </c>
      <c r="K207" t="s">
        <v>22</v>
      </c>
      <c r="L207">
        <v>1539752400</v>
      </c>
      <c r="M207" s="9">
        <f t="shared" si="14"/>
        <v>43390.208333333328</v>
      </c>
      <c r="N207">
        <v>1540789200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3"/>
        <v>38.844444444444441</v>
      </c>
      <c r="G208" t="s">
        <v>74</v>
      </c>
      <c r="H208">
        <v>57</v>
      </c>
      <c r="I208">
        <f t="shared" si="12"/>
        <v>61.33</v>
      </c>
      <c r="J208" t="s">
        <v>21</v>
      </c>
      <c r="K208" t="s">
        <v>22</v>
      </c>
      <c r="L208">
        <v>1267250400</v>
      </c>
      <c r="M208" s="9">
        <f t="shared" si="14"/>
        <v>40236.25</v>
      </c>
      <c r="N208">
        <v>1268028000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3"/>
        <v>425.7</v>
      </c>
      <c r="G209" t="s">
        <v>20</v>
      </c>
      <c r="H209">
        <v>43</v>
      </c>
      <c r="I209">
        <f t="shared" si="12"/>
        <v>99</v>
      </c>
      <c r="J209" t="s">
        <v>21</v>
      </c>
      <c r="K209" t="s">
        <v>22</v>
      </c>
      <c r="L209">
        <v>1535432400</v>
      </c>
      <c r="M209" s="9">
        <f t="shared" si="14"/>
        <v>43340.208333333328</v>
      </c>
      <c r="N209">
        <v>1537160400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3"/>
        <v>101.12239715591672</v>
      </c>
      <c r="G210" t="s">
        <v>20</v>
      </c>
      <c r="H210">
        <v>2053</v>
      </c>
      <c r="I210">
        <f t="shared" si="12"/>
        <v>96.98</v>
      </c>
      <c r="J210" t="s">
        <v>21</v>
      </c>
      <c r="K210" t="s">
        <v>22</v>
      </c>
      <c r="L210">
        <v>1510207200</v>
      </c>
      <c r="M210" s="9">
        <f t="shared" si="14"/>
        <v>43048.25</v>
      </c>
      <c r="N210">
        <v>1512280800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3"/>
        <v>21.188688946015425</v>
      </c>
      <c r="G211" t="s">
        <v>47</v>
      </c>
      <c r="H211">
        <v>808</v>
      </c>
      <c r="I211">
        <f t="shared" si="12"/>
        <v>51</v>
      </c>
      <c r="J211" t="s">
        <v>26</v>
      </c>
      <c r="K211" t="s">
        <v>27</v>
      </c>
      <c r="L211">
        <v>1462510800</v>
      </c>
      <c r="M211" s="9">
        <f t="shared" si="14"/>
        <v>42496.208333333328</v>
      </c>
      <c r="N211">
        <v>1463115600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673</v>
      </c>
      <c r="B212" s="4" t="s">
        <v>1386</v>
      </c>
      <c r="C212" s="3" t="s">
        <v>1387</v>
      </c>
      <c r="D212">
        <v>5600</v>
      </c>
      <c r="E212">
        <v>2445</v>
      </c>
      <c r="F212" s="5">
        <f t="shared" si="13"/>
        <v>43.660714285714285</v>
      </c>
      <c r="G212" t="s">
        <v>14</v>
      </c>
      <c r="H212">
        <v>226</v>
      </c>
      <c r="I212">
        <f t="shared" si="12"/>
        <v>10.82</v>
      </c>
      <c r="J212" t="s">
        <v>107</v>
      </c>
      <c r="K212" t="s">
        <v>108</v>
      </c>
      <c r="L212">
        <v>1460696400</v>
      </c>
      <c r="M212" s="9">
        <f t="shared" si="14"/>
        <v>42475.208333333328</v>
      </c>
      <c r="N212">
        <v>1462510800</v>
      </c>
      <c r="O212" s="9">
        <f t="shared" si="15"/>
        <v>42496.208333333328</v>
      </c>
      <c r="P212" t="b">
        <v>0</v>
      </c>
      <c r="Q212" t="b">
        <v>0</v>
      </c>
      <c r="R212" t="s">
        <v>60</v>
      </c>
      <c r="S212" t="s">
        <v>2035</v>
      </c>
      <c r="T212" t="s">
        <v>2045</v>
      </c>
    </row>
    <row r="213" spans="1:20" x14ac:dyDescent="0.35">
      <c r="A213">
        <v>318</v>
      </c>
      <c r="B213" s="4" t="s">
        <v>688</v>
      </c>
      <c r="C213" s="3" t="s">
        <v>689</v>
      </c>
      <c r="D213">
        <v>5700</v>
      </c>
      <c r="E213">
        <v>903</v>
      </c>
      <c r="F213" s="5">
        <f t="shared" si="13"/>
        <v>15.842105263157894</v>
      </c>
      <c r="G213" t="s">
        <v>14</v>
      </c>
      <c r="H213">
        <v>1625</v>
      </c>
      <c r="I213">
        <f t="shared" si="12"/>
        <v>0.56000000000000005</v>
      </c>
      <c r="J213" t="s">
        <v>21</v>
      </c>
      <c r="K213" t="s">
        <v>22</v>
      </c>
      <c r="L213">
        <v>1392357600</v>
      </c>
      <c r="M213" s="9">
        <f t="shared" si="14"/>
        <v>41684.25</v>
      </c>
      <c r="N213">
        <v>1392530400</v>
      </c>
      <c r="O213" s="9">
        <f t="shared" si="15"/>
        <v>41686.25</v>
      </c>
      <c r="P213" t="b">
        <v>0</v>
      </c>
      <c r="Q213" t="b">
        <v>0</v>
      </c>
      <c r="R213" t="s">
        <v>23</v>
      </c>
      <c r="S213" t="s">
        <v>2035</v>
      </c>
      <c r="T213" t="s">
        <v>2036</v>
      </c>
    </row>
    <row r="214" spans="1:20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3"/>
        <v>151.85185185185185</v>
      </c>
      <c r="G214" t="s">
        <v>20</v>
      </c>
      <c r="H214">
        <v>168</v>
      </c>
      <c r="I214">
        <f t="shared" si="12"/>
        <v>73.209999999999994</v>
      </c>
      <c r="J214" t="s">
        <v>21</v>
      </c>
      <c r="K214" t="s">
        <v>22</v>
      </c>
      <c r="L214">
        <v>1576389600</v>
      </c>
      <c r="M214" s="9">
        <f t="shared" si="14"/>
        <v>43814.25</v>
      </c>
      <c r="N214">
        <v>1580364000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3"/>
        <v>195.16382252559728</v>
      </c>
      <c r="G215" t="s">
        <v>20</v>
      </c>
      <c r="H215">
        <v>4289</v>
      </c>
      <c r="I215">
        <f t="shared" si="12"/>
        <v>40</v>
      </c>
      <c r="J215" t="s">
        <v>21</v>
      </c>
      <c r="K215" t="s">
        <v>22</v>
      </c>
      <c r="L215">
        <v>1289019600</v>
      </c>
      <c r="M215" s="9">
        <f t="shared" si="14"/>
        <v>40488.208333333336</v>
      </c>
      <c r="N215">
        <v>1289714400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3"/>
        <v>1023.1428571428571</v>
      </c>
      <c r="G216" t="s">
        <v>20</v>
      </c>
      <c r="H216">
        <v>165</v>
      </c>
      <c r="I216">
        <f t="shared" ref="I216:I279" si="16">ROUND(E216/H216,2)</f>
        <v>86.81</v>
      </c>
      <c r="J216" t="s">
        <v>21</v>
      </c>
      <c r="K216" t="s">
        <v>22</v>
      </c>
      <c r="L216">
        <v>1282194000</v>
      </c>
      <c r="M216" s="9">
        <f t="shared" si="14"/>
        <v>40409.208333333336</v>
      </c>
      <c r="N216">
        <v>1282712400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963</v>
      </c>
      <c r="B217" s="4" t="s">
        <v>1956</v>
      </c>
      <c r="C217" s="3" t="s">
        <v>1957</v>
      </c>
      <c r="D217">
        <v>5900</v>
      </c>
      <c r="E217">
        <v>4997</v>
      </c>
      <c r="F217" s="5">
        <f t="shared" si="13"/>
        <v>84.694915254237287</v>
      </c>
      <c r="G217" t="s">
        <v>14</v>
      </c>
      <c r="H217">
        <v>143</v>
      </c>
      <c r="I217">
        <f t="shared" si="16"/>
        <v>34.94</v>
      </c>
      <c r="J217" t="s">
        <v>107</v>
      </c>
      <c r="K217" t="s">
        <v>108</v>
      </c>
      <c r="L217">
        <v>1299304800</v>
      </c>
      <c r="M217" s="9">
        <f t="shared" si="14"/>
        <v>40607.25</v>
      </c>
      <c r="N217">
        <v>1299823200</v>
      </c>
      <c r="O217" s="9">
        <f t="shared" si="15"/>
        <v>40613.25</v>
      </c>
      <c r="P217" t="b">
        <v>0</v>
      </c>
      <c r="Q217" t="b">
        <v>1</v>
      </c>
      <c r="R217" t="s">
        <v>122</v>
      </c>
      <c r="S217" t="s">
        <v>2054</v>
      </c>
      <c r="T217" t="s">
        <v>2055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3"/>
        <v>155.07066557107643</v>
      </c>
      <c r="G218" t="s">
        <v>20</v>
      </c>
      <c r="H218">
        <v>1815</v>
      </c>
      <c r="I218">
        <f t="shared" si="16"/>
        <v>103.98</v>
      </c>
      <c r="J218" t="s">
        <v>21</v>
      </c>
      <c r="K218" t="s">
        <v>22</v>
      </c>
      <c r="L218">
        <v>1321941600</v>
      </c>
      <c r="M218" s="9">
        <f t="shared" si="14"/>
        <v>40869.25</v>
      </c>
      <c r="N218">
        <v>1322114400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54</v>
      </c>
      <c r="B219" s="4" t="s">
        <v>155</v>
      </c>
      <c r="C219" s="3" t="s">
        <v>156</v>
      </c>
      <c r="D219">
        <v>6000</v>
      </c>
      <c r="E219">
        <v>5392</v>
      </c>
      <c r="F219" s="5">
        <f t="shared" si="13"/>
        <v>89.86666666666666</v>
      </c>
      <c r="G219" t="s">
        <v>14</v>
      </c>
      <c r="H219">
        <v>934</v>
      </c>
      <c r="I219">
        <f t="shared" si="16"/>
        <v>5.77</v>
      </c>
      <c r="J219" t="s">
        <v>21</v>
      </c>
      <c r="K219" t="s">
        <v>22</v>
      </c>
      <c r="L219">
        <v>1520748000</v>
      </c>
      <c r="M219" s="9">
        <f t="shared" si="14"/>
        <v>43170.25</v>
      </c>
      <c r="N219">
        <v>1521262800</v>
      </c>
      <c r="O219" s="9">
        <f t="shared" si="15"/>
        <v>43176.208333333328</v>
      </c>
      <c r="P219" t="b">
        <v>0</v>
      </c>
      <c r="Q219" t="b">
        <v>0</v>
      </c>
      <c r="R219" t="s">
        <v>65</v>
      </c>
      <c r="S219" t="s">
        <v>2037</v>
      </c>
      <c r="T219" t="s">
        <v>2046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3"/>
        <v>215.94736842105263</v>
      </c>
      <c r="G220" t="s">
        <v>20</v>
      </c>
      <c r="H220">
        <v>397</v>
      </c>
      <c r="I220">
        <f t="shared" si="16"/>
        <v>31.01</v>
      </c>
      <c r="J220" t="s">
        <v>40</v>
      </c>
      <c r="K220" t="s">
        <v>41</v>
      </c>
      <c r="L220">
        <v>1320991200</v>
      </c>
      <c r="M220" s="9">
        <f t="shared" si="14"/>
        <v>40858.25</v>
      </c>
      <c r="N220">
        <v>1323928800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3"/>
        <v>332.12709832134288</v>
      </c>
      <c r="G221" t="s">
        <v>20</v>
      </c>
      <c r="H221">
        <v>1539</v>
      </c>
      <c r="I221">
        <f t="shared" si="16"/>
        <v>89.99</v>
      </c>
      <c r="J221" t="s">
        <v>21</v>
      </c>
      <c r="K221" t="s">
        <v>22</v>
      </c>
      <c r="L221">
        <v>1345093200</v>
      </c>
      <c r="M221" s="9">
        <f t="shared" si="14"/>
        <v>41137.208333333336</v>
      </c>
      <c r="N221">
        <v>1346130000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581</v>
      </c>
      <c r="B222" s="4" t="s">
        <v>1205</v>
      </c>
      <c r="C222" s="3" t="s">
        <v>1206</v>
      </c>
      <c r="D222">
        <v>6000</v>
      </c>
      <c r="E222">
        <v>3841</v>
      </c>
      <c r="F222" s="5">
        <f t="shared" si="13"/>
        <v>64.016666666666666</v>
      </c>
      <c r="G222" t="s">
        <v>14</v>
      </c>
      <c r="H222">
        <v>17</v>
      </c>
      <c r="I222">
        <f t="shared" si="16"/>
        <v>225.94</v>
      </c>
      <c r="J222" t="s">
        <v>21</v>
      </c>
      <c r="K222" t="s">
        <v>22</v>
      </c>
      <c r="L222">
        <v>1304053200</v>
      </c>
      <c r="M222" s="9">
        <f t="shared" si="14"/>
        <v>40662.208333333336</v>
      </c>
      <c r="N222">
        <v>1305349200</v>
      </c>
      <c r="O222" s="9">
        <f t="shared" si="15"/>
        <v>40677.208333333336</v>
      </c>
      <c r="P222" t="b">
        <v>0</v>
      </c>
      <c r="Q222" t="b">
        <v>0</v>
      </c>
      <c r="R222" t="s">
        <v>28</v>
      </c>
      <c r="S222" t="s">
        <v>2037</v>
      </c>
      <c r="T222" t="s">
        <v>2038</v>
      </c>
    </row>
    <row r="223" spans="1:20" x14ac:dyDescent="0.35">
      <c r="A223">
        <v>692</v>
      </c>
      <c r="B223" s="4" t="s">
        <v>1423</v>
      </c>
      <c r="C223" s="3" t="s">
        <v>1424</v>
      </c>
      <c r="D223">
        <v>6000</v>
      </c>
      <c r="E223">
        <v>5438</v>
      </c>
      <c r="F223" s="5">
        <f t="shared" si="13"/>
        <v>90.633333333333326</v>
      </c>
      <c r="G223" t="s">
        <v>14</v>
      </c>
      <c r="H223">
        <v>2179</v>
      </c>
      <c r="I223">
        <f t="shared" si="16"/>
        <v>2.5</v>
      </c>
      <c r="J223" t="s">
        <v>40</v>
      </c>
      <c r="K223" t="s">
        <v>41</v>
      </c>
      <c r="L223">
        <v>1562648400</v>
      </c>
      <c r="M223" s="9">
        <f t="shared" si="14"/>
        <v>43655.208333333328</v>
      </c>
      <c r="N223">
        <v>1564203600</v>
      </c>
      <c r="O223" s="9">
        <f t="shared" si="15"/>
        <v>43673.208333333328</v>
      </c>
      <c r="P223" t="b">
        <v>0</v>
      </c>
      <c r="Q223" t="b">
        <v>0</v>
      </c>
      <c r="R223" t="s">
        <v>23</v>
      </c>
      <c r="S223" t="s">
        <v>2035</v>
      </c>
      <c r="T223" t="s">
        <v>2036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3"/>
        <v>137.97916666666669</v>
      </c>
      <c r="G224" t="s">
        <v>20</v>
      </c>
      <c r="H224">
        <v>138</v>
      </c>
      <c r="I224">
        <f t="shared" si="16"/>
        <v>47.99</v>
      </c>
      <c r="J224" t="s">
        <v>21</v>
      </c>
      <c r="K224" t="s">
        <v>22</v>
      </c>
      <c r="L224">
        <v>1412226000</v>
      </c>
      <c r="M224" s="9">
        <f t="shared" si="14"/>
        <v>41914.208333333336</v>
      </c>
      <c r="N224">
        <v>1412312400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296</v>
      </c>
      <c r="B225" s="4" t="s">
        <v>644</v>
      </c>
      <c r="C225" s="3" t="s">
        <v>645</v>
      </c>
      <c r="D225">
        <v>6100</v>
      </c>
      <c r="E225">
        <v>3352</v>
      </c>
      <c r="F225" s="5">
        <f t="shared" si="13"/>
        <v>54.950819672131146</v>
      </c>
      <c r="G225" t="s">
        <v>14</v>
      </c>
      <c r="H225">
        <v>931</v>
      </c>
      <c r="I225">
        <f t="shared" si="16"/>
        <v>3.6</v>
      </c>
      <c r="J225" t="s">
        <v>26</v>
      </c>
      <c r="K225" t="s">
        <v>27</v>
      </c>
      <c r="L225">
        <v>1548655200</v>
      </c>
      <c r="M225" s="9">
        <f t="shared" si="14"/>
        <v>43493.25</v>
      </c>
      <c r="N225">
        <v>1550556000</v>
      </c>
      <c r="O225" s="9">
        <f t="shared" si="15"/>
        <v>43515.25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3"/>
        <v>403.63930885529157</v>
      </c>
      <c r="G226" t="s">
        <v>20</v>
      </c>
      <c r="H226">
        <v>3594</v>
      </c>
      <c r="I226">
        <f t="shared" si="16"/>
        <v>52</v>
      </c>
      <c r="J226" t="s">
        <v>21</v>
      </c>
      <c r="K226" t="s">
        <v>22</v>
      </c>
      <c r="L226">
        <v>1411534800</v>
      </c>
      <c r="M226" s="9">
        <f t="shared" si="14"/>
        <v>41906.208333333336</v>
      </c>
      <c r="N226">
        <v>1415426400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3"/>
        <v>260.1740412979351</v>
      </c>
      <c r="G227" t="s">
        <v>20</v>
      </c>
      <c r="H227">
        <v>5880</v>
      </c>
      <c r="I227">
        <f t="shared" si="16"/>
        <v>30</v>
      </c>
      <c r="J227" t="s">
        <v>21</v>
      </c>
      <c r="K227" t="s">
        <v>22</v>
      </c>
      <c r="L227">
        <v>1399093200</v>
      </c>
      <c r="M227" s="9">
        <f t="shared" si="14"/>
        <v>41762.208333333336</v>
      </c>
      <c r="N227">
        <v>1399093200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3"/>
        <v>366.63333333333333</v>
      </c>
      <c r="G228" t="s">
        <v>20</v>
      </c>
      <c r="H228">
        <v>112</v>
      </c>
      <c r="I228">
        <f t="shared" si="16"/>
        <v>98.21</v>
      </c>
      <c r="J228" t="s">
        <v>21</v>
      </c>
      <c r="K228" t="s">
        <v>22</v>
      </c>
      <c r="L228">
        <v>1270702800</v>
      </c>
      <c r="M228" s="9">
        <f t="shared" si="14"/>
        <v>40276.208333333336</v>
      </c>
      <c r="N228">
        <v>1273899600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3"/>
        <v>168.72085385878489</v>
      </c>
      <c r="G229" t="s">
        <v>20</v>
      </c>
      <c r="H229">
        <v>943</v>
      </c>
      <c r="I229">
        <f t="shared" si="16"/>
        <v>108.96</v>
      </c>
      <c r="J229" t="s">
        <v>21</v>
      </c>
      <c r="K229" t="s">
        <v>22</v>
      </c>
      <c r="L229">
        <v>1431666000</v>
      </c>
      <c r="M229" s="9">
        <f t="shared" si="14"/>
        <v>42139.208333333328</v>
      </c>
      <c r="N229">
        <v>1432184400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3"/>
        <v>119.90717911530093</v>
      </c>
      <c r="G230" t="s">
        <v>20</v>
      </c>
      <c r="H230">
        <v>2468</v>
      </c>
      <c r="I230">
        <f t="shared" si="16"/>
        <v>67</v>
      </c>
      <c r="J230" t="s">
        <v>21</v>
      </c>
      <c r="K230" t="s">
        <v>22</v>
      </c>
      <c r="L230">
        <v>1472619600</v>
      </c>
      <c r="M230" s="9">
        <f t="shared" si="14"/>
        <v>42613.208333333328</v>
      </c>
      <c r="N230">
        <v>1474779600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3"/>
        <v>193.68925233644859</v>
      </c>
      <c r="G231" t="s">
        <v>20</v>
      </c>
      <c r="H231">
        <v>2551</v>
      </c>
      <c r="I231">
        <f t="shared" si="16"/>
        <v>64.989999999999995</v>
      </c>
      <c r="J231" t="s">
        <v>21</v>
      </c>
      <c r="K231" t="s">
        <v>22</v>
      </c>
      <c r="L231">
        <v>1496293200</v>
      </c>
      <c r="M231" s="9">
        <f t="shared" si="14"/>
        <v>42887.208333333328</v>
      </c>
      <c r="N231">
        <v>1500440400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3"/>
        <v>420.16666666666669</v>
      </c>
      <c r="G232" t="s">
        <v>20</v>
      </c>
      <c r="H232">
        <v>101</v>
      </c>
      <c r="I232">
        <f t="shared" si="16"/>
        <v>99.84</v>
      </c>
      <c r="J232" t="s">
        <v>21</v>
      </c>
      <c r="K232" t="s">
        <v>22</v>
      </c>
      <c r="L232">
        <v>1575612000</v>
      </c>
      <c r="M232" s="9">
        <f t="shared" si="14"/>
        <v>43805.25</v>
      </c>
      <c r="N232">
        <v>1575612000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3"/>
        <v>76.708333333333329</v>
      </c>
      <c r="G233" t="s">
        <v>74</v>
      </c>
      <c r="H233">
        <v>67</v>
      </c>
      <c r="I233">
        <f t="shared" si="16"/>
        <v>82.43</v>
      </c>
      <c r="J233" t="s">
        <v>21</v>
      </c>
      <c r="K233" t="s">
        <v>22</v>
      </c>
      <c r="L233">
        <v>1369112400</v>
      </c>
      <c r="M233" s="9">
        <f t="shared" si="14"/>
        <v>41415.208333333336</v>
      </c>
      <c r="N233">
        <v>1374123600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3"/>
        <v>171.26470588235293</v>
      </c>
      <c r="G234" t="s">
        <v>20</v>
      </c>
      <c r="H234">
        <v>92</v>
      </c>
      <c r="I234">
        <f t="shared" si="16"/>
        <v>63.29</v>
      </c>
      <c r="J234" t="s">
        <v>21</v>
      </c>
      <c r="K234" t="s">
        <v>22</v>
      </c>
      <c r="L234">
        <v>1469422800</v>
      </c>
      <c r="M234" s="9">
        <f t="shared" si="14"/>
        <v>42576.208333333328</v>
      </c>
      <c r="N234">
        <v>1469509200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3"/>
        <v>157.89473684210526</v>
      </c>
      <c r="G235" t="s">
        <v>20</v>
      </c>
      <c r="H235">
        <v>62</v>
      </c>
      <c r="I235">
        <f t="shared" si="16"/>
        <v>96.77</v>
      </c>
      <c r="J235" t="s">
        <v>21</v>
      </c>
      <c r="K235" t="s">
        <v>22</v>
      </c>
      <c r="L235">
        <v>1307854800</v>
      </c>
      <c r="M235" s="9">
        <f t="shared" si="14"/>
        <v>40706.208333333336</v>
      </c>
      <c r="N235">
        <v>1309237200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3"/>
        <v>109.08</v>
      </c>
      <c r="G236" t="s">
        <v>20</v>
      </c>
      <c r="H236">
        <v>149</v>
      </c>
      <c r="I236">
        <f t="shared" si="16"/>
        <v>54.91</v>
      </c>
      <c r="J236" t="s">
        <v>107</v>
      </c>
      <c r="K236" t="s">
        <v>108</v>
      </c>
      <c r="L236">
        <v>1503378000</v>
      </c>
      <c r="M236" s="9">
        <f t="shared" si="14"/>
        <v>42969.208333333328</v>
      </c>
      <c r="N236">
        <v>1503982800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x14ac:dyDescent="0.35">
      <c r="A237">
        <v>9</v>
      </c>
      <c r="B237" s="4" t="s">
        <v>48</v>
      </c>
      <c r="C237" s="3" t="s">
        <v>49</v>
      </c>
      <c r="D237">
        <v>6200</v>
      </c>
      <c r="E237">
        <v>3208</v>
      </c>
      <c r="F237" s="5">
        <f t="shared" si="13"/>
        <v>51.741935483870968</v>
      </c>
      <c r="G237" t="s">
        <v>14</v>
      </c>
      <c r="H237">
        <v>92</v>
      </c>
      <c r="I237">
        <f t="shared" si="16"/>
        <v>34.869999999999997</v>
      </c>
      <c r="J237" t="s">
        <v>21</v>
      </c>
      <c r="K237" t="s">
        <v>22</v>
      </c>
      <c r="L237">
        <v>1379566800</v>
      </c>
      <c r="M237" s="9">
        <f t="shared" si="14"/>
        <v>41536.208333333336</v>
      </c>
      <c r="N237">
        <v>1383804000</v>
      </c>
      <c r="O237" s="9">
        <f t="shared" si="15"/>
        <v>41585.25</v>
      </c>
      <c r="P237" t="b">
        <v>0</v>
      </c>
      <c r="Q237" t="b">
        <v>0</v>
      </c>
      <c r="R237" t="s">
        <v>50</v>
      </c>
      <c r="S237" t="s">
        <v>2035</v>
      </c>
      <c r="T237" t="s">
        <v>2043</v>
      </c>
    </row>
    <row r="238" spans="1:20" x14ac:dyDescent="0.35">
      <c r="A238">
        <v>711</v>
      </c>
      <c r="B238" s="4" t="s">
        <v>1460</v>
      </c>
      <c r="C238" s="3" t="s">
        <v>1461</v>
      </c>
      <c r="D238">
        <v>6200</v>
      </c>
      <c r="E238">
        <v>1260</v>
      </c>
      <c r="F238" s="5">
        <f t="shared" si="13"/>
        <v>20.322580645161288</v>
      </c>
      <c r="G238" t="s">
        <v>14</v>
      </c>
      <c r="H238">
        <v>57</v>
      </c>
      <c r="I238">
        <f t="shared" si="16"/>
        <v>22.11</v>
      </c>
      <c r="J238" t="s">
        <v>107</v>
      </c>
      <c r="K238" t="s">
        <v>108</v>
      </c>
      <c r="L238">
        <v>1453615200</v>
      </c>
      <c r="M238" s="9">
        <f t="shared" si="14"/>
        <v>42393.25</v>
      </c>
      <c r="N238">
        <v>1453788000</v>
      </c>
      <c r="O238" s="9">
        <f t="shared" si="15"/>
        <v>42395.25</v>
      </c>
      <c r="P238" t="b">
        <v>1</v>
      </c>
      <c r="Q238" t="b">
        <v>1</v>
      </c>
      <c r="R238" t="s">
        <v>33</v>
      </c>
      <c r="S238" t="s">
        <v>2039</v>
      </c>
      <c r="T238" t="s">
        <v>2040</v>
      </c>
    </row>
    <row r="239" spans="1:20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3"/>
        <v>159.3763440860215</v>
      </c>
      <c r="G239" t="s">
        <v>20</v>
      </c>
      <c r="H239">
        <v>329</v>
      </c>
      <c r="I239">
        <f t="shared" si="16"/>
        <v>45.05</v>
      </c>
      <c r="J239" t="s">
        <v>21</v>
      </c>
      <c r="K239" t="s">
        <v>22</v>
      </c>
      <c r="L239">
        <v>1398402000</v>
      </c>
      <c r="M239" s="9">
        <f t="shared" si="14"/>
        <v>41754.208333333336</v>
      </c>
      <c r="N239">
        <v>1398574800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3"/>
        <v>422.41666666666669</v>
      </c>
      <c r="G240" t="s">
        <v>20</v>
      </c>
      <c r="H240">
        <v>97</v>
      </c>
      <c r="I240">
        <f t="shared" si="16"/>
        <v>104.52</v>
      </c>
      <c r="J240" t="s">
        <v>36</v>
      </c>
      <c r="K240" t="s">
        <v>37</v>
      </c>
      <c r="L240">
        <v>1513231200</v>
      </c>
      <c r="M240" s="9">
        <f t="shared" si="14"/>
        <v>43083.25</v>
      </c>
      <c r="N240">
        <v>1515391200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35">
      <c r="A241">
        <v>11</v>
      </c>
      <c r="B241" s="4" t="s">
        <v>54</v>
      </c>
      <c r="C241" s="3" t="s">
        <v>55</v>
      </c>
      <c r="D241">
        <v>6300</v>
      </c>
      <c r="E241">
        <v>3030</v>
      </c>
      <c r="F241" s="5">
        <f t="shared" si="13"/>
        <v>48.095238095238095</v>
      </c>
      <c r="G241" t="s">
        <v>14</v>
      </c>
      <c r="H241">
        <v>41</v>
      </c>
      <c r="I241">
        <f t="shared" si="16"/>
        <v>73.900000000000006</v>
      </c>
      <c r="J241" t="s">
        <v>21</v>
      </c>
      <c r="K241" t="s">
        <v>22</v>
      </c>
      <c r="L241">
        <v>1285045200</v>
      </c>
      <c r="M241" s="9">
        <f t="shared" si="14"/>
        <v>40442.208333333336</v>
      </c>
      <c r="N241">
        <v>1285563600</v>
      </c>
      <c r="O241" s="9">
        <f t="shared" si="15"/>
        <v>40448.208333333336</v>
      </c>
      <c r="P241" t="b">
        <v>0</v>
      </c>
      <c r="Q241" t="b">
        <v>1</v>
      </c>
      <c r="R241" t="s">
        <v>33</v>
      </c>
      <c r="S241" t="s">
        <v>2039</v>
      </c>
      <c r="T241" t="s">
        <v>2040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3"/>
        <v>418.78911564625849</v>
      </c>
      <c r="G242" t="s">
        <v>20</v>
      </c>
      <c r="H242">
        <v>1784</v>
      </c>
      <c r="I242">
        <f t="shared" si="16"/>
        <v>69.02</v>
      </c>
      <c r="J242" t="s">
        <v>21</v>
      </c>
      <c r="K242" t="s">
        <v>22</v>
      </c>
      <c r="L242">
        <v>1281070800</v>
      </c>
      <c r="M242" s="9">
        <f t="shared" si="14"/>
        <v>40396.208333333336</v>
      </c>
      <c r="N242">
        <v>1281157200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3"/>
        <v>101.91632047477745</v>
      </c>
      <c r="G243" t="s">
        <v>20</v>
      </c>
      <c r="H243">
        <v>1684</v>
      </c>
      <c r="I243">
        <f t="shared" si="16"/>
        <v>101.98</v>
      </c>
      <c r="J243" t="s">
        <v>26</v>
      </c>
      <c r="K243" t="s">
        <v>27</v>
      </c>
      <c r="L243">
        <v>1397365200</v>
      </c>
      <c r="M243" s="9">
        <f t="shared" si="14"/>
        <v>41742.208333333336</v>
      </c>
      <c r="N243">
        <v>1398229200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3"/>
        <v>127.72619047619047</v>
      </c>
      <c r="G244" t="s">
        <v>20</v>
      </c>
      <c r="H244">
        <v>250</v>
      </c>
      <c r="I244">
        <f t="shared" si="16"/>
        <v>42.92</v>
      </c>
      <c r="J244" t="s">
        <v>21</v>
      </c>
      <c r="K244" t="s">
        <v>22</v>
      </c>
      <c r="L244">
        <v>1494392400</v>
      </c>
      <c r="M244" s="9">
        <f t="shared" si="14"/>
        <v>42865.208333333328</v>
      </c>
      <c r="N244">
        <v>1495256400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3"/>
        <v>445.21739130434781</v>
      </c>
      <c r="G245" t="s">
        <v>20</v>
      </c>
      <c r="H245">
        <v>238</v>
      </c>
      <c r="I245">
        <f t="shared" si="16"/>
        <v>43.03</v>
      </c>
      <c r="J245" t="s">
        <v>21</v>
      </c>
      <c r="K245" t="s">
        <v>22</v>
      </c>
      <c r="L245">
        <v>1520143200</v>
      </c>
      <c r="M245" s="9">
        <f t="shared" si="14"/>
        <v>43163.25</v>
      </c>
      <c r="N245">
        <v>1520402400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3"/>
        <v>569.71428571428578</v>
      </c>
      <c r="G246" t="s">
        <v>20</v>
      </c>
      <c r="H246">
        <v>53</v>
      </c>
      <c r="I246">
        <f t="shared" si="16"/>
        <v>75.25</v>
      </c>
      <c r="J246" t="s">
        <v>21</v>
      </c>
      <c r="K246" t="s">
        <v>22</v>
      </c>
      <c r="L246">
        <v>1405314000</v>
      </c>
      <c r="M246" s="9">
        <f t="shared" si="14"/>
        <v>41834.208333333336</v>
      </c>
      <c r="N246">
        <v>1409806800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3"/>
        <v>509.34482758620686</v>
      </c>
      <c r="G247" t="s">
        <v>20</v>
      </c>
      <c r="H247">
        <v>214</v>
      </c>
      <c r="I247">
        <f t="shared" si="16"/>
        <v>69.02</v>
      </c>
      <c r="J247" t="s">
        <v>21</v>
      </c>
      <c r="K247" t="s">
        <v>22</v>
      </c>
      <c r="L247">
        <v>1396846800</v>
      </c>
      <c r="M247" s="9">
        <f t="shared" si="14"/>
        <v>41736.208333333336</v>
      </c>
      <c r="N247">
        <v>1396933200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3"/>
        <v>325.5333333333333</v>
      </c>
      <c r="G248" t="s">
        <v>20</v>
      </c>
      <c r="H248">
        <v>222</v>
      </c>
      <c r="I248">
        <f t="shared" si="16"/>
        <v>65.989999999999995</v>
      </c>
      <c r="J248" t="s">
        <v>21</v>
      </c>
      <c r="K248" t="s">
        <v>22</v>
      </c>
      <c r="L248">
        <v>1375678800</v>
      </c>
      <c r="M248" s="9">
        <f t="shared" si="14"/>
        <v>41491.208333333336</v>
      </c>
      <c r="N248">
        <v>1376024400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3"/>
        <v>932.61616161616166</v>
      </c>
      <c r="G249" t="s">
        <v>20</v>
      </c>
      <c r="H249">
        <v>1884</v>
      </c>
      <c r="I249">
        <f t="shared" si="16"/>
        <v>98.01</v>
      </c>
      <c r="J249" t="s">
        <v>21</v>
      </c>
      <c r="K249" t="s">
        <v>22</v>
      </c>
      <c r="L249">
        <v>1482386400</v>
      </c>
      <c r="M249" s="9">
        <f t="shared" si="14"/>
        <v>42726.25</v>
      </c>
      <c r="N249">
        <v>1483682400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3"/>
        <v>211.33870967741933</v>
      </c>
      <c r="G250" t="s">
        <v>20</v>
      </c>
      <c r="H250">
        <v>218</v>
      </c>
      <c r="I250">
        <f t="shared" si="16"/>
        <v>60.11</v>
      </c>
      <c r="J250" t="s">
        <v>26</v>
      </c>
      <c r="K250" t="s">
        <v>27</v>
      </c>
      <c r="L250">
        <v>1420005600</v>
      </c>
      <c r="M250" s="9">
        <f t="shared" si="14"/>
        <v>42004.25</v>
      </c>
      <c r="N250">
        <v>1420437600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3"/>
        <v>273.32520325203251</v>
      </c>
      <c r="G251" t="s">
        <v>20</v>
      </c>
      <c r="H251">
        <v>6465</v>
      </c>
      <c r="I251">
        <f t="shared" si="16"/>
        <v>26</v>
      </c>
      <c r="J251" t="s">
        <v>21</v>
      </c>
      <c r="K251" t="s">
        <v>22</v>
      </c>
      <c r="L251">
        <v>1420178400</v>
      </c>
      <c r="M251" s="9">
        <f t="shared" si="14"/>
        <v>42006.25</v>
      </c>
      <c r="N251">
        <v>1420783200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12</v>
      </c>
      <c r="B252" s="4" t="s">
        <v>56</v>
      </c>
      <c r="C252" s="3" t="s">
        <v>57</v>
      </c>
      <c r="D252">
        <v>6300</v>
      </c>
      <c r="E252">
        <v>5629</v>
      </c>
      <c r="F252" s="5">
        <f t="shared" si="13"/>
        <v>89.349206349206341</v>
      </c>
      <c r="G252" t="s">
        <v>14</v>
      </c>
      <c r="H252">
        <v>1</v>
      </c>
      <c r="I252">
        <f t="shared" si="16"/>
        <v>5629</v>
      </c>
      <c r="J252" t="s">
        <v>21</v>
      </c>
      <c r="K252" t="s">
        <v>22</v>
      </c>
      <c r="L252">
        <v>1571720400</v>
      </c>
      <c r="M252" s="9">
        <f t="shared" si="14"/>
        <v>43760.208333333328</v>
      </c>
      <c r="N252">
        <v>1572411600</v>
      </c>
      <c r="O252" s="9">
        <f t="shared" si="15"/>
        <v>43768.208333333328</v>
      </c>
      <c r="P252" t="b">
        <v>0</v>
      </c>
      <c r="Q252" t="b">
        <v>0</v>
      </c>
      <c r="R252" t="s">
        <v>53</v>
      </c>
      <c r="S252" t="s">
        <v>2041</v>
      </c>
      <c r="T252" t="s">
        <v>2044</v>
      </c>
    </row>
    <row r="253" spans="1:20" x14ac:dyDescent="0.35">
      <c r="A253">
        <v>459</v>
      </c>
      <c r="B253" s="4" t="s">
        <v>966</v>
      </c>
      <c r="C253" s="3" t="s">
        <v>967</v>
      </c>
      <c r="D253">
        <v>6300</v>
      </c>
      <c r="E253">
        <v>5674</v>
      </c>
      <c r="F253" s="5">
        <f t="shared" si="13"/>
        <v>90.063492063492063</v>
      </c>
      <c r="G253" t="s">
        <v>14</v>
      </c>
      <c r="H253">
        <v>101</v>
      </c>
      <c r="I253">
        <f t="shared" si="16"/>
        <v>56.18</v>
      </c>
      <c r="J253" t="s">
        <v>21</v>
      </c>
      <c r="K253" t="s">
        <v>22</v>
      </c>
      <c r="L253">
        <v>1419746400</v>
      </c>
      <c r="M253" s="9">
        <f t="shared" si="14"/>
        <v>42001.25</v>
      </c>
      <c r="N253">
        <v>1421906400</v>
      </c>
      <c r="O253" s="9">
        <f t="shared" si="15"/>
        <v>42026.25</v>
      </c>
      <c r="P253" t="b">
        <v>0</v>
      </c>
      <c r="Q253" t="b">
        <v>0</v>
      </c>
      <c r="R253" t="s">
        <v>42</v>
      </c>
      <c r="S253" t="s">
        <v>2041</v>
      </c>
      <c r="T253" t="s">
        <v>2042</v>
      </c>
    </row>
    <row r="254" spans="1:20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3"/>
        <v>626.29999999999995</v>
      </c>
      <c r="G254" t="s">
        <v>20</v>
      </c>
      <c r="H254">
        <v>59</v>
      </c>
      <c r="I254">
        <f t="shared" si="16"/>
        <v>106.15</v>
      </c>
      <c r="J254" t="s">
        <v>21</v>
      </c>
      <c r="K254" t="s">
        <v>22</v>
      </c>
      <c r="L254">
        <v>1382677200</v>
      </c>
      <c r="M254" s="9">
        <f t="shared" si="14"/>
        <v>41572.208333333336</v>
      </c>
      <c r="N254">
        <v>1383109200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914</v>
      </c>
      <c r="B255" s="4" t="s">
        <v>1860</v>
      </c>
      <c r="C255" s="3" t="s">
        <v>1861</v>
      </c>
      <c r="D255">
        <v>6400</v>
      </c>
      <c r="E255">
        <v>3676</v>
      </c>
      <c r="F255" s="5">
        <f t="shared" si="13"/>
        <v>57.4375</v>
      </c>
      <c r="G255" t="s">
        <v>14</v>
      </c>
      <c r="H255">
        <v>1335</v>
      </c>
      <c r="I255">
        <f t="shared" si="16"/>
        <v>2.75</v>
      </c>
      <c r="J255" t="s">
        <v>40</v>
      </c>
      <c r="K255" t="s">
        <v>41</v>
      </c>
      <c r="L255">
        <v>1375592400</v>
      </c>
      <c r="M255" s="9">
        <f t="shared" si="14"/>
        <v>41490.208333333336</v>
      </c>
      <c r="N255">
        <v>1376629200</v>
      </c>
      <c r="O255" s="9">
        <f t="shared" si="15"/>
        <v>41502.208333333336</v>
      </c>
      <c r="P255" t="b">
        <v>0</v>
      </c>
      <c r="Q255" t="b">
        <v>0</v>
      </c>
      <c r="R255" t="s">
        <v>33</v>
      </c>
      <c r="S255" t="s">
        <v>2039</v>
      </c>
      <c r="T255" t="s">
        <v>2040</v>
      </c>
    </row>
    <row r="256" spans="1:20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3"/>
        <v>184.89130434782609</v>
      </c>
      <c r="G256" t="s">
        <v>20</v>
      </c>
      <c r="H256">
        <v>88</v>
      </c>
      <c r="I256">
        <f t="shared" si="16"/>
        <v>96.65</v>
      </c>
      <c r="J256" t="s">
        <v>21</v>
      </c>
      <c r="K256" t="s">
        <v>22</v>
      </c>
      <c r="L256">
        <v>1487656800</v>
      </c>
      <c r="M256" s="9">
        <f t="shared" si="14"/>
        <v>42787.25</v>
      </c>
      <c r="N256">
        <v>1487829600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3"/>
        <v>120.16770186335404</v>
      </c>
      <c r="G257" t="s">
        <v>20</v>
      </c>
      <c r="H257">
        <v>1697</v>
      </c>
      <c r="I257">
        <f t="shared" si="16"/>
        <v>57</v>
      </c>
      <c r="J257" t="s">
        <v>21</v>
      </c>
      <c r="K257" t="s">
        <v>22</v>
      </c>
      <c r="L257">
        <v>1297836000</v>
      </c>
      <c r="M257" s="9">
        <f t="shared" si="14"/>
        <v>40590.25</v>
      </c>
      <c r="N257">
        <v>1298268000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306</v>
      </c>
      <c r="B258" s="4" t="s">
        <v>664</v>
      </c>
      <c r="C258" s="3" t="s">
        <v>665</v>
      </c>
      <c r="D258">
        <v>6500</v>
      </c>
      <c r="E258">
        <v>514</v>
      </c>
      <c r="F258" s="5">
        <f t="shared" ref="F258:F321" si="17">100*(E258/D258)</f>
        <v>7.9076923076923071</v>
      </c>
      <c r="G258" t="s">
        <v>14</v>
      </c>
      <c r="H258">
        <v>15</v>
      </c>
      <c r="I258">
        <f t="shared" si="16"/>
        <v>34.270000000000003</v>
      </c>
      <c r="J258" t="s">
        <v>21</v>
      </c>
      <c r="K258" t="s">
        <v>22</v>
      </c>
      <c r="L258">
        <v>1500008400</v>
      </c>
      <c r="M258" s="9">
        <f t="shared" ref="M258:M321" si="18">(((L258/60)/60)/24)+DATE(1970,1,1)</f>
        <v>42930.208333333328</v>
      </c>
      <c r="N258">
        <v>1500267600</v>
      </c>
      <c r="O258" s="9">
        <f t="shared" ref="O258:O321" si="19">(((N258/60)/60)/24)+DATE(1970,1,1)</f>
        <v>42933.208333333328</v>
      </c>
      <c r="P258" t="b">
        <v>0</v>
      </c>
      <c r="Q258" t="b">
        <v>1</v>
      </c>
      <c r="R258" t="s">
        <v>33</v>
      </c>
      <c r="S258" t="s">
        <v>2039</v>
      </c>
      <c r="T258" t="s">
        <v>2040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si="17"/>
        <v>146</v>
      </c>
      <c r="G259" t="s">
        <v>20</v>
      </c>
      <c r="H259">
        <v>92</v>
      </c>
      <c r="I259">
        <f t="shared" si="16"/>
        <v>90.46</v>
      </c>
      <c r="J259" t="s">
        <v>21</v>
      </c>
      <c r="K259" t="s">
        <v>22</v>
      </c>
      <c r="L259">
        <v>1362463200</v>
      </c>
      <c r="M259" s="9">
        <f t="shared" si="18"/>
        <v>41338.25</v>
      </c>
      <c r="N259">
        <v>1363669200</v>
      </c>
      <c r="O259" s="9">
        <f t="shared" si="19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7"/>
        <v>268.48</v>
      </c>
      <c r="G260" t="s">
        <v>20</v>
      </c>
      <c r="H260">
        <v>186</v>
      </c>
      <c r="I260">
        <f t="shared" si="16"/>
        <v>72.17</v>
      </c>
      <c r="J260" t="s">
        <v>21</v>
      </c>
      <c r="K260" t="s">
        <v>22</v>
      </c>
      <c r="L260">
        <v>1481176800</v>
      </c>
      <c r="M260" s="9">
        <f t="shared" si="18"/>
        <v>42712.25</v>
      </c>
      <c r="N260">
        <v>1482904800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7"/>
        <v>597.5</v>
      </c>
      <c r="G261" t="s">
        <v>20</v>
      </c>
      <c r="H261">
        <v>138</v>
      </c>
      <c r="I261">
        <f t="shared" si="16"/>
        <v>77.930000000000007</v>
      </c>
      <c r="J261" t="s">
        <v>21</v>
      </c>
      <c r="K261" t="s">
        <v>22</v>
      </c>
      <c r="L261">
        <v>1354946400</v>
      </c>
      <c r="M261" s="9">
        <f t="shared" si="18"/>
        <v>41251.25</v>
      </c>
      <c r="N261">
        <v>1356588000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7"/>
        <v>157.69841269841268</v>
      </c>
      <c r="G262" t="s">
        <v>20</v>
      </c>
      <c r="H262">
        <v>261</v>
      </c>
      <c r="I262">
        <f t="shared" si="16"/>
        <v>38.07</v>
      </c>
      <c r="J262" t="s">
        <v>21</v>
      </c>
      <c r="K262" t="s">
        <v>22</v>
      </c>
      <c r="L262">
        <v>1348808400</v>
      </c>
      <c r="M262" s="9">
        <f t="shared" si="18"/>
        <v>41180.208333333336</v>
      </c>
      <c r="N262">
        <v>1349845200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35">
      <c r="A263">
        <v>325</v>
      </c>
      <c r="B263" s="4" t="s">
        <v>702</v>
      </c>
      <c r="C263" s="3" t="s">
        <v>703</v>
      </c>
      <c r="D263">
        <v>6500</v>
      </c>
      <c r="E263">
        <v>5897</v>
      </c>
      <c r="F263" s="5">
        <f t="shared" si="17"/>
        <v>90.723076923076931</v>
      </c>
      <c r="G263" t="s">
        <v>14</v>
      </c>
      <c r="H263">
        <v>454</v>
      </c>
      <c r="I263">
        <f t="shared" si="16"/>
        <v>12.99</v>
      </c>
      <c r="J263" t="s">
        <v>21</v>
      </c>
      <c r="K263" t="s">
        <v>22</v>
      </c>
      <c r="L263">
        <v>1529125200</v>
      </c>
      <c r="M263" s="9">
        <f t="shared" si="18"/>
        <v>43267.208333333328</v>
      </c>
      <c r="N263">
        <v>1531112400</v>
      </c>
      <c r="O263" s="9">
        <f t="shared" si="19"/>
        <v>43290.208333333328</v>
      </c>
      <c r="P263" t="b">
        <v>0</v>
      </c>
      <c r="Q263" t="b">
        <v>1</v>
      </c>
      <c r="R263" t="s">
        <v>33</v>
      </c>
      <c r="S263" t="s">
        <v>2039</v>
      </c>
      <c r="T263" t="s">
        <v>2040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7"/>
        <v>313.41176470588238</v>
      </c>
      <c r="G264" t="s">
        <v>20</v>
      </c>
      <c r="H264">
        <v>107</v>
      </c>
      <c r="I264">
        <f t="shared" si="16"/>
        <v>49.79</v>
      </c>
      <c r="J264" t="s">
        <v>21</v>
      </c>
      <c r="K264" t="s">
        <v>22</v>
      </c>
      <c r="L264">
        <v>1301979600</v>
      </c>
      <c r="M264" s="9">
        <f t="shared" si="18"/>
        <v>40638.208333333336</v>
      </c>
      <c r="N264">
        <v>1304226000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7"/>
        <v>370.89655172413791</v>
      </c>
      <c r="G265" t="s">
        <v>20</v>
      </c>
      <c r="H265">
        <v>199</v>
      </c>
      <c r="I265">
        <f t="shared" si="16"/>
        <v>54.05</v>
      </c>
      <c r="J265" t="s">
        <v>21</v>
      </c>
      <c r="K265" t="s">
        <v>22</v>
      </c>
      <c r="L265">
        <v>1263016800</v>
      </c>
      <c r="M265" s="9">
        <f t="shared" si="18"/>
        <v>40187.25</v>
      </c>
      <c r="N265">
        <v>1263016800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7"/>
        <v>362.66447368421052</v>
      </c>
      <c r="G266" t="s">
        <v>20</v>
      </c>
      <c r="H266">
        <v>5512</v>
      </c>
      <c r="I266">
        <f t="shared" si="16"/>
        <v>30</v>
      </c>
      <c r="J266" t="s">
        <v>21</v>
      </c>
      <c r="K266" t="s">
        <v>22</v>
      </c>
      <c r="L266">
        <v>1360648800</v>
      </c>
      <c r="M266" s="9">
        <f t="shared" si="18"/>
        <v>41317.25</v>
      </c>
      <c r="N266">
        <v>1362031200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7"/>
        <v>123.08163265306122</v>
      </c>
      <c r="G267" t="s">
        <v>20</v>
      </c>
      <c r="H267">
        <v>86</v>
      </c>
      <c r="I267">
        <f t="shared" si="16"/>
        <v>70.13</v>
      </c>
      <c r="J267" t="s">
        <v>21</v>
      </c>
      <c r="K267" t="s">
        <v>22</v>
      </c>
      <c r="L267">
        <v>1451800800</v>
      </c>
      <c r="M267" s="9">
        <f t="shared" si="18"/>
        <v>42372.25</v>
      </c>
      <c r="N267">
        <v>1455602400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904</v>
      </c>
      <c r="B268" s="4" t="s">
        <v>1840</v>
      </c>
      <c r="C268" s="3" t="s">
        <v>1841</v>
      </c>
      <c r="D268">
        <v>6500</v>
      </c>
      <c r="E268">
        <v>795</v>
      </c>
      <c r="F268" s="5">
        <f t="shared" si="17"/>
        <v>12.230769230769232</v>
      </c>
      <c r="G268" t="s">
        <v>14</v>
      </c>
      <c r="H268">
        <v>3182</v>
      </c>
      <c r="I268">
        <f t="shared" si="16"/>
        <v>0.25</v>
      </c>
      <c r="J268" t="s">
        <v>21</v>
      </c>
      <c r="K268" t="s">
        <v>22</v>
      </c>
      <c r="L268">
        <v>1349326800</v>
      </c>
      <c r="M268" s="9">
        <f t="shared" si="18"/>
        <v>41186.208333333336</v>
      </c>
      <c r="N268">
        <v>1349672400</v>
      </c>
      <c r="O268" s="9">
        <f t="shared" si="19"/>
        <v>41190.208333333336</v>
      </c>
      <c r="P268" t="b">
        <v>0</v>
      </c>
      <c r="Q268" t="b">
        <v>0</v>
      </c>
      <c r="R268" t="s">
        <v>133</v>
      </c>
      <c r="S268" t="s">
        <v>2047</v>
      </c>
      <c r="T268" t="s">
        <v>2056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7"/>
        <v>233.62012987012989</v>
      </c>
      <c r="G269" t="s">
        <v>20</v>
      </c>
      <c r="H269">
        <v>2768</v>
      </c>
      <c r="I269">
        <f t="shared" si="16"/>
        <v>51.99</v>
      </c>
      <c r="J269" t="s">
        <v>26</v>
      </c>
      <c r="K269" t="s">
        <v>27</v>
      </c>
      <c r="L269">
        <v>1351054800</v>
      </c>
      <c r="M269" s="9">
        <f t="shared" si="18"/>
        <v>41206.208333333336</v>
      </c>
      <c r="N269">
        <v>1352440800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7"/>
        <v>180.53333333333333</v>
      </c>
      <c r="G270" t="s">
        <v>20</v>
      </c>
      <c r="H270">
        <v>48</v>
      </c>
      <c r="I270">
        <f t="shared" si="16"/>
        <v>56.42</v>
      </c>
      <c r="J270" t="s">
        <v>21</v>
      </c>
      <c r="K270" t="s">
        <v>22</v>
      </c>
      <c r="L270">
        <v>1349326800</v>
      </c>
      <c r="M270" s="9">
        <f t="shared" si="18"/>
        <v>41186.208333333336</v>
      </c>
      <c r="N270">
        <v>1353304800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7"/>
        <v>252.62857142857143</v>
      </c>
      <c r="G271" t="s">
        <v>20</v>
      </c>
      <c r="H271">
        <v>87</v>
      </c>
      <c r="I271">
        <f t="shared" si="16"/>
        <v>101.63</v>
      </c>
      <c r="J271" t="s">
        <v>21</v>
      </c>
      <c r="K271" t="s">
        <v>22</v>
      </c>
      <c r="L271">
        <v>1548914400</v>
      </c>
      <c r="M271" s="9">
        <f t="shared" si="18"/>
        <v>43496.25</v>
      </c>
      <c r="N271">
        <v>1550728800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7"/>
        <v>27.176538240368025</v>
      </c>
      <c r="G272" t="s">
        <v>74</v>
      </c>
      <c r="H272">
        <v>1890</v>
      </c>
      <c r="I272">
        <f t="shared" si="16"/>
        <v>25.01</v>
      </c>
      <c r="J272" t="s">
        <v>21</v>
      </c>
      <c r="K272" t="s">
        <v>22</v>
      </c>
      <c r="L272">
        <v>1291269600</v>
      </c>
      <c r="M272" s="9">
        <f t="shared" si="18"/>
        <v>40514.25</v>
      </c>
      <c r="N272">
        <v>1291442400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7"/>
        <v>1.2706571242680547</v>
      </c>
      <c r="G273" t="s">
        <v>47</v>
      </c>
      <c r="H273">
        <v>61</v>
      </c>
      <c r="I273">
        <f t="shared" si="16"/>
        <v>32.020000000000003</v>
      </c>
      <c r="J273" t="s">
        <v>21</v>
      </c>
      <c r="K273" t="s">
        <v>22</v>
      </c>
      <c r="L273">
        <v>1449468000</v>
      </c>
      <c r="M273" s="9">
        <f t="shared" si="18"/>
        <v>42345.25</v>
      </c>
      <c r="N273">
        <v>1452146400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7"/>
        <v>304.0097847358121</v>
      </c>
      <c r="G274" t="s">
        <v>20</v>
      </c>
      <c r="H274">
        <v>1894</v>
      </c>
      <c r="I274">
        <f t="shared" si="16"/>
        <v>82.02</v>
      </c>
      <c r="J274" t="s">
        <v>21</v>
      </c>
      <c r="K274" t="s">
        <v>22</v>
      </c>
      <c r="L274">
        <v>1562734800</v>
      </c>
      <c r="M274" s="9">
        <f t="shared" si="18"/>
        <v>43656.208333333328</v>
      </c>
      <c r="N274">
        <v>1564894800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7"/>
        <v>137.23076923076923</v>
      </c>
      <c r="G275" t="s">
        <v>20</v>
      </c>
      <c r="H275">
        <v>282</v>
      </c>
      <c r="I275">
        <f t="shared" si="16"/>
        <v>37.96</v>
      </c>
      <c r="J275" t="s">
        <v>15</v>
      </c>
      <c r="K275" t="s">
        <v>16</v>
      </c>
      <c r="L275">
        <v>1505624400</v>
      </c>
      <c r="M275" s="9">
        <f t="shared" si="18"/>
        <v>42995.208333333328</v>
      </c>
      <c r="N275">
        <v>1505883600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x14ac:dyDescent="0.35">
      <c r="A276">
        <v>193</v>
      </c>
      <c r="B276" s="4" t="s">
        <v>438</v>
      </c>
      <c r="C276" s="3" t="s">
        <v>439</v>
      </c>
      <c r="D276">
        <v>6600</v>
      </c>
      <c r="E276">
        <v>3012</v>
      </c>
      <c r="F276" s="5">
        <f t="shared" si="17"/>
        <v>45.636363636363633</v>
      </c>
      <c r="G276" t="s">
        <v>14</v>
      </c>
      <c r="H276">
        <v>15</v>
      </c>
      <c r="I276">
        <f t="shared" si="16"/>
        <v>200.8</v>
      </c>
      <c r="J276" t="s">
        <v>21</v>
      </c>
      <c r="K276" t="s">
        <v>22</v>
      </c>
      <c r="L276">
        <v>1523163600</v>
      </c>
      <c r="M276" s="9">
        <f t="shared" si="18"/>
        <v>43198.208333333328</v>
      </c>
      <c r="N276">
        <v>1523509200</v>
      </c>
      <c r="O276" s="9">
        <f t="shared" si="19"/>
        <v>43202.208333333328</v>
      </c>
      <c r="P276" t="b">
        <v>1</v>
      </c>
      <c r="Q276" t="b">
        <v>0</v>
      </c>
      <c r="R276" t="s">
        <v>60</v>
      </c>
      <c r="S276" t="s">
        <v>2035</v>
      </c>
      <c r="T276" t="s">
        <v>2045</v>
      </c>
    </row>
    <row r="277" spans="1:20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7"/>
        <v>241.51282051282053</v>
      </c>
      <c r="G277" t="s">
        <v>20</v>
      </c>
      <c r="H277">
        <v>116</v>
      </c>
      <c r="I277">
        <f t="shared" si="16"/>
        <v>81.2</v>
      </c>
      <c r="J277" t="s">
        <v>21</v>
      </c>
      <c r="K277" t="s">
        <v>22</v>
      </c>
      <c r="L277">
        <v>1554526800</v>
      </c>
      <c r="M277" s="9">
        <f t="shared" si="18"/>
        <v>43561.208333333328</v>
      </c>
      <c r="N277">
        <v>1555218000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317</v>
      </c>
      <c r="B278" s="4" t="s">
        <v>686</v>
      </c>
      <c r="C278" s="3" t="s">
        <v>687</v>
      </c>
      <c r="D278">
        <v>6600</v>
      </c>
      <c r="E278">
        <v>1269</v>
      </c>
      <c r="F278" s="5">
        <f t="shared" si="17"/>
        <v>19.227272727272727</v>
      </c>
      <c r="G278" t="s">
        <v>14</v>
      </c>
      <c r="H278">
        <v>133</v>
      </c>
      <c r="I278">
        <f t="shared" si="16"/>
        <v>9.5399999999999991</v>
      </c>
      <c r="J278" t="s">
        <v>21</v>
      </c>
      <c r="K278" t="s">
        <v>22</v>
      </c>
      <c r="L278">
        <v>1494738000</v>
      </c>
      <c r="M278" s="9">
        <f t="shared" si="18"/>
        <v>42869.208333333328</v>
      </c>
      <c r="N278">
        <v>1495861200</v>
      </c>
      <c r="O278" s="9">
        <f t="shared" si="19"/>
        <v>42882.208333333328</v>
      </c>
      <c r="P278" t="b">
        <v>0</v>
      </c>
      <c r="Q278" t="b">
        <v>0</v>
      </c>
      <c r="R278" t="s">
        <v>33</v>
      </c>
      <c r="S278" t="s">
        <v>2039</v>
      </c>
      <c r="T278" t="s">
        <v>2040</v>
      </c>
    </row>
    <row r="279" spans="1:20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7"/>
        <v>1066.4285714285716</v>
      </c>
      <c r="G279" t="s">
        <v>20</v>
      </c>
      <c r="H279">
        <v>83</v>
      </c>
      <c r="I279">
        <f t="shared" si="16"/>
        <v>89.94</v>
      </c>
      <c r="J279" t="s">
        <v>21</v>
      </c>
      <c r="K279" t="s">
        <v>22</v>
      </c>
      <c r="L279">
        <v>1279515600</v>
      </c>
      <c r="M279" s="9">
        <f t="shared" si="18"/>
        <v>40378.208333333336</v>
      </c>
      <c r="N279">
        <v>1279688400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7"/>
        <v>325.88888888888891</v>
      </c>
      <c r="G280" t="s">
        <v>20</v>
      </c>
      <c r="H280">
        <v>91</v>
      </c>
      <c r="I280">
        <f t="shared" ref="I280:I343" si="20">ROUND(E280/H280,2)</f>
        <v>96.69</v>
      </c>
      <c r="J280" t="s">
        <v>21</v>
      </c>
      <c r="K280" t="s">
        <v>22</v>
      </c>
      <c r="L280">
        <v>1353909600</v>
      </c>
      <c r="M280" s="9">
        <f t="shared" si="18"/>
        <v>41239.25</v>
      </c>
      <c r="N280">
        <v>1356069600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7"/>
        <v>170.70000000000002</v>
      </c>
      <c r="G281" t="s">
        <v>20</v>
      </c>
      <c r="H281">
        <v>546</v>
      </c>
      <c r="I281">
        <f t="shared" si="20"/>
        <v>25.01</v>
      </c>
      <c r="J281" t="s">
        <v>21</v>
      </c>
      <c r="K281" t="s">
        <v>22</v>
      </c>
      <c r="L281">
        <v>1535950800</v>
      </c>
      <c r="M281" s="9">
        <f t="shared" si="18"/>
        <v>43346.208333333328</v>
      </c>
      <c r="N281">
        <v>1536210000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7"/>
        <v>581.44000000000005</v>
      </c>
      <c r="G282" t="s">
        <v>20</v>
      </c>
      <c r="H282">
        <v>393</v>
      </c>
      <c r="I282">
        <f t="shared" si="20"/>
        <v>36.99</v>
      </c>
      <c r="J282" t="s">
        <v>21</v>
      </c>
      <c r="K282" t="s">
        <v>22</v>
      </c>
      <c r="L282">
        <v>1511244000</v>
      </c>
      <c r="M282" s="9">
        <f t="shared" si="18"/>
        <v>43060.25</v>
      </c>
      <c r="N282">
        <v>1511762400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996</v>
      </c>
      <c r="B283" s="4" t="s">
        <v>2019</v>
      </c>
      <c r="C283" s="3" t="s">
        <v>2020</v>
      </c>
      <c r="D283">
        <v>6600</v>
      </c>
      <c r="E283">
        <v>4814</v>
      </c>
      <c r="F283" s="5">
        <f t="shared" si="17"/>
        <v>72.939393939393938</v>
      </c>
      <c r="G283" t="s">
        <v>14</v>
      </c>
      <c r="H283">
        <v>2062</v>
      </c>
      <c r="I283">
        <f t="shared" si="20"/>
        <v>2.33</v>
      </c>
      <c r="J283" t="s">
        <v>21</v>
      </c>
      <c r="K283" t="s">
        <v>22</v>
      </c>
      <c r="L283">
        <v>1357106400</v>
      </c>
      <c r="M283" s="9">
        <f t="shared" si="18"/>
        <v>41276.25</v>
      </c>
      <c r="N283">
        <v>1359698400</v>
      </c>
      <c r="O283" s="9">
        <f t="shared" si="19"/>
        <v>41306.25</v>
      </c>
      <c r="P283" t="b">
        <v>0</v>
      </c>
      <c r="Q283" t="b">
        <v>0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7"/>
        <v>108.04761904761904</v>
      </c>
      <c r="G284" t="s">
        <v>20</v>
      </c>
      <c r="H284">
        <v>133</v>
      </c>
      <c r="I284">
        <f t="shared" si="20"/>
        <v>68.239999999999995</v>
      </c>
      <c r="J284" t="s">
        <v>21</v>
      </c>
      <c r="K284" t="s">
        <v>22</v>
      </c>
      <c r="L284">
        <v>1480226400</v>
      </c>
      <c r="M284" s="9">
        <f t="shared" si="18"/>
        <v>42701.25</v>
      </c>
      <c r="N284">
        <v>1480744800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x14ac:dyDescent="0.35">
      <c r="A285">
        <v>633</v>
      </c>
      <c r="B285" s="4" t="s">
        <v>1308</v>
      </c>
      <c r="C285" s="3" t="s">
        <v>1309</v>
      </c>
      <c r="D285">
        <v>6700</v>
      </c>
      <c r="E285">
        <v>5569</v>
      </c>
      <c r="F285" s="5">
        <f t="shared" si="17"/>
        <v>83.119402985074629</v>
      </c>
      <c r="G285" t="s">
        <v>14</v>
      </c>
      <c r="H285">
        <v>29</v>
      </c>
      <c r="I285">
        <f t="shared" si="20"/>
        <v>192.03</v>
      </c>
      <c r="J285" t="s">
        <v>21</v>
      </c>
      <c r="K285" t="s">
        <v>22</v>
      </c>
      <c r="L285">
        <v>1446876000</v>
      </c>
      <c r="M285" s="9">
        <f t="shared" si="18"/>
        <v>42315.25</v>
      </c>
      <c r="N285">
        <v>1447221600</v>
      </c>
      <c r="O285" s="9">
        <f t="shared" si="19"/>
        <v>42319.25</v>
      </c>
      <c r="P285" t="b">
        <v>0</v>
      </c>
      <c r="Q285" t="b">
        <v>0</v>
      </c>
      <c r="R285" t="s">
        <v>71</v>
      </c>
      <c r="S285" t="s">
        <v>2041</v>
      </c>
      <c r="T285" t="s">
        <v>2049</v>
      </c>
    </row>
    <row r="286" spans="1:20" x14ac:dyDescent="0.35">
      <c r="A286">
        <v>446</v>
      </c>
      <c r="B286" s="4" t="s">
        <v>940</v>
      </c>
      <c r="C286" s="3" t="s">
        <v>941</v>
      </c>
      <c r="D286">
        <v>6800</v>
      </c>
      <c r="E286">
        <v>5579</v>
      </c>
      <c r="F286" s="5">
        <f t="shared" si="17"/>
        <v>82.044117647058826</v>
      </c>
      <c r="G286" t="s">
        <v>14</v>
      </c>
      <c r="H286">
        <v>132</v>
      </c>
      <c r="I286">
        <f t="shared" si="20"/>
        <v>42.27</v>
      </c>
      <c r="J286" t="s">
        <v>21</v>
      </c>
      <c r="K286" t="s">
        <v>22</v>
      </c>
      <c r="L286">
        <v>1355810400</v>
      </c>
      <c r="M286" s="9">
        <f t="shared" si="18"/>
        <v>41261.25</v>
      </c>
      <c r="N286">
        <v>1355983200</v>
      </c>
      <c r="O286" s="9">
        <f t="shared" si="19"/>
        <v>41263.25</v>
      </c>
      <c r="P286" t="b">
        <v>0</v>
      </c>
      <c r="Q286" t="b">
        <v>0</v>
      </c>
      <c r="R286" t="s">
        <v>65</v>
      </c>
      <c r="S286" t="s">
        <v>2037</v>
      </c>
      <c r="T286" t="s">
        <v>2046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7"/>
        <v>706.33333333333337</v>
      </c>
      <c r="G287" t="s">
        <v>20</v>
      </c>
      <c r="H287">
        <v>254</v>
      </c>
      <c r="I287">
        <f t="shared" si="20"/>
        <v>25.03</v>
      </c>
      <c r="J287" t="s">
        <v>21</v>
      </c>
      <c r="K287" t="s">
        <v>22</v>
      </c>
      <c r="L287">
        <v>1473483600</v>
      </c>
      <c r="M287" s="9">
        <f t="shared" si="18"/>
        <v>42623.208333333328</v>
      </c>
      <c r="N287">
        <v>1476766800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7"/>
        <v>17.446030330062445</v>
      </c>
      <c r="G288" t="s">
        <v>74</v>
      </c>
      <c r="H288">
        <v>184</v>
      </c>
      <c r="I288">
        <f t="shared" si="20"/>
        <v>106.29</v>
      </c>
      <c r="J288" t="s">
        <v>21</v>
      </c>
      <c r="K288" t="s">
        <v>22</v>
      </c>
      <c r="L288">
        <v>1479880800</v>
      </c>
      <c r="M288" s="9">
        <f t="shared" si="18"/>
        <v>42697.25</v>
      </c>
      <c r="N288">
        <v>1480485600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7"/>
        <v>209.73015873015873</v>
      </c>
      <c r="G289" t="s">
        <v>20</v>
      </c>
      <c r="H289">
        <v>176</v>
      </c>
      <c r="I289">
        <f t="shared" si="20"/>
        <v>75.069999999999993</v>
      </c>
      <c r="J289" t="s">
        <v>21</v>
      </c>
      <c r="K289" t="s">
        <v>22</v>
      </c>
      <c r="L289">
        <v>1430197200</v>
      </c>
      <c r="M289" s="9">
        <f t="shared" si="18"/>
        <v>42122.208333333328</v>
      </c>
      <c r="N289">
        <v>1430197200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745</v>
      </c>
      <c r="B290" s="4" t="s">
        <v>1526</v>
      </c>
      <c r="C290" s="3" t="s">
        <v>1527</v>
      </c>
      <c r="D290">
        <v>6900</v>
      </c>
      <c r="E290">
        <v>2091</v>
      </c>
      <c r="F290" s="5">
        <f t="shared" si="17"/>
        <v>30.304347826086957</v>
      </c>
      <c r="G290" t="s">
        <v>14</v>
      </c>
      <c r="H290">
        <v>137</v>
      </c>
      <c r="I290">
        <f t="shared" si="20"/>
        <v>15.26</v>
      </c>
      <c r="J290" t="s">
        <v>21</v>
      </c>
      <c r="K290" t="s">
        <v>22</v>
      </c>
      <c r="L290">
        <v>1275195600</v>
      </c>
      <c r="M290" s="9">
        <f t="shared" si="18"/>
        <v>40328.208333333336</v>
      </c>
      <c r="N290">
        <v>1277528400</v>
      </c>
      <c r="O290" s="9">
        <f t="shared" si="19"/>
        <v>40355.208333333336</v>
      </c>
      <c r="P290" t="b">
        <v>0</v>
      </c>
      <c r="Q290" t="b">
        <v>0</v>
      </c>
      <c r="R290" t="s">
        <v>65</v>
      </c>
      <c r="S290" t="s">
        <v>2037</v>
      </c>
      <c r="T290" t="s">
        <v>2046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7"/>
        <v>1684.25</v>
      </c>
      <c r="G291" t="s">
        <v>20</v>
      </c>
      <c r="H291">
        <v>337</v>
      </c>
      <c r="I291">
        <f t="shared" si="20"/>
        <v>39.979999999999997</v>
      </c>
      <c r="J291" t="s">
        <v>15</v>
      </c>
      <c r="K291" t="s">
        <v>16</v>
      </c>
      <c r="L291">
        <v>1438578000</v>
      </c>
      <c r="M291" s="9">
        <f t="shared" si="18"/>
        <v>42219.208333333328</v>
      </c>
      <c r="N291">
        <v>1438837200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441</v>
      </c>
      <c r="B292" s="4" t="s">
        <v>931</v>
      </c>
      <c r="C292" s="3" t="s">
        <v>932</v>
      </c>
      <c r="D292">
        <v>7000</v>
      </c>
      <c r="E292">
        <v>1744</v>
      </c>
      <c r="F292" s="5">
        <f t="shared" si="17"/>
        <v>24.914285714285715</v>
      </c>
      <c r="G292" t="s">
        <v>14</v>
      </c>
      <c r="H292">
        <v>908</v>
      </c>
      <c r="I292">
        <f t="shared" si="20"/>
        <v>1.92</v>
      </c>
      <c r="J292" t="s">
        <v>21</v>
      </c>
      <c r="K292" t="s">
        <v>22</v>
      </c>
      <c r="L292">
        <v>1335416400</v>
      </c>
      <c r="M292" s="9">
        <f t="shared" si="18"/>
        <v>41025.208333333336</v>
      </c>
      <c r="N292">
        <v>1337835600</v>
      </c>
      <c r="O292" s="9">
        <f t="shared" si="19"/>
        <v>41053.208333333336</v>
      </c>
      <c r="P292" t="b">
        <v>0</v>
      </c>
      <c r="Q292" t="b">
        <v>0</v>
      </c>
      <c r="R292" t="s">
        <v>65</v>
      </c>
      <c r="S292" t="s">
        <v>2037</v>
      </c>
      <c r="T292" t="s">
        <v>2046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7"/>
        <v>456.61111111111109</v>
      </c>
      <c r="G293" t="s">
        <v>20</v>
      </c>
      <c r="H293">
        <v>107</v>
      </c>
      <c r="I293">
        <f t="shared" si="20"/>
        <v>76.81</v>
      </c>
      <c r="J293" t="s">
        <v>21</v>
      </c>
      <c r="K293" t="s">
        <v>22</v>
      </c>
      <c r="L293">
        <v>1318654800</v>
      </c>
      <c r="M293" s="9">
        <f t="shared" si="18"/>
        <v>40831.208333333336</v>
      </c>
      <c r="N293">
        <v>1319000400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977</v>
      </c>
      <c r="B294" s="4" t="s">
        <v>1258</v>
      </c>
      <c r="C294" s="3" t="s">
        <v>1983</v>
      </c>
      <c r="D294">
        <v>7000</v>
      </c>
      <c r="E294">
        <v>5177</v>
      </c>
      <c r="F294" s="5">
        <f t="shared" si="17"/>
        <v>73.957142857142856</v>
      </c>
      <c r="G294" t="s">
        <v>14</v>
      </c>
      <c r="H294">
        <v>10</v>
      </c>
      <c r="I294">
        <f t="shared" si="20"/>
        <v>517.70000000000005</v>
      </c>
      <c r="J294" t="s">
        <v>21</v>
      </c>
      <c r="K294" t="s">
        <v>22</v>
      </c>
      <c r="L294">
        <v>1517983200</v>
      </c>
      <c r="M294" s="9">
        <f t="shared" si="18"/>
        <v>43138.25</v>
      </c>
      <c r="N294">
        <v>1520748000</v>
      </c>
      <c r="O294" s="9">
        <f t="shared" si="19"/>
        <v>43170.25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7"/>
        <v>16.384615384615383</v>
      </c>
      <c r="G295" t="s">
        <v>74</v>
      </c>
      <c r="H295">
        <v>32</v>
      </c>
      <c r="I295">
        <f t="shared" si="20"/>
        <v>33.28</v>
      </c>
      <c r="J295" t="s">
        <v>107</v>
      </c>
      <c r="K295" t="s">
        <v>108</v>
      </c>
      <c r="L295">
        <v>1286254800</v>
      </c>
      <c r="M295" s="9">
        <f t="shared" si="18"/>
        <v>40456.208333333336</v>
      </c>
      <c r="N295">
        <v>1287032400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7"/>
        <v>1339.6666666666667</v>
      </c>
      <c r="G296" t="s">
        <v>20</v>
      </c>
      <c r="H296">
        <v>183</v>
      </c>
      <c r="I296">
        <f t="shared" si="20"/>
        <v>43.92</v>
      </c>
      <c r="J296" t="s">
        <v>21</v>
      </c>
      <c r="K296" t="s">
        <v>22</v>
      </c>
      <c r="L296">
        <v>1540530000</v>
      </c>
      <c r="M296" s="9">
        <f t="shared" si="18"/>
        <v>43399.208333333328</v>
      </c>
      <c r="N296">
        <v>1541570400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x14ac:dyDescent="0.35">
      <c r="A297">
        <v>251</v>
      </c>
      <c r="B297" s="4" t="s">
        <v>554</v>
      </c>
      <c r="C297" s="3" t="s">
        <v>555</v>
      </c>
      <c r="D297">
        <v>7100</v>
      </c>
      <c r="E297">
        <v>3840</v>
      </c>
      <c r="F297" s="5">
        <f t="shared" si="17"/>
        <v>54.084507042253513</v>
      </c>
      <c r="G297" t="s">
        <v>14</v>
      </c>
      <c r="H297">
        <v>1910</v>
      </c>
      <c r="I297">
        <f t="shared" si="20"/>
        <v>2.0099999999999998</v>
      </c>
      <c r="J297" t="s">
        <v>21</v>
      </c>
      <c r="K297" t="s">
        <v>22</v>
      </c>
      <c r="L297">
        <v>1355032800</v>
      </c>
      <c r="M297" s="9">
        <f t="shared" si="18"/>
        <v>41252.25</v>
      </c>
      <c r="N297">
        <v>1355205600</v>
      </c>
      <c r="O297" s="9">
        <f t="shared" si="19"/>
        <v>41254.25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x14ac:dyDescent="0.35">
      <c r="A298">
        <v>590</v>
      </c>
      <c r="B298" s="4" t="s">
        <v>1222</v>
      </c>
      <c r="C298" s="3" t="s">
        <v>1223</v>
      </c>
      <c r="D298">
        <v>7100</v>
      </c>
      <c r="E298">
        <v>5824</v>
      </c>
      <c r="F298" s="5">
        <f t="shared" si="17"/>
        <v>82.028169014084511</v>
      </c>
      <c r="G298" t="s">
        <v>14</v>
      </c>
      <c r="H298">
        <v>38</v>
      </c>
      <c r="I298">
        <f t="shared" si="20"/>
        <v>153.26</v>
      </c>
      <c r="J298" t="s">
        <v>26</v>
      </c>
      <c r="K298" t="s">
        <v>27</v>
      </c>
      <c r="L298">
        <v>1419141600</v>
      </c>
      <c r="M298" s="9">
        <f t="shared" si="18"/>
        <v>41994.25</v>
      </c>
      <c r="N298">
        <v>1420092000</v>
      </c>
      <c r="O298" s="9">
        <f t="shared" si="19"/>
        <v>42005.25</v>
      </c>
      <c r="P298" t="b">
        <v>0</v>
      </c>
      <c r="Q298" t="b">
        <v>0</v>
      </c>
      <c r="R298" t="s">
        <v>133</v>
      </c>
      <c r="S298" t="s">
        <v>2047</v>
      </c>
      <c r="T298" t="s">
        <v>2056</v>
      </c>
    </row>
    <row r="299" spans="1:20" x14ac:dyDescent="0.35">
      <c r="A299">
        <v>795</v>
      </c>
      <c r="B299" s="4" t="s">
        <v>1625</v>
      </c>
      <c r="C299" s="3" t="s">
        <v>1626</v>
      </c>
      <c r="D299">
        <v>7100</v>
      </c>
      <c r="E299">
        <v>1022</v>
      </c>
      <c r="F299" s="5">
        <f t="shared" si="17"/>
        <v>14.394366197183098</v>
      </c>
      <c r="G299" t="s">
        <v>14</v>
      </c>
      <c r="H299">
        <v>104</v>
      </c>
      <c r="I299">
        <f t="shared" si="20"/>
        <v>9.83</v>
      </c>
      <c r="J299" t="s">
        <v>21</v>
      </c>
      <c r="K299" t="s">
        <v>22</v>
      </c>
      <c r="L299">
        <v>1477976400</v>
      </c>
      <c r="M299" s="9">
        <f t="shared" si="18"/>
        <v>42675.208333333328</v>
      </c>
      <c r="N299">
        <v>1478235600</v>
      </c>
      <c r="O299" s="9">
        <f t="shared" si="19"/>
        <v>42678.208333333328</v>
      </c>
      <c r="P299" t="b">
        <v>0</v>
      </c>
      <c r="Q299" t="b">
        <v>0</v>
      </c>
      <c r="R299" t="s">
        <v>53</v>
      </c>
      <c r="S299" t="s">
        <v>2041</v>
      </c>
      <c r="T299" t="s">
        <v>2044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7"/>
        <v>143.91428571428571</v>
      </c>
      <c r="G300" t="s">
        <v>20</v>
      </c>
      <c r="H300">
        <v>72</v>
      </c>
      <c r="I300">
        <f t="shared" si="20"/>
        <v>69.959999999999994</v>
      </c>
      <c r="J300" t="s">
        <v>21</v>
      </c>
      <c r="K300" t="s">
        <v>22</v>
      </c>
      <c r="L300">
        <v>1456466400</v>
      </c>
      <c r="M300" s="9">
        <f t="shared" si="18"/>
        <v>42426.25</v>
      </c>
      <c r="N300">
        <v>1458018000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x14ac:dyDescent="0.35">
      <c r="A301">
        <v>828</v>
      </c>
      <c r="B301" s="4" t="s">
        <v>1689</v>
      </c>
      <c r="C301" s="3" t="s">
        <v>1690</v>
      </c>
      <c r="D301">
        <v>7100</v>
      </c>
      <c r="E301">
        <v>4899</v>
      </c>
      <c r="F301" s="5">
        <f t="shared" si="17"/>
        <v>69</v>
      </c>
      <c r="G301" t="s">
        <v>14</v>
      </c>
      <c r="H301">
        <v>49</v>
      </c>
      <c r="I301">
        <f t="shared" si="20"/>
        <v>99.98</v>
      </c>
      <c r="J301" t="s">
        <v>21</v>
      </c>
      <c r="K301" t="s">
        <v>22</v>
      </c>
      <c r="L301">
        <v>1535432400</v>
      </c>
      <c r="M301" s="9">
        <f t="shared" si="18"/>
        <v>43340.208333333328</v>
      </c>
      <c r="N301">
        <v>1537592400</v>
      </c>
      <c r="O301" s="9">
        <f t="shared" si="19"/>
        <v>43365.208333333328</v>
      </c>
      <c r="P301" t="b">
        <v>0</v>
      </c>
      <c r="Q301" t="b">
        <v>0</v>
      </c>
      <c r="R301" t="s">
        <v>33</v>
      </c>
      <c r="S301" t="s">
        <v>2039</v>
      </c>
      <c r="T301" t="s">
        <v>2040</v>
      </c>
    </row>
    <row r="302" spans="1:20" x14ac:dyDescent="0.35">
      <c r="A302">
        <v>52</v>
      </c>
      <c r="B302" s="4" t="s">
        <v>151</v>
      </c>
      <c r="C302" s="3" t="s">
        <v>152</v>
      </c>
      <c r="D302">
        <v>7200</v>
      </c>
      <c r="E302">
        <v>2459</v>
      </c>
      <c r="F302" s="5">
        <f t="shared" si="17"/>
        <v>34.152777777777779</v>
      </c>
      <c r="G302" t="s">
        <v>14</v>
      </c>
      <c r="H302">
        <v>1</v>
      </c>
      <c r="I302">
        <f t="shared" si="20"/>
        <v>2459</v>
      </c>
      <c r="J302" t="s">
        <v>21</v>
      </c>
      <c r="K302" t="s">
        <v>22</v>
      </c>
      <c r="L302">
        <v>1284526800</v>
      </c>
      <c r="M302" s="9">
        <f t="shared" si="18"/>
        <v>40436.208333333336</v>
      </c>
      <c r="N302">
        <v>1284872400</v>
      </c>
      <c r="O302" s="9">
        <f t="shared" si="19"/>
        <v>40440.208333333336</v>
      </c>
      <c r="P302" t="b">
        <v>0</v>
      </c>
      <c r="Q302" t="b">
        <v>0</v>
      </c>
      <c r="R302" t="s">
        <v>33</v>
      </c>
      <c r="S302" t="s">
        <v>2039</v>
      </c>
      <c r="T302" t="s">
        <v>2040</v>
      </c>
    </row>
    <row r="303" spans="1:20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7"/>
        <v>1344.6666666666667</v>
      </c>
      <c r="G303" t="s">
        <v>20</v>
      </c>
      <c r="H303">
        <v>295</v>
      </c>
      <c r="I303">
        <f t="shared" si="20"/>
        <v>41.02</v>
      </c>
      <c r="J303" t="s">
        <v>21</v>
      </c>
      <c r="K303" t="s">
        <v>22</v>
      </c>
      <c r="L303">
        <v>1424930400</v>
      </c>
      <c r="M303" s="9">
        <f t="shared" si="18"/>
        <v>42061.25</v>
      </c>
      <c r="N303">
        <v>1426395600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116</v>
      </c>
      <c r="B304" s="4" t="s">
        <v>282</v>
      </c>
      <c r="C304" s="3" t="s">
        <v>283</v>
      </c>
      <c r="D304">
        <v>7200</v>
      </c>
      <c r="E304">
        <v>6336</v>
      </c>
      <c r="F304" s="5">
        <f t="shared" si="17"/>
        <v>88</v>
      </c>
      <c r="G304" t="s">
        <v>14</v>
      </c>
      <c r="H304">
        <v>245</v>
      </c>
      <c r="I304">
        <f t="shared" si="20"/>
        <v>25.86</v>
      </c>
      <c r="J304" t="s">
        <v>21</v>
      </c>
      <c r="K304" t="s">
        <v>22</v>
      </c>
      <c r="L304">
        <v>1442552400</v>
      </c>
      <c r="M304" s="9">
        <f t="shared" si="18"/>
        <v>42265.208333333328</v>
      </c>
      <c r="N304">
        <v>1442638800</v>
      </c>
      <c r="O304" s="9">
        <f t="shared" si="19"/>
        <v>42266.208333333328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178</v>
      </c>
      <c r="B305" s="4" t="s">
        <v>408</v>
      </c>
      <c r="C305" s="3" t="s">
        <v>409</v>
      </c>
      <c r="D305">
        <v>7200</v>
      </c>
      <c r="E305">
        <v>6927</v>
      </c>
      <c r="F305" s="5">
        <f t="shared" si="17"/>
        <v>96.208333333333329</v>
      </c>
      <c r="G305" t="s">
        <v>14</v>
      </c>
      <c r="H305">
        <v>32</v>
      </c>
      <c r="I305">
        <f t="shared" si="20"/>
        <v>216.47</v>
      </c>
      <c r="J305" t="s">
        <v>21</v>
      </c>
      <c r="K305" t="s">
        <v>22</v>
      </c>
      <c r="L305">
        <v>1505970000</v>
      </c>
      <c r="M305" s="9">
        <f t="shared" si="18"/>
        <v>42999.208333333328</v>
      </c>
      <c r="N305">
        <v>1506747600</v>
      </c>
      <c r="O305" s="9">
        <f t="shared" si="19"/>
        <v>43008.208333333328</v>
      </c>
      <c r="P305" t="b">
        <v>0</v>
      </c>
      <c r="Q305" t="b">
        <v>0</v>
      </c>
      <c r="R305" t="s">
        <v>17</v>
      </c>
      <c r="S305" t="s">
        <v>2033</v>
      </c>
      <c r="T305" t="s">
        <v>2034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7"/>
        <v>546.14285714285722</v>
      </c>
      <c r="G306" t="s">
        <v>20</v>
      </c>
      <c r="H306">
        <v>142</v>
      </c>
      <c r="I306">
        <f t="shared" si="20"/>
        <v>80.77</v>
      </c>
      <c r="J306" t="s">
        <v>21</v>
      </c>
      <c r="K306" t="s">
        <v>22</v>
      </c>
      <c r="L306">
        <v>1470546000</v>
      </c>
      <c r="M306" s="9">
        <f t="shared" si="18"/>
        <v>42589.208333333328</v>
      </c>
      <c r="N306">
        <v>1474088400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7"/>
        <v>286.21428571428572</v>
      </c>
      <c r="G307" t="s">
        <v>20</v>
      </c>
      <c r="H307">
        <v>85</v>
      </c>
      <c r="I307">
        <f t="shared" si="20"/>
        <v>94.28</v>
      </c>
      <c r="J307" t="s">
        <v>21</v>
      </c>
      <c r="K307" t="s">
        <v>22</v>
      </c>
      <c r="L307">
        <v>1458363600</v>
      </c>
      <c r="M307" s="9">
        <f t="shared" si="18"/>
        <v>42448.208333333328</v>
      </c>
      <c r="N307">
        <v>1461906000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x14ac:dyDescent="0.35">
      <c r="A308">
        <v>297</v>
      </c>
      <c r="B308" s="4" t="s">
        <v>646</v>
      </c>
      <c r="C308" s="3" t="s">
        <v>647</v>
      </c>
      <c r="D308">
        <v>7200</v>
      </c>
      <c r="E308">
        <v>6785</v>
      </c>
      <c r="F308" s="5">
        <f t="shared" si="17"/>
        <v>94.236111111111114</v>
      </c>
      <c r="G308" t="s">
        <v>14</v>
      </c>
      <c r="H308">
        <v>7</v>
      </c>
      <c r="I308">
        <f t="shared" si="20"/>
        <v>969.29</v>
      </c>
      <c r="J308" t="s">
        <v>26</v>
      </c>
      <c r="K308" t="s">
        <v>27</v>
      </c>
      <c r="L308">
        <v>1389679200</v>
      </c>
      <c r="M308" s="9">
        <f t="shared" si="18"/>
        <v>41653.25</v>
      </c>
      <c r="N308">
        <v>1390456800</v>
      </c>
      <c r="O308" s="9">
        <f t="shared" si="19"/>
        <v>41662.25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7"/>
        <v>132.13677811550153</v>
      </c>
      <c r="G309" t="s">
        <v>20</v>
      </c>
      <c r="H309">
        <v>659</v>
      </c>
      <c r="I309">
        <f t="shared" si="20"/>
        <v>65.97</v>
      </c>
      <c r="J309" t="s">
        <v>36</v>
      </c>
      <c r="K309" t="s">
        <v>37</v>
      </c>
      <c r="L309">
        <v>1338958800</v>
      </c>
      <c r="M309" s="9">
        <f t="shared" si="18"/>
        <v>41066.208333333336</v>
      </c>
      <c r="N309">
        <v>1340686800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326</v>
      </c>
      <c r="B310" s="4" t="s">
        <v>704</v>
      </c>
      <c r="C310" s="3" t="s">
        <v>705</v>
      </c>
      <c r="D310">
        <v>7200</v>
      </c>
      <c r="E310">
        <v>3326</v>
      </c>
      <c r="F310" s="5">
        <f t="shared" si="17"/>
        <v>46.194444444444443</v>
      </c>
      <c r="G310" t="s">
        <v>14</v>
      </c>
      <c r="H310">
        <v>803</v>
      </c>
      <c r="I310">
        <f t="shared" si="20"/>
        <v>4.1399999999999997</v>
      </c>
      <c r="J310" t="s">
        <v>21</v>
      </c>
      <c r="K310" t="s">
        <v>22</v>
      </c>
      <c r="L310">
        <v>1451109600</v>
      </c>
      <c r="M310" s="9">
        <f t="shared" si="18"/>
        <v>42364.25</v>
      </c>
      <c r="N310">
        <v>1451628000</v>
      </c>
      <c r="O310" s="9">
        <f t="shared" si="19"/>
        <v>42370.25</v>
      </c>
      <c r="P310" t="b">
        <v>0</v>
      </c>
      <c r="Q310" t="b">
        <v>0</v>
      </c>
      <c r="R310" t="s">
        <v>71</v>
      </c>
      <c r="S310" t="s">
        <v>2041</v>
      </c>
      <c r="T310" t="s">
        <v>2049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7"/>
        <v>75.292682926829272</v>
      </c>
      <c r="G311" t="s">
        <v>74</v>
      </c>
      <c r="H311">
        <v>75</v>
      </c>
      <c r="I311">
        <f t="shared" si="20"/>
        <v>41.16</v>
      </c>
      <c r="J311" t="s">
        <v>21</v>
      </c>
      <c r="K311" t="s">
        <v>22</v>
      </c>
      <c r="L311">
        <v>1316581200</v>
      </c>
      <c r="M311" s="9">
        <f t="shared" si="18"/>
        <v>40807.208333333336</v>
      </c>
      <c r="N311">
        <v>1318309200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379</v>
      </c>
      <c r="B312" s="4" t="s">
        <v>810</v>
      </c>
      <c r="C312" s="3" t="s">
        <v>811</v>
      </c>
      <c r="D312">
        <v>7200</v>
      </c>
      <c r="E312">
        <v>2912</v>
      </c>
      <c r="F312" s="5">
        <f t="shared" si="17"/>
        <v>40.444444444444443</v>
      </c>
      <c r="G312" t="s">
        <v>14</v>
      </c>
      <c r="H312">
        <v>16</v>
      </c>
      <c r="I312">
        <f t="shared" si="20"/>
        <v>182</v>
      </c>
      <c r="J312" t="s">
        <v>40</v>
      </c>
      <c r="K312" t="s">
        <v>41</v>
      </c>
      <c r="L312">
        <v>1319691600</v>
      </c>
      <c r="M312" s="9">
        <f t="shared" si="18"/>
        <v>40843.208333333336</v>
      </c>
      <c r="N312">
        <v>1320904800</v>
      </c>
      <c r="O312" s="9">
        <f t="shared" si="19"/>
        <v>40857.25</v>
      </c>
      <c r="P312" t="b">
        <v>0</v>
      </c>
      <c r="Q312" t="b">
        <v>0</v>
      </c>
      <c r="R312" t="s">
        <v>33</v>
      </c>
      <c r="S312" t="s">
        <v>2039</v>
      </c>
      <c r="T312" t="s">
        <v>2040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7"/>
        <v>203.36507936507937</v>
      </c>
      <c r="G313" t="s">
        <v>20</v>
      </c>
      <c r="H313">
        <v>121</v>
      </c>
      <c r="I313">
        <f t="shared" si="20"/>
        <v>105.88</v>
      </c>
      <c r="J313" t="s">
        <v>21</v>
      </c>
      <c r="K313" t="s">
        <v>22</v>
      </c>
      <c r="L313">
        <v>1297836000</v>
      </c>
      <c r="M313" s="9">
        <f t="shared" si="18"/>
        <v>40590.25</v>
      </c>
      <c r="N313">
        <v>1298872800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7"/>
        <v>310.2284263959391</v>
      </c>
      <c r="G314" t="s">
        <v>20</v>
      </c>
      <c r="H314">
        <v>3742</v>
      </c>
      <c r="I314">
        <f t="shared" si="20"/>
        <v>49</v>
      </c>
      <c r="J314" t="s">
        <v>21</v>
      </c>
      <c r="K314" t="s">
        <v>22</v>
      </c>
      <c r="L314">
        <v>1382677200</v>
      </c>
      <c r="M314" s="9">
        <f t="shared" si="18"/>
        <v>41572.208333333336</v>
      </c>
      <c r="N314">
        <v>1383282000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7"/>
        <v>395.31818181818181</v>
      </c>
      <c r="G315" t="s">
        <v>20</v>
      </c>
      <c r="H315">
        <v>223</v>
      </c>
      <c r="I315">
        <f t="shared" si="20"/>
        <v>39</v>
      </c>
      <c r="J315" t="s">
        <v>21</v>
      </c>
      <c r="K315" t="s">
        <v>22</v>
      </c>
      <c r="L315">
        <v>1330322400</v>
      </c>
      <c r="M315" s="9">
        <f t="shared" si="18"/>
        <v>40966.25</v>
      </c>
      <c r="N315">
        <v>1330495200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7"/>
        <v>294.71428571428572</v>
      </c>
      <c r="G316" t="s">
        <v>20</v>
      </c>
      <c r="H316">
        <v>133</v>
      </c>
      <c r="I316">
        <f t="shared" si="20"/>
        <v>31.02</v>
      </c>
      <c r="J316" t="s">
        <v>21</v>
      </c>
      <c r="K316" t="s">
        <v>22</v>
      </c>
      <c r="L316">
        <v>1552366800</v>
      </c>
      <c r="M316" s="9">
        <f t="shared" si="18"/>
        <v>43536.208333333328</v>
      </c>
      <c r="N316">
        <v>1552798800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x14ac:dyDescent="0.35">
      <c r="A317">
        <v>927</v>
      </c>
      <c r="B317" s="4" t="s">
        <v>1886</v>
      </c>
      <c r="C317" s="3" t="s">
        <v>1887</v>
      </c>
      <c r="D317">
        <v>7200</v>
      </c>
      <c r="E317">
        <v>3301</v>
      </c>
      <c r="F317" s="5">
        <f t="shared" si="17"/>
        <v>45.847222222222221</v>
      </c>
      <c r="G317" t="s">
        <v>14</v>
      </c>
      <c r="H317">
        <v>31</v>
      </c>
      <c r="I317">
        <f t="shared" si="20"/>
        <v>106.48</v>
      </c>
      <c r="J317" t="s">
        <v>21</v>
      </c>
      <c r="K317" t="s">
        <v>22</v>
      </c>
      <c r="L317">
        <v>1342069200</v>
      </c>
      <c r="M317" s="9">
        <f t="shared" si="18"/>
        <v>41102.208333333336</v>
      </c>
      <c r="N317">
        <v>1344574800</v>
      </c>
      <c r="O317" s="9">
        <f t="shared" si="19"/>
        <v>41131.208333333336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982</v>
      </c>
      <c r="B318" s="4" t="s">
        <v>1992</v>
      </c>
      <c r="C318" s="3" t="s">
        <v>1993</v>
      </c>
      <c r="D318">
        <v>7200</v>
      </c>
      <c r="E318">
        <v>6115</v>
      </c>
      <c r="F318" s="5">
        <f t="shared" si="17"/>
        <v>84.930555555555557</v>
      </c>
      <c r="G318" t="s">
        <v>14</v>
      </c>
      <c r="H318">
        <v>108</v>
      </c>
      <c r="I318">
        <f t="shared" si="20"/>
        <v>56.62</v>
      </c>
      <c r="J318" t="s">
        <v>21</v>
      </c>
      <c r="K318" t="s">
        <v>22</v>
      </c>
      <c r="L318">
        <v>1311051600</v>
      </c>
      <c r="M318" s="9">
        <f t="shared" si="18"/>
        <v>40743.208333333336</v>
      </c>
      <c r="N318">
        <v>1311224400</v>
      </c>
      <c r="O318" s="9">
        <f t="shared" si="19"/>
        <v>40745.208333333336</v>
      </c>
      <c r="P318" t="b">
        <v>0</v>
      </c>
      <c r="Q318" t="b">
        <v>1</v>
      </c>
      <c r="R318" t="s">
        <v>42</v>
      </c>
      <c r="S318" t="s">
        <v>2041</v>
      </c>
      <c r="T318" t="s">
        <v>2042</v>
      </c>
    </row>
    <row r="319" spans="1:20" x14ac:dyDescent="0.35">
      <c r="A319">
        <v>292</v>
      </c>
      <c r="B319" s="4" t="s">
        <v>636</v>
      </c>
      <c r="C319" s="3" t="s">
        <v>637</v>
      </c>
      <c r="D319">
        <v>7300</v>
      </c>
      <c r="E319">
        <v>717</v>
      </c>
      <c r="F319" s="5">
        <f t="shared" si="17"/>
        <v>9.8219178082191778</v>
      </c>
      <c r="G319" t="s">
        <v>14</v>
      </c>
      <c r="H319">
        <v>30</v>
      </c>
      <c r="I319">
        <f t="shared" si="20"/>
        <v>23.9</v>
      </c>
      <c r="J319" t="s">
        <v>21</v>
      </c>
      <c r="K319" t="s">
        <v>22</v>
      </c>
      <c r="L319">
        <v>1331874000</v>
      </c>
      <c r="M319" s="9">
        <f t="shared" si="18"/>
        <v>40984.208333333336</v>
      </c>
      <c r="N319">
        <v>1333429200</v>
      </c>
      <c r="O319" s="9">
        <f t="shared" si="19"/>
        <v>41002.208333333336</v>
      </c>
      <c r="P319" t="b">
        <v>0</v>
      </c>
      <c r="Q319" t="b">
        <v>0</v>
      </c>
      <c r="R319" t="s">
        <v>17</v>
      </c>
      <c r="S319" t="s">
        <v>2033</v>
      </c>
      <c r="T319" t="s">
        <v>2034</v>
      </c>
    </row>
    <row r="320" spans="1:20" x14ac:dyDescent="0.35">
      <c r="A320">
        <v>402</v>
      </c>
      <c r="B320" s="4" t="s">
        <v>855</v>
      </c>
      <c r="C320" s="3" t="s">
        <v>856</v>
      </c>
      <c r="D320">
        <v>7300</v>
      </c>
      <c r="E320">
        <v>2946</v>
      </c>
      <c r="F320" s="5">
        <f t="shared" si="17"/>
        <v>40.356164383561641</v>
      </c>
      <c r="G320" t="s">
        <v>14</v>
      </c>
      <c r="H320">
        <v>17</v>
      </c>
      <c r="I320">
        <f t="shared" si="20"/>
        <v>173.29</v>
      </c>
      <c r="J320" t="s">
        <v>21</v>
      </c>
      <c r="K320" t="s">
        <v>22</v>
      </c>
      <c r="L320">
        <v>1325829600</v>
      </c>
      <c r="M320" s="9">
        <f t="shared" si="18"/>
        <v>40914.25</v>
      </c>
      <c r="N320">
        <v>1329890400</v>
      </c>
      <c r="O320" s="9">
        <f t="shared" si="19"/>
        <v>40961.25</v>
      </c>
      <c r="P320" t="b">
        <v>0</v>
      </c>
      <c r="Q320" t="b">
        <v>1</v>
      </c>
      <c r="R320" t="s">
        <v>100</v>
      </c>
      <c r="S320" t="s">
        <v>2041</v>
      </c>
      <c r="T320" t="s">
        <v>2052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7"/>
        <v>38.702380952380956</v>
      </c>
      <c r="G321" t="s">
        <v>74</v>
      </c>
      <c r="H321">
        <v>64</v>
      </c>
      <c r="I321">
        <f t="shared" si="20"/>
        <v>50.8</v>
      </c>
      <c r="J321" t="s">
        <v>21</v>
      </c>
      <c r="K321" t="s">
        <v>22</v>
      </c>
      <c r="L321">
        <v>1281589200</v>
      </c>
      <c r="M321" s="9">
        <f t="shared" si="18"/>
        <v>40402.208333333336</v>
      </c>
      <c r="N321">
        <v>1283662800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859</v>
      </c>
      <c r="B322" s="4" t="s">
        <v>1750</v>
      </c>
      <c r="C322" s="3" t="s">
        <v>1751</v>
      </c>
      <c r="D322">
        <v>7300</v>
      </c>
      <c r="E322">
        <v>2594</v>
      </c>
      <c r="F322" s="5">
        <f t="shared" ref="F322:F385" si="21">100*(E322/D322)</f>
        <v>35.534246575342465</v>
      </c>
      <c r="G322" t="s">
        <v>14</v>
      </c>
      <c r="H322">
        <v>80</v>
      </c>
      <c r="I322">
        <f t="shared" si="20"/>
        <v>32.43</v>
      </c>
      <c r="J322" t="s">
        <v>21</v>
      </c>
      <c r="K322" t="s">
        <v>22</v>
      </c>
      <c r="L322">
        <v>1362117600</v>
      </c>
      <c r="M322" s="9">
        <f t="shared" ref="M322:M385" si="22">(((L322/60)/60)/24)+DATE(1970,1,1)</f>
        <v>41334.25</v>
      </c>
      <c r="N322">
        <v>1363669200</v>
      </c>
      <c r="O322" s="9">
        <f t="shared" ref="O322:O385" si="23">(((N322/60)/60)/24)+DATE(1970,1,1)</f>
        <v>41352.208333333336</v>
      </c>
      <c r="P322" t="b">
        <v>0</v>
      </c>
      <c r="Q322" t="b">
        <v>1</v>
      </c>
      <c r="R322" t="s">
        <v>33</v>
      </c>
      <c r="S322" t="s">
        <v>2039</v>
      </c>
      <c r="T322" t="s">
        <v>2040</v>
      </c>
    </row>
    <row r="323" spans="1:20" x14ac:dyDescent="0.35">
      <c r="A323">
        <v>699</v>
      </c>
      <c r="B323" s="4" t="s">
        <v>444</v>
      </c>
      <c r="C323" s="3" t="s">
        <v>1437</v>
      </c>
      <c r="D323">
        <v>7400</v>
      </c>
      <c r="E323">
        <v>6245</v>
      </c>
      <c r="F323" s="5">
        <f t="shared" si="21"/>
        <v>84.391891891891888</v>
      </c>
      <c r="G323" t="s">
        <v>14</v>
      </c>
      <c r="H323">
        <v>2468</v>
      </c>
      <c r="I323">
        <f t="shared" si="20"/>
        <v>2.5299999999999998</v>
      </c>
      <c r="J323" t="s">
        <v>21</v>
      </c>
      <c r="K323" t="s">
        <v>22</v>
      </c>
      <c r="L323">
        <v>1561438800</v>
      </c>
      <c r="M323" s="9">
        <f t="shared" si="22"/>
        <v>43641.208333333328</v>
      </c>
      <c r="N323">
        <v>1561525200</v>
      </c>
      <c r="O323" s="9">
        <f t="shared" si="23"/>
        <v>43642.208333333328</v>
      </c>
      <c r="P323" t="b">
        <v>0</v>
      </c>
      <c r="Q323" t="b">
        <v>0</v>
      </c>
      <c r="R323" t="s">
        <v>53</v>
      </c>
      <c r="S323" t="s">
        <v>2041</v>
      </c>
      <c r="T323" t="s">
        <v>2044</v>
      </c>
    </row>
    <row r="324" spans="1:20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1"/>
        <v>166.56234096692114</v>
      </c>
      <c r="G324" t="s">
        <v>20</v>
      </c>
      <c r="H324">
        <v>5168</v>
      </c>
      <c r="I324">
        <f t="shared" si="20"/>
        <v>38</v>
      </c>
      <c r="J324" t="s">
        <v>21</v>
      </c>
      <c r="K324" t="s">
        <v>22</v>
      </c>
      <c r="L324">
        <v>1290664800</v>
      </c>
      <c r="M324" s="9">
        <f t="shared" si="22"/>
        <v>40507.25</v>
      </c>
      <c r="N324">
        <v>1291788000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504</v>
      </c>
      <c r="B325" s="4" t="s">
        <v>1055</v>
      </c>
      <c r="C325" s="3" t="s">
        <v>1056</v>
      </c>
      <c r="D325">
        <v>7500</v>
      </c>
      <c r="E325">
        <v>6924</v>
      </c>
      <c r="F325" s="5">
        <f t="shared" si="21"/>
        <v>92.320000000000007</v>
      </c>
      <c r="G325" t="s">
        <v>14</v>
      </c>
      <c r="H325">
        <v>26</v>
      </c>
      <c r="I325">
        <f t="shared" si="20"/>
        <v>266.31</v>
      </c>
      <c r="J325" t="s">
        <v>107</v>
      </c>
      <c r="K325" t="s">
        <v>108</v>
      </c>
      <c r="L325">
        <v>1431925200</v>
      </c>
      <c r="M325" s="9">
        <f t="shared" si="22"/>
        <v>42142.208333333328</v>
      </c>
      <c r="N325">
        <v>1432011600</v>
      </c>
      <c r="O325" s="9">
        <f t="shared" si="23"/>
        <v>42143.208333333328</v>
      </c>
      <c r="P325" t="b">
        <v>0</v>
      </c>
      <c r="Q325" t="b">
        <v>0</v>
      </c>
      <c r="R325" t="s">
        <v>23</v>
      </c>
      <c r="S325" t="s">
        <v>2035</v>
      </c>
      <c r="T325" t="s">
        <v>2036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1"/>
        <v>164.05633802816902</v>
      </c>
      <c r="G326" t="s">
        <v>20</v>
      </c>
      <c r="H326">
        <v>307</v>
      </c>
      <c r="I326">
        <f t="shared" si="20"/>
        <v>37.94</v>
      </c>
      <c r="J326" t="s">
        <v>21</v>
      </c>
      <c r="K326" t="s">
        <v>22</v>
      </c>
      <c r="L326">
        <v>1434862800</v>
      </c>
      <c r="M326" s="9">
        <f t="shared" si="22"/>
        <v>42176.208333333328</v>
      </c>
      <c r="N326">
        <v>1435899600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x14ac:dyDescent="0.35">
      <c r="A327">
        <v>625</v>
      </c>
      <c r="B327" s="4" t="s">
        <v>1292</v>
      </c>
      <c r="C327" s="3" t="s">
        <v>1293</v>
      </c>
      <c r="D327">
        <v>7500</v>
      </c>
      <c r="E327">
        <v>5803</v>
      </c>
      <c r="F327" s="5">
        <f t="shared" si="21"/>
        <v>77.373333333333335</v>
      </c>
      <c r="G327" t="s">
        <v>14</v>
      </c>
      <c r="H327">
        <v>73</v>
      </c>
      <c r="I327">
        <f t="shared" si="20"/>
        <v>79.489999999999995</v>
      </c>
      <c r="J327" t="s">
        <v>21</v>
      </c>
      <c r="K327" t="s">
        <v>22</v>
      </c>
      <c r="L327">
        <v>1580104800</v>
      </c>
      <c r="M327" s="9">
        <f t="shared" si="22"/>
        <v>43857.25</v>
      </c>
      <c r="N327">
        <v>1581314400</v>
      </c>
      <c r="O327" s="9">
        <f t="shared" si="23"/>
        <v>43871.25</v>
      </c>
      <c r="P327" t="b">
        <v>0</v>
      </c>
      <c r="Q327" t="b">
        <v>0</v>
      </c>
      <c r="R327" t="s">
        <v>33</v>
      </c>
      <c r="S327" t="s">
        <v>2039</v>
      </c>
      <c r="T327" t="s">
        <v>2040</v>
      </c>
    </row>
    <row r="328" spans="1:20" x14ac:dyDescent="0.35">
      <c r="A328">
        <v>4</v>
      </c>
      <c r="B328" s="4" t="s">
        <v>31</v>
      </c>
      <c r="C328" s="3" t="s">
        <v>32</v>
      </c>
      <c r="D328">
        <v>7600</v>
      </c>
      <c r="E328">
        <v>5265</v>
      </c>
      <c r="F328" s="5">
        <f t="shared" si="21"/>
        <v>69.276315789473685</v>
      </c>
      <c r="G328" t="s">
        <v>14</v>
      </c>
      <c r="H328">
        <v>128</v>
      </c>
      <c r="I328">
        <f t="shared" si="20"/>
        <v>41.13</v>
      </c>
      <c r="J328" t="s">
        <v>21</v>
      </c>
      <c r="K328" t="s">
        <v>22</v>
      </c>
      <c r="L328">
        <v>1547964000</v>
      </c>
      <c r="M328" s="9">
        <f t="shared" si="22"/>
        <v>43485.25</v>
      </c>
      <c r="N328">
        <v>1548309600</v>
      </c>
      <c r="O328" s="9">
        <f t="shared" si="23"/>
        <v>43489.25</v>
      </c>
      <c r="P328" t="b">
        <v>0</v>
      </c>
      <c r="Q328" t="b">
        <v>0</v>
      </c>
      <c r="R328" t="s">
        <v>33</v>
      </c>
      <c r="S328" t="s">
        <v>2039</v>
      </c>
      <c r="T328" t="s">
        <v>2040</v>
      </c>
    </row>
    <row r="329" spans="1:20" x14ac:dyDescent="0.35">
      <c r="A329">
        <v>135</v>
      </c>
      <c r="B329" s="4" t="s">
        <v>322</v>
      </c>
      <c r="C329" s="3" t="s">
        <v>323</v>
      </c>
      <c r="D329">
        <v>7700</v>
      </c>
      <c r="E329">
        <v>5488</v>
      </c>
      <c r="F329" s="5">
        <f t="shared" si="21"/>
        <v>71.27272727272728</v>
      </c>
      <c r="G329" t="s">
        <v>14</v>
      </c>
      <c r="H329">
        <v>33</v>
      </c>
      <c r="I329">
        <f t="shared" si="20"/>
        <v>166.3</v>
      </c>
      <c r="J329" t="s">
        <v>21</v>
      </c>
      <c r="K329" t="s">
        <v>22</v>
      </c>
      <c r="L329">
        <v>1362636000</v>
      </c>
      <c r="M329" s="9">
        <f t="shared" si="22"/>
        <v>41340.25</v>
      </c>
      <c r="N329">
        <v>1363064400</v>
      </c>
      <c r="O329" s="9">
        <f t="shared" si="23"/>
        <v>41345.208333333336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1"/>
        <v>133.56231003039514</v>
      </c>
      <c r="G330" t="s">
        <v>20</v>
      </c>
      <c r="H330">
        <v>2441</v>
      </c>
      <c r="I330">
        <f t="shared" si="20"/>
        <v>54</v>
      </c>
      <c r="J330" t="s">
        <v>21</v>
      </c>
      <c r="K330" t="s">
        <v>22</v>
      </c>
      <c r="L330">
        <v>1543557600</v>
      </c>
      <c r="M330" s="9">
        <f t="shared" si="22"/>
        <v>43434.25</v>
      </c>
      <c r="N330">
        <v>1544508000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1"/>
        <v>22.896588486140725</v>
      </c>
      <c r="G331" t="s">
        <v>47</v>
      </c>
      <c r="H331">
        <v>211</v>
      </c>
      <c r="I331">
        <f t="shared" si="20"/>
        <v>101.79</v>
      </c>
      <c r="J331" t="s">
        <v>21</v>
      </c>
      <c r="K331" t="s">
        <v>22</v>
      </c>
      <c r="L331">
        <v>1481522400</v>
      </c>
      <c r="M331" s="9">
        <f t="shared" si="22"/>
        <v>42716.25</v>
      </c>
      <c r="N331">
        <v>1482472800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1"/>
        <v>184.95548961424333</v>
      </c>
      <c r="G332" t="s">
        <v>20</v>
      </c>
      <c r="H332">
        <v>1385</v>
      </c>
      <c r="I332">
        <f t="shared" si="20"/>
        <v>45</v>
      </c>
      <c r="J332" t="s">
        <v>40</v>
      </c>
      <c r="K332" t="s">
        <v>41</v>
      </c>
      <c r="L332">
        <v>1512712800</v>
      </c>
      <c r="M332" s="9">
        <f t="shared" si="22"/>
        <v>43077.25</v>
      </c>
      <c r="N332">
        <v>1512799200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1"/>
        <v>443.72727272727275</v>
      </c>
      <c r="G333" t="s">
        <v>20</v>
      </c>
      <c r="H333">
        <v>190</v>
      </c>
      <c r="I333">
        <f t="shared" si="20"/>
        <v>77.069999999999993</v>
      </c>
      <c r="J333" t="s">
        <v>21</v>
      </c>
      <c r="K333" t="s">
        <v>22</v>
      </c>
      <c r="L333">
        <v>1324274400</v>
      </c>
      <c r="M333" s="9">
        <f t="shared" si="22"/>
        <v>40896.25</v>
      </c>
      <c r="N333">
        <v>1324360800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1"/>
        <v>199.9806763285024</v>
      </c>
      <c r="G334" t="s">
        <v>20</v>
      </c>
      <c r="H334">
        <v>470</v>
      </c>
      <c r="I334">
        <f t="shared" si="20"/>
        <v>88.08</v>
      </c>
      <c r="J334" t="s">
        <v>21</v>
      </c>
      <c r="K334" t="s">
        <v>22</v>
      </c>
      <c r="L334">
        <v>1364446800</v>
      </c>
      <c r="M334" s="9">
        <f t="shared" si="22"/>
        <v>41361.208333333336</v>
      </c>
      <c r="N334">
        <v>1364533200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1"/>
        <v>123.95833333333333</v>
      </c>
      <c r="G335" t="s">
        <v>20</v>
      </c>
      <c r="H335">
        <v>253</v>
      </c>
      <c r="I335">
        <f t="shared" si="20"/>
        <v>47.04</v>
      </c>
      <c r="J335" t="s">
        <v>21</v>
      </c>
      <c r="K335" t="s">
        <v>22</v>
      </c>
      <c r="L335">
        <v>1542693600</v>
      </c>
      <c r="M335" s="9">
        <f t="shared" si="22"/>
        <v>43424.25</v>
      </c>
      <c r="N335">
        <v>1545112800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1"/>
        <v>186.61329305135951</v>
      </c>
      <c r="G336" t="s">
        <v>20</v>
      </c>
      <c r="H336">
        <v>1113</v>
      </c>
      <c r="I336">
        <f t="shared" si="20"/>
        <v>111</v>
      </c>
      <c r="J336" t="s">
        <v>21</v>
      </c>
      <c r="K336" t="s">
        <v>22</v>
      </c>
      <c r="L336">
        <v>1515564000</v>
      </c>
      <c r="M336" s="9">
        <f t="shared" si="22"/>
        <v>43110.25</v>
      </c>
      <c r="N336">
        <v>1516168800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1"/>
        <v>114.28538550057536</v>
      </c>
      <c r="G337" t="s">
        <v>20</v>
      </c>
      <c r="H337">
        <v>2283</v>
      </c>
      <c r="I337">
        <f t="shared" si="20"/>
        <v>87</v>
      </c>
      <c r="J337" t="s">
        <v>21</v>
      </c>
      <c r="K337" t="s">
        <v>22</v>
      </c>
      <c r="L337">
        <v>1573797600</v>
      </c>
      <c r="M337" s="9">
        <f t="shared" si="22"/>
        <v>43784.25</v>
      </c>
      <c r="N337">
        <v>1574920800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432</v>
      </c>
      <c r="B338" s="4" t="s">
        <v>913</v>
      </c>
      <c r="C338" s="3" t="s">
        <v>914</v>
      </c>
      <c r="D338">
        <v>7700</v>
      </c>
      <c r="E338">
        <v>6369</v>
      </c>
      <c r="F338" s="5">
        <f t="shared" si="21"/>
        <v>82.714285714285722</v>
      </c>
      <c r="G338" t="s">
        <v>14</v>
      </c>
      <c r="H338">
        <v>1072</v>
      </c>
      <c r="I338">
        <f t="shared" si="20"/>
        <v>5.94</v>
      </c>
      <c r="J338" t="s">
        <v>21</v>
      </c>
      <c r="K338" t="s">
        <v>22</v>
      </c>
      <c r="L338">
        <v>1399006800</v>
      </c>
      <c r="M338" s="9">
        <f t="shared" si="22"/>
        <v>41761.208333333336</v>
      </c>
      <c r="N338">
        <v>1400734800</v>
      </c>
      <c r="O338" s="9">
        <f t="shared" si="23"/>
        <v>41781.208333333336</v>
      </c>
      <c r="P338" t="b">
        <v>0</v>
      </c>
      <c r="Q338" t="b">
        <v>0</v>
      </c>
      <c r="R338" t="s">
        <v>33</v>
      </c>
      <c r="S338" t="s">
        <v>2039</v>
      </c>
      <c r="T338" t="s">
        <v>2040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1"/>
        <v>122.81904761904762</v>
      </c>
      <c r="G339" t="s">
        <v>20</v>
      </c>
      <c r="H339">
        <v>1095</v>
      </c>
      <c r="I339">
        <f t="shared" si="20"/>
        <v>105.99</v>
      </c>
      <c r="J339" t="s">
        <v>21</v>
      </c>
      <c r="K339" t="s">
        <v>22</v>
      </c>
      <c r="L339">
        <v>1573452000</v>
      </c>
      <c r="M339" s="9">
        <f t="shared" si="22"/>
        <v>43780.25</v>
      </c>
      <c r="N339">
        <v>1573538400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1"/>
        <v>179.14326647564468</v>
      </c>
      <c r="G340" t="s">
        <v>20</v>
      </c>
      <c r="H340">
        <v>1690</v>
      </c>
      <c r="I340">
        <f t="shared" si="20"/>
        <v>73.989999999999995</v>
      </c>
      <c r="J340" t="s">
        <v>21</v>
      </c>
      <c r="K340" t="s">
        <v>22</v>
      </c>
      <c r="L340">
        <v>1317790800</v>
      </c>
      <c r="M340" s="9">
        <f t="shared" si="22"/>
        <v>40821.208333333336</v>
      </c>
      <c r="N340">
        <v>1320382800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1"/>
        <v>79.951577402787962</v>
      </c>
      <c r="G341" t="s">
        <v>74</v>
      </c>
      <c r="H341">
        <v>1297</v>
      </c>
      <c r="I341">
        <f t="shared" si="20"/>
        <v>84.02</v>
      </c>
      <c r="J341" t="s">
        <v>15</v>
      </c>
      <c r="K341" t="s">
        <v>16</v>
      </c>
      <c r="L341">
        <v>1501650000</v>
      </c>
      <c r="M341" s="9">
        <f t="shared" si="22"/>
        <v>42949.208333333328</v>
      </c>
      <c r="N341">
        <v>1502859600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870</v>
      </c>
      <c r="B342" s="4" t="s">
        <v>1772</v>
      </c>
      <c r="C342" s="3" t="s">
        <v>1773</v>
      </c>
      <c r="D342">
        <v>7700</v>
      </c>
      <c r="E342">
        <v>6920</v>
      </c>
      <c r="F342" s="5">
        <f t="shared" si="21"/>
        <v>89.870129870129873</v>
      </c>
      <c r="G342" t="s">
        <v>14</v>
      </c>
      <c r="H342">
        <v>393</v>
      </c>
      <c r="I342">
        <f t="shared" si="20"/>
        <v>17.61</v>
      </c>
      <c r="J342" t="s">
        <v>21</v>
      </c>
      <c r="K342" t="s">
        <v>22</v>
      </c>
      <c r="L342">
        <v>1440392400</v>
      </c>
      <c r="M342" s="9">
        <f t="shared" si="22"/>
        <v>42240.208333333328</v>
      </c>
      <c r="N342">
        <v>1442552400</v>
      </c>
      <c r="O342" s="9">
        <f t="shared" si="23"/>
        <v>42265.208333333328</v>
      </c>
      <c r="P342" t="b">
        <v>0</v>
      </c>
      <c r="Q342" t="b">
        <v>0</v>
      </c>
      <c r="R342" t="s">
        <v>33</v>
      </c>
      <c r="S342" t="s">
        <v>2039</v>
      </c>
      <c r="T342" t="s">
        <v>2040</v>
      </c>
    </row>
    <row r="343" spans="1:20" x14ac:dyDescent="0.35">
      <c r="A343">
        <v>90</v>
      </c>
      <c r="B343" s="4" t="s">
        <v>229</v>
      </c>
      <c r="C343" s="3" t="s">
        <v>230</v>
      </c>
      <c r="D343">
        <v>7800</v>
      </c>
      <c r="E343">
        <v>6132</v>
      </c>
      <c r="F343" s="5">
        <f t="shared" si="21"/>
        <v>78.615384615384613</v>
      </c>
      <c r="G343" t="s">
        <v>14</v>
      </c>
      <c r="H343">
        <v>1257</v>
      </c>
      <c r="I343">
        <f t="shared" si="20"/>
        <v>4.88</v>
      </c>
      <c r="J343" t="s">
        <v>21</v>
      </c>
      <c r="K343" t="s">
        <v>22</v>
      </c>
      <c r="L343">
        <v>1456380000</v>
      </c>
      <c r="M343" s="9">
        <f t="shared" si="22"/>
        <v>42425.25</v>
      </c>
      <c r="N343">
        <v>1456380000</v>
      </c>
      <c r="O343" s="9">
        <f t="shared" si="23"/>
        <v>42425.25</v>
      </c>
      <c r="P343" t="b">
        <v>0</v>
      </c>
      <c r="Q343" t="b">
        <v>1</v>
      </c>
      <c r="R343" t="s">
        <v>33</v>
      </c>
      <c r="S343" t="s">
        <v>2039</v>
      </c>
      <c r="T343" t="s">
        <v>2040</v>
      </c>
    </row>
    <row r="344" spans="1:20" x14ac:dyDescent="0.35">
      <c r="A344">
        <v>310</v>
      </c>
      <c r="B344" s="4" t="s">
        <v>672</v>
      </c>
      <c r="C344" s="3" t="s">
        <v>673</v>
      </c>
      <c r="D344">
        <v>7800</v>
      </c>
      <c r="E344">
        <v>1586</v>
      </c>
      <c r="F344" s="5">
        <f t="shared" si="21"/>
        <v>20.333333333333332</v>
      </c>
      <c r="G344" t="s">
        <v>14</v>
      </c>
      <c r="H344">
        <v>328</v>
      </c>
      <c r="I344">
        <f t="shared" ref="I344:I407" si="24">ROUND(E344/H344,2)</f>
        <v>4.84</v>
      </c>
      <c r="J344" t="s">
        <v>21</v>
      </c>
      <c r="K344" t="s">
        <v>22</v>
      </c>
      <c r="L344">
        <v>1270789200</v>
      </c>
      <c r="M344" s="9">
        <f t="shared" si="22"/>
        <v>40277.208333333336</v>
      </c>
      <c r="N344">
        <v>1272171600</v>
      </c>
      <c r="O344" s="9">
        <f t="shared" si="23"/>
        <v>40293.208333333336</v>
      </c>
      <c r="P344" t="b">
        <v>0</v>
      </c>
      <c r="Q344" t="b">
        <v>0</v>
      </c>
      <c r="R344" t="s">
        <v>89</v>
      </c>
      <c r="S344" t="s">
        <v>2050</v>
      </c>
      <c r="T344" t="s">
        <v>2051</v>
      </c>
    </row>
    <row r="345" spans="1:20" x14ac:dyDescent="0.35">
      <c r="A345">
        <v>796</v>
      </c>
      <c r="B345" s="4" t="s">
        <v>1627</v>
      </c>
      <c r="C345" s="3" t="s">
        <v>1628</v>
      </c>
      <c r="D345">
        <v>7800</v>
      </c>
      <c r="E345">
        <v>4275</v>
      </c>
      <c r="F345" s="5">
        <f t="shared" si="21"/>
        <v>54.807692307692314</v>
      </c>
      <c r="G345" t="s">
        <v>14</v>
      </c>
      <c r="H345">
        <v>147</v>
      </c>
      <c r="I345">
        <f t="shared" si="24"/>
        <v>29.08</v>
      </c>
      <c r="J345" t="s">
        <v>21</v>
      </c>
      <c r="K345" t="s">
        <v>22</v>
      </c>
      <c r="L345">
        <v>1407474000</v>
      </c>
      <c r="M345" s="9">
        <f t="shared" si="22"/>
        <v>41859.208333333336</v>
      </c>
      <c r="N345">
        <v>1408078800</v>
      </c>
      <c r="O345" s="9">
        <f t="shared" si="23"/>
        <v>41866.208333333336</v>
      </c>
      <c r="P345" t="b">
        <v>0</v>
      </c>
      <c r="Q345" t="b">
        <v>1</v>
      </c>
      <c r="R345" t="s">
        <v>292</v>
      </c>
      <c r="S345" t="s">
        <v>2050</v>
      </c>
      <c r="T345" t="s">
        <v>2061</v>
      </c>
    </row>
    <row r="346" spans="1:20" x14ac:dyDescent="0.35">
      <c r="A346">
        <v>887</v>
      </c>
      <c r="B346" s="4" t="s">
        <v>1806</v>
      </c>
      <c r="C346" s="3" t="s">
        <v>1807</v>
      </c>
      <c r="D346">
        <v>7800</v>
      </c>
      <c r="E346">
        <v>2289</v>
      </c>
      <c r="F346" s="5">
        <f t="shared" si="21"/>
        <v>29.346153846153843</v>
      </c>
      <c r="G346" t="s">
        <v>14</v>
      </c>
      <c r="H346">
        <v>830</v>
      </c>
      <c r="I346">
        <f t="shared" si="24"/>
        <v>2.76</v>
      </c>
      <c r="J346" t="s">
        <v>21</v>
      </c>
      <c r="K346" t="s">
        <v>22</v>
      </c>
      <c r="L346">
        <v>1437109200</v>
      </c>
      <c r="M346" s="9">
        <f t="shared" si="22"/>
        <v>42202.208333333328</v>
      </c>
      <c r="N346">
        <v>1441170000</v>
      </c>
      <c r="O346" s="9">
        <f t="shared" si="23"/>
        <v>42249.208333333328</v>
      </c>
      <c r="P346" t="b">
        <v>0</v>
      </c>
      <c r="Q346" t="b">
        <v>1</v>
      </c>
      <c r="R346" t="s">
        <v>33</v>
      </c>
      <c r="S346" t="s">
        <v>2039</v>
      </c>
      <c r="T346" t="s">
        <v>2040</v>
      </c>
    </row>
    <row r="347" spans="1:20" x14ac:dyDescent="0.35">
      <c r="A347">
        <v>939</v>
      </c>
      <c r="B347" s="4" t="s">
        <v>1909</v>
      </c>
      <c r="C347" s="3" t="s">
        <v>1910</v>
      </c>
      <c r="D347">
        <v>7800</v>
      </c>
      <c r="E347">
        <v>3839</v>
      </c>
      <c r="F347" s="5">
        <f t="shared" si="21"/>
        <v>49.217948717948715</v>
      </c>
      <c r="G347" t="s">
        <v>14</v>
      </c>
      <c r="H347">
        <v>331</v>
      </c>
      <c r="I347">
        <f t="shared" si="24"/>
        <v>11.6</v>
      </c>
      <c r="J347" t="s">
        <v>21</v>
      </c>
      <c r="K347" t="s">
        <v>22</v>
      </c>
      <c r="L347">
        <v>1304744400</v>
      </c>
      <c r="M347" s="9">
        <f t="shared" si="22"/>
        <v>40670.208333333336</v>
      </c>
      <c r="N347">
        <v>1306213200</v>
      </c>
      <c r="O347" s="9">
        <f t="shared" si="23"/>
        <v>40687.208333333336</v>
      </c>
      <c r="P347" t="b">
        <v>0</v>
      </c>
      <c r="Q347" t="b">
        <v>1</v>
      </c>
      <c r="R347" t="s">
        <v>89</v>
      </c>
      <c r="S347" t="s">
        <v>2050</v>
      </c>
      <c r="T347" t="s">
        <v>2051</v>
      </c>
    </row>
    <row r="348" spans="1:20" x14ac:dyDescent="0.35">
      <c r="A348">
        <v>986</v>
      </c>
      <c r="B348" s="4" t="s">
        <v>2000</v>
      </c>
      <c r="C348" s="3" t="s">
        <v>2001</v>
      </c>
      <c r="D348">
        <v>7800</v>
      </c>
      <c r="E348">
        <v>3144</v>
      </c>
      <c r="F348" s="5">
        <f t="shared" si="21"/>
        <v>40.307692307692307</v>
      </c>
      <c r="G348" t="s">
        <v>14</v>
      </c>
      <c r="H348">
        <v>25</v>
      </c>
      <c r="I348">
        <f t="shared" si="24"/>
        <v>125.76</v>
      </c>
      <c r="J348" t="s">
        <v>21</v>
      </c>
      <c r="K348" t="s">
        <v>22</v>
      </c>
      <c r="L348">
        <v>1301979600</v>
      </c>
      <c r="M348" s="9">
        <f t="shared" si="22"/>
        <v>40638.208333333336</v>
      </c>
      <c r="N348">
        <v>1303189200</v>
      </c>
      <c r="O348" s="9">
        <f t="shared" si="23"/>
        <v>40652.208333333336</v>
      </c>
      <c r="P348" t="b">
        <v>0</v>
      </c>
      <c r="Q348" t="b">
        <v>0</v>
      </c>
      <c r="R348" t="s">
        <v>23</v>
      </c>
      <c r="S348" t="s">
        <v>2035</v>
      </c>
      <c r="T348" t="s">
        <v>2036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1"/>
        <v>1400.7777777777778</v>
      </c>
      <c r="G349" t="s">
        <v>20</v>
      </c>
      <c r="H349">
        <v>191</v>
      </c>
      <c r="I349">
        <f t="shared" si="24"/>
        <v>66.010000000000005</v>
      </c>
      <c r="J349" t="s">
        <v>21</v>
      </c>
      <c r="K349" t="s">
        <v>22</v>
      </c>
      <c r="L349">
        <v>1423634400</v>
      </c>
      <c r="M349" s="9">
        <f t="shared" si="22"/>
        <v>42046.25</v>
      </c>
      <c r="N349">
        <v>1425708000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990</v>
      </c>
      <c r="B350" s="4" t="s">
        <v>2008</v>
      </c>
      <c r="C350" s="3" t="s">
        <v>2009</v>
      </c>
      <c r="D350">
        <v>7800</v>
      </c>
      <c r="E350">
        <v>6839</v>
      </c>
      <c r="F350" s="5">
        <f t="shared" si="21"/>
        <v>87.679487179487182</v>
      </c>
      <c r="G350" t="s">
        <v>14</v>
      </c>
      <c r="H350">
        <v>3483</v>
      </c>
      <c r="I350">
        <f t="shared" si="24"/>
        <v>1.96</v>
      </c>
      <c r="J350" t="s">
        <v>21</v>
      </c>
      <c r="K350" t="s">
        <v>22</v>
      </c>
      <c r="L350">
        <v>1456984800</v>
      </c>
      <c r="M350" s="9">
        <f t="shared" si="22"/>
        <v>42432.25</v>
      </c>
      <c r="N350">
        <v>1458882000</v>
      </c>
      <c r="O350" s="9">
        <f t="shared" si="23"/>
        <v>42454.208333333328</v>
      </c>
      <c r="P350" t="b">
        <v>0</v>
      </c>
      <c r="Q350" t="b">
        <v>1</v>
      </c>
      <c r="R350" t="s">
        <v>53</v>
      </c>
      <c r="S350" t="s">
        <v>2041</v>
      </c>
      <c r="T350" t="s">
        <v>2044</v>
      </c>
    </row>
    <row r="351" spans="1:20" x14ac:dyDescent="0.35">
      <c r="A351">
        <v>220</v>
      </c>
      <c r="B351" s="4" t="s">
        <v>493</v>
      </c>
      <c r="C351" s="3" t="s">
        <v>494</v>
      </c>
      <c r="D351">
        <v>7900</v>
      </c>
      <c r="E351">
        <v>667</v>
      </c>
      <c r="F351" s="5">
        <f t="shared" si="21"/>
        <v>8.4430379746835449</v>
      </c>
      <c r="G351" t="s">
        <v>14</v>
      </c>
      <c r="H351">
        <v>923</v>
      </c>
      <c r="I351">
        <f t="shared" si="24"/>
        <v>0.72</v>
      </c>
      <c r="J351" t="s">
        <v>21</v>
      </c>
      <c r="K351" t="s">
        <v>22</v>
      </c>
      <c r="L351">
        <v>1309496400</v>
      </c>
      <c r="M351" s="9">
        <f t="shared" si="22"/>
        <v>40725.208333333336</v>
      </c>
      <c r="N351">
        <v>1311051600</v>
      </c>
      <c r="O351" s="9">
        <f t="shared" si="23"/>
        <v>40743.208333333336</v>
      </c>
      <c r="P351" t="b">
        <v>1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589</v>
      </c>
      <c r="B352" s="4" t="s">
        <v>1220</v>
      </c>
      <c r="C352" s="3" t="s">
        <v>1221</v>
      </c>
      <c r="D352">
        <v>7900</v>
      </c>
      <c r="E352">
        <v>5113</v>
      </c>
      <c r="F352" s="5">
        <f t="shared" si="21"/>
        <v>64.721518987341781</v>
      </c>
      <c r="G352" t="s">
        <v>14</v>
      </c>
      <c r="H352">
        <v>1</v>
      </c>
      <c r="I352">
        <f t="shared" si="24"/>
        <v>5113</v>
      </c>
      <c r="J352" t="s">
        <v>21</v>
      </c>
      <c r="K352" t="s">
        <v>22</v>
      </c>
      <c r="L352">
        <v>1436072400</v>
      </c>
      <c r="M352" s="9">
        <f t="shared" si="22"/>
        <v>42190.208333333328</v>
      </c>
      <c r="N352">
        <v>1436677200</v>
      </c>
      <c r="O352" s="9">
        <f t="shared" si="23"/>
        <v>42197.208333333328</v>
      </c>
      <c r="P352" t="b">
        <v>0</v>
      </c>
      <c r="Q352" t="b">
        <v>0</v>
      </c>
      <c r="R352" t="s">
        <v>42</v>
      </c>
      <c r="S352" t="s">
        <v>2041</v>
      </c>
      <c r="T352" t="s">
        <v>2042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1"/>
        <v>127.70715249662618</v>
      </c>
      <c r="G353" t="s">
        <v>20</v>
      </c>
      <c r="H353">
        <v>2013</v>
      </c>
      <c r="I353">
        <f t="shared" si="24"/>
        <v>47.01</v>
      </c>
      <c r="J353" t="s">
        <v>21</v>
      </c>
      <c r="K353" t="s">
        <v>22</v>
      </c>
      <c r="L353">
        <v>1440392400</v>
      </c>
      <c r="M353" s="9">
        <f t="shared" si="22"/>
        <v>42240.208333333328</v>
      </c>
      <c r="N353">
        <v>1441602000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596</v>
      </c>
      <c r="B354" s="4" t="s">
        <v>1234</v>
      </c>
      <c r="C354" s="3" t="s">
        <v>1235</v>
      </c>
      <c r="D354">
        <v>7900</v>
      </c>
      <c r="E354">
        <v>7875</v>
      </c>
      <c r="F354" s="5">
        <f t="shared" si="21"/>
        <v>99.683544303797461</v>
      </c>
      <c r="G354" t="s">
        <v>14</v>
      </c>
      <c r="H354">
        <v>33</v>
      </c>
      <c r="I354">
        <f t="shared" si="24"/>
        <v>238.64</v>
      </c>
      <c r="J354" t="s">
        <v>21</v>
      </c>
      <c r="K354" t="s">
        <v>22</v>
      </c>
      <c r="L354">
        <v>1457157600</v>
      </c>
      <c r="M354" s="9">
        <f t="shared" si="22"/>
        <v>42434.25</v>
      </c>
      <c r="N354">
        <v>1457762400</v>
      </c>
      <c r="O354" s="9">
        <f t="shared" si="23"/>
        <v>42441.25</v>
      </c>
      <c r="P354" t="b">
        <v>0</v>
      </c>
      <c r="Q354" t="b">
        <v>1</v>
      </c>
      <c r="R354" t="s">
        <v>53</v>
      </c>
      <c r="S354" t="s">
        <v>2041</v>
      </c>
      <c r="T354" t="s">
        <v>2044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1"/>
        <v>410.59821428571428</v>
      </c>
      <c r="G355" t="s">
        <v>20</v>
      </c>
      <c r="H355">
        <v>1703</v>
      </c>
      <c r="I355">
        <f t="shared" si="24"/>
        <v>81.010000000000005</v>
      </c>
      <c r="J355" t="s">
        <v>21</v>
      </c>
      <c r="K355" t="s">
        <v>22</v>
      </c>
      <c r="L355">
        <v>1562302800</v>
      </c>
      <c r="M355" s="9">
        <f t="shared" si="22"/>
        <v>43651.208333333328</v>
      </c>
      <c r="N355">
        <v>1562389200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1"/>
        <v>123.73770491803278</v>
      </c>
      <c r="G356" t="s">
        <v>20</v>
      </c>
      <c r="H356">
        <v>80</v>
      </c>
      <c r="I356">
        <f t="shared" si="24"/>
        <v>94.35</v>
      </c>
      <c r="J356" t="s">
        <v>36</v>
      </c>
      <c r="K356" t="s">
        <v>37</v>
      </c>
      <c r="L356">
        <v>1378184400</v>
      </c>
      <c r="M356" s="9">
        <f t="shared" si="22"/>
        <v>41520.208333333336</v>
      </c>
      <c r="N356">
        <v>1378789200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1"/>
        <v>58.973684210526315</v>
      </c>
      <c r="G357" t="s">
        <v>47</v>
      </c>
      <c r="H357">
        <v>86</v>
      </c>
      <c r="I357">
        <f t="shared" si="24"/>
        <v>26.06</v>
      </c>
      <c r="J357" t="s">
        <v>21</v>
      </c>
      <c r="K357" t="s">
        <v>22</v>
      </c>
      <c r="L357">
        <v>1485064800</v>
      </c>
      <c r="M357" s="9">
        <f t="shared" si="22"/>
        <v>42757.25</v>
      </c>
      <c r="N357">
        <v>1488520800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875</v>
      </c>
      <c r="B358" s="4" t="s">
        <v>1782</v>
      </c>
      <c r="C358" s="3" t="s">
        <v>1783</v>
      </c>
      <c r="D358">
        <v>7900</v>
      </c>
      <c r="E358">
        <v>5465</v>
      </c>
      <c r="F358" s="5">
        <f t="shared" si="21"/>
        <v>69.177215189873422</v>
      </c>
      <c r="G358" t="s">
        <v>14</v>
      </c>
      <c r="H358">
        <v>40</v>
      </c>
      <c r="I358">
        <f t="shared" si="24"/>
        <v>136.63</v>
      </c>
      <c r="J358" t="s">
        <v>21</v>
      </c>
      <c r="K358" t="s">
        <v>22</v>
      </c>
      <c r="L358">
        <v>1294898400</v>
      </c>
      <c r="M358" s="9">
        <f t="shared" si="22"/>
        <v>40556.25</v>
      </c>
      <c r="N358">
        <v>1294984800</v>
      </c>
      <c r="O358" s="9">
        <f t="shared" si="23"/>
        <v>40557.25</v>
      </c>
      <c r="P358" t="b">
        <v>0</v>
      </c>
      <c r="Q358" t="b">
        <v>0</v>
      </c>
      <c r="R358" t="s">
        <v>23</v>
      </c>
      <c r="S358" t="s">
        <v>2035</v>
      </c>
      <c r="T358" t="s">
        <v>2036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1"/>
        <v>184.91304347826087</v>
      </c>
      <c r="G359" t="s">
        <v>20</v>
      </c>
      <c r="H359">
        <v>41</v>
      </c>
      <c r="I359">
        <f t="shared" si="24"/>
        <v>103.73</v>
      </c>
      <c r="J359" t="s">
        <v>21</v>
      </c>
      <c r="K359" t="s">
        <v>22</v>
      </c>
      <c r="L359">
        <v>1441256400</v>
      </c>
      <c r="M359" s="9">
        <f t="shared" si="22"/>
        <v>42250.208333333328</v>
      </c>
      <c r="N359">
        <v>1443416400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931</v>
      </c>
      <c r="B360" s="4" t="s">
        <v>1894</v>
      </c>
      <c r="C360" s="3" t="s">
        <v>1895</v>
      </c>
      <c r="D360">
        <v>7900</v>
      </c>
      <c r="E360">
        <v>5729</v>
      </c>
      <c r="F360" s="5">
        <f t="shared" si="21"/>
        <v>72.51898734177216</v>
      </c>
      <c r="G360" t="s">
        <v>14</v>
      </c>
      <c r="H360">
        <v>23</v>
      </c>
      <c r="I360">
        <f t="shared" si="24"/>
        <v>249.09</v>
      </c>
      <c r="J360" t="s">
        <v>21</v>
      </c>
      <c r="K360" t="s">
        <v>22</v>
      </c>
      <c r="L360">
        <v>1403931600</v>
      </c>
      <c r="M360" s="9">
        <f t="shared" si="22"/>
        <v>41818.208333333336</v>
      </c>
      <c r="N360">
        <v>1404104400</v>
      </c>
      <c r="O360" s="9">
        <f t="shared" si="23"/>
        <v>41820.208333333336</v>
      </c>
      <c r="P360" t="b">
        <v>0</v>
      </c>
      <c r="Q360" t="b">
        <v>1</v>
      </c>
      <c r="R360" t="s">
        <v>33</v>
      </c>
      <c r="S360" t="s">
        <v>2039</v>
      </c>
      <c r="T360" t="s">
        <v>2040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1"/>
        <v>298.7</v>
      </c>
      <c r="G361" t="s">
        <v>20</v>
      </c>
      <c r="H361">
        <v>187</v>
      </c>
      <c r="I361">
        <f t="shared" si="24"/>
        <v>63.89</v>
      </c>
      <c r="J361" t="s">
        <v>21</v>
      </c>
      <c r="K361" t="s">
        <v>22</v>
      </c>
      <c r="L361">
        <v>1314421200</v>
      </c>
      <c r="M361" s="9">
        <f t="shared" si="22"/>
        <v>40782.208333333336</v>
      </c>
      <c r="N361">
        <v>1315026000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1"/>
        <v>226.35175879396985</v>
      </c>
      <c r="G362" t="s">
        <v>20</v>
      </c>
      <c r="H362">
        <v>2875</v>
      </c>
      <c r="I362">
        <f t="shared" si="24"/>
        <v>47</v>
      </c>
      <c r="J362" t="s">
        <v>40</v>
      </c>
      <c r="K362" t="s">
        <v>41</v>
      </c>
      <c r="L362">
        <v>1293861600</v>
      </c>
      <c r="M362" s="9">
        <f t="shared" si="22"/>
        <v>40544.25</v>
      </c>
      <c r="N362">
        <v>1295071200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1"/>
        <v>173.56363636363636</v>
      </c>
      <c r="G363" t="s">
        <v>20</v>
      </c>
      <c r="H363">
        <v>88</v>
      </c>
      <c r="I363">
        <f t="shared" si="24"/>
        <v>108.48</v>
      </c>
      <c r="J363" t="s">
        <v>21</v>
      </c>
      <c r="K363" t="s">
        <v>22</v>
      </c>
      <c r="L363">
        <v>1507352400</v>
      </c>
      <c r="M363" s="9">
        <f t="shared" si="22"/>
        <v>43015.208333333328</v>
      </c>
      <c r="N363">
        <v>1509426000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1"/>
        <v>371.75675675675677</v>
      </c>
      <c r="G364" t="s">
        <v>20</v>
      </c>
      <c r="H364">
        <v>191</v>
      </c>
      <c r="I364">
        <f t="shared" si="24"/>
        <v>72.02</v>
      </c>
      <c r="J364" t="s">
        <v>21</v>
      </c>
      <c r="K364" t="s">
        <v>22</v>
      </c>
      <c r="L364">
        <v>1296108000</v>
      </c>
      <c r="M364" s="9">
        <f t="shared" si="22"/>
        <v>40570.25</v>
      </c>
      <c r="N364">
        <v>1299391200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1"/>
        <v>160.19230769230771</v>
      </c>
      <c r="G365" t="s">
        <v>20</v>
      </c>
      <c r="H365">
        <v>139</v>
      </c>
      <c r="I365">
        <f t="shared" si="24"/>
        <v>59.93</v>
      </c>
      <c r="J365" t="s">
        <v>21</v>
      </c>
      <c r="K365" t="s">
        <v>22</v>
      </c>
      <c r="L365">
        <v>1324965600</v>
      </c>
      <c r="M365" s="9">
        <f t="shared" si="22"/>
        <v>40904.25</v>
      </c>
      <c r="N365">
        <v>1325052000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1"/>
        <v>1616.3333333333335</v>
      </c>
      <c r="G366" t="s">
        <v>20</v>
      </c>
      <c r="H366">
        <v>186</v>
      </c>
      <c r="I366">
        <f t="shared" si="24"/>
        <v>78.209999999999994</v>
      </c>
      <c r="J366" t="s">
        <v>21</v>
      </c>
      <c r="K366" t="s">
        <v>22</v>
      </c>
      <c r="L366">
        <v>1520229600</v>
      </c>
      <c r="M366" s="9">
        <f t="shared" si="22"/>
        <v>43164.25</v>
      </c>
      <c r="N366">
        <v>1522818000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1"/>
        <v>733.4375</v>
      </c>
      <c r="G367" t="s">
        <v>20</v>
      </c>
      <c r="H367">
        <v>112</v>
      </c>
      <c r="I367">
        <f t="shared" si="24"/>
        <v>104.78</v>
      </c>
      <c r="J367" t="s">
        <v>26</v>
      </c>
      <c r="K367" t="s">
        <v>27</v>
      </c>
      <c r="L367">
        <v>1482991200</v>
      </c>
      <c r="M367" s="9">
        <f t="shared" si="22"/>
        <v>42733.25</v>
      </c>
      <c r="N367">
        <v>1485324000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1"/>
        <v>592.11111111111109</v>
      </c>
      <c r="G368" t="s">
        <v>20</v>
      </c>
      <c r="H368">
        <v>101</v>
      </c>
      <c r="I368">
        <f t="shared" si="24"/>
        <v>105.52</v>
      </c>
      <c r="J368" t="s">
        <v>21</v>
      </c>
      <c r="K368" t="s">
        <v>22</v>
      </c>
      <c r="L368">
        <v>1294034400</v>
      </c>
      <c r="M368" s="9">
        <f t="shared" si="22"/>
        <v>40546.25</v>
      </c>
      <c r="N368">
        <v>1294120800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346</v>
      </c>
      <c r="B369" s="4" t="s">
        <v>744</v>
      </c>
      <c r="C369" s="3" t="s">
        <v>745</v>
      </c>
      <c r="D369">
        <v>8000</v>
      </c>
      <c r="E369">
        <v>2758</v>
      </c>
      <c r="F369" s="5">
        <f t="shared" si="21"/>
        <v>34.475000000000001</v>
      </c>
      <c r="G369" t="s">
        <v>14</v>
      </c>
      <c r="H369">
        <v>75</v>
      </c>
      <c r="I369">
        <f t="shared" si="24"/>
        <v>36.770000000000003</v>
      </c>
      <c r="J369" t="s">
        <v>21</v>
      </c>
      <c r="K369" t="s">
        <v>22</v>
      </c>
      <c r="L369">
        <v>1503550800</v>
      </c>
      <c r="M369" s="9">
        <f t="shared" si="22"/>
        <v>42971.208333333328</v>
      </c>
      <c r="N369">
        <v>1508302800</v>
      </c>
      <c r="O369" s="9">
        <f t="shared" si="23"/>
        <v>43026.208333333328</v>
      </c>
      <c r="P369" t="b">
        <v>0</v>
      </c>
      <c r="Q369" t="b">
        <v>1</v>
      </c>
      <c r="R369" t="s">
        <v>60</v>
      </c>
      <c r="S369" t="s">
        <v>2035</v>
      </c>
      <c r="T369" t="s">
        <v>2045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1"/>
        <v>276.80769230769232</v>
      </c>
      <c r="G370" t="s">
        <v>20</v>
      </c>
      <c r="H370">
        <v>206</v>
      </c>
      <c r="I370">
        <f t="shared" si="24"/>
        <v>69.87</v>
      </c>
      <c r="J370" t="s">
        <v>40</v>
      </c>
      <c r="K370" t="s">
        <v>41</v>
      </c>
      <c r="L370">
        <v>1286946000</v>
      </c>
      <c r="M370" s="9">
        <f t="shared" si="22"/>
        <v>40464.208333333336</v>
      </c>
      <c r="N370">
        <v>1288933200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1"/>
        <v>273.01851851851848</v>
      </c>
      <c r="G371" t="s">
        <v>20</v>
      </c>
      <c r="H371">
        <v>154</v>
      </c>
      <c r="I371">
        <f t="shared" si="24"/>
        <v>95.73</v>
      </c>
      <c r="J371" t="s">
        <v>21</v>
      </c>
      <c r="K371" t="s">
        <v>22</v>
      </c>
      <c r="L371">
        <v>1359871200</v>
      </c>
      <c r="M371" s="9">
        <f t="shared" si="22"/>
        <v>41308.25</v>
      </c>
      <c r="N371">
        <v>1363237200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1"/>
        <v>159.36331255565449</v>
      </c>
      <c r="G372" t="s">
        <v>20</v>
      </c>
      <c r="H372">
        <v>5966</v>
      </c>
      <c r="I372">
        <f t="shared" si="24"/>
        <v>30</v>
      </c>
      <c r="J372" t="s">
        <v>21</v>
      </c>
      <c r="K372" t="s">
        <v>22</v>
      </c>
      <c r="L372">
        <v>1555304400</v>
      </c>
      <c r="M372" s="9">
        <f t="shared" si="22"/>
        <v>43570.208333333328</v>
      </c>
      <c r="N372">
        <v>1555822800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283</v>
      </c>
      <c r="B373" s="4" t="s">
        <v>618</v>
      </c>
      <c r="C373" s="3" t="s">
        <v>619</v>
      </c>
      <c r="D373">
        <v>8100</v>
      </c>
      <c r="E373">
        <v>1517</v>
      </c>
      <c r="F373" s="5">
        <f t="shared" si="21"/>
        <v>18.728395061728396</v>
      </c>
      <c r="G373" t="s">
        <v>14</v>
      </c>
      <c r="H373">
        <v>2176</v>
      </c>
      <c r="I373">
        <f t="shared" si="24"/>
        <v>0.7</v>
      </c>
      <c r="J373" t="s">
        <v>36</v>
      </c>
      <c r="K373" t="s">
        <v>37</v>
      </c>
      <c r="L373">
        <v>1464584400</v>
      </c>
      <c r="M373" s="9">
        <f t="shared" si="22"/>
        <v>42520.208333333328</v>
      </c>
      <c r="N373">
        <v>1465016400</v>
      </c>
      <c r="O373" s="9">
        <f t="shared" si="23"/>
        <v>42525.208333333328</v>
      </c>
      <c r="P373" t="b">
        <v>0</v>
      </c>
      <c r="Q373" t="b">
        <v>0</v>
      </c>
      <c r="R373" t="s">
        <v>23</v>
      </c>
      <c r="S373" t="s">
        <v>2035</v>
      </c>
      <c r="T373" t="s">
        <v>2036</v>
      </c>
    </row>
    <row r="374" spans="1:20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1"/>
        <v>1591.5555555555554</v>
      </c>
      <c r="G374" t="s">
        <v>20</v>
      </c>
      <c r="H374">
        <v>169</v>
      </c>
      <c r="I374">
        <f t="shared" si="24"/>
        <v>84.76</v>
      </c>
      <c r="J374" t="s">
        <v>21</v>
      </c>
      <c r="K374" t="s">
        <v>22</v>
      </c>
      <c r="L374">
        <v>1420696800</v>
      </c>
      <c r="M374" s="9">
        <f t="shared" si="22"/>
        <v>42012.25</v>
      </c>
      <c r="N374">
        <v>1422424800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1"/>
        <v>730.18222222222221</v>
      </c>
      <c r="G375" t="s">
        <v>20</v>
      </c>
      <c r="H375">
        <v>2106</v>
      </c>
      <c r="I375">
        <f t="shared" si="24"/>
        <v>78.010000000000005</v>
      </c>
      <c r="J375" t="s">
        <v>21</v>
      </c>
      <c r="K375" t="s">
        <v>22</v>
      </c>
      <c r="L375">
        <v>1502946000</v>
      </c>
      <c r="M375" s="9">
        <f t="shared" si="22"/>
        <v>42964.208333333328</v>
      </c>
      <c r="N375">
        <v>1503637200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x14ac:dyDescent="0.35">
      <c r="A376">
        <v>430</v>
      </c>
      <c r="B376" s="4" t="s">
        <v>909</v>
      </c>
      <c r="C376" s="3" t="s">
        <v>910</v>
      </c>
      <c r="D376">
        <v>8100</v>
      </c>
      <c r="E376">
        <v>5487</v>
      </c>
      <c r="F376" s="5">
        <f t="shared" si="21"/>
        <v>67.740740740740748</v>
      </c>
      <c r="G376" t="s">
        <v>14</v>
      </c>
      <c r="H376">
        <v>441</v>
      </c>
      <c r="I376">
        <f t="shared" si="24"/>
        <v>12.44</v>
      </c>
      <c r="J376" t="s">
        <v>21</v>
      </c>
      <c r="K376" t="s">
        <v>22</v>
      </c>
      <c r="L376">
        <v>1569733200</v>
      </c>
      <c r="M376" s="9">
        <f t="shared" si="22"/>
        <v>43737.208333333328</v>
      </c>
      <c r="N376">
        <v>1572670800</v>
      </c>
      <c r="O376" s="9">
        <f t="shared" si="23"/>
        <v>43771.208333333328</v>
      </c>
      <c r="P376" t="b">
        <v>0</v>
      </c>
      <c r="Q376" t="b">
        <v>0</v>
      </c>
      <c r="R376" t="s">
        <v>33</v>
      </c>
      <c r="S376" t="s">
        <v>2039</v>
      </c>
      <c r="T376" t="s">
        <v>2040</v>
      </c>
    </row>
    <row r="377" spans="1:20" x14ac:dyDescent="0.35">
      <c r="A377">
        <v>836</v>
      </c>
      <c r="B377" s="4" t="s">
        <v>1705</v>
      </c>
      <c r="C377" s="3" t="s">
        <v>1706</v>
      </c>
      <c r="D377">
        <v>8100</v>
      </c>
      <c r="E377">
        <v>6086</v>
      </c>
      <c r="F377" s="5">
        <f t="shared" si="21"/>
        <v>75.135802469135797</v>
      </c>
      <c r="G377" t="s">
        <v>14</v>
      </c>
      <c r="H377">
        <v>25</v>
      </c>
      <c r="I377">
        <f t="shared" si="24"/>
        <v>243.44</v>
      </c>
      <c r="J377" t="s">
        <v>21</v>
      </c>
      <c r="K377" t="s">
        <v>22</v>
      </c>
      <c r="L377">
        <v>1265349600</v>
      </c>
      <c r="M377" s="9">
        <f t="shared" si="22"/>
        <v>40214.25</v>
      </c>
      <c r="N377">
        <v>1266300000</v>
      </c>
      <c r="O377" s="9">
        <f t="shared" si="23"/>
        <v>40225.25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1"/>
        <v>361.02941176470591</v>
      </c>
      <c r="G378" t="s">
        <v>20</v>
      </c>
      <c r="H378">
        <v>131</v>
      </c>
      <c r="I378">
        <f t="shared" si="24"/>
        <v>93.7</v>
      </c>
      <c r="J378" t="s">
        <v>21</v>
      </c>
      <c r="K378" t="s">
        <v>22</v>
      </c>
      <c r="L378">
        <v>1404622800</v>
      </c>
      <c r="M378" s="9">
        <f t="shared" si="22"/>
        <v>41826.208333333336</v>
      </c>
      <c r="N378">
        <v>1405141200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188</v>
      </c>
      <c r="B379" s="4" t="s">
        <v>428</v>
      </c>
      <c r="C379" s="3" t="s">
        <v>429</v>
      </c>
      <c r="D379">
        <v>8200</v>
      </c>
      <c r="E379">
        <v>2625</v>
      </c>
      <c r="F379" s="5">
        <f t="shared" si="21"/>
        <v>32.012195121951223</v>
      </c>
      <c r="G379" t="s">
        <v>14</v>
      </c>
      <c r="H379">
        <v>127</v>
      </c>
      <c r="I379">
        <f t="shared" si="24"/>
        <v>20.67</v>
      </c>
      <c r="J379" t="s">
        <v>107</v>
      </c>
      <c r="K379" t="s">
        <v>108</v>
      </c>
      <c r="L379">
        <v>1417500000</v>
      </c>
      <c r="M379" s="9">
        <f t="shared" si="22"/>
        <v>41975.25</v>
      </c>
      <c r="N379">
        <v>1417586400</v>
      </c>
      <c r="O379" s="9">
        <f t="shared" si="23"/>
        <v>41976.25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196</v>
      </c>
      <c r="B380" s="4" t="s">
        <v>444</v>
      </c>
      <c r="C380" s="3" t="s">
        <v>445</v>
      </c>
      <c r="D380">
        <v>8200</v>
      </c>
      <c r="E380">
        <v>5178</v>
      </c>
      <c r="F380" s="5">
        <f t="shared" si="21"/>
        <v>63.146341463414636</v>
      </c>
      <c r="G380" t="s">
        <v>14</v>
      </c>
      <c r="H380">
        <v>355</v>
      </c>
      <c r="I380">
        <f t="shared" si="24"/>
        <v>14.59</v>
      </c>
      <c r="J380" t="s">
        <v>36</v>
      </c>
      <c r="K380" t="s">
        <v>37</v>
      </c>
      <c r="L380">
        <v>1472878800</v>
      </c>
      <c r="M380" s="9">
        <f t="shared" si="22"/>
        <v>42616.208333333328</v>
      </c>
      <c r="N380">
        <v>1474520400</v>
      </c>
      <c r="O380" s="9">
        <f t="shared" si="23"/>
        <v>42635.208333333328</v>
      </c>
      <c r="P380" t="b">
        <v>0</v>
      </c>
      <c r="Q380" t="b">
        <v>0</v>
      </c>
      <c r="R380" t="s">
        <v>65</v>
      </c>
      <c r="S380" t="s">
        <v>2037</v>
      </c>
      <c r="T380" t="s">
        <v>2046</v>
      </c>
    </row>
    <row r="381" spans="1:20" x14ac:dyDescent="0.35">
      <c r="A381">
        <v>876</v>
      </c>
      <c r="B381" s="4" t="s">
        <v>1784</v>
      </c>
      <c r="C381" s="3" t="s">
        <v>1785</v>
      </c>
      <c r="D381">
        <v>8300</v>
      </c>
      <c r="E381">
        <v>2111</v>
      </c>
      <c r="F381" s="5">
        <f t="shared" si="21"/>
        <v>25.433734939759034</v>
      </c>
      <c r="G381" t="s">
        <v>14</v>
      </c>
      <c r="H381">
        <v>44</v>
      </c>
      <c r="I381">
        <f t="shared" si="24"/>
        <v>47.98</v>
      </c>
      <c r="J381" t="s">
        <v>15</v>
      </c>
      <c r="K381" t="s">
        <v>16</v>
      </c>
      <c r="L381">
        <v>1559970000</v>
      </c>
      <c r="M381" s="9">
        <f t="shared" si="22"/>
        <v>43624.208333333328</v>
      </c>
      <c r="N381">
        <v>1562043600</v>
      </c>
      <c r="O381" s="9">
        <f t="shared" si="23"/>
        <v>43648.208333333328</v>
      </c>
      <c r="P381" t="b">
        <v>0</v>
      </c>
      <c r="Q381" t="b">
        <v>0</v>
      </c>
      <c r="R381" t="s">
        <v>122</v>
      </c>
      <c r="S381" t="s">
        <v>2054</v>
      </c>
      <c r="T381" t="s">
        <v>2055</v>
      </c>
    </row>
    <row r="382" spans="1:20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1"/>
        <v>160.32</v>
      </c>
      <c r="G382" t="s">
        <v>20</v>
      </c>
      <c r="H382">
        <v>84</v>
      </c>
      <c r="I382">
        <f t="shared" si="24"/>
        <v>47.71</v>
      </c>
      <c r="J382" t="s">
        <v>21</v>
      </c>
      <c r="K382" t="s">
        <v>22</v>
      </c>
      <c r="L382">
        <v>1371963600</v>
      </c>
      <c r="M382" s="9">
        <f t="shared" si="22"/>
        <v>41448.208333333336</v>
      </c>
      <c r="N382">
        <v>1372395600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1"/>
        <v>183.9433962264151</v>
      </c>
      <c r="G383" t="s">
        <v>20</v>
      </c>
      <c r="H383">
        <v>155</v>
      </c>
      <c r="I383">
        <f t="shared" si="24"/>
        <v>62.9</v>
      </c>
      <c r="J383" t="s">
        <v>21</v>
      </c>
      <c r="K383" t="s">
        <v>22</v>
      </c>
      <c r="L383">
        <v>1433739600</v>
      </c>
      <c r="M383" s="9">
        <f t="shared" si="22"/>
        <v>42163.208333333328</v>
      </c>
      <c r="N383">
        <v>1437714000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x14ac:dyDescent="0.35">
      <c r="A384">
        <v>191</v>
      </c>
      <c r="B384" s="4" t="s">
        <v>434</v>
      </c>
      <c r="C384" s="3" t="s">
        <v>435</v>
      </c>
      <c r="D384">
        <v>8400</v>
      </c>
      <c r="E384">
        <v>3188</v>
      </c>
      <c r="F384" s="5">
        <f t="shared" si="21"/>
        <v>37.952380952380956</v>
      </c>
      <c r="G384" t="s">
        <v>14</v>
      </c>
      <c r="H384">
        <v>67</v>
      </c>
      <c r="I384">
        <f t="shared" si="24"/>
        <v>47.58</v>
      </c>
      <c r="J384" t="s">
        <v>107</v>
      </c>
      <c r="K384" t="s">
        <v>108</v>
      </c>
      <c r="L384">
        <v>1552366800</v>
      </c>
      <c r="M384" s="9">
        <f t="shared" si="22"/>
        <v>43536.208333333328</v>
      </c>
      <c r="N384">
        <v>1552626000</v>
      </c>
      <c r="O384" s="9">
        <f t="shared" si="23"/>
        <v>43539.208333333328</v>
      </c>
      <c r="P384" t="b">
        <v>0</v>
      </c>
      <c r="Q384" t="b">
        <v>0</v>
      </c>
      <c r="R384" t="s">
        <v>33</v>
      </c>
      <c r="S384" t="s">
        <v>2039</v>
      </c>
      <c r="T384" t="s">
        <v>2040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1"/>
        <v>225.38095238095238</v>
      </c>
      <c r="G385" t="s">
        <v>20</v>
      </c>
      <c r="H385">
        <v>189</v>
      </c>
      <c r="I385">
        <f t="shared" si="24"/>
        <v>75.13</v>
      </c>
      <c r="J385" t="s">
        <v>21</v>
      </c>
      <c r="K385" t="s">
        <v>22</v>
      </c>
      <c r="L385">
        <v>1550037600</v>
      </c>
      <c r="M385" s="9">
        <f t="shared" si="22"/>
        <v>43509.25</v>
      </c>
      <c r="N385">
        <v>1550556000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ref="F386:F449" si="25">100*(E386/D386)</f>
        <v>172.00961538461539</v>
      </c>
      <c r="G386" t="s">
        <v>20</v>
      </c>
      <c r="H386">
        <v>4799</v>
      </c>
      <c r="I386">
        <f t="shared" si="24"/>
        <v>41</v>
      </c>
      <c r="J386" t="s">
        <v>21</v>
      </c>
      <c r="K386" t="s">
        <v>22</v>
      </c>
      <c r="L386">
        <v>1486706400</v>
      </c>
      <c r="M386" s="9">
        <f t="shared" ref="M386:M449" si="26">(((L386/60)/60)/24)+DATE(1970,1,1)</f>
        <v>42776.25</v>
      </c>
      <c r="N386">
        <v>1489039200</v>
      </c>
      <c r="O386" s="9">
        <f t="shared" ref="O386:O449" si="27">(((N386/60)/60)/24)+DATE(1970,1,1)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si="25"/>
        <v>146.16709511568124</v>
      </c>
      <c r="G387" t="s">
        <v>20</v>
      </c>
      <c r="H387">
        <v>1137</v>
      </c>
      <c r="I387">
        <f t="shared" si="24"/>
        <v>50.01</v>
      </c>
      <c r="J387" t="s">
        <v>21</v>
      </c>
      <c r="K387" t="s">
        <v>22</v>
      </c>
      <c r="L387">
        <v>1553835600</v>
      </c>
      <c r="M387" s="9">
        <f t="shared" si="26"/>
        <v>43553.208333333328</v>
      </c>
      <c r="N387">
        <v>1556600400</v>
      </c>
      <c r="O387" s="9">
        <f t="shared" si="27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x14ac:dyDescent="0.35">
      <c r="A388">
        <v>477</v>
      </c>
      <c r="B388" s="4" t="s">
        <v>1001</v>
      </c>
      <c r="C388" s="3" t="s">
        <v>1002</v>
      </c>
      <c r="D388">
        <v>8500</v>
      </c>
      <c r="E388">
        <v>4613</v>
      </c>
      <c r="F388" s="5">
        <f t="shared" si="25"/>
        <v>54.270588235294113</v>
      </c>
      <c r="G388" t="s">
        <v>14</v>
      </c>
      <c r="H388">
        <v>1068</v>
      </c>
      <c r="I388">
        <f t="shared" si="24"/>
        <v>4.32</v>
      </c>
      <c r="J388" t="s">
        <v>21</v>
      </c>
      <c r="K388" t="s">
        <v>22</v>
      </c>
      <c r="L388">
        <v>1309064400</v>
      </c>
      <c r="M388" s="9">
        <f t="shared" si="26"/>
        <v>40720.208333333336</v>
      </c>
      <c r="N388">
        <v>1311397200</v>
      </c>
      <c r="O388" s="9">
        <f t="shared" si="27"/>
        <v>40747.208333333336</v>
      </c>
      <c r="P388" t="b">
        <v>0</v>
      </c>
      <c r="Q388" t="b">
        <v>0</v>
      </c>
      <c r="R388" t="s">
        <v>474</v>
      </c>
      <c r="S388" t="s">
        <v>2041</v>
      </c>
      <c r="T388" t="s">
        <v>2063</v>
      </c>
    </row>
    <row r="389" spans="1:20" x14ac:dyDescent="0.35">
      <c r="A389">
        <v>637</v>
      </c>
      <c r="B389" s="4" t="s">
        <v>1316</v>
      </c>
      <c r="C389" s="3" t="s">
        <v>1317</v>
      </c>
      <c r="D389">
        <v>8500</v>
      </c>
      <c r="E389">
        <v>6750</v>
      </c>
      <c r="F389" s="5">
        <f t="shared" si="25"/>
        <v>79.411764705882348</v>
      </c>
      <c r="G389" t="s">
        <v>14</v>
      </c>
      <c r="H389">
        <v>424</v>
      </c>
      <c r="I389">
        <f t="shared" si="24"/>
        <v>15.92</v>
      </c>
      <c r="J389" t="s">
        <v>21</v>
      </c>
      <c r="K389" t="s">
        <v>22</v>
      </c>
      <c r="L389">
        <v>1479103200</v>
      </c>
      <c r="M389" s="9">
        <f t="shared" si="26"/>
        <v>42688.25</v>
      </c>
      <c r="N389">
        <v>1479794400</v>
      </c>
      <c r="O389" s="9">
        <f t="shared" si="27"/>
        <v>42696.25</v>
      </c>
      <c r="P389" t="b">
        <v>0</v>
      </c>
      <c r="Q389" t="b">
        <v>0</v>
      </c>
      <c r="R389" t="s">
        <v>33</v>
      </c>
      <c r="S389" t="s">
        <v>2039</v>
      </c>
      <c r="T389" t="s">
        <v>2040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5"/>
        <v>11.270034843205574</v>
      </c>
      <c r="G390" t="s">
        <v>74</v>
      </c>
      <c r="H390">
        <v>145</v>
      </c>
      <c r="I390">
        <f t="shared" si="24"/>
        <v>89.23</v>
      </c>
      <c r="J390" t="s">
        <v>98</v>
      </c>
      <c r="K390" t="s">
        <v>99</v>
      </c>
      <c r="L390">
        <v>1325656800</v>
      </c>
      <c r="M390" s="9">
        <f t="shared" si="26"/>
        <v>40912.25</v>
      </c>
      <c r="N390">
        <v>1325829600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5"/>
        <v>122.11084337349398</v>
      </c>
      <c r="G391" t="s">
        <v>20</v>
      </c>
      <c r="H391">
        <v>1152</v>
      </c>
      <c r="I391">
        <f t="shared" si="24"/>
        <v>87.98</v>
      </c>
      <c r="J391" t="s">
        <v>21</v>
      </c>
      <c r="K391" t="s">
        <v>22</v>
      </c>
      <c r="L391">
        <v>1288242000</v>
      </c>
      <c r="M391" s="9">
        <f t="shared" si="26"/>
        <v>40479.208333333336</v>
      </c>
      <c r="N391">
        <v>1290578400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5"/>
        <v>186.54166666666669</v>
      </c>
      <c r="G392" t="s">
        <v>20</v>
      </c>
      <c r="H392">
        <v>50</v>
      </c>
      <c r="I392">
        <f t="shared" si="24"/>
        <v>89.54</v>
      </c>
      <c r="J392" t="s">
        <v>21</v>
      </c>
      <c r="K392" t="s">
        <v>22</v>
      </c>
      <c r="L392">
        <v>1379048400</v>
      </c>
      <c r="M392" s="9">
        <f t="shared" si="26"/>
        <v>41530.208333333336</v>
      </c>
      <c r="N392">
        <v>1380344400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181</v>
      </c>
      <c r="B393" s="4" t="s">
        <v>414</v>
      </c>
      <c r="C393" s="3" t="s">
        <v>415</v>
      </c>
      <c r="D393">
        <v>8600</v>
      </c>
      <c r="E393">
        <v>5315</v>
      </c>
      <c r="F393" s="5">
        <f t="shared" si="25"/>
        <v>61.802325581395344</v>
      </c>
      <c r="G393" t="s">
        <v>14</v>
      </c>
      <c r="H393">
        <v>151</v>
      </c>
      <c r="I393">
        <f t="shared" si="24"/>
        <v>35.200000000000003</v>
      </c>
      <c r="J393" t="s">
        <v>21</v>
      </c>
      <c r="K393" t="s">
        <v>22</v>
      </c>
      <c r="L393">
        <v>1507093200</v>
      </c>
      <c r="M393" s="9">
        <f t="shared" si="26"/>
        <v>43012.208333333328</v>
      </c>
      <c r="N393">
        <v>1508648400</v>
      </c>
      <c r="O393" s="9">
        <f t="shared" si="27"/>
        <v>43030.208333333328</v>
      </c>
      <c r="P393" t="b">
        <v>0</v>
      </c>
      <c r="Q393" t="b">
        <v>0</v>
      </c>
      <c r="R393" t="s">
        <v>28</v>
      </c>
      <c r="S393" t="s">
        <v>2037</v>
      </c>
      <c r="T393" t="s">
        <v>2038</v>
      </c>
    </row>
    <row r="394" spans="1:20" x14ac:dyDescent="0.35">
      <c r="A394">
        <v>235</v>
      </c>
      <c r="B394" s="4" t="s">
        <v>522</v>
      </c>
      <c r="C394" s="3" t="s">
        <v>523</v>
      </c>
      <c r="D394">
        <v>8600</v>
      </c>
      <c r="E394">
        <v>3589</v>
      </c>
      <c r="F394" s="5">
        <f t="shared" si="25"/>
        <v>41.732558139534881</v>
      </c>
      <c r="G394" t="s">
        <v>14</v>
      </c>
      <c r="H394">
        <v>1608</v>
      </c>
      <c r="I394">
        <f t="shared" si="24"/>
        <v>2.23</v>
      </c>
      <c r="J394" t="s">
        <v>21</v>
      </c>
      <c r="K394" t="s">
        <v>22</v>
      </c>
      <c r="L394">
        <v>1486965600</v>
      </c>
      <c r="M394" s="9">
        <f t="shared" si="26"/>
        <v>42779.25</v>
      </c>
      <c r="N394">
        <v>1487397600</v>
      </c>
      <c r="O394" s="9">
        <f t="shared" si="27"/>
        <v>42784.25</v>
      </c>
      <c r="P394" t="b">
        <v>0</v>
      </c>
      <c r="Q394" t="b">
        <v>0</v>
      </c>
      <c r="R394" t="s">
        <v>71</v>
      </c>
      <c r="S394" t="s">
        <v>2041</v>
      </c>
      <c r="T394" t="s">
        <v>2049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5"/>
        <v>228.96178343949046</v>
      </c>
      <c r="G395" t="s">
        <v>20</v>
      </c>
      <c r="H395">
        <v>3059</v>
      </c>
      <c r="I395">
        <f t="shared" si="24"/>
        <v>47</v>
      </c>
      <c r="J395" t="s">
        <v>15</v>
      </c>
      <c r="K395" t="s">
        <v>16</v>
      </c>
      <c r="L395">
        <v>1500267600</v>
      </c>
      <c r="M395" s="9">
        <f t="shared" si="26"/>
        <v>42933.208333333328</v>
      </c>
      <c r="N395">
        <v>1500354000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5"/>
        <v>469.37499999999994</v>
      </c>
      <c r="G396" t="s">
        <v>20</v>
      </c>
      <c r="H396">
        <v>34</v>
      </c>
      <c r="I396">
        <f t="shared" si="24"/>
        <v>110.44</v>
      </c>
      <c r="J396" t="s">
        <v>21</v>
      </c>
      <c r="K396" t="s">
        <v>22</v>
      </c>
      <c r="L396">
        <v>1375074000</v>
      </c>
      <c r="M396" s="9">
        <f t="shared" si="26"/>
        <v>41484.208333333336</v>
      </c>
      <c r="N396">
        <v>1375938000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5"/>
        <v>130.11267605633802</v>
      </c>
      <c r="G397" t="s">
        <v>20</v>
      </c>
      <c r="H397">
        <v>220</v>
      </c>
      <c r="I397">
        <f t="shared" si="24"/>
        <v>41.99</v>
      </c>
      <c r="J397" t="s">
        <v>21</v>
      </c>
      <c r="K397" t="s">
        <v>22</v>
      </c>
      <c r="L397">
        <v>1323324000</v>
      </c>
      <c r="M397" s="9">
        <f t="shared" si="26"/>
        <v>40885.25</v>
      </c>
      <c r="N397">
        <v>1323410400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5"/>
        <v>167.05422993492408</v>
      </c>
      <c r="G398" t="s">
        <v>20</v>
      </c>
      <c r="H398">
        <v>1604</v>
      </c>
      <c r="I398">
        <f t="shared" si="24"/>
        <v>48.01</v>
      </c>
      <c r="J398" t="s">
        <v>26</v>
      </c>
      <c r="K398" t="s">
        <v>27</v>
      </c>
      <c r="L398">
        <v>1538715600</v>
      </c>
      <c r="M398" s="9">
        <f t="shared" si="26"/>
        <v>43378.208333333328</v>
      </c>
      <c r="N398">
        <v>1539406800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5"/>
        <v>173.8641975308642</v>
      </c>
      <c r="G399" t="s">
        <v>20</v>
      </c>
      <c r="H399">
        <v>454</v>
      </c>
      <c r="I399">
        <f t="shared" si="24"/>
        <v>31.02</v>
      </c>
      <c r="J399" t="s">
        <v>21</v>
      </c>
      <c r="K399" t="s">
        <v>22</v>
      </c>
      <c r="L399">
        <v>1369285200</v>
      </c>
      <c r="M399" s="9">
        <f t="shared" si="26"/>
        <v>41417.208333333336</v>
      </c>
      <c r="N399">
        <v>1369803600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5"/>
        <v>717.76470588235293</v>
      </c>
      <c r="G400" t="s">
        <v>20</v>
      </c>
      <c r="H400">
        <v>123</v>
      </c>
      <c r="I400">
        <f t="shared" si="24"/>
        <v>99.2</v>
      </c>
      <c r="J400" t="s">
        <v>107</v>
      </c>
      <c r="K400" t="s">
        <v>108</v>
      </c>
      <c r="L400">
        <v>1525755600</v>
      </c>
      <c r="M400" s="9">
        <f t="shared" si="26"/>
        <v>43228.208333333328</v>
      </c>
      <c r="N400">
        <v>1525928400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515</v>
      </c>
      <c r="B401" s="4" t="s">
        <v>1076</v>
      </c>
      <c r="C401" s="3" t="s">
        <v>1077</v>
      </c>
      <c r="D401">
        <v>8600</v>
      </c>
      <c r="E401">
        <v>4797</v>
      </c>
      <c r="F401" s="5">
        <f t="shared" si="25"/>
        <v>55.779069767441861</v>
      </c>
      <c r="G401" t="s">
        <v>14</v>
      </c>
      <c r="H401">
        <v>941</v>
      </c>
      <c r="I401">
        <f t="shared" si="24"/>
        <v>5.0999999999999996</v>
      </c>
      <c r="J401" t="s">
        <v>15</v>
      </c>
      <c r="K401" t="s">
        <v>16</v>
      </c>
      <c r="L401">
        <v>1324620000</v>
      </c>
      <c r="M401" s="9">
        <f t="shared" si="26"/>
        <v>40900.25</v>
      </c>
      <c r="N401">
        <v>1324792800</v>
      </c>
      <c r="O401" s="9">
        <f t="shared" si="27"/>
        <v>40902.25</v>
      </c>
      <c r="P401" t="b">
        <v>0</v>
      </c>
      <c r="Q401" t="b">
        <v>1</v>
      </c>
      <c r="R401" t="s">
        <v>33</v>
      </c>
      <c r="S401" t="s">
        <v>2039</v>
      </c>
      <c r="T401" t="s">
        <v>2040</v>
      </c>
    </row>
    <row r="402" spans="1:20" x14ac:dyDescent="0.35">
      <c r="A402">
        <v>582</v>
      </c>
      <c r="B402" s="4" t="s">
        <v>1207</v>
      </c>
      <c r="C402" s="3" t="s">
        <v>1208</v>
      </c>
      <c r="D402">
        <v>8700</v>
      </c>
      <c r="E402">
        <v>4531</v>
      </c>
      <c r="F402" s="5">
        <f t="shared" si="25"/>
        <v>52.080459770114942</v>
      </c>
      <c r="G402" t="s">
        <v>14</v>
      </c>
      <c r="H402">
        <v>1</v>
      </c>
      <c r="I402">
        <f t="shared" si="24"/>
        <v>4531</v>
      </c>
      <c r="J402" t="s">
        <v>21</v>
      </c>
      <c r="K402" t="s">
        <v>22</v>
      </c>
      <c r="L402">
        <v>1433912400</v>
      </c>
      <c r="M402" s="9">
        <f t="shared" si="26"/>
        <v>42165.208333333328</v>
      </c>
      <c r="N402">
        <v>1434344400</v>
      </c>
      <c r="O402" s="9">
        <f t="shared" si="27"/>
        <v>42170.208333333328</v>
      </c>
      <c r="P402" t="b">
        <v>0</v>
      </c>
      <c r="Q402" t="b">
        <v>1</v>
      </c>
      <c r="R402" t="s">
        <v>89</v>
      </c>
      <c r="S402" t="s">
        <v>2050</v>
      </c>
      <c r="T402" t="s">
        <v>2051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5"/>
        <v>1530.2222222222222</v>
      </c>
      <c r="G403" t="s">
        <v>20</v>
      </c>
      <c r="H403">
        <v>299</v>
      </c>
      <c r="I403">
        <f t="shared" si="24"/>
        <v>46.06</v>
      </c>
      <c r="J403" t="s">
        <v>21</v>
      </c>
      <c r="K403" t="s">
        <v>22</v>
      </c>
      <c r="L403">
        <v>1572152400</v>
      </c>
      <c r="M403" s="9">
        <f t="shared" si="26"/>
        <v>43765.208333333328</v>
      </c>
      <c r="N403">
        <v>1572152400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702</v>
      </c>
      <c r="B404" s="4" t="s">
        <v>1442</v>
      </c>
      <c r="C404" s="3" t="s">
        <v>1443</v>
      </c>
      <c r="D404">
        <v>8700</v>
      </c>
      <c r="E404">
        <v>4710</v>
      </c>
      <c r="F404" s="5">
        <f t="shared" si="25"/>
        <v>54.137931034482754</v>
      </c>
      <c r="G404" t="s">
        <v>14</v>
      </c>
      <c r="H404">
        <v>40</v>
      </c>
      <c r="I404">
        <f t="shared" si="24"/>
        <v>117.75</v>
      </c>
      <c r="J404" t="s">
        <v>21</v>
      </c>
      <c r="K404" t="s">
        <v>22</v>
      </c>
      <c r="L404">
        <v>1374469200</v>
      </c>
      <c r="M404" s="9">
        <f t="shared" si="26"/>
        <v>41477.208333333336</v>
      </c>
      <c r="N404">
        <v>1374901200</v>
      </c>
      <c r="O404" s="9">
        <f t="shared" si="27"/>
        <v>41482.208333333336</v>
      </c>
      <c r="P404" t="b">
        <v>0</v>
      </c>
      <c r="Q404" t="b">
        <v>0</v>
      </c>
      <c r="R404" t="s">
        <v>65</v>
      </c>
      <c r="S404" t="s">
        <v>2037</v>
      </c>
      <c r="T404" t="s">
        <v>2046</v>
      </c>
    </row>
    <row r="405" spans="1:20" x14ac:dyDescent="0.35">
      <c r="A405">
        <v>926</v>
      </c>
      <c r="B405" s="4" t="s">
        <v>1884</v>
      </c>
      <c r="C405" s="3" t="s">
        <v>1885</v>
      </c>
      <c r="D405">
        <v>8700</v>
      </c>
      <c r="E405">
        <v>1577</v>
      </c>
      <c r="F405" s="5">
        <f t="shared" si="25"/>
        <v>18.126436781609197</v>
      </c>
      <c r="G405" t="s">
        <v>14</v>
      </c>
      <c r="H405">
        <v>3015</v>
      </c>
      <c r="I405">
        <f t="shared" si="24"/>
        <v>0.52</v>
      </c>
      <c r="J405" t="s">
        <v>21</v>
      </c>
      <c r="K405" t="s">
        <v>22</v>
      </c>
      <c r="L405">
        <v>1463029200</v>
      </c>
      <c r="M405" s="9">
        <f t="shared" si="26"/>
        <v>42502.208333333328</v>
      </c>
      <c r="N405">
        <v>1463374800</v>
      </c>
      <c r="O405" s="9">
        <f t="shared" si="27"/>
        <v>42506.208333333328</v>
      </c>
      <c r="P405" t="b">
        <v>0</v>
      </c>
      <c r="Q405" t="b">
        <v>0</v>
      </c>
      <c r="R405" t="s">
        <v>17</v>
      </c>
      <c r="S405" t="s">
        <v>2033</v>
      </c>
      <c r="T405" t="s">
        <v>2034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5"/>
        <v>315.58486707566465</v>
      </c>
      <c r="G406" t="s">
        <v>20</v>
      </c>
      <c r="H406">
        <v>2237</v>
      </c>
      <c r="I406">
        <f t="shared" si="24"/>
        <v>68.989999999999995</v>
      </c>
      <c r="J406" t="s">
        <v>21</v>
      </c>
      <c r="K406" t="s">
        <v>22</v>
      </c>
      <c r="L406">
        <v>1510639200</v>
      </c>
      <c r="M406" s="9">
        <f t="shared" si="26"/>
        <v>43053.25</v>
      </c>
      <c r="N406">
        <v>1510898400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518</v>
      </c>
      <c r="B407" s="4" t="s">
        <v>1082</v>
      </c>
      <c r="C407" s="3" t="s">
        <v>1083</v>
      </c>
      <c r="D407">
        <v>8800</v>
      </c>
      <c r="E407">
        <v>622</v>
      </c>
      <c r="F407" s="5">
        <f t="shared" si="25"/>
        <v>7.0681818181818183</v>
      </c>
      <c r="G407" t="s">
        <v>14</v>
      </c>
      <c r="H407">
        <v>435</v>
      </c>
      <c r="I407">
        <f t="shared" si="24"/>
        <v>1.43</v>
      </c>
      <c r="J407" t="s">
        <v>21</v>
      </c>
      <c r="K407" t="s">
        <v>22</v>
      </c>
      <c r="L407">
        <v>1519365600</v>
      </c>
      <c r="M407" s="9">
        <f t="shared" si="26"/>
        <v>43154.25</v>
      </c>
      <c r="N407">
        <v>1519538400</v>
      </c>
      <c r="O407" s="9">
        <f t="shared" si="27"/>
        <v>43156.25</v>
      </c>
      <c r="P407" t="b">
        <v>0</v>
      </c>
      <c r="Q407" t="b">
        <v>1</v>
      </c>
      <c r="R407" t="s">
        <v>71</v>
      </c>
      <c r="S407" t="s">
        <v>2041</v>
      </c>
      <c r="T407" t="s">
        <v>2049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5"/>
        <v>182.14503816793894</v>
      </c>
      <c r="G408" t="s">
        <v>20</v>
      </c>
      <c r="H408">
        <v>645</v>
      </c>
      <c r="I408">
        <f t="shared" ref="I408:I471" si="28">ROUND(E408/H408,2)</f>
        <v>110.98</v>
      </c>
      <c r="J408" t="s">
        <v>21</v>
      </c>
      <c r="K408" t="s">
        <v>22</v>
      </c>
      <c r="L408">
        <v>1359525600</v>
      </c>
      <c r="M408" s="9">
        <f t="shared" si="26"/>
        <v>41304.25</v>
      </c>
      <c r="N408">
        <v>1360562400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5"/>
        <v>355.88235294117646</v>
      </c>
      <c r="G409" t="s">
        <v>20</v>
      </c>
      <c r="H409">
        <v>484</v>
      </c>
      <c r="I409">
        <f t="shared" si="28"/>
        <v>25</v>
      </c>
      <c r="J409" t="s">
        <v>36</v>
      </c>
      <c r="K409" t="s">
        <v>37</v>
      </c>
      <c r="L409">
        <v>1570942800</v>
      </c>
      <c r="M409" s="9">
        <f t="shared" si="26"/>
        <v>43751.208333333328</v>
      </c>
      <c r="N409">
        <v>1571547600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5"/>
        <v>131.83695652173913</v>
      </c>
      <c r="G410" t="s">
        <v>20</v>
      </c>
      <c r="H410">
        <v>154</v>
      </c>
      <c r="I410">
        <f t="shared" si="28"/>
        <v>78.760000000000005</v>
      </c>
      <c r="J410" t="s">
        <v>15</v>
      </c>
      <c r="K410" t="s">
        <v>16</v>
      </c>
      <c r="L410">
        <v>1466398800</v>
      </c>
      <c r="M410" s="9">
        <f t="shared" si="26"/>
        <v>42541.208333333328</v>
      </c>
      <c r="N410">
        <v>1468126800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843</v>
      </c>
      <c r="B411" s="4" t="s">
        <v>1719</v>
      </c>
      <c r="C411" s="3" t="s">
        <v>1720</v>
      </c>
      <c r="D411">
        <v>8800</v>
      </c>
      <c r="E411">
        <v>2703</v>
      </c>
      <c r="F411" s="5">
        <f t="shared" si="25"/>
        <v>30.715909090909086</v>
      </c>
      <c r="G411" t="s">
        <v>14</v>
      </c>
      <c r="H411">
        <v>714</v>
      </c>
      <c r="I411">
        <f t="shared" si="28"/>
        <v>3.79</v>
      </c>
      <c r="J411" t="s">
        <v>21</v>
      </c>
      <c r="K411" t="s">
        <v>22</v>
      </c>
      <c r="L411">
        <v>1535259600</v>
      </c>
      <c r="M411" s="9">
        <f t="shared" si="26"/>
        <v>43338.208333333328</v>
      </c>
      <c r="N411">
        <v>1535778000</v>
      </c>
      <c r="O411" s="9">
        <f t="shared" si="27"/>
        <v>43344.208333333328</v>
      </c>
      <c r="P411" t="b">
        <v>0</v>
      </c>
      <c r="Q411" t="b">
        <v>0</v>
      </c>
      <c r="R411" t="s">
        <v>122</v>
      </c>
      <c r="S411" t="s">
        <v>2054</v>
      </c>
      <c r="T411" t="s">
        <v>2055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5"/>
        <v>36.132726089785294</v>
      </c>
      <c r="G412" t="s">
        <v>47</v>
      </c>
      <c r="H412">
        <v>1111</v>
      </c>
      <c r="I412">
        <f t="shared" si="28"/>
        <v>49.99</v>
      </c>
      <c r="J412" t="s">
        <v>21</v>
      </c>
      <c r="K412" t="s">
        <v>22</v>
      </c>
      <c r="L412">
        <v>1430197200</v>
      </c>
      <c r="M412" s="9">
        <f t="shared" si="26"/>
        <v>42122.208333333328</v>
      </c>
      <c r="N412">
        <v>1430197200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5"/>
        <v>104.62820512820512</v>
      </c>
      <c r="G413" t="s">
        <v>20</v>
      </c>
      <c r="H413">
        <v>82</v>
      </c>
      <c r="I413">
        <f t="shared" si="28"/>
        <v>99.52</v>
      </c>
      <c r="J413" t="s">
        <v>21</v>
      </c>
      <c r="K413" t="s">
        <v>22</v>
      </c>
      <c r="L413">
        <v>1496034000</v>
      </c>
      <c r="M413" s="9">
        <f t="shared" si="26"/>
        <v>42884.208333333328</v>
      </c>
      <c r="N413">
        <v>1496206800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5"/>
        <v>668.85714285714289</v>
      </c>
      <c r="G414" t="s">
        <v>20</v>
      </c>
      <c r="H414">
        <v>134</v>
      </c>
      <c r="I414">
        <f t="shared" si="28"/>
        <v>104.82</v>
      </c>
      <c r="J414" t="s">
        <v>21</v>
      </c>
      <c r="K414" t="s">
        <v>22</v>
      </c>
      <c r="L414">
        <v>1388728800</v>
      </c>
      <c r="M414" s="9">
        <f t="shared" si="26"/>
        <v>41642.25</v>
      </c>
      <c r="N414">
        <v>1389592800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5"/>
        <v>62.072823218997364</v>
      </c>
      <c r="G415" t="s">
        <v>47</v>
      </c>
      <c r="H415">
        <v>1089</v>
      </c>
      <c r="I415">
        <f t="shared" si="28"/>
        <v>108.01</v>
      </c>
      <c r="J415" t="s">
        <v>21</v>
      </c>
      <c r="K415" t="s">
        <v>22</v>
      </c>
      <c r="L415">
        <v>1543298400</v>
      </c>
      <c r="M415" s="9">
        <f t="shared" si="26"/>
        <v>43431.25</v>
      </c>
      <c r="N415">
        <v>1545631200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897</v>
      </c>
      <c r="B416" s="4" t="s">
        <v>1826</v>
      </c>
      <c r="C416" s="3" t="s">
        <v>1827</v>
      </c>
      <c r="D416">
        <v>8800</v>
      </c>
      <c r="E416">
        <v>2437</v>
      </c>
      <c r="F416" s="5">
        <f t="shared" si="25"/>
        <v>27.693181818181817</v>
      </c>
      <c r="G416" t="s">
        <v>14</v>
      </c>
      <c r="H416">
        <v>5497</v>
      </c>
      <c r="I416">
        <f t="shared" si="28"/>
        <v>0.44</v>
      </c>
      <c r="J416" t="s">
        <v>21</v>
      </c>
      <c r="K416" t="s">
        <v>22</v>
      </c>
      <c r="L416">
        <v>1556427600</v>
      </c>
      <c r="M416" s="9">
        <f t="shared" si="26"/>
        <v>43583.208333333328</v>
      </c>
      <c r="N416">
        <v>1556600400</v>
      </c>
      <c r="O416" s="9">
        <f t="shared" si="27"/>
        <v>43585.208333333328</v>
      </c>
      <c r="P416" t="b">
        <v>0</v>
      </c>
      <c r="Q416" t="b">
        <v>0</v>
      </c>
      <c r="R416" t="s">
        <v>33</v>
      </c>
      <c r="S416" t="s">
        <v>2039</v>
      </c>
      <c r="T416" t="s">
        <v>2040</v>
      </c>
    </row>
    <row r="417" spans="1:20" x14ac:dyDescent="0.35">
      <c r="A417">
        <v>323</v>
      </c>
      <c r="B417" s="4" t="s">
        <v>698</v>
      </c>
      <c r="C417" s="3" t="s">
        <v>699</v>
      </c>
      <c r="D417">
        <v>8900</v>
      </c>
      <c r="E417">
        <v>2148</v>
      </c>
      <c r="F417" s="5">
        <f t="shared" si="25"/>
        <v>24.134831460674157</v>
      </c>
      <c r="G417" t="s">
        <v>14</v>
      </c>
      <c r="H417">
        <v>418</v>
      </c>
      <c r="I417">
        <f t="shared" si="28"/>
        <v>5.14</v>
      </c>
      <c r="J417" t="s">
        <v>40</v>
      </c>
      <c r="K417" t="s">
        <v>41</v>
      </c>
      <c r="L417">
        <v>1395896400</v>
      </c>
      <c r="M417" s="9">
        <f t="shared" si="26"/>
        <v>41725.208333333336</v>
      </c>
      <c r="N417">
        <v>1396069200</v>
      </c>
      <c r="O417" s="9">
        <f t="shared" si="27"/>
        <v>41727.208333333336</v>
      </c>
      <c r="P417" t="b">
        <v>0</v>
      </c>
      <c r="Q417" t="b">
        <v>0</v>
      </c>
      <c r="R417" t="s">
        <v>42</v>
      </c>
      <c r="S417" t="s">
        <v>2041</v>
      </c>
      <c r="T417" t="s">
        <v>2042</v>
      </c>
    </row>
    <row r="418" spans="1:20" x14ac:dyDescent="0.35">
      <c r="A418">
        <v>819</v>
      </c>
      <c r="B418" s="4" t="s">
        <v>1671</v>
      </c>
      <c r="C418" s="3" t="s">
        <v>1672</v>
      </c>
      <c r="D418">
        <v>8900</v>
      </c>
      <c r="E418">
        <v>4509</v>
      </c>
      <c r="F418" s="5">
        <f t="shared" si="25"/>
        <v>50.662921348314605</v>
      </c>
      <c r="G418" t="s">
        <v>14</v>
      </c>
      <c r="H418">
        <v>1439</v>
      </c>
      <c r="I418">
        <f t="shared" si="28"/>
        <v>3.13</v>
      </c>
      <c r="J418" t="s">
        <v>21</v>
      </c>
      <c r="K418" t="s">
        <v>22</v>
      </c>
      <c r="L418">
        <v>1353736800</v>
      </c>
      <c r="M418" s="9">
        <f t="shared" si="26"/>
        <v>41237.25</v>
      </c>
      <c r="N418">
        <v>1355032800</v>
      </c>
      <c r="O418" s="9">
        <f t="shared" si="27"/>
        <v>41252.25</v>
      </c>
      <c r="P418" t="b">
        <v>1</v>
      </c>
      <c r="Q418" t="b">
        <v>0</v>
      </c>
      <c r="R418" t="s">
        <v>89</v>
      </c>
      <c r="S418" t="s">
        <v>2050</v>
      </c>
      <c r="T418" t="s">
        <v>2051</v>
      </c>
    </row>
    <row r="419" spans="1:20" x14ac:dyDescent="0.35">
      <c r="A419">
        <v>343</v>
      </c>
      <c r="B419" s="4" t="s">
        <v>738</v>
      </c>
      <c r="C419" s="3" t="s">
        <v>739</v>
      </c>
      <c r="D419">
        <v>9000</v>
      </c>
      <c r="E419">
        <v>4853</v>
      </c>
      <c r="F419" s="5">
        <f t="shared" si="25"/>
        <v>53.922222222222224</v>
      </c>
      <c r="G419" t="s">
        <v>14</v>
      </c>
      <c r="H419">
        <v>15</v>
      </c>
      <c r="I419">
        <f t="shared" si="28"/>
        <v>323.52999999999997</v>
      </c>
      <c r="J419" t="s">
        <v>21</v>
      </c>
      <c r="K419" t="s">
        <v>22</v>
      </c>
      <c r="L419">
        <v>1384840800</v>
      </c>
      <c r="M419" s="9">
        <f t="shared" si="26"/>
        <v>41597.25</v>
      </c>
      <c r="N419">
        <v>1389420000</v>
      </c>
      <c r="O419" s="9">
        <f t="shared" si="27"/>
        <v>41650.25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528</v>
      </c>
      <c r="B420" s="4" t="s">
        <v>1101</v>
      </c>
      <c r="C420" s="3" t="s">
        <v>1102</v>
      </c>
      <c r="D420">
        <v>9000</v>
      </c>
      <c r="E420">
        <v>7227</v>
      </c>
      <c r="F420" s="5">
        <f t="shared" si="25"/>
        <v>80.300000000000011</v>
      </c>
      <c r="G420" t="s">
        <v>14</v>
      </c>
      <c r="H420">
        <v>1999</v>
      </c>
      <c r="I420">
        <f t="shared" si="28"/>
        <v>3.62</v>
      </c>
      <c r="J420" t="s">
        <v>40</v>
      </c>
      <c r="K420" t="s">
        <v>41</v>
      </c>
      <c r="L420">
        <v>1385186400</v>
      </c>
      <c r="M420" s="9">
        <f t="shared" si="26"/>
        <v>41601.25</v>
      </c>
      <c r="N420">
        <v>1389074400</v>
      </c>
      <c r="O420" s="9">
        <f t="shared" si="27"/>
        <v>41646.25</v>
      </c>
      <c r="P420" t="b">
        <v>0</v>
      </c>
      <c r="Q420" t="b">
        <v>0</v>
      </c>
      <c r="R420" t="s">
        <v>60</v>
      </c>
      <c r="S420" t="s">
        <v>2035</v>
      </c>
      <c r="T420" t="s">
        <v>2045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5"/>
        <v>123.43497363796135</v>
      </c>
      <c r="G421" t="s">
        <v>20</v>
      </c>
      <c r="H421">
        <v>5203</v>
      </c>
      <c r="I421">
        <f t="shared" si="28"/>
        <v>27</v>
      </c>
      <c r="J421" t="s">
        <v>21</v>
      </c>
      <c r="K421" t="s">
        <v>22</v>
      </c>
      <c r="L421">
        <v>1324533600</v>
      </c>
      <c r="M421" s="9">
        <f t="shared" si="26"/>
        <v>40899.25</v>
      </c>
      <c r="N421">
        <v>1325052000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5"/>
        <v>128.46</v>
      </c>
      <c r="G422" t="s">
        <v>20</v>
      </c>
      <c r="H422">
        <v>94</v>
      </c>
      <c r="I422">
        <f t="shared" si="28"/>
        <v>68.33</v>
      </c>
      <c r="J422" t="s">
        <v>21</v>
      </c>
      <c r="K422" t="s">
        <v>22</v>
      </c>
      <c r="L422">
        <v>1498366800</v>
      </c>
      <c r="M422" s="9">
        <f t="shared" si="26"/>
        <v>42911.208333333328</v>
      </c>
      <c r="N422">
        <v>1499576400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552</v>
      </c>
      <c r="B423" s="4" t="s">
        <v>1149</v>
      </c>
      <c r="C423" s="3" t="s">
        <v>1150</v>
      </c>
      <c r="D423">
        <v>9000</v>
      </c>
      <c r="E423">
        <v>8866</v>
      </c>
      <c r="F423" s="5">
        <f t="shared" si="25"/>
        <v>98.51111111111112</v>
      </c>
      <c r="G423" t="s">
        <v>14</v>
      </c>
      <c r="H423">
        <v>118</v>
      </c>
      <c r="I423">
        <f t="shared" si="28"/>
        <v>75.14</v>
      </c>
      <c r="J423" t="s">
        <v>21</v>
      </c>
      <c r="K423" t="s">
        <v>22</v>
      </c>
      <c r="L423">
        <v>1480140000</v>
      </c>
      <c r="M423" s="9">
        <f t="shared" si="26"/>
        <v>42700.25</v>
      </c>
      <c r="N423">
        <v>1480312800</v>
      </c>
      <c r="O423" s="9">
        <f t="shared" si="27"/>
        <v>42702.25</v>
      </c>
      <c r="P423" t="b">
        <v>0</v>
      </c>
      <c r="Q423" t="b">
        <v>0</v>
      </c>
      <c r="R423" t="s">
        <v>33</v>
      </c>
      <c r="S423" t="s">
        <v>2039</v>
      </c>
      <c r="T423" t="s">
        <v>2040</v>
      </c>
    </row>
    <row r="424" spans="1:20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5"/>
        <v>127.29885057471265</v>
      </c>
      <c r="G424" t="s">
        <v>20</v>
      </c>
      <c r="H424">
        <v>205</v>
      </c>
      <c r="I424">
        <f t="shared" si="28"/>
        <v>54.02</v>
      </c>
      <c r="J424" t="s">
        <v>21</v>
      </c>
      <c r="K424" t="s">
        <v>22</v>
      </c>
      <c r="L424">
        <v>1271480400</v>
      </c>
      <c r="M424" s="9">
        <f t="shared" si="26"/>
        <v>40285.208333333336</v>
      </c>
      <c r="N424">
        <v>1273208400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789</v>
      </c>
      <c r="B425" s="4" t="s">
        <v>1613</v>
      </c>
      <c r="C425" s="3" t="s">
        <v>1614</v>
      </c>
      <c r="D425">
        <v>9000</v>
      </c>
      <c r="E425">
        <v>3351</v>
      </c>
      <c r="F425" s="5">
        <f t="shared" si="25"/>
        <v>37.233333333333334</v>
      </c>
      <c r="G425" t="s">
        <v>14</v>
      </c>
      <c r="H425">
        <v>162</v>
      </c>
      <c r="I425">
        <f t="shared" si="28"/>
        <v>20.69</v>
      </c>
      <c r="J425" t="s">
        <v>21</v>
      </c>
      <c r="K425" t="s">
        <v>22</v>
      </c>
      <c r="L425">
        <v>1401166800</v>
      </c>
      <c r="M425" s="9">
        <f t="shared" si="26"/>
        <v>41786.208333333336</v>
      </c>
      <c r="N425">
        <v>1404363600</v>
      </c>
      <c r="O425" s="9">
        <f t="shared" si="27"/>
        <v>41823.208333333336</v>
      </c>
      <c r="P425" t="b">
        <v>0</v>
      </c>
      <c r="Q425" t="b">
        <v>0</v>
      </c>
      <c r="R425" t="s">
        <v>33</v>
      </c>
      <c r="S425" t="s">
        <v>2039</v>
      </c>
      <c r="T425" t="s">
        <v>2040</v>
      </c>
    </row>
    <row r="426" spans="1:20" x14ac:dyDescent="0.35">
      <c r="A426">
        <v>382</v>
      </c>
      <c r="B426" s="4" t="s">
        <v>816</v>
      </c>
      <c r="C426" s="3" t="s">
        <v>817</v>
      </c>
      <c r="D426">
        <v>9100</v>
      </c>
      <c r="E426">
        <v>5803</v>
      </c>
      <c r="F426" s="5">
        <f t="shared" si="25"/>
        <v>63.769230769230766</v>
      </c>
      <c r="G426" t="s">
        <v>14</v>
      </c>
      <c r="H426">
        <v>83</v>
      </c>
      <c r="I426">
        <f t="shared" si="28"/>
        <v>69.92</v>
      </c>
      <c r="J426" t="s">
        <v>21</v>
      </c>
      <c r="K426" t="s">
        <v>22</v>
      </c>
      <c r="L426">
        <v>1508130000</v>
      </c>
      <c r="M426" s="9">
        <f t="shared" si="26"/>
        <v>43024.208333333328</v>
      </c>
      <c r="N426">
        <v>1509771600</v>
      </c>
      <c r="O426" s="9">
        <f t="shared" si="27"/>
        <v>43043.208333333328</v>
      </c>
      <c r="P426" t="b">
        <v>0</v>
      </c>
      <c r="Q426" t="b">
        <v>0</v>
      </c>
      <c r="R426" t="s">
        <v>122</v>
      </c>
      <c r="S426" t="s">
        <v>2054</v>
      </c>
      <c r="T426" t="s">
        <v>2055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5"/>
        <v>287.66666666666663</v>
      </c>
      <c r="G427" t="s">
        <v>20</v>
      </c>
      <c r="H427">
        <v>92</v>
      </c>
      <c r="I427">
        <f t="shared" si="28"/>
        <v>84.42</v>
      </c>
      <c r="J427" t="s">
        <v>21</v>
      </c>
      <c r="K427" t="s">
        <v>22</v>
      </c>
      <c r="L427">
        <v>1438059600</v>
      </c>
      <c r="M427" s="9">
        <f t="shared" si="26"/>
        <v>42213.208333333328</v>
      </c>
      <c r="N427">
        <v>1438578000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5"/>
        <v>572.94444444444446</v>
      </c>
      <c r="G428" t="s">
        <v>20</v>
      </c>
      <c r="H428">
        <v>219</v>
      </c>
      <c r="I428">
        <f t="shared" si="28"/>
        <v>47.09</v>
      </c>
      <c r="J428" t="s">
        <v>21</v>
      </c>
      <c r="K428" t="s">
        <v>22</v>
      </c>
      <c r="L428">
        <v>1361944800</v>
      </c>
      <c r="M428" s="9">
        <f t="shared" si="26"/>
        <v>41332.25</v>
      </c>
      <c r="N428">
        <v>1362549600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5"/>
        <v>112.90429799426933</v>
      </c>
      <c r="G429" t="s">
        <v>20</v>
      </c>
      <c r="H429">
        <v>2526</v>
      </c>
      <c r="I429">
        <f t="shared" si="28"/>
        <v>78</v>
      </c>
      <c r="J429" t="s">
        <v>21</v>
      </c>
      <c r="K429" t="s">
        <v>22</v>
      </c>
      <c r="L429">
        <v>1410584400</v>
      </c>
      <c r="M429" s="9">
        <f t="shared" si="26"/>
        <v>41895.208333333336</v>
      </c>
      <c r="N429">
        <v>1413349200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660</v>
      </c>
      <c r="B430" s="4" t="s">
        <v>1362</v>
      </c>
      <c r="C430" s="3" t="s">
        <v>1363</v>
      </c>
      <c r="D430">
        <v>9100</v>
      </c>
      <c r="E430">
        <v>7438</v>
      </c>
      <c r="F430" s="5">
        <f t="shared" si="25"/>
        <v>81.736263736263737</v>
      </c>
      <c r="G430" t="s">
        <v>14</v>
      </c>
      <c r="H430">
        <v>747</v>
      </c>
      <c r="I430">
        <f t="shared" si="28"/>
        <v>9.9600000000000009</v>
      </c>
      <c r="J430" t="s">
        <v>21</v>
      </c>
      <c r="K430" t="s">
        <v>22</v>
      </c>
      <c r="L430">
        <v>1440133200</v>
      </c>
      <c r="M430" s="9">
        <f t="shared" si="26"/>
        <v>42237.208333333328</v>
      </c>
      <c r="N430">
        <v>1440910800</v>
      </c>
      <c r="O430" s="9">
        <f t="shared" si="27"/>
        <v>42246.208333333328</v>
      </c>
      <c r="P430" t="b">
        <v>1</v>
      </c>
      <c r="Q430" t="b">
        <v>0</v>
      </c>
      <c r="R430" t="s">
        <v>33</v>
      </c>
      <c r="S430" t="s">
        <v>2039</v>
      </c>
      <c r="T430" t="s">
        <v>2040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5"/>
        <v>90.675916230366497</v>
      </c>
      <c r="G431" t="s">
        <v>74</v>
      </c>
      <c r="H431">
        <v>2138</v>
      </c>
      <c r="I431">
        <f t="shared" si="28"/>
        <v>81.010000000000005</v>
      </c>
      <c r="J431" t="s">
        <v>21</v>
      </c>
      <c r="K431" t="s">
        <v>22</v>
      </c>
      <c r="L431">
        <v>1392012000</v>
      </c>
      <c r="M431" s="9">
        <f t="shared" si="26"/>
        <v>41680.25</v>
      </c>
      <c r="N431">
        <v>1394427600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662</v>
      </c>
      <c r="B432" s="4" t="s">
        <v>1366</v>
      </c>
      <c r="C432" s="3" t="s">
        <v>1367</v>
      </c>
      <c r="D432">
        <v>9100</v>
      </c>
      <c r="E432">
        <v>8906</v>
      </c>
      <c r="F432" s="5">
        <f t="shared" si="25"/>
        <v>97.868131868131869</v>
      </c>
      <c r="G432" t="s">
        <v>14</v>
      </c>
      <c r="H432">
        <v>84</v>
      </c>
      <c r="I432">
        <f t="shared" si="28"/>
        <v>106.02</v>
      </c>
      <c r="J432" t="s">
        <v>21</v>
      </c>
      <c r="K432" t="s">
        <v>22</v>
      </c>
      <c r="L432">
        <v>1544335200</v>
      </c>
      <c r="M432" s="9">
        <f t="shared" si="26"/>
        <v>43443.25</v>
      </c>
      <c r="N432">
        <v>1544680800</v>
      </c>
      <c r="O432" s="9">
        <f t="shared" si="27"/>
        <v>43447.25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5"/>
        <v>192.49019607843135</v>
      </c>
      <c r="G433" t="s">
        <v>20</v>
      </c>
      <c r="H433">
        <v>94</v>
      </c>
      <c r="I433">
        <f t="shared" si="28"/>
        <v>104.44</v>
      </c>
      <c r="J433" t="s">
        <v>21</v>
      </c>
      <c r="K433" t="s">
        <v>22</v>
      </c>
      <c r="L433">
        <v>1529643600</v>
      </c>
      <c r="M433" s="9">
        <f t="shared" si="26"/>
        <v>43273.208333333328</v>
      </c>
      <c r="N433">
        <v>1531112400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694</v>
      </c>
      <c r="B434" s="4" t="s">
        <v>1427</v>
      </c>
      <c r="C434" s="3" t="s">
        <v>1428</v>
      </c>
      <c r="D434">
        <v>9100</v>
      </c>
      <c r="E434">
        <v>7656</v>
      </c>
      <c r="F434" s="5">
        <f t="shared" si="25"/>
        <v>84.131868131868131</v>
      </c>
      <c r="G434" t="s">
        <v>14</v>
      </c>
      <c r="H434">
        <v>91</v>
      </c>
      <c r="I434">
        <f t="shared" si="28"/>
        <v>84.13</v>
      </c>
      <c r="J434" t="s">
        <v>21</v>
      </c>
      <c r="K434" t="s">
        <v>22</v>
      </c>
      <c r="L434">
        <v>1511762400</v>
      </c>
      <c r="M434" s="9">
        <f t="shared" si="26"/>
        <v>43066.25</v>
      </c>
      <c r="N434">
        <v>1514959200</v>
      </c>
      <c r="O434" s="9">
        <f t="shared" si="27"/>
        <v>43103.25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907</v>
      </c>
      <c r="B435" s="4" t="s">
        <v>1846</v>
      </c>
      <c r="C435" s="3" t="s">
        <v>1847</v>
      </c>
      <c r="D435">
        <v>9100</v>
      </c>
      <c r="E435">
        <v>1843</v>
      </c>
      <c r="F435" s="5">
        <f t="shared" si="25"/>
        <v>20.252747252747252</v>
      </c>
      <c r="G435" t="s">
        <v>14</v>
      </c>
      <c r="H435">
        <v>792</v>
      </c>
      <c r="I435">
        <f t="shared" si="28"/>
        <v>2.33</v>
      </c>
      <c r="J435" t="s">
        <v>21</v>
      </c>
      <c r="K435" t="s">
        <v>22</v>
      </c>
      <c r="L435">
        <v>1303880400</v>
      </c>
      <c r="M435" s="9">
        <f t="shared" si="26"/>
        <v>40660.208333333336</v>
      </c>
      <c r="N435">
        <v>1304485200</v>
      </c>
      <c r="O435" s="9">
        <f t="shared" si="27"/>
        <v>40667.208333333336</v>
      </c>
      <c r="P435" t="b">
        <v>0</v>
      </c>
      <c r="Q435" t="b">
        <v>0</v>
      </c>
      <c r="R435" t="s">
        <v>33</v>
      </c>
      <c r="S435" t="s">
        <v>2039</v>
      </c>
      <c r="T435" t="s">
        <v>2040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5"/>
        <v>16.722222222222221</v>
      </c>
      <c r="G436" t="s">
        <v>74</v>
      </c>
      <c r="H436">
        <v>10</v>
      </c>
      <c r="I436">
        <f t="shared" si="28"/>
        <v>90.3</v>
      </c>
      <c r="J436" t="s">
        <v>15</v>
      </c>
      <c r="K436" t="s">
        <v>16</v>
      </c>
      <c r="L436">
        <v>1480572000</v>
      </c>
      <c r="M436" s="9">
        <f t="shared" si="26"/>
        <v>42705.25</v>
      </c>
      <c r="N436">
        <v>1481781600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5"/>
        <v>116.87664041994749</v>
      </c>
      <c r="G437" t="s">
        <v>20</v>
      </c>
      <c r="H437">
        <v>1713</v>
      </c>
      <c r="I437">
        <f t="shared" si="28"/>
        <v>103.98</v>
      </c>
      <c r="J437" t="s">
        <v>107</v>
      </c>
      <c r="K437" t="s">
        <v>108</v>
      </c>
      <c r="L437">
        <v>1418623200</v>
      </c>
      <c r="M437" s="9">
        <f t="shared" si="26"/>
        <v>41988.25</v>
      </c>
      <c r="N437">
        <v>1419660000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5"/>
        <v>1052.1538461538462</v>
      </c>
      <c r="G438" t="s">
        <v>20</v>
      </c>
      <c r="H438">
        <v>249</v>
      </c>
      <c r="I438">
        <f t="shared" si="28"/>
        <v>54.93</v>
      </c>
      <c r="J438" t="s">
        <v>21</v>
      </c>
      <c r="K438" t="s">
        <v>22</v>
      </c>
      <c r="L438">
        <v>1555736400</v>
      </c>
      <c r="M438" s="9">
        <f t="shared" si="26"/>
        <v>43575.208333333328</v>
      </c>
      <c r="N438">
        <v>1555822800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5"/>
        <v>123.07407407407408</v>
      </c>
      <c r="G439" t="s">
        <v>20</v>
      </c>
      <c r="H439">
        <v>192</v>
      </c>
      <c r="I439">
        <f t="shared" si="28"/>
        <v>51.92</v>
      </c>
      <c r="J439" t="s">
        <v>21</v>
      </c>
      <c r="K439" t="s">
        <v>22</v>
      </c>
      <c r="L439">
        <v>1442120400</v>
      </c>
      <c r="M439" s="9">
        <f t="shared" si="26"/>
        <v>42260.208333333328</v>
      </c>
      <c r="N439">
        <v>1442379600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5"/>
        <v>178.63855421686748</v>
      </c>
      <c r="G440" t="s">
        <v>20</v>
      </c>
      <c r="H440">
        <v>247</v>
      </c>
      <c r="I440">
        <f t="shared" si="28"/>
        <v>60.03</v>
      </c>
      <c r="J440" t="s">
        <v>21</v>
      </c>
      <c r="K440" t="s">
        <v>22</v>
      </c>
      <c r="L440">
        <v>1362376800</v>
      </c>
      <c r="M440" s="9">
        <f t="shared" si="26"/>
        <v>41337.25</v>
      </c>
      <c r="N440">
        <v>1364965200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5"/>
        <v>355.28169014084506</v>
      </c>
      <c r="G441" t="s">
        <v>20</v>
      </c>
      <c r="H441">
        <v>2293</v>
      </c>
      <c r="I441">
        <f t="shared" si="28"/>
        <v>44</v>
      </c>
      <c r="J441" t="s">
        <v>21</v>
      </c>
      <c r="K441" t="s">
        <v>22</v>
      </c>
      <c r="L441">
        <v>1478408400</v>
      </c>
      <c r="M441" s="9">
        <f t="shared" si="26"/>
        <v>42680.208333333328</v>
      </c>
      <c r="N441">
        <v>1479016800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5"/>
        <v>161.90634146341463</v>
      </c>
      <c r="G442" t="s">
        <v>20</v>
      </c>
      <c r="H442">
        <v>3131</v>
      </c>
      <c r="I442">
        <f t="shared" si="28"/>
        <v>53</v>
      </c>
      <c r="J442" t="s">
        <v>21</v>
      </c>
      <c r="K442" t="s">
        <v>22</v>
      </c>
      <c r="L442">
        <v>1498798800</v>
      </c>
      <c r="M442" s="9">
        <f t="shared" si="26"/>
        <v>42916.208333333328</v>
      </c>
      <c r="N442">
        <v>1499662800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356</v>
      </c>
      <c r="B443" s="4" t="s">
        <v>764</v>
      </c>
      <c r="C443" s="3" t="s">
        <v>765</v>
      </c>
      <c r="D443">
        <v>9300</v>
      </c>
      <c r="E443">
        <v>3431</v>
      </c>
      <c r="F443" s="5">
        <f t="shared" si="25"/>
        <v>36.892473118279568</v>
      </c>
      <c r="G443" t="s">
        <v>14</v>
      </c>
      <c r="H443">
        <v>32</v>
      </c>
      <c r="I443">
        <f t="shared" si="28"/>
        <v>107.22</v>
      </c>
      <c r="J443" t="s">
        <v>107</v>
      </c>
      <c r="K443" t="s">
        <v>108</v>
      </c>
      <c r="L443">
        <v>1326520800</v>
      </c>
      <c r="M443" s="9">
        <f t="shared" si="26"/>
        <v>40922.25</v>
      </c>
      <c r="N443">
        <v>1327298400</v>
      </c>
      <c r="O443" s="9">
        <f t="shared" si="27"/>
        <v>40931.25</v>
      </c>
      <c r="P443" t="b">
        <v>0</v>
      </c>
      <c r="Q443" t="b">
        <v>0</v>
      </c>
      <c r="R443" t="s">
        <v>33</v>
      </c>
      <c r="S443" t="s">
        <v>2039</v>
      </c>
      <c r="T443" t="s">
        <v>2040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5"/>
        <v>198.72222222222223</v>
      </c>
      <c r="G444" t="s">
        <v>20</v>
      </c>
      <c r="H444">
        <v>143</v>
      </c>
      <c r="I444">
        <f t="shared" si="28"/>
        <v>75.040000000000006</v>
      </c>
      <c r="J444" t="s">
        <v>107</v>
      </c>
      <c r="K444" t="s">
        <v>108</v>
      </c>
      <c r="L444">
        <v>1504328400</v>
      </c>
      <c r="M444" s="9">
        <f t="shared" si="26"/>
        <v>42980.208333333328</v>
      </c>
      <c r="N444">
        <v>1505710800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5"/>
        <v>34.752688172043008</v>
      </c>
      <c r="G445" t="s">
        <v>74</v>
      </c>
      <c r="H445">
        <v>90</v>
      </c>
      <c r="I445">
        <f t="shared" si="28"/>
        <v>35.909999999999997</v>
      </c>
      <c r="J445" t="s">
        <v>21</v>
      </c>
      <c r="K445" t="s">
        <v>22</v>
      </c>
      <c r="L445">
        <v>1285822800</v>
      </c>
      <c r="M445" s="9">
        <f t="shared" si="26"/>
        <v>40451.208333333336</v>
      </c>
      <c r="N445">
        <v>1287464400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5"/>
        <v>176.41935483870967</v>
      </c>
      <c r="G446" t="s">
        <v>20</v>
      </c>
      <c r="H446">
        <v>296</v>
      </c>
      <c r="I446">
        <f t="shared" si="28"/>
        <v>36.950000000000003</v>
      </c>
      <c r="J446" t="s">
        <v>21</v>
      </c>
      <c r="K446" t="s">
        <v>22</v>
      </c>
      <c r="L446">
        <v>1311483600</v>
      </c>
      <c r="M446" s="9">
        <f t="shared" si="26"/>
        <v>40748.208333333336</v>
      </c>
      <c r="N446">
        <v>1311656400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5"/>
        <v>511.38095238095235</v>
      </c>
      <c r="G447" t="s">
        <v>20</v>
      </c>
      <c r="H447">
        <v>170</v>
      </c>
      <c r="I447">
        <f t="shared" si="28"/>
        <v>63.17</v>
      </c>
      <c r="J447" t="s">
        <v>21</v>
      </c>
      <c r="K447" t="s">
        <v>22</v>
      </c>
      <c r="L447">
        <v>1291356000</v>
      </c>
      <c r="M447" s="9">
        <f t="shared" si="26"/>
        <v>40515.25</v>
      </c>
      <c r="N447">
        <v>1293170400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566</v>
      </c>
      <c r="B448" s="4" t="s">
        <v>1176</v>
      </c>
      <c r="C448" s="3" t="s">
        <v>1177</v>
      </c>
      <c r="D448">
        <v>9300</v>
      </c>
      <c r="E448">
        <v>4124</v>
      </c>
      <c r="F448" s="5">
        <f t="shared" si="25"/>
        <v>44.344086021505376</v>
      </c>
      <c r="G448" t="s">
        <v>14</v>
      </c>
      <c r="H448">
        <v>186</v>
      </c>
      <c r="I448">
        <f t="shared" si="28"/>
        <v>22.17</v>
      </c>
      <c r="J448" t="s">
        <v>21</v>
      </c>
      <c r="K448" t="s">
        <v>22</v>
      </c>
      <c r="L448">
        <v>1456293600</v>
      </c>
      <c r="M448" s="9">
        <f t="shared" si="26"/>
        <v>42424.25</v>
      </c>
      <c r="N448">
        <v>1458277200</v>
      </c>
      <c r="O448" s="9">
        <f t="shared" si="27"/>
        <v>42447.208333333328</v>
      </c>
      <c r="P448" t="b">
        <v>0</v>
      </c>
      <c r="Q448" t="b">
        <v>1</v>
      </c>
      <c r="R448" t="s">
        <v>50</v>
      </c>
      <c r="S448" t="s">
        <v>2035</v>
      </c>
      <c r="T448" t="s">
        <v>2043</v>
      </c>
    </row>
    <row r="449" spans="1:20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5"/>
        <v>24.326030927835053</v>
      </c>
      <c r="G449" t="s">
        <v>74</v>
      </c>
      <c r="H449">
        <v>439</v>
      </c>
      <c r="I449">
        <f t="shared" si="28"/>
        <v>86</v>
      </c>
      <c r="J449" t="s">
        <v>40</v>
      </c>
      <c r="K449" t="s">
        <v>41</v>
      </c>
      <c r="L449">
        <v>1513663200</v>
      </c>
      <c r="M449" s="9">
        <f t="shared" si="26"/>
        <v>43088.25</v>
      </c>
      <c r="N449">
        <v>1515045600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210</v>
      </c>
      <c r="B450" s="4" t="s">
        <v>472</v>
      </c>
      <c r="C450" s="3" t="s">
        <v>473</v>
      </c>
      <c r="D450">
        <v>9400</v>
      </c>
      <c r="E450">
        <v>6338</v>
      </c>
      <c r="F450" s="5">
        <f t="shared" ref="F450:F513" si="29">100*(E450/D450)</f>
        <v>67.425531914893625</v>
      </c>
      <c r="G450" t="s">
        <v>14</v>
      </c>
      <c r="H450">
        <v>605</v>
      </c>
      <c r="I450">
        <f t="shared" si="28"/>
        <v>10.48</v>
      </c>
      <c r="J450" t="s">
        <v>36</v>
      </c>
      <c r="K450" t="s">
        <v>37</v>
      </c>
      <c r="L450">
        <v>1488520800</v>
      </c>
      <c r="M450" s="9">
        <f t="shared" ref="M450:M513" si="30">(((L450/60)/60)/24)+DATE(1970,1,1)</f>
        <v>42797.25</v>
      </c>
      <c r="N450">
        <v>1490850000</v>
      </c>
      <c r="O450" s="9">
        <f t="shared" ref="O450:O513" si="31">(((N450/60)/60)/24)+DATE(1970,1,1)</f>
        <v>42824.208333333328</v>
      </c>
      <c r="P450" t="b">
        <v>0</v>
      </c>
      <c r="Q450" t="b">
        <v>0</v>
      </c>
      <c r="R450" t="s">
        <v>474</v>
      </c>
      <c r="S450" t="s">
        <v>2041</v>
      </c>
      <c r="T450" t="s">
        <v>2063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si="29"/>
        <v>967</v>
      </c>
      <c r="G451" t="s">
        <v>20</v>
      </c>
      <c r="H451">
        <v>86</v>
      </c>
      <c r="I451">
        <f t="shared" si="28"/>
        <v>101.2</v>
      </c>
      <c r="J451" t="s">
        <v>36</v>
      </c>
      <c r="K451" t="s">
        <v>37</v>
      </c>
      <c r="L451">
        <v>1551852000</v>
      </c>
      <c r="M451" s="9">
        <f t="shared" si="30"/>
        <v>43530.25</v>
      </c>
      <c r="N451">
        <v>1553317200</v>
      </c>
      <c r="O451" s="9">
        <f t="shared" si="31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421</v>
      </c>
      <c r="B452" s="4" t="s">
        <v>891</v>
      </c>
      <c r="C452" s="3" t="s">
        <v>892</v>
      </c>
      <c r="D452">
        <v>9400</v>
      </c>
      <c r="E452">
        <v>6015</v>
      </c>
      <c r="F452" s="5">
        <f t="shared" si="29"/>
        <v>63.989361702127653</v>
      </c>
      <c r="G452" t="s">
        <v>14</v>
      </c>
      <c r="H452">
        <v>1</v>
      </c>
      <c r="I452">
        <f t="shared" si="28"/>
        <v>6015</v>
      </c>
      <c r="J452" t="s">
        <v>21</v>
      </c>
      <c r="K452" t="s">
        <v>22</v>
      </c>
      <c r="L452">
        <v>1498712400</v>
      </c>
      <c r="M452" s="9">
        <f t="shared" si="30"/>
        <v>42915.208333333328</v>
      </c>
      <c r="N452">
        <v>1501304400</v>
      </c>
      <c r="O452" s="9">
        <f t="shared" si="31"/>
        <v>42945.208333333328</v>
      </c>
      <c r="P452" t="b">
        <v>0</v>
      </c>
      <c r="Q452" t="b">
        <v>1</v>
      </c>
      <c r="R452" t="s">
        <v>65</v>
      </c>
      <c r="S452" t="s">
        <v>2037</v>
      </c>
      <c r="T452" t="s">
        <v>2046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9"/>
        <v>122.84501347708894</v>
      </c>
      <c r="G453" t="s">
        <v>20</v>
      </c>
      <c r="H453">
        <v>6286</v>
      </c>
      <c r="I453">
        <f t="shared" si="28"/>
        <v>29</v>
      </c>
      <c r="J453" t="s">
        <v>21</v>
      </c>
      <c r="K453" t="s">
        <v>22</v>
      </c>
      <c r="L453">
        <v>1500440400</v>
      </c>
      <c r="M453" s="9">
        <f t="shared" si="30"/>
        <v>42935.208333333328</v>
      </c>
      <c r="N453">
        <v>1503118800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x14ac:dyDescent="0.35">
      <c r="A454">
        <v>587</v>
      </c>
      <c r="B454" s="4" t="s">
        <v>1216</v>
      </c>
      <c r="C454" s="3" t="s">
        <v>1217</v>
      </c>
      <c r="D454">
        <v>9400</v>
      </c>
      <c r="E454">
        <v>6852</v>
      </c>
      <c r="F454" s="5">
        <f t="shared" si="29"/>
        <v>72.893617021276597</v>
      </c>
      <c r="G454" t="s">
        <v>14</v>
      </c>
      <c r="H454">
        <v>31</v>
      </c>
      <c r="I454">
        <f t="shared" si="28"/>
        <v>221.03</v>
      </c>
      <c r="J454" t="s">
        <v>15</v>
      </c>
      <c r="K454" t="s">
        <v>16</v>
      </c>
      <c r="L454">
        <v>1547877600</v>
      </c>
      <c r="M454" s="9">
        <f t="shared" si="30"/>
        <v>43484.25</v>
      </c>
      <c r="N454">
        <v>1552366800</v>
      </c>
      <c r="O454" s="9">
        <f t="shared" si="31"/>
        <v>43536.208333333328</v>
      </c>
      <c r="P454" t="b">
        <v>0</v>
      </c>
      <c r="Q454" t="b">
        <v>1</v>
      </c>
      <c r="R454" t="s">
        <v>17</v>
      </c>
      <c r="S454" t="s">
        <v>2033</v>
      </c>
      <c r="T454" t="s">
        <v>2034</v>
      </c>
    </row>
    <row r="455" spans="1:20" x14ac:dyDescent="0.35">
      <c r="A455">
        <v>775</v>
      </c>
      <c r="B455" s="4" t="s">
        <v>1585</v>
      </c>
      <c r="C455" s="3" t="s">
        <v>1586</v>
      </c>
      <c r="D455">
        <v>9400</v>
      </c>
      <c r="E455">
        <v>968</v>
      </c>
      <c r="F455" s="5">
        <f t="shared" si="29"/>
        <v>10.297872340425531</v>
      </c>
      <c r="G455" t="s">
        <v>14</v>
      </c>
      <c r="H455">
        <v>1181</v>
      </c>
      <c r="I455">
        <f t="shared" si="28"/>
        <v>0.82</v>
      </c>
      <c r="J455" t="s">
        <v>21</v>
      </c>
      <c r="K455" t="s">
        <v>22</v>
      </c>
      <c r="L455">
        <v>1415253600</v>
      </c>
      <c r="M455" s="9">
        <f t="shared" si="30"/>
        <v>41949.25</v>
      </c>
      <c r="N455">
        <v>1416117600</v>
      </c>
      <c r="O455" s="9">
        <f t="shared" si="31"/>
        <v>41959.25</v>
      </c>
      <c r="P455" t="b">
        <v>0</v>
      </c>
      <c r="Q455" t="b">
        <v>0</v>
      </c>
      <c r="R455" t="s">
        <v>23</v>
      </c>
      <c r="S455" t="s">
        <v>2035</v>
      </c>
      <c r="T455" t="s">
        <v>2036</v>
      </c>
    </row>
    <row r="456" spans="1:20" x14ac:dyDescent="0.35">
      <c r="A456">
        <v>988</v>
      </c>
      <c r="B456" s="4" t="s">
        <v>2004</v>
      </c>
      <c r="C456" s="3" t="s">
        <v>2005</v>
      </c>
      <c r="D456">
        <v>9400</v>
      </c>
      <c r="E456">
        <v>4899</v>
      </c>
      <c r="F456" s="5">
        <f t="shared" si="29"/>
        <v>52.117021276595743</v>
      </c>
      <c r="G456" t="s">
        <v>14</v>
      </c>
      <c r="H456">
        <v>39</v>
      </c>
      <c r="I456">
        <f t="shared" si="28"/>
        <v>125.62</v>
      </c>
      <c r="J456" t="s">
        <v>21</v>
      </c>
      <c r="K456" t="s">
        <v>22</v>
      </c>
      <c r="L456">
        <v>1478930400</v>
      </c>
      <c r="M456" s="9">
        <f t="shared" si="30"/>
        <v>42686.25</v>
      </c>
      <c r="N456">
        <v>1480744800</v>
      </c>
      <c r="O456" s="9">
        <f t="shared" si="31"/>
        <v>42707.25</v>
      </c>
      <c r="P456" t="b">
        <v>0</v>
      </c>
      <c r="Q456" t="b">
        <v>0</v>
      </c>
      <c r="R456" t="s">
        <v>133</v>
      </c>
      <c r="S456" t="s">
        <v>2047</v>
      </c>
      <c r="T456" t="s">
        <v>2056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9"/>
        <v>118.37253218884121</v>
      </c>
      <c r="G457" t="s">
        <v>20</v>
      </c>
      <c r="H457">
        <v>3727</v>
      </c>
      <c r="I457">
        <f t="shared" si="28"/>
        <v>37</v>
      </c>
      <c r="J457" t="s">
        <v>21</v>
      </c>
      <c r="K457" t="s">
        <v>22</v>
      </c>
      <c r="L457">
        <v>1316754000</v>
      </c>
      <c r="M457" s="9">
        <f t="shared" si="30"/>
        <v>40809.208333333336</v>
      </c>
      <c r="N457">
        <v>1318741200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9"/>
        <v>104.1243169398907</v>
      </c>
      <c r="G458" t="s">
        <v>20</v>
      </c>
      <c r="H458">
        <v>1605</v>
      </c>
      <c r="I458">
        <f t="shared" si="28"/>
        <v>94.98</v>
      </c>
      <c r="J458" t="s">
        <v>21</v>
      </c>
      <c r="K458" t="s">
        <v>22</v>
      </c>
      <c r="L458">
        <v>1518242400</v>
      </c>
      <c r="M458" s="9">
        <f t="shared" si="30"/>
        <v>43141.25</v>
      </c>
      <c r="N458">
        <v>1518242400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</v>
      </c>
      <c r="B459" s="4" t="s">
        <v>136</v>
      </c>
      <c r="C459" s="3" t="s">
        <v>137</v>
      </c>
      <c r="D459">
        <v>9500</v>
      </c>
      <c r="E459">
        <v>4530</v>
      </c>
      <c r="F459" s="5">
        <f t="shared" si="29"/>
        <v>47.684210526315788</v>
      </c>
      <c r="G459" t="s">
        <v>14</v>
      </c>
      <c r="H459">
        <v>46</v>
      </c>
      <c r="I459">
        <f t="shared" si="28"/>
        <v>98.48</v>
      </c>
      <c r="J459" t="s">
        <v>21</v>
      </c>
      <c r="K459" t="s">
        <v>22</v>
      </c>
      <c r="L459">
        <v>1478062800</v>
      </c>
      <c r="M459" s="9">
        <f t="shared" si="30"/>
        <v>42676.208333333328</v>
      </c>
      <c r="N459">
        <v>1479362400</v>
      </c>
      <c r="O459" s="9">
        <f t="shared" si="31"/>
        <v>42691.25</v>
      </c>
      <c r="P459" t="b">
        <v>0</v>
      </c>
      <c r="Q459" t="b">
        <v>1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9"/>
        <v>351.20118343195264</v>
      </c>
      <c r="G460" t="s">
        <v>20</v>
      </c>
      <c r="H460">
        <v>2120</v>
      </c>
      <c r="I460">
        <f t="shared" si="28"/>
        <v>55.99</v>
      </c>
      <c r="J460" t="s">
        <v>21</v>
      </c>
      <c r="K460" t="s">
        <v>22</v>
      </c>
      <c r="L460">
        <v>1269752400</v>
      </c>
      <c r="M460" s="9">
        <f t="shared" si="30"/>
        <v>40265.208333333336</v>
      </c>
      <c r="N460">
        <v>1273554000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77</v>
      </c>
      <c r="B461" s="4" t="s">
        <v>202</v>
      </c>
      <c r="C461" s="3" t="s">
        <v>203</v>
      </c>
      <c r="D461">
        <v>9500</v>
      </c>
      <c r="E461">
        <v>4460</v>
      </c>
      <c r="F461" s="5">
        <f t="shared" si="29"/>
        <v>46.94736842105263</v>
      </c>
      <c r="G461" t="s">
        <v>14</v>
      </c>
      <c r="H461">
        <v>105</v>
      </c>
      <c r="I461">
        <f t="shared" si="28"/>
        <v>42.48</v>
      </c>
      <c r="J461" t="s">
        <v>21</v>
      </c>
      <c r="K461" t="s">
        <v>22</v>
      </c>
      <c r="L461">
        <v>1285563600</v>
      </c>
      <c r="M461" s="9">
        <f t="shared" si="30"/>
        <v>40448.208333333336</v>
      </c>
      <c r="N461">
        <v>1286773200</v>
      </c>
      <c r="O461" s="9">
        <f t="shared" si="31"/>
        <v>40462.208333333336</v>
      </c>
      <c r="P461" t="b">
        <v>0</v>
      </c>
      <c r="Q461" t="b">
        <v>1</v>
      </c>
      <c r="R461" t="s">
        <v>71</v>
      </c>
      <c r="S461" t="s">
        <v>2041</v>
      </c>
      <c r="T461" t="s">
        <v>2049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9"/>
        <v>171.625</v>
      </c>
      <c r="G462" t="s">
        <v>20</v>
      </c>
      <c r="H462">
        <v>50</v>
      </c>
      <c r="I462">
        <f t="shared" si="28"/>
        <v>82.38</v>
      </c>
      <c r="J462" t="s">
        <v>21</v>
      </c>
      <c r="K462" t="s">
        <v>22</v>
      </c>
      <c r="L462">
        <v>1281330000</v>
      </c>
      <c r="M462" s="9">
        <f t="shared" si="30"/>
        <v>40399.208333333336</v>
      </c>
      <c r="N462">
        <v>1281589200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9"/>
        <v>141.04655870445345</v>
      </c>
      <c r="G463" t="s">
        <v>20</v>
      </c>
      <c r="H463">
        <v>2080</v>
      </c>
      <c r="I463">
        <f t="shared" si="28"/>
        <v>67</v>
      </c>
      <c r="J463" t="s">
        <v>21</v>
      </c>
      <c r="K463" t="s">
        <v>22</v>
      </c>
      <c r="L463">
        <v>1398661200</v>
      </c>
      <c r="M463" s="9">
        <f t="shared" si="30"/>
        <v>41757.208333333336</v>
      </c>
      <c r="N463">
        <v>1400389200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315</v>
      </c>
      <c r="B464" s="4" t="s">
        <v>682</v>
      </c>
      <c r="C464" s="3" t="s">
        <v>683</v>
      </c>
      <c r="D464">
        <v>9500</v>
      </c>
      <c r="E464">
        <v>3220</v>
      </c>
      <c r="F464" s="5">
        <f t="shared" si="29"/>
        <v>33.89473684210526</v>
      </c>
      <c r="G464" t="s">
        <v>14</v>
      </c>
      <c r="H464">
        <v>535</v>
      </c>
      <c r="I464">
        <f t="shared" si="28"/>
        <v>6.02</v>
      </c>
      <c r="J464" t="s">
        <v>21</v>
      </c>
      <c r="K464" t="s">
        <v>22</v>
      </c>
      <c r="L464">
        <v>1400907600</v>
      </c>
      <c r="M464" s="9">
        <f t="shared" si="30"/>
        <v>41783.208333333336</v>
      </c>
      <c r="N464">
        <v>1403413200</v>
      </c>
      <c r="O464" s="9">
        <f t="shared" si="31"/>
        <v>41812.208333333336</v>
      </c>
      <c r="P464" t="b">
        <v>0</v>
      </c>
      <c r="Q464" t="b">
        <v>0</v>
      </c>
      <c r="R464" t="s">
        <v>33</v>
      </c>
      <c r="S464" t="s">
        <v>2039</v>
      </c>
      <c r="T464" t="s">
        <v>2040</v>
      </c>
    </row>
    <row r="465" spans="1:20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9"/>
        <v>108.16455696202532</v>
      </c>
      <c r="G465" t="s">
        <v>20</v>
      </c>
      <c r="H465">
        <v>2105</v>
      </c>
      <c r="I465">
        <f t="shared" si="28"/>
        <v>69.010000000000005</v>
      </c>
      <c r="J465" t="s">
        <v>21</v>
      </c>
      <c r="K465" t="s">
        <v>22</v>
      </c>
      <c r="L465">
        <v>1388469600</v>
      </c>
      <c r="M465" s="9">
        <f t="shared" si="30"/>
        <v>41639.25</v>
      </c>
      <c r="N465">
        <v>1388815200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9"/>
        <v>133.45505617977528</v>
      </c>
      <c r="G466" t="s">
        <v>20</v>
      </c>
      <c r="H466">
        <v>2436</v>
      </c>
      <c r="I466">
        <f t="shared" si="28"/>
        <v>39.01</v>
      </c>
      <c r="J466" t="s">
        <v>21</v>
      </c>
      <c r="K466" t="s">
        <v>22</v>
      </c>
      <c r="L466">
        <v>1518328800</v>
      </c>
      <c r="M466" s="9">
        <f t="shared" si="30"/>
        <v>43142.25</v>
      </c>
      <c r="N466">
        <v>1519538400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9"/>
        <v>187.85106382978722</v>
      </c>
      <c r="G467" t="s">
        <v>20</v>
      </c>
      <c r="H467">
        <v>80</v>
      </c>
      <c r="I467">
        <f t="shared" si="28"/>
        <v>110.36</v>
      </c>
      <c r="J467" t="s">
        <v>21</v>
      </c>
      <c r="K467" t="s">
        <v>22</v>
      </c>
      <c r="L467">
        <v>1517032800</v>
      </c>
      <c r="M467" s="9">
        <f t="shared" si="30"/>
        <v>43127.25</v>
      </c>
      <c r="N467">
        <v>1517810400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9"/>
        <v>332</v>
      </c>
      <c r="G468" t="s">
        <v>20</v>
      </c>
      <c r="H468">
        <v>42</v>
      </c>
      <c r="I468">
        <f t="shared" si="28"/>
        <v>94.86</v>
      </c>
      <c r="J468" t="s">
        <v>21</v>
      </c>
      <c r="K468" t="s">
        <v>22</v>
      </c>
      <c r="L468">
        <v>1368594000</v>
      </c>
      <c r="M468" s="9">
        <f t="shared" si="30"/>
        <v>41409.208333333336</v>
      </c>
      <c r="N468">
        <v>1370581200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9"/>
        <v>575.21428571428578</v>
      </c>
      <c r="G469" t="s">
        <v>20</v>
      </c>
      <c r="H469">
        <v>139</v>
      </c>
      <c r="I469">
        <f t="shared" si="28"/>
        <v>57.94</v>
      </c>
      <c r="J469" t="s">
        <v>15</v>
      </c>
      <c r="K469" t="s">
        <v>16</v>
      </c>
      <c r="L469">
        <v>1448258400</v>
      </c>
      <c r="M469" s="9">
        <f t="shared" si="30"/>
        <v>42331.25</v>
      </c>
      <c r="N469">
        <v>1448863200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138</v>
      </c>
      <c r="B470" s="4" t="s">
        <v>328</v>
      </c>
      <c r="C470" s="3" t="s">
        <v>329</v>
      </c>
      <c r="D470">
        <v>9600</v>
      </c>
      <c r="E470">
        <v>9216</v>
      </c>
      <c r="F470" s="5">
        <f t="shared" si="29"/>
        <v>96</v>
      </c>
      <c r="G470" t="s">
        <v>14</v>
      </c>
      <c r="H470">
        <v>16</v>
      </c>
      <c r="I470">
        <f t="shared" si="28"/>
        <v>576</v>
      </c>
      <c r="J470" t="s">
        <v>21</v>
      </c>
      <c r="K470" t="s">
        <v>22</v>
      </c>
      <c r="L470">
        <v>1348808400</v>
      </c>
      <c r="M470" s="9">
        <f t="shared" si="30"/>
        <v>41180.208333333336</v>
      </c>
      <c r="N470">
        <v>1349326800</v>
      </c>
      <c r="O470" s="9">
        <f t="shared" si="31"/>
        <v>41186.208333333336</v>
      </c>
      <c r="P470" t="b">
        <v>0</v>
      </c>
      <c r="Q470" t="b">
        <v>0</v>
      </c>
      <c r="R470" t="s">
        <v>292</v>
      </c>
      <c r="S470" t="s">
        <v>2050</v>
      </c>
      <c r="T470" t="s">
        <v>2061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9"/>
        <v>184.42857142857144</v>
      </c>
      <c r="G471" t="s">
        <v>20</v>
      </c>
      <c r="H471">
        <v>159</v>
      </c>
      <c r="I471">
        <f t="shared" si="28"/>
        <v>64.959999999999994</v>
      </c>
      <c r="J471" t="s">
        <v>21</v>
      </c>
      <c r="K471" t="s">
        <v>22</v>
      </c>
      <c r="L471">
        <v>1431925200</v>
      </c>
      <c r="M471" s="9">
        <f t="shared" si="30"/>
        <v>42142.208333333328</v>
      </c>
      <c r="N471">
        <v>1432098000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9"/>
        <v>285.80555555555554</v>
      </c>
      <c r="G472" t="s">
        <v>20</v>
      </c>
      <c r="H472">
        <v>381</v>
      </c>
      <c r="I472">
        <f t="shared" ref="I472:I535" si="32">ROUND(E472/H472,2)</f>
        <v>27.01</v>
      </c>
      <c r="J472" t="s">
        <v>21</v>
      </c>
      <c r="K472" t="s">
        <v>22</v>
      </c>
      <c r="L472">
        <v>1481522400</v>
      </c>
      <c r="M472" s="9">
        <f t="shared" si="30"/>
        <v>42716.25</v>
      </c>
      <c r="N472">
        <v>1482127200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9"/>
        <v>319</v>
      </c>
      <c r="G473" t="s">
        <v>20</v>
      </c>
      <c r="H473">
        <v>194</v>
      </c>
      <c r="I473">
        <f t="shared" si="32"/>
        <v>50.97</v>
      </c>
      <c r="J473" t="s">
        <v>40</v>
      </c>
      <c r="K473" t="s">
        <v>41</v>
      </c>
      <c r="L473">
        <v>1335934800</v>
      </c>
      <c r="M473" s="9">
        <f t="shared" si="30"/>
        <v>41031.208333333336</v>
      </c>
      <c r="N473">
        <v>1335934800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316</v>
      </c>
      <c r="B474" s="4" t="s">
        <v>684</v>
      </c>
      <c r="C474" s="3" t="s">
        <v>685</v>
      </c>
      <c r="D474">
        <v>9600</v>
      </c>
      <c r="E474">
        <v>6401</v>
      </c>
      <c r="F474" s="5">
        <f t="shared" si="29"/>
        <v>66.677083333333329</v>
      </c>
      <c r="G474" t="s">
        <v>14</v>
      </c>
      <c r="H474">
        <v>575</v>
      </c>
      <c r="I474">
        <f t="shared" si="32"/>
        <v>11.13</v>
      </c>
      <c r="J474" t="s">
        <v>107</v>
      </c>
      <c r="K474" t="s">
        <v>108</v>
      </c>
      <c r="L474">
        <v>1574143200</v>
      </c>
      <c r="M474" s="9">
        <f t="shared" si="30"/>
        <v>43788.25</v>
      </c>
      <c r="N474">
        <v>1574229600</v>
      </c>
      <c r="O474" s="9">
        <f t="shared" si="31"/>
        <v>43789.25</v>
      </c>
      <c r="P474" t="b">
        <v>0</v>
      </c>
      <c r="Q474" t="b">
        <v>1</v>
      </c>
      <c r="R474" t="s">
        <v>17</v>
      </c>
      <c r="S474" t="s">
        <v>2033</v>
      </c>
      <c r="T474" t="s">
        <v>2034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9"/>
        <v>178.14000000000001</v>
      </c>
      <c r="G475" t="s">
        <v>20</v>
      </c>
      <c r="H475">
        <v>106</v>
      </c>
      <c r="I475">
        <f t="shared" si="32"/>
        <v>84.03</v>
      </c>
      <c r="J475" t="s">
        <v>21</v>
      </c>
      <c r="K475" t="s">
        <v>22</v>
      </c>
      <c r="L475">
        <v>1529989200</v>
      </c>
      <c r="M475" s="9">
        <f t="shared" si="30"/>
        <v>43277.208333333328</v>
      </c>
      <c r="N475">
        <v>1530075600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9"/>
        <v>365.15</v>
      </c>
      <c r="G476" t="s">
        <v>20</v>
      </c>
      <c r="H476">
        <v>142</v>
      </c>
      <c r="I476">
        <f t="shared" si="32"/>
        <v>102.86</v>
      </c>
      <c r="J476" t="s">
        <v>21</v>
      </c>
      <c r="K476" t="s">
        <v>22</v>
      </c>
      <c r="L476">
        <v>1418709600</v>
      </c>
      <c r="M476" s="9">
        <f t="shared" si="30"/>
        <v>41989.25</v>
      </c>
      <c r="N476">
        <v>1418796000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9"/>
        <v>113.94594594594594</v>
      </c>
      <c r="G477" t="s">
        <v>20</v>
      </c>
      <c r="H477">
        <v>211</v>
      </c>
      <c r="I477">
        <f t="shared" si="32"/>
        <v>39.96</v>
      </c>
      <c r="J477" t="s">
        <v>21</v>
      </c>
      <c r="K477" t="s">
        <v>22</v>
      </c>
      <c r="L477">
        <v>1372136400</v>
      </c>
      <c r="M477" s="9">
        <f t="shared" si="30"/>
        <v>41450.208333333336</v>
      </c>
      <c r="N477">
        <v>1372482000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x14ac:dyDescent="0.35">
      <c r="A478">
        <v>829</v>
      </c>
      <c r="B478" s="4" t="s">
        <v>1691</v>
      </c>
      <c r="C478" s="3" t="s">
        <v>1692</v>
      </c>
      <c r="D478">
        <v>9600</v>
      </c>
      <c r="E478">
        <v>4929</v>
      </c>
      <c r="F478" s="5">
        <f t="shared" si="29"/>
        <v>51.34375</v>
      </c>
      <c r="G478" t="s">
        <v>14</v>
      </c>
      <c r="H478">
        <v>1120</v>
      </c>
      <c r="I478">
        <f t="shared" si="32"/>
        <v>4.4000000000000004</v>
      </c>
      <c r="J478" t="s">
        <v>21</v>
      </c>
      <c r="K478" t="s">
        <v>22</v>
      </c>
      <c r="L478">
        <v>1433826000</v>
      </c>
      <c r="M478" s="9">
        <f t="shared" si="30"/>
        <v>42164.208333333328</v>
      </c>
      <c r="N478">
        <v>1435122000</v>
      </c>
      <c r="O478" s="9">
        <f t="shared" si="31"/>
        <v>42179.208333333328</v>
      </c>
      <c r="P478" t="b">
        <v>0</v>
      </c>
      <c r="Q478" t="b">
        <v>0</v>
      </c>
      <c r="R478" t="s">
        <v>33</v>
      </c>
      <c r="S478" t="s">
        <v>2039</v>
      </c>
      <c r="T478" t="s">
        <v>2040</v>
      </c>
    </row>
    <row r="479" spans="1:20" x14ac:dyDescent="0.35">
      <c r="A479">
        <v>942</v>
      </c>
      <c r="B479" s="4" t="s">
        <v>1907</v>
      </c>
      <c r="C479" s="3" t="s">
        <v>1915</v>
      </c>
      <c r="D479">
        <v>9600</v>
      </c>
      <c r="E479">
        <v>6205</v>
      </c>
      <c r="F479" s="5">
        <f t="shared" si="29"/>
        <v>64.635416666666671</v>
      </c>
      <c r="G479" t="s">
        <v>14</v>
      </c>
      <c r="H479">
        <v>113</v>
      </c>
      <c r="I479">
        <f t="shared" si="32"/>
        <v>54.91</v>
      </c>
      <c r="J479" t="s">
        <v>26</v>
      </c>
      <c r="K479" t="s">
        <v>27</v>
      </c>
      <c r="L479">
        <v>1295935200</v>
      </c>
      <c r="M479" s="9">
        <f t="shared" si="30"/>
        <v>40568.25</v>
      </c>
      <c r="N479">
        <v>1296194400</v>
      </c>
      <c r="O479" s="9">
        <f t="shared" si="31"/>
        <v>40571.25</v>
      </c>
      <c r="P479" t="b">
        <v>0</v>
      </c>
      <c r="Q479" t="b">
        <v>0</v>
      </c>
      <c r="R479" t="s">
        <v>33</v>
      </c>
      <c r="S479" t="s">
        <v>2039</v>
      </c>
      <c r="T479" t="s">
        <v>2040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9"/>
        <v>236.34156976744185</v>
      </c>
      <c r="G480" t="s">
        <v>20</v>
      </c>
      <c r="H480">
        <v>2756</v>
      </c>
      <c r="I480">
        <f t="shared" si="32"/>
        <v>59</v>
      </c>
      <c r="J480" t="s">
        <v>21</v>
      </c>
      <c r="K480" t="s">
        <v>22</v>
      </c>
      <c r="L480">
        <v>1425877200</v>
      </c>
      <c r="M480" s="9">
        <f t="shared" si="30"/>
        <v>42072.208333333328</v>
      </c>
      <c r="N480">
        <v>1426914000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9"/>
        <v>512.91666666666663</v>
      </c>
      <c r="G481" t="s">
        <v>20</v>
      </c>
      <c r="H481">
        <v>173</v>
      </c>
      <c r="I481">
        <f t="shared" si="32"/>
        <v>71.16</v>
      </c>
      <c r="J481" t="s">
        <v>40</v>
      </c>
      <c r="K481" t="s">
        <v>41</v>
      </c>
      <c r="L481">
        <v>1501304400</v>
      </c>
      <c r="M481" s="9">
        <f t="shared" si="30"/>
        <v>42945.208333333328</v>
      </c>
      <c r="N481">
        <v>1501477200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9"/>
        <v>100.65116279069768</v>
      </c>
      <c r="G482" t="s">
        <v>20</v>
      </c>
      <c r="H482">
        <v>87</v>
      </c>
      <c r="I482">
        <f t="shared" si="32"/>
        <v>99.49</v>
      </c>
      <c r="J482" t="s">
        <v>21</v>
      </c>
      <c r="K482" t="s">
        <v>22</v>
      </c>
      <c r="L482">
        <v>1268287200</v>
      </c>
      <c r="M482" s="9">
        <f t="shared" si="30"/>
        <v>40248.25</v>
      </c>
      <c r="N482">
        <v>1269061200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x14ac:dyDescent="0.35">
      <c r="A483">
        <v>358</v>
      </c>
      <c r="B483" s="4" t="s">
        <v>768</v>
      </c>
      <c r="C483" s="3" t="s">
        <v>769</v>
      </c>
      <c r="D483">
        <v>9700</v>
      </c>
      <c r="E483">
        <v>1146</v>
      </c>
      <c r="F483" s="5">
        <f t="shared" si="29"/>
        <v>11.814432989690722</v>
      </c>
      <c r="G483" t="s">
        <v>14</v>
      </c>
      <c r="H483">
        <v>1538</v>
      </c>
      <c r="I483">
        <f t="shared" si="32"/>
        <v>0.75</v>
      </c>
      <c r="J483" t="s">
        <v>15</v>
      </c>
      <c r="K483" t="s">
        <v>16</v>
      </c>
      <c r="L483">
        <v>1533877200</v>
      </c>
      <c r="M483" s="9">
        <f t="shared" si="30"/>
        <v>43322.208333333328</v>
      </c>
      <c r="N483">
        <v>1534136400</v>
      </c>
      <c r="O483" s="9">
        <f t="shared" si="31"/>
        <v>43325.208333333328</v>
      </c>
      <c r="P483" t="b">
        <v>1</v>
      </c>
      <c r="Q483" t="b">
        <v>0</v>
      </c>
      <c r="R483" t="s">
        <v>122</v>
      </c>
      <c r="S483" t="s">
        <v>2054</v>
      </c>
      <c r="T483" t="s">
        <v>2055</v>
      </c>
    </row>
    <row r="484" spans="1:20" x14ac:dyDescent="0.35">
      <c r="A484">
        <v>576</v>
      </c>
      <c r="B484" s="4" t="s">
        <v>1196</v>
      </c>
      <c r="C484" s="3" t="s">
        <v>1197</v>
      </c>
      <c r="D484">
        <v>9700</v>
      </c>
      <c r="E484">
        <v>6298</v>
      </c>
      <c r="F484" s="5">
        <f t="shared" si="29"/>
        <v>64.927835051546396</v>
      </c>
      <c r="G484" t="s">
        <v>14</v>
      </c>
      <c r="H484">
        <v>9</v>
      </c>
      <c r="I484">
        <f t="shared" si="32"/>
        <v>699.78</v>
      </c>
      <c r="J484" t="s">
        <v>21</v>
      </c>
      <c r="K484" t="s">
        <v>22</v>
      </c>
      <c r="L484">
        <v>1509512400</v>
      </c>
      <c r="M484" s="9">
        <f t="shared" si="30"/>
        <v>43040.208333333328</v>
      </c>
      <c r="N484">
        <v>1510984800</v>
      </c>
      <c r="O484" s="9">
        <f t="shared" si="31"/>
        <v>43057.25</v>
      </c>
      <c r="P484" t="b">
        <v>0</v>
      </c>
      <c r="Q484" t="b">
        <v>0</v>
      </c>
      <c r="R484" t="s">
        <v>33</v>
      </c>
      <c r="S484" t="s">
        <v>2039</v>
      </c>
      <c r="T484" t="s">
        <v>2040</v>
      </c>
    </row>
    <row r="485" spans="1:20" x14ac:dyDescent="0.35">
      <c r="A485">
        <v>805</v>
      </c>
      <c r="B485" s="4" t="s">
        <v>1645</v>
      </c>
      <c r="C485" s="3" t="s">
        <v>1646</v>
      </c>
      <c r="D485">
        <v>9700</v>
      </c>
      <c r="E485">
        <v>4932</v>
      </c>
      <c r="F485" s="5">
        <f t="shared" si="29"/>
        <v>50.845360824742272</v>
      </c>
      <c r="G485" t="s">
        <v>14</v>
      </c>
      <c r="H485">
        <v>554</v>
      </c>
      <c r="I485">
        <f t="shared" si="32"/>
        <v>8.9</v>
      </c>
      <c r="J485" t="s">
        <v>26</v>
      </c>
      <c r="K485" t="s">
        <v>27</v>
      </c>
      <c r="L485">
        <v>1416031200</v>
      </c>
      <c r="M485" s="9">
        <f t="shared" si="30"/>
        <v>41958.25</v>
      </c>
      <c r="N485">
        <v>1420437600</v>
      </c>
      <c r="O485" s="9">
        <f t="shared" si="31"/>
        <v>42009.25</v>
      </c>
      <c r="P485" t="b">
        <v>0</v>
      </c>
      <c r="Q485" t="b">
        <v>0</v>
      </c>
      <c r="R485" t="s">
        <v>42</v>
      </c>
      <c r="S485" t="s">
        <v>2041</v>
      </c>
      <c r="T485" t="s">
        <v>2042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9"/>
        <v>260.20608108108109</v>
      </c>
      <c r="G486" t="s">
        <v>20</v>
      </c>
      <c r="H486">
        <v>1572</v>
      </c>
      <c r="I486">
        <f t="shared" si="32"/>
        <v>49</v>
      </c>
      <c r="J486" t="s">
        <v>40</v>
      </c>
      <c r="K486" t="s">
        <v>41</v>
      </c>
      <c r="L486">
        <v>1407128400</v>
      </c>
      <c r="M486" s="9">
        <f t="shared" si="30"/>
        <v>41855.208333333336</v>
      </c>
      <c r="N486">
        <v>1411362000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x14ac:dyDescent="0.35">
      <c r="A487">
        <v>284</v>
      </c>
      <c r="B487" s="4" t="s">
        <v>620</v>
      </c>
      <c r="C487" s="3" t="s">
        <v>621</v>
      </c>
      <c r="D487">
        <v>9800</v>
      </c>
      <c r="E487">
        <v>8153</v>
      </c>
      <c r="F487" s="5">
        <f t="shared" si="29"/>
        <v>83.193877551020407</v>
      </c>
      <c r="G487" t="s">
        <v>14</v>
      </c>
      <c r="H487">
        <v>648</v>
      </c>
      <c r="I487">
        <f t="shared" si="32"/>
        <v>12.58</v>
      </c>
      <c r="J487" t="s">
        <v>21</v>
      </c>
      <c r="K487" t="s">
        <v>22</v>
      </c>
      <c r="L487">
        <v>1335848400</v>
      </c>
      <c r="M487" s="9">
        <f t="shared" si="30"/>
        <v>41030.208333333336</v>
      </c>
      <c r="N487">
        <v>1336280400</v>
      </c>
      <c r="O487" s="9">
        <f t="shared" si="31"/>
        <v>41035.208333333336</v>
      </c>
      <c r="P487" t="b">
        <v>0</v>
      </c>
      <c r="Q487" t="b">
        <v>0</v>
      </c>
      <c r="R487" t="s">
        <v>28</v>
      </c>
      <c r="S487" t="s">
        <v>2037</v>
      </c>
      <c r="T487" t="s">
        <v>2038</v>
      </c>
    </row>
    <row r="488" spans="1:20" x14ac:dyDescent="0.35">
      <c r="A488">
        <v>497</v>
      </c>
      <c r="B488" s="4" t="s">
        <v>1042</v>
      </c>
      <c r="C488" s="3" t="s">
        <v>1043</v>
      </c>
      <c r="D488">
        <v>9800</v>
      </c>
      <c r="E488">
        <v>3349</v>
      </c>
      <c r="F488" s="5">
        <f t="shared" si="29"/>
        <v>34.173469387755098</v>
      </c>
      <c r="G488" t="s">
        <v>14</v>
      </c>
      <c r="H488">
        <v>21</v>
      </c>
      <c r="I488">
        <f t="shared" si="32"/>
        <v>159.47999999999999</v>
      </c>
      <c r="J488" t="s">
        <v>21</v>
      </c>
      <c r="K488" t="s">
        <v>22</v>
      </c>
      <c r="L488">
        <v>1482213600</v>
      </c>
      <c r="M488" s="9">
        <f t="shared" si="30"/>
        <v>42724.25</v>
      </c>
      <c r="N488">
        <v>1482213600</v>
      </c>
      <c r="O488" s="9">
        <f t="shared" si="31"/>
        <v>42724.25</v>
      </c>
      <c r="P488" t="b">
        <v>0</v>
      </c>
      <c r="Q488" t="b">
        <v>1</v>
      </c>
      <c r="R488" t="s">
        <v>65</v>
      </c>
      <c r="S488" t="s">
        <v>2037</v>
      </c>
      <c r="T488" t="s">
        <v>2046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9"/>
        <v>178.62556663644605</v>
      </c>
      <c r="G489" t="s">
        <v>20</v>
      </c>
      <c r="H489">
        <v>2346</v>
      </c>
      <c r="I489">
        <f t="shared" si="32"/>
        <v>83.98</v>
      </c>
      <c r="J489" t="s">
        <v>21</v>
      </c>
      <c r="K489" t="s">
        <v>22</v>
      </c>
      <c r="L489">
        <v>1492664400</v>
      </c>
      <c r="M489" s="9">
        <f t="shared" si="30"/>
        <v>42845.208333333328</v>
      </c>
      <c r="N489">
        <v>1495515600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9"/>
        <v>220.0566037735849</v>
      </c>
      <c r="G490" t="s">
        <v>20</v>
      </c>
      <c r="H490">
        <v>115</v>
      </c>
      <c r="I490">
        <f t="shared" si="32"/>
        <v>101.42</v>
      </c>
      <c r="J490" t="s">
        <v>21</v>
      </c>
      <c r="K490" t="s">
        <v>22</v>
      </c>
      <c r="L490">
        <v>1454479200</v>
      </c>
      <c r="M490" s="9">
        <f t="shared" si="30"/>
        <v>42403.25</v>
      </c>
      <c r="N490">
        <v>1455948000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9"/>
        <v>101.5108695652174</v>
      </c>
      <c r="G491" t="s">
        <v>20</v>
      </c>
      <c r="H491">
        <v>85</v>
      </c>
      <c r="I491">
        <f t="shared" si="32"/>
        <v>109.87</v>
      </c>
      <c r="J491" t="s">
        <v>107</v>
      </c>
      <c r="K491" t="s">
        <v>108</v>
      </c>
      <c r="L491">
        <v>1281934800</v>
      </c>
      <c r="M491" s="9">
        <f t="shared" si="30"/>
        <v>40406.208333333336</v>
      </c>
      <c r="N491">
        <v>1282366800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9"/>
        <v>191.5</v>
      </c>
      <c r="G492" t="s">
        <v>20</v>
      </c>
      <c r="H492">
        <v>144</v>
      </c>
      <c r="I492">
        <f t="shared" si="32"/>
        <v>31.92</v>
      </c>
      <c r="J492" t="s">
        <v>21</v>
      </c>
      <c r="K492" t="s">
        <v>22</v>
      </c>
      <c r="L492">
        <v>1573970400</v>
      </c>
      <c r="M492" s="9">
        <f t="shared" si="30"/>
        <v>43786.25</v>
      </c>
      <c r="N492">
        <v>1574575200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9"/>
        <v>305.34683098591546</v>
      </c>
      <c r="G493" t="s">
        <v>20</v>
      </c>
      <c r="H493">
        <v>2443</v>
      </c>
      <c r="I493">
        <f t="shared" si="32"/>
        <v>70.989999999999995</v>
      </c>
      <c r="J493" t="s">
        <v>21</v>
      </c>
      <c r="K493" t="s">
        <v>22</v>
      </c>
      <c r="L493">
        <v>1372654800</v>
      </c>
      <c r="M493" s="9">
        <f t="shared" si="30"/>
        <v>41456.208333333336</v>
      </c>
      <c r="N493">
        <v>1374901200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9"/>
        <v>23.995287958115181</v>
      </c>
      <c r="G494" t="s">
        <v>74</v>
      </c>
      <c r="H494">
        <v>595</v>
      </c>
      <c r="I494">
        <f t="shared" si="32"/>
        <v>77.03</v>
      </c>
      <c r="J494" t="s">
        <v>21</v>
      </c>
      <c r="K494" t="s">
        <v>22</v>
      </c>
      <c r="L494">
        <v>1275886800</v>
      </c>
      <c r="M494" s="9">
        <f t="shared" si="30"/>
        <v>40336.208333333336</v>
      </c>
      <c r="N494">
        <v>1278910800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9"/>
        <v>723.77777777777771</v>
      </c>
      <c r="G495" t="s">
        <v>20</v>
      </c>
      <c r="H495">
        <v>64</v>
      </c>
      <c r="I495">
        <f t="shared" si="32"/>
        <v>101.78</v>
      </c>
      <c r="J495" t="s">
        <v>21</v>
      </c>
      <c r="K495" t="s">
        <v>22</v>
      </c>
      <c r="L495">
        <v>1561784400</v>
      </c>
      <c r="M495" s="9">
        <f t="shared" si="30"/>
        <v>43645.208333333328</v>
      </c>
      <c r="N495">
        <v>1562907600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9"/>
        <v>547.36</v>
      </c>
      <c r="G496" t="s">
        <v>20</v>
      </c>
      <c r="H496">
        <v>268</v>
      </c>
      <c r="I496">
        <f t="shared" si="32"/>
        <v>51.06</v>
      </c>
      <c r="J496" t="s">
        <v>21</v>
      </c>
      <c r="K496" t="s">
        <v>22</v>
      </c>
      <c r="L496">
        <v>1332392400</v>
      </c>
      <c r="M496" s="9">
        <f t="shared" si="30"/>
        <v>40990.208333333336</v>
      </c>
      <c r="N496">
        <v>1332478800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9"/>
        <v>414.49999999999994</v>
      </c>
      <c r="G497" t="s">
        <v>20</v>
      </c>
      <c r="H497">
        <v>195</v>
      </c>
      <c r="I497">
        <f t="shared" si="32"/>
        <v>68.02</v>
      </c>
      <c r="J497" t="s">
        <v>36</v>
      </c>
      <c r="K497" t="s">
        <v>37</v>
      </c>
      <c r="L497">
        <v>1402376400</v>
      </c>
      <c r="M497" s="9">
        <f t="shared" si="30"/>
        <v>41800.208333333336</v>
      </c>
      <c r="N497">
        <v>1402722000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539</v>
      </c>
      <c r="B498" s="4" t="s">
        <v>1123</v>
      </c>
      <c r="C498" s="3" t="s">
        <v>1124</v>
      </c>
      <c r="D498">
        <v>9800</v>
      </c>
      <c r="E498">
        <v>7120</v>
      </c>
      <c r="F498" s="5">
        <f t="shared" si="29"/>
        <v>72.653061224489804</v>
      </c>
      <c r="G498" t="s">
        <v>14</v>
      </c>
      <c r="H498">
        <v>54</v>
      </c>
      <c r="I498">
        <f t="shared" si="32"/>
        <v>131.85</v>
      </c>
      <c r="J498" t="s">
        <v>21</v>
      </c>
      <c r="K498" t="s">
        <v>22</v>
      </c>
      <c r="L498">
        <v>1561957200</v>
      </c>
      <c r="M498" s="9">
        <f t="shared" si="30"/>
        <v>43647.208333333328</v>
      </c>
      <c r="N498">
        <v>1562475600</v>
      </c>
      <c r="O498" s="9">
        <f t="shared" si="31"/>
        <v>43653.208333333328</v>
      </c>
      <c r="P498" t="b">
        <v>0</v>
      </c>
      <c r="Q498" t="b">
        <v>1</v>
      </c>
      <c r="R498" t="s">
        <v>17</v>
      </c>
      <c r="S498" t="s">
        <v>2033</v>
      </c>
      <c r="T498" t="s">
        <v>2034</v>
      </c>
    </row>
    <row r="499" spans="1:20" x14ac:dyDescent="0.35">
      <c r="A499">
        <v>39</v>
      </c>
      <c r="B499" s="4" t="s">
        <v>123</v>
      </c>
      <c r="C499" s="3" t="s">
        <v>124</v>
      </c>
      <c r="D499">
        <v>9900</v>
      </c>
      <c r="E499">
        <v>5027</v>
      </c>
      <c r="F499" s="5">
        <f t="shared" si="29"/>
        <v>50.777777777777779</v>
      </c>
      <c r="G499" t="s">
        <v>14</v>
      </c>
      <c r="H499">
        <v>120</v>
      </c>
      <c r="I499">
        <f t="shared" si="32"/>
        <v>41.89</v>
      </c>
      <c r="J499" t="s">
        <v>36</v>
      </c>
      <c r="K499" t="s">
        <v>37</v>
      </c>
      <c r="L499">
        <v>1361772000</v>
      </c>
      <c r="M499" s="9">
        <f t="shared" si="30"/>
        <v>41330.25</v>
      </c>
      <c r="N499">
        <v>1362978000</v>
      </c>
      <c r="O499" s="9">
        <f t="shared" si="31"/>
        <v>41344.208333333336</v>
      </c>
      <c r="P499" t="b">
        <v>0</v>
      </c>
      <c r="Q499" t="b">
        <v>0</v>
      </c>
      <c r="R499" t="s">
        <v>33</v>
      </c>
      <c r="S499" t="s">
        <v>2039</v>
      </c>
      <c r="T499" t="s">
        <v>2040</v>
      </c>
    </row>
    <row r="500" spans="1:20" x14ac:dyDescent="0.35">
      <c r="A500">
        <v>367</v>
      </c>
      <c r="B500" s="4" t="s">
        <v>786</v>
      </c>
      <c r="C500" s="3" t="s">
        <v>787</v>
      </c>
      <c r="D500">
        <v>9900</v>
      </c>
      <c r="E500">
        <v>1870</v>
      </c>
      <c r="F500" s="5">
        <f t="shared" si="29"/>
        <v>18.888888888888889</v>
      </c>
      <c r="G500" t="s">
        <v>14</v>
      </c>
      <c r="H500">
        <v>579</v>
      </c>
      <c r="I500">
        <f t="shared" si="32"/>
        <v>3.23</v>
      </c>
      <c r="J500" t="s">
        <v>21</v>
      </c>
      <c r="K500" t="s">
        <v>22</v>
      </c>
      <c r="L500">
        <v>1413608400</v>
      </c>
      <c r="M500" s="9">
        <f t="shared" si="30"/>
        <v>41930.208333333336</v>
      </c>
      <c r="N500">
        <v>1415685600</v>
      </c>
      <c r="O500" s="9">
        <f t="shared" si="31"/>
        <v>41954.25</v>
      </c>
      <c r="P500" t="b">
        <v>0</v>
      </c>
      <c r="Q500" t="b">
        <v>1</v>
      </c>
      <c r="R500" t="s">
        <v>33</v>
      </c>
      <c r="S500" t="s">
        <v>2039</v>
      </c>
      <c r="T500" t="s">
        <v>2040</v>
      </c>
    </row>
    <row r="501" spans="1:20" x14ac:dyDescent="0.35">
      <c r="A501">
        <v>562</v>
      </c>
      <c r="B501" s="4" t="s">
        <v>1168</v>
      </c>
      <c r="C501" s="3" t="s">
        <v>1169</v>
      </c>
      <c r="D501">
        <v>9900</v>
      </c>
      <c r="E501">
        <v>1269</v>
      </c>
      <c r="F501" s="5">
        <f t="shared" si="29"/>
        <v>12.818181818181817</v>
      </c>
      <c r="G501" t="s">
        <v>14</v>
      </c>
      <c r="H501">
        <v>2072</v>
      </c>
      <c r="I501">
        <f t="shared" si="32"/>
        <v>0.61</v>
      </c>
      <c r="J501" t="s">
        <v>98</v>
      </c>
      <c r="K501" t="s">
        <v>99</v>
      </c>
      <c r="L501">
        <v>1552366800</v>
      </c>
      <c r="M501" s="9">
        <f t="shared" si="30"/>
        <v>43536.208333333328</v>
      </c>
      <c r="N501">
        <v>1552539600</v>
      </c>
      <c r="O501" s="9">
        <f t="shared" si="31"/>
        <v>43538.208333333328</v>
      </c>
      <c r="P501" t="b">
        <v>0</v>
      </c>
      <c r="Q501" t="b">
        <v>0</v>
      </c>
      <c r="R501" t="s">
        <v>23</v>
      </c>
      <c r="S501" t="s">
        <v>2035</v>
      </c>
      <c r="T501" t="s">
        <v>2036</v>
      </c>
    </row>
    <row r="502" spans="1:20" x14ac:dyDescent="0.35">
      <c r="A502">
        <v>103</v>
      </c>
      <c r="B502" s="4" t="s">
        <v>255</v>
      </c>
      <c r="C502" s="3" t="s">
        <v>256</v>
      </c>
      <c r="D502">
        <v>10000</v>
      </c>
      <c r="E502">
        <v>2461</v>
      </c>
      <c r="F502" s="5">
        <f t="shared" si="29"/>
        <v>24.610000000000003</v>
      </c>
      <c r="G502" t="s">
        <v>14</v>
      </c>
      <c r="H502">
        <v>0</v>
      </c>
      <c r="I502" t="e">
        <f t="shared" si="32"/>
        <v>#DIV/0!</v>
      </c>
      <c r="J502" t="s">
        <v>107</v>
      </c>
      <c r="K502" t="s">
        <v>108</v>
      </c>
      <c r="L502">
        <v>1287896400</v>
      </c>
      <c r="M502" s="9">
        <f t="shared" si="30"/>
        <v>40475.208333333336</v>
      </c>
      <c r="N502">
        <v>1288674000</v>
      </c>
      <c r="O502" s="9">
        <f t="shared" si="31"/>
        <v>40484.208333333336</v>
      </c>
      <c r="P502" t="b">
        <v>0</v>
      </c>
      <c r="Q502" t="b">
        <v>0</v>
      </c>
      <c r="R502" t="s">
        <v>50</v>
      </c>
      <c r="S502" t="s">
        <v>2035</v>
      </c>
      <c r="T502" t="s">
        <v>2043</v>
      </c>
    </row>
    <row r="503" spans="1:20" x14ac:dyDescent="0.35">
      <c r="A503">
        <v>657</v>
      </c>
      <c r="B503" s="4" t="s">
        <v>1356</v>
      </c>
      <c r="C503" s="3" t="s">
        <v>1357</v>
      </c>
      <c r="D503">
        <v>10000</v>
      </c>
      <c r="E503">
        <v>824</v>
      </c>
      <c r="F503" s="5">
        <f t="shared" si="29"/>
        <v>8.24</v>
      </c>
      <c r="G503" t="s">
        <v>14</v>
      </c>
      <c r="H503">
        <v>1796</v>
      </c>
      <c r="I503">
        <f t="shared" si="32"/>
        <v>0.46</v>
      </c>
      <c r="J503" t="s">
        <v>21</v>
      </c>
      <c r="K503" t="s">
        <v>22</v>
      </c>
      <c r="L503">
        <v>1514354400</v>
      </c>
      <c r="M503" s="9">
        <f t="shared" si="30"/>
        <v>43096.25</v>
      </c>
      <c r="N503">
        <v>1515736800</v>
      </c>
      <c r="O503" s="9">
        <f t="shared" si="31"/>
        <v>43112.25</v>
      </c>
      <c r="P503" t="b">
        <v>0</v>
      </c>
      <c r="Q503" t="b">
        <v>0</v>
      </c>
      <c r="R503" t="s">
        <v>474</v>
      </c>
      <c r="S503" t="s">
        <v>2041</v>
      </c>
      <c r="T503" t="s">
        <v>2063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9"/>
        <v>529.92307692307691</v>
      </c>
      <c r="G504" t="s">
        <v>20</v>
      </c>
      <c r="H504">
        <v>186</v>
      </c>
      <c r="I504">
        <f t="shared" si="32"/>
        <v>37.04</v>
      </c>
      <c r="J504" t="s">
        <v>26</v>
      </c>
      <c r="K504" t="s">
        <v>27</v>
      </c>
      <c r="L504">
        <v>1343365200</v>
      </c>
      <c r="M504" s="9">
        <f t="shared" si="30"/>
        <v>41117.208333333336</v>
      </c>
      <c r="N504">
        <v>1345870800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9"/>
        <v>180.32549019607845</v>
      </c>
      <c r="G505" t="s">
        <v>20</v>
      </c>
      <c r="H505">
        <v>460</v>
      </c>
      <c r="I505">
        <f t="shared" si="32"/>
        <v>99.96</v>
      </c>
      <c r="J505" t="s">
        <v>21</v>
      </c>
      <c r="K505" t="s">
        <v>22</v>
      </c>
      <c r="L505">
        <v>1435726800</v>
      </c>
      <c r="M505" s="9">
        <f t="shared" si="30"/>
        <v>42186.208333333328</v>
      </c>
      <c r="N505">
        <v>1437454800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663</v>
      </c>
      <c r="B506" s="4" t="s">
        <v>1368</v>
      </c>
      <c r="C506" s="3" t="s">
        <v>1369</v>
      </c>
      <c r="D506">
        <v>10000</v>
      </c>
      <c r="E506">
        <v>7724</v>
      </c>
      <c r="F506" s="5">
        <f t="shared" si="29"/>
        <v>77.239999999999995</v>
      </c>
      <c r="G506" t="s">
        <v>14</v>
      </c>
      <c r="H506">
        <v>62</v>
      </c>
      <c r="I506">
        <f t="shared" si="32"/>
        <v>124.58</v>
      </c>
      <c r="J506" t="s">
        <v>21</v>
      </c>
      <c r="K506" t="s">
        <v>22</v>
      </c>
      <c r="L506">
        <v>1286427600</v>
      </c>
      <c r="M506" s="9">
        <f t="shared" si="30"/>
        <v>40458.208333333336</v>
      </c>
      <c r="N506">
        <v>1288414800</v>
      </c>
      <c r="O506" s="9">
        <f t="shared" si="31"/>
        <v>40481.208333333336</v>
      </c>
      <c r="P506" t="b">
        <v>0</v>
      </c>
      <c r="Q506" t="b">
        <v>0</v>
      </c>
      <c r="R506" t="s">
        <v>33</v>
      </c>
      <c r="S506" t="s">
        <v>2039</v>
      </c>
      <c r="T506" t="s">
        <v>2040</v>
      </c>
    </row>
    <row r="507" spans="1:20" x14ac:dyDescent="0.35">
      <c r="A507">
        <v>739</v>
      </c>
      <c r="B507" s="4" t="s">
        <v>1515</v>
      </c>
      <c r="C507" s="3" t="s">
        <v>1516</v>
      </c>
      <c r="D507">
        <v>10000</v>
      </c>
      <c r="E507">
        <v>6100</v>
      </c>
      <c r="F507" s="5">
        <f t="shared" si="29"/>
        <v>61</v>
      </c>
      <c r="G507" t="s">
        <v>14</v>
      </c>
      <c r="H507">
        <v>347</v>
      </c>
      <c r="I507">
        <f t="shared" si="32"/>
        <v>17.579999999999998</v>
      </c>
      <c r="J507" t="s">
        <v>21</v>
      </c>
      <c r="K507" t="s">
        <v>22</v>
      </c>
      <c r="L507">
        <v>1340946000</v>
      </c>
      <c r="M507" s="9">
        <f t="shared" si="30"/>
        <v>41089.208333333336</v>
      </c>
      <c r="N507">
        <v>1341032400</v>
      </c>
      <c r="O507" s="9">
        <f t="shared" si="31"/>
        <v>41090.208333333336</v>
      </c>
      <c r="P507" t="b">
        <v>0</v>
      </c>
      <c r="Q507" t="b">
        <v>0</v>
      </c>
      <c r="R507" t="s">
        <v>60</v>
      </c>
      <c r="S507" t="s">
        <v>2035</v>
      </c>
      <c r="T507" t="s">
        <v>2045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9"/>
        <v>927.07777777777767</v>
      </c>
      <c r="G508" t="s">
        <v>20</v>
      </c>
      <c r="H508">
        <v>2528</v>
      </c>
      <c r="I508">
        <f t="shared" si="32"/>
        <v>66.010000000000005</v>
      </c>
      <c r="J508" t="s">
        <v>21</v>
      </c>
      <c r="K508" t="s">
        <v>22</v>
      </c>
      <c r="L508">
        <v>1511416800</v>
      </c>
      <c r="M508" s="9">
        <f t="shared" si="30"/>
        <v>43062.25</v>
      </c>
      <c r="N508">
        <v>1512885600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x14ac:dyDescent="0.35">
      <c r="A509">
        <v>944</v>
      </c>
      <c r="B509" s="4" t="s">
        <v>1918</v>
      </c>
      <c r="C509" s="3" t="s">
        <v>1919</v>
      </c>
      <c r="D509">
        <v>10000</v>
      </c>
      <c r="E509">
        <v>8142</v>
      </c>
      <c r="F509" s="5">
        <f t="shared" si="29"/>
        <v>81.42</v>
      </c>
      <c r="G509" t="s">
        <v>14</v>
      </c>
      <c r="H509">
        <v>19</v>
      </c>
      <c r="I509">
        <f t="shared" si="32"/>
        <v>428.53</v>
      </c>
      <c r="J509" t="s">
        <v>26</v>
      </c>
      <c r="K509" t="s">
        <v>27</v>
      </c>
      <c r="L509">
        <v>1486706400</v>
      </c>
      <c r="M509" s="9">
        <f t="shared" si="30"/>
        <v>42776.25</v>
      </c>
      <c r="N509">
        <v>1488348000</v>
      </c>
      <c r="O509" s="9">
        <f t="shared" si="31"/>
        <v>42795.25</v>
      </c>
      <c r="P509" t="b">
        <v>0</v>
      </c>
      <c r="Q509" t="b">
        <v>0</v>
      </c>
      <c r="R509" t="s">
        <v>122</v>
      </c>
      <c r="S509" t="s">
        <v>2054</v>
      </c>
      <c r="T509" t="s">
        <v>2055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9"/>
        <v>112.22929936305732</v>
      </c>
      <c r="G510" t="s">
        <v>20</v>
      </c>
      <c r="H510">
        <v>3657</v>
      </c>
      <c r="I510">
        <f t="shared" si="32"/>
        <v>53</v>
      </c>
      <c r="J510" t="s">
        <v>21</v>
      </c>
      <c r="K510" t="s">
        <v>22</v>
      </c>
      <c r="L510">
        <v>1532840400</v>
      </c>
      <c r="M510" s="9">
        <f t="shared" si="30"/>
        <v>43310.208333333328</v>
      </c>
      <c r="N510">
        <v>1534654800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668</v>
      </c>
      <c r="B511" s="4" t="s">
        <v>1377</v>
      </c>
      <c r="C511" s="3" t="s">
        <v>1378</v>
      </c>
      <c r="D511">
        <v>27500</v>
      </c>
      <c r="E511">
        <v>5593</v>
      </c>
      <c r="F511" s="5">
        <f t="shared" si="29"/>
        <v>20.33818181818182</v>
      </c>
      <c r="G511" t="s">
        <v>14</v>
      </c>
      <c r="H511">
        <v>1258</v>
      </c>
      <c r="I511">
        <f t="shared" si="32"/>
        <v>4.45</v>
      </c>
      <c r="J511" t="s">
        <v>21</v>
      </c>
      <c r="K511" t="s">
        <v>22</v>
      </c>
      <c r="L511">
        <v>1343797200</v>
      </c>
      <c r="M511" s="9">
        <f t="shared" si="30"/>
        <v>41122.208333333336</v>
      </c>
      <c r="N511">
        <v>1344834000</v>
      </c>
      <c r="O511" s="9">
        <f t="shared" si="31"/>
        <v>41134.208333333336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9"/>
        <v>119.08974358974358</v>
      </c>
      <c r="G512" t="s">
        <v>20</v>
      </c>
      <c r="H512">
        <v>131</v>
      </c>
      <c r="I512">
        <f t="shared" si="32"/>
        <v>70.91</v>
      </c>
      <c r="J512" t="s">
        <v>26</v>
      </c>
      <c r="K512" t="s">
        <v>27</v>
      </c>
      <c r="L512">
        <v>1527742800</v>
      </c>
      <c r="M512" s="9">
        <f t="shared" si="30"/>
        <v>43251.208333333328</v>
      </c>
      <c r="N512">
        <v>1529816400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14</v>
      </c>
      <c r="B513" s="4" t="s">
        <v>61</v>
      </c>
      <c r="C513" s="3" t="s">
        <v>62</v>
      </c>
      <c r="D513">
        <v>28200</v>
      </c>
      <c r="E513">
        <v>18829</v>
      </c>
      <c r="F513" s="5">
        <f t="shared" si="29"/>
        <v>66.769503546099301</v>
      </c>
      <c r="G513" t="s">
        <v>14</v>
      </c>
      <c r="H513">
        <v>362</v>
      </c>
      <c r="I513">
        <f t="shared" si="32"/>
        <v>52.01</v>
      </c>
      <c r="J513" t="s">
        <v>21</v>
      </c>
      <c r="K513" t="s">
        <v>22</v>
      </c>
      <c r="L513">
        <v>1331013600</v>
      </c>
      <c r="M513" s="9">
        <f t="shared" si="30"/>
        <v>40974.25</v>
      </c>
      <c r="N513">
        <v>1333342800</v>
      </c>
      <c r="O513" s="9">
        <f t="shared" si="31"/>
        <v>41001.208333333336</v>
      </c>
      <c r="P513" t="b">
        <v>0</v>
      </c>
      <c r="Q513" t="b">
        <v>0</v>
      </c>
      <c r="R513" t="s">
        <v>60</v>
      </c>
      <c r="S513" t="s">
        <v>2035</v>
      </c>
      <c r="T513" t="s">
        <v>2045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ref="F514:F577" si="33">100*(E514/D514)</f>
        <v>139.31868131868131</v>
      </c>
      <c r="G514" t="s">
        <v>20</v>
      </c>
      <c r="H514">
        <v>239</v>
      </c>
      <c r="I514">
        <f t="shared" si="32"/>
        <v>53.05</v>
      </c>
      <c r="J514" t="s">
        <v>21</v>
      </c>
      <c r="K514" t="s">
        <v>22</v>
      </c>
      <c r="L514">
        <v>1404536400</v>
      </c>
      <c r="M514" s="9">
        <f t="shared" ref="M514:M577" si="34">(((L514/60)/60)/24)+DATE(1970,1,1)</f>
        <v>41825.208333333336</v>
      </c>
      <c r="N514">
        <v>1404622800</v>
      </c>
      <c r="O514" s="9">
        <f t="shared" ref="O514:O577" si="35">(((N514/60)/60)/24)+DATE(1970,1,1)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si="33"/>
        <v>39.277108433734945</v>
      </c>
      <c r="G515" t="s">
        <v>74</v>
      </c>
      <c r="H515">
        <v>35</v>
      </c>
      <c r="I515">
        <f t="shared" si="32"/>
        <v>93.14</v>
      </c>
      <c r="J515" t="s">
        <v>21</v>
      </c>
      <c r="K515" t="s">
        <v>22</v>
      </c>
      <c r="L515">
        <v>1284008400</v>
      </c>
      <c r="M515" s="9">
        <f t="shared" si="34"/>
        <v>40430.208333333336</v>
      </c>
      <c r="N515">
        <v>1284181200</v>
      </c>
      <c r="O515" s="9">
        <f t="shared" si="35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3"/>
        <v>22.439077144917089</v>
      </c>
      <c r="G516" t="s">
        <v>74</v>
      </c>
      <c r="H516">
        <v>528</v>
      </c>
      <c r="I516">
        <f t="shared" si="32"/>
        <v>58.95</v>
      </c>
      <c r="J516" t="s">
        <v>98</v>
      </c>
      <c r="K516" t="s">
        <v>99</v>
      </c>
      <c r="L516">
        <v>1386309600</v>
      </c>
      <c r="M516" s="9">
        <f t="shared" si="34"/>
        <v>41614.25</v>
      </c>
      <c r="N516">
        <v>1386741600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405</v>
      </c>
      <c r="B517" s="4" t="s">
        <v>861</v>
      </c>
      <c r="C517" s="3" t="s">
        <v>862</v>
      </c>
      <c r="D517">
        <v>29600</v>
      </c>
      <c r="E517">
        <v>26527</v>
      </c>
      <c r="F517" s="5">
        <f t="shared" si="33"/>
        <v>89.618243243243242</v>
      </c>
      <c r="G517" t="s">
        <v>14</v>
      </c>
      <c r="H517">
        <v>133</v>
      </c>
      <c r="I517">
        <f t="shared" si="32"/>
        <v>199.45</v>
      </c>
      <c r="J517" t="s">
        <v>21</v>
      </c>
      <c r="K517" t="s">
        <v>22</v>
      </c>
      <c r="L517">
        <v>1528088400</v>
      </c>
      <c r="M517" s="9">
        <f t="shared" si="34"/>
        <v>43255.208333333328</v>
      </c>
      <c r="N517">
        <v>1532408400</v>
      </c>
      <c r="O517" s="9">
        <f t="shared" si="35"/>
        <v>43305.208333333328</v>
      </c>
      <c r="P517" t="b">
        <v>0</v>
      </c>
      <c r="Q517" t="b">
        <v>0</v>
      </c>
      <c r="R517" t="s">
        <v>33</v>
      </c>
      <c r="S517" t="s">
        <v>2039</v>
      </c>
      <c r="T517" t="s">
        <v>2040</v>
      </c>
    </row>
    <row r="518" spans="1:20" x14ac:dyDescent="0.35">
      <c r="A518">
        <v>919</v>
      </c>
      <c r="B518" s="4" t="s">
        <v>1870</v>
      </c>
      <c r="C518" s="3" t="s">
        <v>1871</v>
      </c>
      <c r="D518">
        <v>35600</v>
      </c>
      <c r="E518">
        <v>20915</v>
      </c>
      <c r="F518" s="5">
        <f t="shared" si="33"/>
        <v>58.75</v>
      </c>
      <c r="G518" t="s">
        <v>14</v>
      </c>
      <c r="H518">
        <v>846</v>
      </c>
      <c r="I518">
        <f t="shared" si="32"/>
        <v>24.72</v>
      </c>
      <c r="J518" t="s">
        <v>26</v>
      </c>
      <c r="K518" t="s">
        <v>27</v>
      </c>
      <c r="L518">
        <v>1507957200</v>
      </c>
      <c r="M518" s="9">
        <f t="shared" si="34"/>
        <v>43022.208333333328</v>
      </c>
      <c r="N518">
        <v>1510725600</v>
      </c>
      <c r="O518" s="9">
        <f t="shared" si="35"/>
        <v>43054.25</v>
      </c>
      <c r="P518" t="b">
        <v>0</v>
      </c>
      <c r="Q518" t="b">
        <v>1</v>
      </c>
      <c r="R518" t="s">
        <v>33</v>
      </c>
      <c r="S518" t="s">
        <v>2039</v>
      </c>
      <c r="T518" t="s">
        <v>2040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3"/>
        <v>112.00000000000001</v>
      </c>
      <c r="G519" t="s">
        <v>20</v>
      </c>
      <c r="H519">
        <v>78</v>
      </c>
      <c r="I519">
        <f t="shared" si="32"/>
        <v>84.72</v>
      </c>
      <c r="J519" t="s">
        <v>21</v>
      </c>
      <c r="K519" t="s">
        <v>22</v>
      </c>
      <c r="L519">
        <v>1493960400</v>
      </c>
      <c r="M519" s="9">
        <f t="shared" si="34"/>
        <v>42860.208333333328</v>
      </c>
      <c r="N519">
        <v>1494392400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x14ac:dyDescent="0.35">
      <c r="A520">
        <v>340</v>
      </c>
      <c r="B520" s="4" t="s">
        <v>732</v>
      </c>
      <c r="C520" s="3" t="s">
        <v>733</v>
      </c>
      <c r="D520">
        <v>37100</v>
      </c>
      <c r="E520">
        <v>34964</v>
      </c>
      <c r="F520" s="5">
        <f t="shared" si="33"/>
        <v>94.242587601078171</v>
      </c>
      <c r="G520" t="s">
        <v>14</v>
      </c>
      <c r="H520">
        <v>10</v>
      </c>
      <c r="I520">
        <f t="shared" si="32"/>
        <v>3496.4</v>
      </c>
      <c r="J520" t="s">
        <v>21</v>
      </c>
      <c r="K520" t="s">
        <v>22</v>
      </c>
      <c r="L520">
        <v>1323669600</v>
      </c>
      <c r="M520" s="9">
        <f t="shared" si="34"/>
        <v>40889.25</v>
      </c>
      <c r="N520">
        <v>1323756000</v>
      </c>
      <c r="O520" s="9">
        <f t="shared" si="35"/>
        <v>40890.25</v>
      </c>
      <c r="P520" t="b">
        <v>0</v>
      </c>
      <c r="Q520" t="b">
        <v>0</v>
      </c>
      <c r="R520" t="s">
        <v>122</v>
      </c>
      <c r="S520" t="s">
        <v>2054</v>
      </c>
      <c r="T520" t="s">
        <v>2055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3"/>
        <v>101.74563871693867</v>
      </c>
      <c r="G521" t="s">
        <v>20</v>
      </c>
      <c r="H521">
        <v>1773</v>
      </c>
      <c r="I521">
        <f t="shared" si="32"/>
        <v>101.98</v>
      </c>
      <c r="J521" t="s">
        <v>21</v>
      </c>
      <c r="K521" t="s">
        <v>22</v>
      </c>
      <c r="L521">
        <v>1420696800</v>
      </c>
      <c r="M521" s="9">
        <f t="shared" si="34"/>
        <v>42012.25</v>
      </c>
      <c r="N521">
        <v>1421906400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3"/>
        <v>425.75</v>
      </c>
      <c r="G522" t="s">
        <v>20</v>
      </c>
      <c r="H522">
        <v>32</v>
      </c>
      <c r="I522">
        <f t="shared" si="32"/>
        <v>106.44</v>
      </c>
      <c r="J522" t="s">
        <v>21</v>
      </c>
      <c r="K522" t="s">
        <v>22</v>
      </c>
      <c r="L522">
        <v>1555650000</v>
      </c>
      <c r="M522" s="9">
        <f t="shared" si="34"/>
        <v>43574.208333333328</v>
      </c>
      <c r="N522">
        <v>1555909200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3"/>
        <v>145.53947368421052</v>
      </c>
      <c r="G523" t="s">
        <v>20</v>
      </c>
      <c r="H523">
        <v>369</v>
      </c>
      <c r="I523">
        <f t="shared" si="32"/>
        <v>29.98</v>
      </c>
      <c r="J523" t="s">
        <v>21</v>
      </c>
      <c r="K523" t="s">
        <v>22</v>
      </c>
      <c r="L523">
        <v>1471928400</v>
      </c>
      <c r="M523" s="9">
        <f t="shared" si="34"/>
        <v>42605.208333333328</v>
      </c>
      <c r="N523">
        <v>1472446800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x14ac:dyDescent="0.35">
      <c r="A524">
        <v>236</v>
      </c>
      <c r="B524" s="4" t="s">
        <v>524</v>
      </c>
      <c r="C524" s="3" t="s">
        <v>525</v>
      </c>
      <c r="D524">
        <v>39500</v>
      </c>
      <c r="E524">
        <v>4323</v>
      </c>
      <c r="F524" s="5">
        <f t="shared" si="33"/>
        <v>10.944303797468354</v>
      </c>
      <c r="G524" t="s">
        <v>14</v>
      </c>
      <c r="H524">
        <v>191</v>
      </c>
      <c r="I524">
        <f t="shared" si="32"/>
        <v>22.63</v>
      </c>
      <c r="J524" t="s">
        <v>26</v>
      </c>
      <c r="K524" t="s">
        <v>27</v>
      </c>
      <c r="L524">
        <v>1561438800</v>
      </c>
      <c r="M524" s="9">
        <f t="shared" si="34"/>
        <v>43641.208333333328</v>
      </c>
      <c r="N524">
        <v>1562043600</v>
      </c>
      <c r="O524" s="9">
        <f t="shared" si="35"/>
        <v>43648.208333333328</v>
      </c>
      <c r="P524" t="b">
        <v>0</v>
      </c>
      <c r="Q524" t="b">
        <v>1</v>
      </c>
      <c r="R524" t="s">
        <v>23</v>
      </c>
      <c r="S524" t="s">
        <v>2035</v>
      </c>
      <c r="T524" t="s">
        <v>2036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3"/>
        <v>700.33333333333326</v>
      </c>
      <c r="G525" t="s">
        <v>20</v>
      </c>
      <c r="H525">
        <v>89</v>
      </c>
      <c r="I525">
        <f t="shared" si="32"/>
        <v>70.819999999999993</v>
      </c>
      <c r="J525" t="s">
        <v>21</v>
      </c>
      <c r="K525" t="s">
        <v>22</v>
      </c>
      <c r="L525">
        <v>1267682400</v>
      </c>
      <c r="M525" s="9">
        <f t="shared" si="34"/>
        <v>40241.25</v>
      </c>
      <c r="N525">
        <v>1268114400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192</v>
      </c>
      <c r="B526" s="4" t="s">
        <v>436</v>
      </c>
      <c r="C526" s="3" t="s">
        <v>437</v>
      </c>
      <c r="D526">
        <v>42600</v>
      </c>
      <c r="E526">
        <v>8517</v>
      </c>
      <c r="F526" s="5">
        <f t="shared" si="33"/>
        <v>19.992957746478872</v>
      </c>
      <c r="G526" t="s">
        <v>14</v>
      </c>
      <c r="H526">
        <v>1979</v>
      </c>
      <c r="I526">
        <f t="shared" si="32"/>
        <v>4.3</v>
      </c>
      <c r="J526" t="s">
        <v>21</v>
      </c>
      <c r="K526" t="s">
        <v>22</v>
      </c>
      <c r="L526">
        <v>1403845200</v>
      </c>
      <c r="M526" s="9">
        <f t="shared" si="34"/>
        <v>41817.208333333336</v>
      </c>
      <c r="N526">
        <v>1404190800</v>
      </c>
      <c r="O526" s="9">
        <f t="shared" si="35"/>
        <v>41821.208333333336</v>
      </c>
      <c r="P526" t="b">
        <v>0</v>
      </c>
      <c r="Q526" t="b">
        <v>0</v>
      </c>
      <c r="R526" t="s">
        <v>23</v>
      </c>
      <c r="S526" t="s">
        <v>2035</v>
      </c>
      <c r="T526" t="s">
        <v>2036</v>
      </c>
    </row>
    <row r="527" spans="1:20" x14ac:dyDescent="0.35">
      <c r="A527">
        <v>941</v>
      </c>
      <c r="B527" s="4" t="s">
        <v>1913</v>
      </c>
      <c r="C527" s="3" t="s">
        <v>1914</v>
      </c>
      <c r="D527">
        <v>43000</v>
      </c>
      <c r="E527">
        <v>5615</v>
      </c>
      <c r="F527" s="5">
        <f t="shared" si="33"/>
        <v>13.05813953488372</v>
      </c>
      <c r="G527" t="s">
        <v>14</v>
      </c>
      <c r="H527">
        <v>63</v>
      </c>
      <c r="I527">
        <f t="shared" si="32"/>
        <v>89.13</v>
      </c>
      <c r="J527" t="s">
        <v>21</v>
      </c>
      <c r="K527" t="s">
        <v>22</v>
      </c>
      <c r="L527">
        <v>1294552800</v>
      </c>
      <c r="M527" s="9">
        <f t="shared" si="34"/>
        <v>40552.25</v>
      </c>
      <c r="N527">
        <v>1297576800</v>
      </c>
      <c r="O527" s="9">
        <f t="shared" si="35"/>
        <v>40587.25</v>
      </c>
      <c r="P527" t="b">
        <v>1</v>
      </c>
      <c r="Q527" t="b">
        <v>0</v>
      </c>
      <c r="R527" t="s">
        <v>33</v>
      </c>
      <c r="S527" t="s">
        <v>2039</v>
      </c>
      <c r="T527" t="s">
        <v>2040</v>
      </c>
    </row>
    <row r="528" spans="1:20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3"/>
        <v>155.95180722891567</v>
      </c>
      <c r="G528" t="s">
        <v>20</v>
      </c>
      <c r="H528">
        <v>147</v>
      </c>
      <c r="I528">
        <f t="shared" si="32"/>
        <v>88.05</v>
      </c>
      <c r="J528" t="s">
        <v>21</v>
      </c>
      <c r="K528" t="s">
        <v>22</v>
      </c>
      <c r="L528">
        <v>1451109600</v>
      </c>
      <c r="M528" s="9">
        <f t="shared" si="34"/>
        <v>42364.25</v>
      </c>
      <c r="N528">
        <v>1454306400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766</v>
      </c>
      <c r="B529" s="4" t="s">
        <v>1567</v>
      </c>
      <c r="C529" s="3" t="s">
        <v>1568</v>
      </c>
      <c r="D529">
        <v>43800</v>
      </c>
      <c r="E529">
        <v>13653</v>
      </c>
      <c r="F529" s="5">
        <f t="shared" si="33"/>
        <v>31.171232876712331</v>
      </c>
      <c r="G529" t="s">
        <v>14</v>
      </c>
      <c r="H529">
        <v>6080</v>
      </c>
      <c r="I529">
        <f t="shared" si="32"/>
        <v>2.25</v>
      </c>
      <c r="J529" t="s">
        <v>26</v>
      </c>
      <c r="K529" t="s">
        <v>27</v>
      </c>
      <c r="L529">
        <v>1537333200</v>
      </c>
      <c r="M529" s="9">
        <f t="shared" si="34"/>
        <v>43362.208333333328</v>
      </c>
      <c r="N529">
        <v>1537419600</v>
      </c>
      <c r="O529" s="9">
        <f t="shared" si="35"/>
        <v>43363.208333333328</v>
      </c>
      <c r="P529" t="b">
        <v>0</v>
      </c>
      <c r="Q529" t="b">
        <v>0</v>
      </c>
      <c r="R529" t="s">
        <v>474</v>
      </c>
      <c r="S529" t="s">
        <v>2041</v>
      </c>
      <c r="T529" t="s">
        <v>2063</v>
      </c>
    </row>
    <row r="530" spans="1:20" x14ac:dyDescent="0.35">
      <c r="A530">
        <v>342</v>
      </c>
      <c r="B530" s="4" t="s">
        <v>736</v>
      </c>
      <c r="C530" s="3" t="s">
        <v>737</v>
      </c>
      <c r="D530">
        <v>47900</v>
      </c>
      <c r="E530">
        <v>31864</v>
      </c>
      <c r="F530" s="5">
        <f t="shared" si="33"/>
        <v>66.521920668058456</v>
      </c>
      <c r="G530" t="s">
        <v>14</v>
      </c>
      <c r="H530">
        <v>80</v>
      </c>
      <c r="I530">
        <f t="shared" si="32"/>
        <v>398.3</v>
      </c>
      <c r="J530" t="s">
        <v>21</v>
      </c>
      <c r="K530" t="s">
        <v>22</v>
      </c>
      <c r="L530">
        <v>1374296400</v>
      </c>
      <c r="M530" s="9">
        <f t="shared" si="34"/>
        <v>41475.208333333336</v>
      </c>
      <c r="N530">
        <v>1375333200</v>
      </c>
      <c r="O530" s="9">
        <f t="shared" si="35"/>
        <v>41487.208333333336</v>
      </c>
      <c r="P530" t="b">
        <v>0</v>
      </c>
      <c r="Q530" t="b">
        <v>0</v>
      </c>
      <c r="R530" t="s">
        <v>33</v>
      </c>
      <c r="S530" t="s">
        <v>2039</v>
      </c>
      <c r="T530" t="s">
        <v>2040</v>
      </c>
    </row>
    <row r="531" spans="1:20" x14ac:dyDescent="0.35">
      <c r="A531">
        <v>760</v>
      </c>
      <c r="B531" s="4" t="s">
        <v>1556</v>
      </c>
      <c r="C531" s="3" t="s">
        <v>1557</v>
      </c>
      <c r="D531">
        <v>48300</v>
      </c>
      <c r="E531">
        <v>16592</v>
      </c>
      <c r="F531" s="5">
        <f t="shared" si="33"/>
        <v>34.351966873706004</v>
      </c>
      <c r="G531" t="s">
        <v>14</v>
      </c>
      <c r="H531">
        <v>9</v>
      </c>
      <c r="I531">
        <f t="shared" si="32"/>
        <v>1843.56</v>
      </c>
      <c r="J531" t="s">
        <v>107</v>
      </c>
      <c r="K531" t="s">
        <v>108</v>
      </c>
      <c r="L531">
        <v>1564635600</v>
      </c>
      <c r="M531" s="9">
        <f t="shared" si="34"/>
        <v>43678.208333333328</v>
      </c>
      <c r="N531">
        <v>1567141200</v>
      </c>
      <c r="O531" s="9">
        <f t="shared" si="35"/>
        <v>43707.208333333328</v>
      </c>
      <c r="P531" t="b">
        <v>0</v>
      </c>
      <c r="Q531" t="b">
        <v>1</v>
      </c>
      <c r="R531" t="s">
        <v>89</v>
      </c>
      <c r="S531" t="s">
        <v>2050</v>
      </c>
      <c r="T531" t="s">
        <v>2051</v>
      </c>
    </row>
    <row r="532" spans="1:20" x14ac:dyDescent="0.35">
      <c r="A532">
        <v>377</v>
      </c>
      <c r="B532" s="4" t="s">
        <v>806</v>
      </c>
      <c r="C532" s="3" t="s">
        <v>807</v>
      </c>
      <c r="D532">
        <v>49700</v>
      </c>
      <c r="E532">
        <v>5098</v>
      </c>
      <c r="F532" s="5">
        <f t="shared" si="33"/>
        <v>10.257545271629779</v>
      </c>
      <c r="G532" t="s">
        <v>14</v>
      </c>
      <c r="H532">
        <v>1784</v>
      </c>
      <c r="I532">
        <f t="shared" si="32"/>
        <v>2.86</v>
      </c>
      <c r="J532" t="s">
        <v>21</v>
      </c>
      <c r="K532" t="s">
        <v>22</v>
      </c>
      <c r="L532">
        <v>1571720400</v>
      </c>
      <c r="M532" s="9">
        <f t="shared" si="34"/>
        <v>43760.208333333328</v>
      </c>
      <c r="N532">
        <v>1572933600</v>
      </c>
      <c r="O532" s="9">
        <f t="shared" si="35"/>
        <v>43774.25</v>
      </c>
      <c r="P532" t="b">
        <v>0</v>
      </c>
      <c r="Q532" t="b">
        <v>0</v>
      </c>
      <c r="R532" t="s">
        <v>33</v>
      </c>
      <c r="S532" t="s">
        <v>2039</v>
      </c>
      <c r="T532" t="s">
        <v>2040</v>
      </c>
    </row>
    <row r="533" spans="1:20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3"/>
        <v>95.521156936261391</v>
      </c>
      <c r="G533" t="s">
        <v>47</v>
      </c>
      <c r="H533">
        <v>3640</v>
      </c>
      <c r="I533">
        <f t="shared" si="32"/>
        <v>48.99</v>
      </c>
      <c r="J533" t="s">
        <v>98</v>
      </c>
      <c r="K533" t="s">
        <v>99</v>
      </c>
      <c r="L533">
        <v>1384149600</v>
      </c>
      <c r="M533" s="9">
        <f t="shared" si="34"/>
        <v>41589.25</v>
      </c>
      <c r="N533">
        <v>1388988000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3"/>
        <v>502.87499999999994</v>
      </c>
      <c r="G534" t="s">
        <v>20</v>
      </c>
      <c r="H534">
        <v>126</v>
      </c>
      <c r="I534">
        <f t="shared" si="32"/>
        <v>63.86</v>
      </c>
      <c r="J534" t="s">
        <v>15</v>
      </c>
      <c r="K534" t="s">
        <v>16</v>
      </c>
      <c r="L534">
        <v>1516860000</v>
      </c>
      <c r="M534" s="9">
        <f t="shared" si="34"/>
        <v>43125.25</v>
      </c>
      <c r="N534">
        <v>1516946400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3"/>
        <v>159.24394463667818</v>
      </c>
      <c r="G535" t="s">
        <v>20</v>
      </c>
      <c r="H535">
        <v>2218</v>
      </c>
      <c r="I535">
        <f t="shared" si="32"/>
        <v>83</v>
      </c>
      <c r="J535" t="s">
        <v>40</v>
      </c>
      <c r="K535" t="s">
        <v>41</v>
      </c>
      <c r="L535">
        <v>1374642000</v>
      </c>
      <c r="M535" s="9">
        <f t="shared" si="34"/>
        <v>41479.208333333336</v>
      </c>
      <c r="N535">
        <v>1377752400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522</v>
      </c>
      <c r="B536" s="4" t="s">
        <v>1089</v>
      </c>
      <c r="C536" s="3" t="s">
        <v>1090</v>
      </c>
      <c r="D536">
        <v>50500</v>
      </c>
      <c r="E536">
        <v>16389</v>
      </c>
      <c r="F536" s="5">
        <f t="shared" si="33"/>
        <v>32.453465346534657</v>
      </c>
      <c r="G536" t="s">
        <v>14</v>
      </c>
      <c r="H536">
        <v>243</v>
      </c>
      <c r="I536">
        <f t="shared" ref="I536:I599" si="36">ROUND(E536/H536,2)</f>
        <v>67.44</v>
      </c>
      <c r="J536" t="s">
        <v>21</v>
      </c>
      <c r="K536" t="s">
        <v>22</v>
      </c>
      <c r="L536">
        <v>1341291600</v>
      </c>
      <c r="M536" s="9">
        <f t="shared" si="34"/>
        <v>41093.208333333336</v>
      </c>
      <c r="N536">
        <v>1342328400</v>
      </c>
      <c r="O536" s="9">
        <f t="shared" si="35"/>
        <v>41105.208333333336</v>
      </c>
      <c r="P536" t="b">
        <v>0</v>
      </c>
      <c r="Q536" t="b">
        <v>0</v>
      </c>
      <c r="R536" t="s">
        <v>100</v>
      </c>
      <c r="S536" t="s">
        <v>2041</v>
      </c>
      <c r="T536" t="s">
        <v>2052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3"/>
        <v>482.03846153846149</v>
      </c>
      <c r="G537" t="s">
        <v>20</v>
      </c>
      <c r="H537">
        <v>202</v>
      </c>
      <c r="I537">
        <f t="shared" si="36"/>
        <v>62.04</v>
      </c>
      <c r="J537" t="s">
        <v>107</v>
      </c>
      <c r="K537" t="s">
        <v>108</v>
      </c>
      <c r="L537">
        <v>1528434000</v>
      </c>
      <c r="M537" s="9">
        <f t="shared" si="34"/>
        <v>43259.208333333328</v>
      </c>
      <c r="N537">
        <v>1528606800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3"/>
        <v>149.96938775510205</v>
      </c>
      <c r="G538" t="s">
        <v>20</v>
      </c>
      <c r="H538">
        <v>140</v>
      </c>
      <c r="I538">
        <f t="shared" si="36"/>
        <v>104.98</v>
      </c>
      <c r="J538" t="s">
        <v>107</v>
      </c>
      <c r="K538" t="s">
        <v>108</v>
      </c>
      <c r="L538">
        <v>1282626000</v>
      </c>
      <c r="M538" s="9">
        <f t="shared" si="34"/>
        <v>40414.208333333336</v>
      </c>
      <c r="N538">
        <v>1284872400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3"/>
        <v>117.22156398104266</v>
      </c>
      <c r="G539" t="s">
        <v>20</v>
      </c>
      <c r="H539">
        <v>1052</v>
      </c>
      <c r="I539">
        <f t="shared" si="36"/>
        <v>94.04</v>
      </c>
      <c r="J539" t="s">
        <v>36</v>
      </c>
      <c r="K539" t="s">
        <v>37</v>
      </c>
      <c r="L539">
        <v>1535605200</v>
      </c>
      <c r="M539" s="9">
        <f t="shared" si="34"/>
        <v>43342.208333333328</v>
      </c>
      <c r="N539">
        <v>1537592400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79</v>
      </c>
      <c r="B540" s="4" t="s">
        <v>207</v>
      </c>
      <c r="C540" s="3" t="s">
        <v>208</v>
      </c>
      <c r="D540">
        <v>57800</v>
      </c>
      <c r="E540">
        <v>40228</v>
      </c>
      <c r="F540" s="5">
        <f t="shared" si="33"/>
        <v>69.598615916955026</v>
      </c>
      <c r="G540" t="s">
        <v>14</v>
      </c>
      <c r="H540">
        <v>1296</v>
      </c>
      <c r="I540">
        <f t="shared" si="36"/>
        <v>31.04</v>
      </c>
      <c r="J540" t="s">
        <v>21</v>
      </c>
      <c r="K540" t="s">
        <v>22</v>
      </c>
      <c r="L540">
        <v>1529125200</v>
      </c>
      <c r="M540" s="9">
        <f t="shared" si="34"/>
        <v>43267.208333333328</v>
      </c>
      <c r="N540">
        <v>1529557200</v>
      </c>
      <c r="O540" s="9">
        <f t="shared" si="35"/>
        <v>43272.208333333328</v>
      </c>
      <c r="P540" t="b">
        <v>0</v>
      </c>
      <c r="Q540" t="b">
        <v>0</v>
      </c>
      <c r="R540" t="s">
        <v>33</v>
      </c>
      <c r="S540" t="s">
        <v>2039</v>
      </c>
      <c r="T540" t="s">
        <v>2040</v>
      </c>
    </row>
    <row r="541" spans="1:20" x14ac:dyDescent="0.35">
      <c r="A541">
        <v>391</v>
      </c>
      <c r="B541" s="4" t="s">
        <v>834</v>
      </c>
      <c r="C541" s="3" t="s">
        <v>835</v>
      </c>
      <c r="D541">
        <v>60400</v>
      </c>
      <c r="E541">
        <v>4393</v>
      </c>
      <c r="F541" s="5">
        <f t="shared" si="33"/>
        <v>7.2731788079470201</v>
      </c>
      <c r="G541" t="s">
        <v>14</v>
      </c>
      <c r="H541">
        <v>77</v>
      </c>
      <c r="I541">
        <f t="shared" si="36"/>
        <v>57.05</v>
      </c>
      <c r="J541" t="s">
        <v>21</v>
      </c>
      <c r="K541" t="s">
        <v>22</v>
      </c>
      <c r="L541">
        <v>1389679200</v>
      </c>
      <c r="M541" s="9">
        <f t="shared" si="34"/>
        <v>41653.25</v>
      </c>
      <c r="N541">
        <v>1389852000</v>
      </c>
      <c r="O541" s="9">
        <f t="shared" si="35"/>
        <v>41655.25</v>
      </c>
      <c r="P541" t="b">
        <v>0</v>
      </c>
      <c r="Q541" t="b">
        <v>0</v>
      </c>
      <c r="R541" t="s">
        <v>68</v>
      </c>
      <c r="S541" t="s">
        <v>2047</v>
      </c>
      <c r="T541" t="s">
        <v>2048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3"/>
        <v>265.98113207547169</v>
      </c>
      <c r="G542" t="s">
        <v>20</v>
      </c>
      <c r="H542">
        <v>247</v>
      </c>
      <c r="I542">
        <f t="shared" si="36"/>
        <v>57.07</v>
      </c>
      <c r="J542" t="s">
        <v>21</v>
      </c>
      <c r="K542" t="s">
        <v>22</v>
      </c>
      <c r="L542">
        <v>1525496400</v>
      </c>
      <c r="M542" s="9">
        <f t="shared" si="34"/>
        <v>43225.208333333328</v>
      </c>
      <c r="N542">
        <v>1527397200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787</v>
      </c>
      <c r="B543" s="4" t="s">
        <v>1609</v>
      </c>
      <c r="C543" s="3" t="s">
        <v>1610</v>
      </c>
      <c r="D543">
        <v>61200</v>
      </c>
      <c r="E543">
        <v>60994</v>
      </c>
      <c r="F543" s="5">
        <f t="shared" si="33"/>
        <v>99.66339869281046</v>
      </c>
      <c r="G543" t="s">
        <v>14</v>
      </c>
      <c r="H543">
        <v>395</v>
      </c>
      <c r="I543">
        <f t="shared" si="36"/>
        <v>154.41999999999999</v>
      </c>
      <c r="J543" t="s">
        <v>15</v>
      </c>
      <c r="K543" t="s">
        <v>16</v>
      </c>
      <c r="L543">
        <v>1305954000</v>
      </c>
      <c r="M543" s="9">
        <f t="shared" si="34"/>
        <v>40684.208333333336</v>
      </c>
      <c r="N543">
        <v>1306731600</v>
      </c>
      <c r="O543" s="9">
        <f t="shared" si="35"/>
        <v>40693.208333333336</v>
      </c>
      <c r="P543" t="b">
        <v>0</v>
      </c>
      <c r="Q543" t="b">
        <v>0</v>
      </c>
      <c r="R543" t="s">
        <v>23</v>
      </c>
      <c r="S543" t="s">
        <v>2035</v>
      </c>
      <c r="T543" t="s">
        <v>2036</v>
      </c>
    </row>
    <row r="544" spans="1:20" x14ac:dyDescent="0.35">
      <c r="A544">
        <v>19</v>
      </c>
      <c r="B544" s="4" t="s">
        <v>75</v>
      </c>
      <c r="C544" s="3" t="s">
        <v>76</v>
      </c>
      <c r="D544">
        <v>62500</v>
      </c>
      <c r="E544">
        <v>30331</v>
      </c>
      <c r="F544" s="5">
        <f t="shared" si="33"/>
        <v>48.529600000000002</v>
      </c>
      <c r="G544" t="s">
        <v>14</v>
      </c>
      <c r="H544">
        <v>49</v>
      </c>
      <c r="I544">
        <f t="shared" si="36"/>
        <v>619</v>
      </c>
      <c r="J544" t="s">
        <v>21</v>
      </c>
      <c r="K544" t="s">
        <v>22</v>
      </c>
      <c r="L544">
        <v>1551679200</v>
      </c>
      <c r="M544" s="9">
        <f t="shared" si="34"/>
        <v>43528.25</v>
      </c>
      <c r="N544">
        <v>1553490000</v>
      </c>
      <c r="O544" s="9">
        <f t="shared" si="35"/>
        <v>43549.208333333328</v>
      </c>
      <c r="P544" t="b">
        <v>0</v>
      </c>
      <c r="Q544" t="b">
        <v>1</v>
      </c>
      <c r="R544" t="s">
        <v>33</v>
      </c>
      <c r="S544" t="s">
        <v>2039</v>
      </c>
      <c r="T544" t="s">
        <v>2040</v>
      </c>
    </row>
    <row r="545" spans="1:20" x14ac:dyDescent="0.35">
      <c r="A545">
        <v>198</v>
      </c>
      <c r="B545" s="4" t="s">
        <v>448</v>
      </c>
      <c r="C545" s="3" t="s">
        <v>449</v>
      </c>
      <c r="D545">
        <v>63200</v>
      </c>
      <c r="E545">
        <v>6041</v>
      </c>
      <c r="F545" s="5">
        <f t="shared" si="33"/>
        <v>9.5585443037974684</v>
      </c>
      <c r="G545" t="s">
        <v>14</v>
      </c>
      <c r="H545">
        <v>180</v>
      </c>
      <c r="I545">
        <f t="shared" si="36"/>
        <v>33.56</v>
      </c>
      <c r="J545" t="s">
        <v>21</v>
      </c>
      <c r="K545" t="s">
        <v>22</v>
      </c>
      <c r="L545">
        <v>1281070800</v>
      </c>
      <c r="M545" s="9">
        <f t="shared" si="34"/>
        <v>40396.208333333336</v>
      </c>
      <c r="N545">
        <v>1283576400</v>
      </c>
      <c r="O545" s="9">
        <f t="shared" si="35"/>
        <v>40425.208333333336</v>
      </c>
      <c r="P545" t="b">
        <v>0</v>
      </c>
      <c r="Q545" t="b">
        <v>0</v>
      </c>
      <c r="R545" t="s">
        <v>50</v>
      </c>
      <c r="S545" t="s">
        <v>2035</v>
      </c>
      <c r="T545" t="s">
        <v>2043</v>
      </c>
    </row>
    <row r="546" spans="1:20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3"/>
        <v>276.5</v>
      </c>
      <c r="G546" t="s">
        <v>20</v>
      </c>
      <c r="H546">
        <v>84</v>
      </c>
      <c r="I546">
        <f t="shared" si="36"/>
        <v>92.17</v>
      </c>
      <c r="J546" t="s">
        <v>21</v>
      </c>
      <c r="K546" t="s">
        <v>22</v>
      </c>
      <c r="L546">
        <v>1452232800</v>
      </c>
      <c r="M546" s="9">
        <f t="shared" si="34"/>
        <v>42377.25</v>
      </c>
      <c r="N546">
        <v>1453356000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998</v>
      </c>
      <c r="B547" s="4" t="s">
        <v>2023</v>
      </c>
      <c r="C547" s="3" t="s">
        <v>2024</v>
      </c>
      <c r="D547">
        <v>66600</v>
      </c>
      <c r="E547">
        <v>37823</v>
      </c>
      <c r="F547" s="5">
        <f t="shared" si="33"/>
        <v>56.791291291291287</v>
      </c>
      <c r="G547" t="s">
        <v>14</v>
      </c>
      <c r="H547">
        <v>2690</v>
      </c>
      <c r="I547">
        <f t="shared" si="36"/>
        <v>14.06</v>
      </c>
      <c r="J547" t="s">
        <v>21</v>
      </c>
      <c r="K547" t="s">
        <v>22</v>
      </c>
      <c r="L547">
        <v>1265868000</v>
      </c>
      <c r="M547" s="9">
        <f t="shared" si="34"/>
        <v>40220.25</v>
      </c>
      <c r="N547">
        <v>1267077600</v>
      </c>
      <c r="O547" s="9">
        <f t="shared" si="35"/>
        <v>40234.25</v>
      </c>
      <c r="P547" t="b">
        <v>0</v>
      </c>
      <c r="Q547" t="b">
        <v>1</v>
      </c>
      <c r="R547" t="s">
        <v>60</v>
      </c>
      <c r="S547" t="s">
        <v>2035</v>
      </c>
      <c r="T547" t="s">
        <v>2045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3"/>
        <v>163.57142857142856</v>
      </c>
      <c r="G548" t="s">
        <v>20</v>
      </c>
      <c r="H548">
        <v>88</v>
      </c>
      <c r="I548">
        <f t="shared" si="36"/>
        <v>78.069999999999993</v>
      </c>
      <c r="J548" t="s">
        <v>21</v>
      </c>
      <c r="K548" t="s">
        <v>22</v>
      </c>
      <c r="L548">
        <v>1537160400</v>
      </c>
      <c r="M548" s="9">
        <f t="shared" si="34"/>
        <v>43360.208333333328</v>
      </c>
      <c r="N548">
        <v>1537419600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3"/>
        <v>969</v>
      </c>
      <c r="G549" t="s">
        <v>20</v>
      </c>
      <c r="H549">
        <v>156</v>
      </c>
      <c r="I549">
        <f t="shared" si="36"/>
        <v>80.75</v>
      </c>
      <c r="J549" t="s">
        <v>21</v>
      </c>
      <c r="K549" t="s">
        <v>22</v>
      </c>
      <c r="L549">
        <v>1422165600</v>
      </c>
      <c r="M549" s="9">
        <f t="shared" si="34"/>
        <v>42029.25</v>
      </c>
      <c r="N549">
        <v>1423202400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3"/>
        <v>270.91376701966715</v>
      </c>
      <c r="G550" t="s">
        <v>20</v>
      </c>
      <c r="H550">
        <v>2985</v>
      </c>
      <c r="I550">
        <f t="shared" si="36"/>
        <v>59.99</v>
      </c>
      <c r="J550" t="s">
        <v>21</v>
      </c>
      <c r="K550" t="s">
        <v>22</v>
      </c>
      <c r="L550">
        <v>1459486800</v>
      </c>
      <c r="M550" s="9">
        <f t="shared" si="34"/>
        <v>42461.208333333328</v>
      </c>
      <c r="N550">
        <v>1460610000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3"/>
        <v>284.21355932203392</v>
      </c>
      <c r="G551" t="s">
        <v>20</v>
      </c>
      <c r="H551">
        <v>762</v>
      </c>
      <c r="I551">
        <f t="shared" si="36"/>
        <v>110.03</v>
      </c>
      <c r="J551" t="s">
        <v>21</v>
      </c>
      <c r="K551" t="s">
        <v>22</v>
      </c>
      <c r="L551">
        <v>1369717200</v>
      </c>
      <c r="M551" s="9">
        <f t="shared" si="34"/>
        <v>41422.208333333336</v>
      </c>
      <c r="N551">
        <v>1370494800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3"/>
        <v>4</v>
      </c>
      <c r="G552" t="s">
        <v>74</v>
      </c>
      <c r="H552">
        <v>1</v>
      </c>
      <c r="I552">
        <f t="shared" si="36"/>
        <v>4</v>
      </c>
      <c r="J552" t="s">
        <v>98</v>
      </c>
      <c r="K552" t="s">
        <v>99</v>
      </c>
      <c r="L552">
        <v>1330495200</v>
      </c>
      <c r="M552" s="9">
        <f t="shared" si="34"/>
        <v>40968.25</v>
      </c>
      <c r="N552">
        <v>1332306000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913</v>
      </c>
      <c r="B553" s="4" t="s">
        <v>1858</v>
      </c>
      <c r="C553" s="3" t="s">
        <v>1859</v>
      </c>
      <c r="D553">
        <v>70200</v>
      </c>
      <c r="E553">
        <v>35536</v>
      </c>
      <c r="F553" s="5">
        <f t="shared" si="33"/>
        <v>50.621082621082621</v>
      </c>
      <c r="G553" t="s">
        <v>14</v>
      </c>
      <c r="H553">
        <v>2779</v>
      </c>
      <c r="I553">
        <f t="shared" si="36"/>
        <v>12.79</v>
      </c>
      <c r="J553" t="s">
        <v>26</v>
      </c>
      <c r="K553" t="s">
        <v>27</v>
      </c>
      <c r="L553">
        <v>1557637200</v>
      </c>
      <c r="M553" s="9">
        <f t="shared" si="34"/>
        <v>43597.208333333328</v>
      </c>
      <c r="N553">
        <v>1558760400</v>
      </c>
      <c r="O553" s="9">
        <f t="shared" si="35"/>
        <v>43610.208333333328</v>
      </c>
      <c r="P553" t="b">
        <v>0</v>
      </c>
      <c r="Q553" t="b">
        <v>0</v>
      </c>
      <c r="R553" t="s">
        <v>53</v>
      </c>
      <c r="S553" t="s">
        <v>2041</v>
      </c>
      <c r="T553" t="s">
        <v>2044</v>
      </c>
    </row>
    <row r="554" spans="1:20" x14ac:dyDescent="0.35">
      <c r="A554">
        <v>336</v>
      </c>
      <c r="B554" s="4" t="s">
        <v>724</v>
      </c>
      <c r="C554" s="3" t="s">
        <v>725</v>
      </c>
      <c r="D554">
        <v>70700</v>
      </c>
      <c r="E554">
        <v>68602</v>
      </c>
      <c r="F554" s="5">
        <f t="shared" si="33"/>
        <v>97.032531824611041</v>
      </c>
      <c r="G554" t="s">
        <v>14</v>
      </c>
      <c r="H554">
        <v>92</v>
      </c>
      <c r="I554">
        <f t="shared" si="36"/>
        <v>745.67</v>
      </c>
      <c r="J554" t="s">
        <v>21</v>
      </c>
      <c r="K554" t="s">
        <v>22</v>
      </c>
      <c r="L554">
        <v>1292392800</v>
      </c>
      <c r="M554" s="9">
        <f t="shared" si="34"/>
        <v>40527.25</v>
      </c>
      <c r="N554">
        <v>1292479200</v>
      </c>
      <c r="O554" s="9">
        <f t="shared" si="35"/>
        <v>40528.25</v>
      </c>
      <c r="P554" t="b">
        <v>0</v>
      </c>
      <c r="Q554" t="b">
        <v>1</v>
      </c>
      <c r="R554" t="s">
        <v>23</v>
      </c>
      <c r="S554" t="s">
        <v>2035</v>
      </c>
      <c r="T554" t="s">
        <v>2036</v>
      </c>
    </row>
    <row r="555" spans="1:20" x14ac:dyDescent="0.35">
      <c r="A555">
        <v>738</v>
      </c>
      <c r="B555" s="4" t="s">
        <v>1032</v>
      </c>
      <c r="C555" s="3" t="s">
        <v>1514</v>
      </c>
      <c r="D555">
        <v>74700</v>
      </c>
      <c r="E555">
        <v>1557</v>
      </c>
      <c r="F555" s="5">
        <f t="shared" si="33"/>
        <v>2.0843373493975905</v>
      </c>
      <c r="G555" t="s">
        <v>14</v>
      </c>
      <c r="H555">
        <v>1028</v>
      </c>
      <c r="I555">
        <f t="shared" si="36"/>
        <v>1.51</v>
      </c>
      <c r="J555" t="s">
        <v>21</v>
      </c>
      <c r="K555" t="s">
        <v>22</v>
      </c>
      <c r="L555">
        <v>1416117600</v>
      </c>
      <c r="M555" s="9">
        <f t="shared" si="34"/>
        <v>41959.25</v>
      </c>
      <c r="N555">
        <v>1418018400</v>
      </c>
      <c r="O555" s="9">
        <f t="shared" si="35"/>
        <v>41981.25</v>
      </c>
      <c r="P555" t="b">
        <v>0</v>
      </c>
      <c r="Q555" t="b">
        <v>1</v>
      </c>
      <c r="R555" t="s">
        <v>33</v>
      </c>
      <c r="S555" t="s">
        <v>2039</v>
      </c>
      <c r="T555" t="s">
        <v>2040</v>
      </c>
    </row>
    <row r="556" spans="1:20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3"/>
        <v>151.66315789473683</v>
      </c>
      <c r="G556" t="s">
        <v>20</v>
      </c>
      <c r="H556">
        <v>554</v>
      </c>
      <c r="I556">
        <f t="shared" si="36"/>
        <v>26.01</v>
      </c>
      <c r="J556" t="s">
        <v>15</v>
      </c>
      <c r="K556" t="s">
        <v>16</v>
      </c>
      <c r="L556">
        <v>1482127200</v>
      </c>
      <c r="M556" s="9">
        <f t="shared" si="34"/>
        <v>42723.25</v>
      </c>
      <c r="N556">
        <v>1482645600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3"/>
        <v>223.63492063492063</v>
      </c>
      <c r="G557" t="s">
        <v>20</v>
      </c>
      <c r="H557">
        <v>135</v>
      </c>
      <c r="I557">
        <f t="shared" si="36"/>
        <v>104.36</v>
      </c>
      <c r="J557" t="s">
        <v>36</v>
      </c>
      <c r="K557" t="s">
        <v>37</v>
      </c>
      <c r="L557">
        <v>1396414800</v>
      </c>
      <c r="M557" s="9">
        <f t="shared" si="34"/>
        <v>41731.208333333336</v>
      </c>
      <c r="N557">
        <v>1399093200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3"/>
        <v>239.75</v>
      </c>
      <c r="G558" t="s">
        <v>20</v>
      </c>
      <c r="H558">
        <v>122</v>
      </c>
      <c r="I558">
        <f t="shared" si="36"/>
        <v>102.19</v>
      </c>
      <c r="J558" t="s">
        <v>21</v>
      </c>
      <c r="K558" t="s">
        <v>22</v>
      </c>
      <c r="L558">
        <v>1315285200</v>
      </c>
      <c r="M558" s="9">
        <f t="shared" si="34"/>
        <v>40792.208333333336</v>
      </c>
      <c r="N558">
        <v>1315890000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3"/>
        <v>199.33333333333334</v>
      </c>
      <c r="G559" t="s">
        <v>20</v>
      </c>
      <c r="H559">
        <v>221</v>
      </c>
      <c r="I559">
        <f t="shared" si="36"/>
        <v>54.12</v>
      </c>
      <c r="J559" t="s">
        <v>21</v>
      </c>
      <c r="K559" t="s">
        <v>22</v>
      </c>
      <c r="L559">
        <v>1443762000</v>
      </c>
      <c r="M559" s="9">
        <f t="shared" si="34"/>
        <v>42279.208333333328</v>
      </c>
      <c r="N559">
        <v>1444021200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3"/>
        <v>137.34482758620689</v>
      </c>
      <c r="G560" t="s">
        <v>20</v>
      </c>
      <c r="H560">
        <v>126</v>
      </c>
      <c r="I560">
        <f t="shared" si="36"/>
        <v>63.22</v>
      </c>
      <c r="J560" t="s">
        <v>21</v>
      </c>
      <c r="K560" t="s">
        <v>22</v>
      </c>
      <c r="L560">
        <v>1456293600</v>
      </c>
      <c r="M560" s="9">
        <f t="shared" si="34"/>
        <v>42424.25</v>
      </c>
      <c r="N560">
        <v>1460005200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3"/>
        <v>100.9696106362773</v>
      </c>
      <c r="G561" t="s">
        <v>20</v>
      </c>
      <c r="H561">
        <v>1022</v>
      </c>
      <c r="I561">
        <f t="shared" si="36"/>
        <v>104.03</v>
      </c>
      <c r="J561" t="s">
        <v>21</v>
      </c>
      <c r="K561" t="s">
        <v>22</v>
      </c>
      <c r="L561">
        <v>1470114000</v>
      </c>
      <c r="M561" s="9">
        <f t="shared" si="34"/>
        <v>42584.208333333328</v>
      </c>
      <c r="N561">
        <v>1470718800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3"/>
        <v>794.16</v>
      </c>
      <c r="G562" t="s">
        <v>20</v>
      </c>
      <c r="H562">
        <v>3177</v>
      </c>
      <c r="I562">
        <f t="shared" si="36"/>
        <v>49.99</v>
      </c>
      <c r="J562" t="s">
        <v>21</v>
      </c>
      <c r="K562" t="s">
        <v>22</v>
      </c>
      <c r="L562">
        <v>1321596000</v>
      </c>
      <c r="M562" s="9">
        <f t="shared" si="34"/>
        <v>40865.25</v>
      </c>
      <c r="N562">
        <v>1325052000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3"/>
        <v>369.7</v>
      </c>
      <c r="G563" t="s">
        <v>20</v>
      </c>
      <c r="H563">
        <v>198</v>
      </c>
      <c r="I563">
        <f t="shared" si="36"/>
        <v>56.02</v>
      </c>
      <c r="J563" t="s">
        <v>98</v>
      </c>
      <c r="K563" t="s">
        <v>99</v>
      </c>
      <c r="L563">
        <v>1318827600</v>
      </c>
      <c r="M563" s="9">
        <f t="shared" si="34"/>
        <v>40833.208333333336</v>
      </c>
      <c r="N563">
        <v>1319000400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x14ac:dyDescent="0.35">
      <c r="A564">
        <v>204</v>
      </c>
      <c r="B564" s="4" t="s">
        <v>460</v>
      </c>
      <c r="C564" s="3" t="s">
        <v>461</v>
      </c>
      <c r="D564">
        <v>75000</v>
      </c>
      <c r="E564">
        <v>2529</v>
      </c>
      <c r="F564" s="5">
        <f t="shared" si="33"/>
        <v>3.3719999999999999</v>
      </c>
      <c r="G564" t="s">
        <v>14</v>
      </c>
      <c r="H564">
        <v>26</v>
      </c>
      <c r="I564">
        <f t="shared" si="36"/>
        <v>97.27</v>
      </c>
      <c r="J564" t="s">
        <v>21</v>
      </c>
      <c r="K564" t="s">
        <v>22</v>
      </c>
      <c r="L564">
        <v>1301806800</v>
      </c>
      <c r="M564" s="9">
        <f t="shared" si="34"/>
        <v>40636.208333333336</v>
      </c>
      <c r="N564">
        <v>1302670800</v>
      </c>
      <c r="O564" s="9">
        <f t="shared" si="35"/>
        <v>40646.208333333336</v>
      </c>
      <c r="P564" t="b">
        <v>0</v>
      </c>
      <c r="Q564" t="b">
        <v>0</v>
      </c>
      <c r="R564" t="s">
        <v>159</v>
      </c>
      <c r="S564" t="s">
        <v>2035</v>
      </c>
      <c r="T564" t="s">
        <v>2058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3"/>
        <v>138.02702702702703</v>
      </c>
      <c r="G565" t="s">
        <v>20</v>
      </c>
      <c r="H565">
        <v>85</v>
      </c>
      <c r="I565">
        <f t="shared" si="36"/>
        <v>60.08</v>
      </c>
      <c r="J565" t="s">
        <v>26</v>
      </c>
      <c r="K565" t="s">
        <v>27</v>
      </c>
      <c r="L565">
        <v>1542088800</v>
      </c>
      <c r="M565" s="9">
        <f t="shared" si="34"/>
        <v>43417.25</v>
      </c>
      <c r="N565">
        <v>1543816800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302</v>
      </c>
      <c r="B566" s="4" t="s">
        <v>656</v>
      </c>
      <c r="C566" s="3" t="s">
        <v>657</v>
      </c>
      <c r="D566">
        <v>76100</v>
      </c>
      <c r="E566">
        <v>24234</v>
      </c>
      <c r="F566" s="5">
        <f t="shared" si="33"/>
        <v>31.844940867279899</v>
      </c>
      <c r="G566" t="s">
        <v>14</v>
      </c>
      <c r="H566">
        <v>1790</v>
      </c>
      <c r="I566">
        <f t="shared" si="36"/>
        <v>13.54</v>
      </c>
      <c r="J566" t="s">
        <v>21</v>
      </c>
      <c r="K566" t="s">
        <v>22</v>
      </c>
      <c r="L566">
        <v>1535864400</v>
      </c>
      <c r="M566" s="9">
        <f t="shared" si="34"/>
        <v>43345.208333333328</v>
      </c>
      <c r="N566">
        <v>1537074000</v>
      </c>
      <c r="O566" s="9">
        <f t="shared" si="35"/>
        <v>43359.208333333328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3"/>
        <v>204.60063224446787</v>
      </c>
      <c r="G567" t="s">
        <v>20</v>
      </c>
      <c r="H567">
        <v>3596</v>
      </c>
      <c r="I567">
        <f t="shared" si="36"/>
        <v>53.99</v>
      </c>
      <c r="J567" t="s">
        <v>21</v>
      </c>
      <c r="K567" t="s">
        <v>22</v>
      </c>
      <c r="L567">
        <v>1321336800</v>
      </c>
      <c r="M567" s="9">
        <f t="shared" si="34"/>
        <v>40862.25</v>
      </c>
      <c r="N567">
        <v>1323064800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542</v>
      </c>
      <c r="B568" s="4" t="s">
        <v>1129</v>
      </c>
      <c r="C568" s="3" t="s">
        <v>1130</v>
      </c>
      <c r="D568">
        <v>77000</v>
      </c>
      <c r="E568">
        <v>1930</v>
      </c>
      <c r="F568" s="5">
        <f t="shared" si="33"/>
        <v>2.5064935064935066</v>
      </c>
      <c r="G568" t="s">
        <v>14</v>
      </c>
      <c r="H568">
        <v>37</v>
      </c>
      <c r="I568">
        <f t="shared" si="36"/>
        <v>52.16</v>
      </c>
      <c r="J568" t="s">
        <v>40</v>
      </c>
      <c r="K568" t="s">
        <v>41</v>
      </c>
      <c r="L568">
        <v>1453442400</v>
      </c>
      <c r="M568" s="9">
        <f t="shared" si="34"/>
        <v>42391.25</v>
      </c>
      <c r="N568">
        <v>1456034400</v>
      </c>
      <c r="O568" s="9">
        <f t="shared" si="35"/>
        <v>42421.25</v>
      </c>
      <c r="P568" t="b">
        <v>0</v>
      </c>
      <c r="Q568" t="b">
        <v>0</v>
      </c>
      <c r="R568" t="s">
        <v>60</v>
      </c>
      <c r="S568" t="s">
        <v>2035</v>
      </c>
      <c r="T568" t="s">
        <v>2045</v>
      </c>
    </row>
    <row r="569" spans="1:20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3"/>
        <v>218.60294117647058</v>
      </c>
      <c r="G569" t="s">
        <v>20</v>
      </c>
      <c r="H569">
        <v>244</v>
      </c>
      <c r="I569">
        <f t="shared" si="36"/>
        <v>60.92</v>
      </c>
      <c r="J569" t="s">
        <v>21</v>
      </c>
      <c r="K569" t="s">
        <v>22</v>
      </c>
      <c r="L569">
        <v>1404968400</v>
      </c>
      <c r="M569" s="9">
        <f t="shared" si="34"/>
        <v>41830.208333333336</v>
      </c>
      <c r="N569">
        <v>1405141200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3"/>
        <v>186.03314917127071</v>
      </c>
      <c r="G570" t="s">
        <v>20</v>
      </c>
      <c r="H570">
        <v>5180</v>
      </c>
      <c r="I570">
        <f t="shared" si="36"/>
        <v>26</v>
      </c>
      <c r="J570" t="s">
        <v>21</v>
      </c>
      <c r="K570" t="s">
        <v>22</v>
      </c>
      <c r="L570">
        <v>1279170000</v>
      </c>
      <c r="M570" s="9">
        <f t="shared" si="34"/>
        <v>40374.208333333336</v>
      </c>
      <c r="N570">
        <v>1283058000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3"/>
        <v>237.33830845771143</v>
      </c>
      <c r="G571" t="s">
        <v>20</v>
      </c>
      <c r="H571">
        <v>589</v>
      </c>
      <c r="I571">
        <f t="shared" si="36"/>
        <v>80.989999999999995</v>
      </c>
      <c r="J571" t="s">
        <v>107</v>
      </c>
      <c r="K571" t="s">
        <v>108</v>
      </c>
      <c r="L571">
        <v>1294725600</v>
      </c>
      <c r="M571" s="9">
        <f t="shared" si="34"/>
        <v>40554.25</v>
      </c>
      <c r="N571">
        <v>1295762400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3"/>
        <v>305.65384615384613</v>
      </c>
      <c r="G572" t="s">
        <v>20</v>
      </c>
      <c r="H572">
        <v>2725</v>
      </c>
      <c r="I572">
        <f t="shared" si="36"/>
        <v>35</v>
      </c>
      <c r="J572" t="s">
        <v>21</v>
      </c>
      <c r="K572" t="s">
        <v>22</v>
      </c>
      <c r="L572">
        <v>1419055200</v>
      </c>
      <c r="M572" s="9">
        <f t="shared" si="34"/>
        <v>41993.25</v>
      </c>
      <c r="N572">
        <v>1419573600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664</v>
      </c>
      <c r="B573" s="4" t="s">
        <v>708</v>
      </c>
      <c r="C573" s="3" t="s">
        <v>1370</v>
      </c>
      <c r="D573">
        <v>79400</v>
      </c>
      <c r="E573">
        <v>26571</v>
      </c>
      <c r="F573" s="5">
        <f t="shared" si="33"/>
        <v>33.464735516372798</v>
      </c>
      <c r="G573" t="s">
        <v>14</v>
      </c>
      <c r="H573">
        <v>35</v>
      </c>
      <c r="I573">
        <f t="shared" si="36"/>
        <v>759.17</v>
      </c>
      <c r="J573" t="s">
        <v>21</v>
      </c>
      <c r="K573" t="s">
        <v>22</v>
      </c>
      <c r="L573">
        <v>1329717600</v>
      </c>
      <c r="M573" s="9">
        <f t="shared" si="34"/>
        <v>40959.25</v>
      </c>
      <c r="N573">
        <v>1330581600</v>
      </c>
      <c r="O573" s="9">
        <f t="shared" si="35"/>
        <v>40969.25</v>
      </c>
      <c r="P573" t="b">
        <v>0</v>
      </c>
      <c r="Q573" t="b">
        <v>0</v>
      </c>
      <c r="R573" t="s">
        <v>159</v>
      </c>
      <c r="S573" t="s">
        <v>2035</v>
      </c>
      <c r="T573" t="s">
        <v>2058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3"/>
        <v>54.400000000000006</v>
      </c>
      <c r="G574" t="s">
        <v>74</v>
      </c>
      <c r="H574">
        <v>94</v>
      </c>
      <c r="I574">
        <f t="shared" si="36"/>
        <v>52.09</v>
      </c>
      <c r="J574" t="s">
        <v>21</v>
      </c>
      <c r="K574" t="s">
        <v>22</v>
      </c>
      <c r="L574">
        <v>1443416400</v>
      </c>
      <c r="M574" s="9">
        <f t="shared" si="34"/>
        <v>42275.208333333328</v>
      </c>
      <c r="N574">
        <v>1444798800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3"/>
        <v>111.88059701492537</v>
      </c>
      <c r="G575" t="s">
        <v>20</v>
      </c>
      <c r="H575">
        <v>300</v>
      </c>
      <c r="I575">
        <f t="shared" si="36"/>
        <v>24.99</v>
      </c>
      <c r="J575" t="s">
        <v>21</v>
      </c>
      <c r="K575" t="s">
        <v>22</v>
      </c>
      <c r="L575">
        <v>1399006800</v>
      </c>
      <c r="M575" s="9">
        <f t="shared" si="34"/>
        <v>41761.208333333336</v>
      </c>
      <c r="N575">
        <v>1399179600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3"/>
        <v>369.14814814814815</v>
      </c>
      <c r="G576" t="s">
        <v>20</v>
      </c>
      <c r="H576">
        <v>144</v>
      </c>
      <c r="I576">
        <f t="shared" si="36"/>
        <v>69.22</v>
      </c>
      <c r="J576" t="s">
        <v>21</v>
      </c>
      <c r="K576" t="s">
        <v>22</v>
      </c>
      <c r="L576">
        <v>1575698400</v>
      </c>
      <c r="M576" s="9">
        <f t="shared" si="34"/>
        <v>43806.25</v>
      </c>
      <c r="N576">
        <v>1576562400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15</v>
      </c>
      <c r="B577" s="4" t="s">
        <v>63</v>
      </c>
      <c r="C577" s="3" t="s">
        <v>64</v>
      </c>
      <c r="D577">
        <v>81200</v>
      </c>
      <c r="E577">
        <v>38414</v>
      </c>
      <c r="F577" s="5">
        <f t="shared" si="33"/>
        <v>47.307881773399011</v>
      </c>
      <c r="G577" t="s">
        <v>14</v>
      </c>
      <c r="H577">
        <v>558</v>
      </c>
      <c r="I577">
        <f t="shared" si="36"/>
        <v>68.84</v>
      </c>
      <c r="J577" t="s">
        <v>21</v>
      </c>
      <c r="K577" t="s">
        <v>22</v>
      </c>
      <c r="L577">
        <v>1575957600</v>
      </c>
      <c r="M577" s="9">
        <f t="shared" si="34"/>
        <v>43809.25</v>
      </c>
      <c r="N577">
        <v>1576303200</v>
      </c>
      <c r="O577" s="9">
        <f t="shared" si="35"/>
        <v>43813.25</v>
      </c>
      <c r="P577" t="b">
        <v>0</v>
      </c>
      <c r="Q577" t="b">
        <v>0</v>
      </c>
      <c r="R577" t="s">
        <v>65</v>
      </c>
      <c r="S577" t="s">
        <v>2037</v>
      </c>
      <c r="T577" t="s">
        <v>2046</v>
      </c>
    </row>
    <row r="578" spans="1:20" x14ac:dyDescent="0.35">
      <c r="A578">
        <v>881</v>
      </c>
      <c r="B578" s="4" t="s">
        <v>1794</v>
      </c>
      <c r="C578" s="3" t="s">
        <v>1795</v>
      </c>
      <c r="D578">
        <v>81300</v>
      </c>
      <c r="E578">
        <v>31665</v>
      </c>
      <c r="F578" s="5">
        <f t="shared" ref="F578:F641" si="37">100*(E578/D578)</f>
        <v>38.948339483394832</v>
      </c>
      <c r="G578" t="s">
        <v>14</v>
      </c>
      <c r="H578">
        <v>64</v>
      </c>
      <c r="I578">
        <f t="shared" si="36"/>
        <v>494.77</v>
      </c>
      <c r="J578" t="s">
        <v>21</v>
      </c>
      <c r="K578" t="s">
        <v>22</v>
      </c>
      <c r="L578">
        <v>1436418000</v>
      </c>
      <c r="M578" s="9">
        <f t="shared" ref="M578:M641" si="38">(((L578/60)/60)/24)+DATE(1970,1,1)</f>
        <v>42194.208333333328</v>
      </c>
      <c r="N578">
        <v>1438923600</v>
      </c>
      <c r="O578" s="9">
        <f t="shared" ref="O578:O641" si="39">(((N578/60)/60)/24)+DATE(1970,1,1)</f>
        <v>42223.208333333328</v>
      </c>
      <c r="P578" t="b">
        <v>0</v>
      </c>
      <c r="Q578" t="b">
        <v>1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si="37"/>
        <v>18.853658536585368</v>
      </c>
      <c r="G579" t="s">
        <v>74</v>
      </c>
      <c r="H579">
        <v>37</v>
      </c>
      <c r="I579">
        <f t="shared" si="36"/>
        <v>41.78</v>
      </c>
      <c r="J579" t="s">
        <v>21</v>
      </c>
      <c r="K579" t="s">
        <v>22</v>
      </c>
      <c r="L579">
        <v>1299823200</v>
      </c>
      <c r="M579" s="9">
        <f t="shared" si="38"/>
        <v>40613.25</v>
      </c>
      <c r="N579">
        <v>1302066000</v>
      </c>
      <c r="O579" s="9">
        <f t="shared" si="39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638</v>
      </c>
      <c r="B580" s="4" t="s">
        <v>1318</v>
      </c>
      <c r="C580" s="3" t="s">
        <v>1319</v>
      </c>
      <c r="D580">
        <v>81600</v>
      </c>
      <c r="E580">
        <v>9318</v>
      </c>
      <c r="F580" s="5">
        <f t="shared" si="37"/>
        <v>11.419117647058824</v>
      </c>
      <c r="G580" t="s">
        <v>14</v>
      </c>
      <c r="H580">
        <v>245</v>
      </c>
      <c r="I580">
        <f t="shared" si="36"/>
        <v>38.03</v>
      </c>
      <c r="J580" t="s">
        <v>21</v>
      </c>
      <c r="K580" t="s">
        <v>22</v>
      </c>
      <c r="L580">
        <v>1280206800</v>
      </c>
      <c r="M580" s="9">
        <f t="shared" si="38"/>
        <v>40386.208333333336</v>
      </c>
      <c r="N580">
        <v>1281243600</v>
      </c>
      <c r="O580" s="9">
        <f t="shared" si="39"/>
        <v>40398.208333333336</v>
      </c>
      <c r="P580" t="b">
        <v>0</v>
      </c>
      <c r="Q580" t="b">
        <v>1</v>
      </c>
      <c r="R580" t="s">
        <v>33</v>
      </c>
      <c r="S580" t="s">
        <v>2039</v>
      </c>
      <c r="T580" t="s">
        <v>2040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7"/>
        <v>101.11290322580646</v>
      </c>
      <c r="G581" t="s">
        <v>20</v>
      </c>
      <c r="H581">
        <v>87</v>
      </c>
      <c r="I581">
        <f t="shared" si="36"/>
        <v>72.06</v>
      </c>
      <c r="J581" t="s">
        <v>21</v>
      </c>
      <c r="K581" t="s">
        <v>22</v>
      </c>
      <c r="L581">
        <v>1312693200</v>
      </c>
      <c r="M581" s="9">
        <f t="shared" si="38"/>
        <v>40762.208333333336</v>
      </c>
      <c r="N581">
        <v>1313730000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7"/>
        <v>341.5022831050228</v>
      </c>
      <c r="G582" t="s">
        <v>20</v>
      </c>
      <c r="H582">
        <v>3116</v>
      </c>
      <c r="I582">
        <f t="shared" si="36"/>
        <v>48</v>
      </c>
      <c r="J582" t="s">
        <v>21</v>
      </c>
      <c r="K582" t="s">
        <v>22</v>
      </c>
      <c r="L582">
        <v>1393394400</v>
      </c>
      <c r="M582" s="9">
        <f t="shared" si="38"/>
        <v>41696.25</v>
      </c>
      <c r="N582">
        <v>1394085600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575</v>
      </c>
      <c r="B583" s="4" t="s">
        <v>1194</v>
      </c>
      <c r="C583" s="3" t="s">
        <v>1195</v>
      </c>
      <c r="D583">
        <v>83300</v>
      </c>
      <c r="E583">
        <v>52421</v>
      </c>
      <c r="F583" s="5">
        <f t="shared" si="37"/>
        <v>62.930372148859547</v>
      </c>
      <c r="G583" t="s">
        <v>14</v>
      </c>
      <c r="H583">
        <v>71</v>
      </c>
      <c r="I583">
        <f t="shared" si="36"/>
        <v>738.32</v>
      </c>
      <c r="J583" t="s">
        <v>21</v>
      </c>
      <c r="K583" t="s">
        <v>22</v>
      </c>
      <c r="L583">
        <v>1400562000</v>
      </c>
      <c r="M583" s="9">
        <f t="shared" si="38"/>
        <v>41779.208333333336</v>
      </c>
      <c r="N583">
        <v>1400821200</v>
      </c>
      <c r="O583" s="9">
        <f t="shared" si="39"/>
        <v>41782.208333333336</v>
      </c>
      <c r="P583" t="b">
        <v>0</v>
      </c>
      <c r="Q583" t="b">
        <v>1</v>
      </c>
      <c r="R583" t="s">
        <v>33</v>
      </c>
      <c r="S583" t="s">
        <v>2039</v>
      </c>
      <c r="T583" t="s">
        <v>2040</v>
      </c>
    </row>
    <row r="584" spans="1:20" x14ac:dyDescent="0.35">
      <c r="A584">
        <v>261</v>
      </c>
      <c r="B584" s="4" t="s">
        <v>574</v>
      </c>
      <c r="C584" s="3" t="s">
        <v>575</v>
      </c>
      <c r="D584">
        <v>84300</v>
      </c>
      <c r="E584">
        <v>26303</v>
      </c>
      <c r="F584" s="5">
        <f t="shared" si="37"/>
        <v>31.201660735468568</v>
      </c>
      <c r="G584" t="s">
        <v>14</v>
      </c>
      <c r="H584">
        <v>42</v>
      </c>
      <c r="I584">
        <f t="shared" si="36"/>
        <v>626.26</v>
      </c>
      <c r="J584" t="s">
        <v>21</v>
      </c>
      <c r="K584" t="s">
        <v>22</v>
      </c>
      <c r="L584">
        <v>1282712400</v>
      </c>
      <c r="M584" s="9">
        <f t="shared" si="38"/>
        <v>40415.208333333336</v>
      </c>
      <c r="N584">
        <v>1283058000</v>
      </c>
      <c r="O584" s="9">
        <f t="shared" si="39"/>
        <v>40419.208333333336</v>
      </c>
      <c r="P584" t="b">
        <v>0</v>
      </c>
      <c r="Q584" t="b">
        <v>1</v>
      </c>
      <c r="R584" t="s">
        <v>23</v>
      </c>
      <c r="S584" t="s">
        <v>2035</v>
      </c>
      <c r="T584" t="s">
        <v>2036</v>
      </c>
    </row>
    <row r="585" spans="1:20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7"/>
        <v>322.40211640211641</v>
      </c>
      <c r="G585" t="s">
        <v>20</v>
      </c>
      <c r="H585">
        <v>909</v>
      </c>
      <c r="I585">
        <f t="shared" si="36"/>
        <v>67.03</v>
      </c>
      <c r="J585" t="s">
        <v>21</v>
      </c>
      <c r="K585" t="s">
        <v>22</v>
      </c>
      <c r="L585">
        <v>1329717600</v>
      </c>
      <c r="M585" s="9">
        <f t="shared" si="38"/>
        <v>40959.25</v>
      </c>
      <c r="N585">
        <v>1331186400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7"/>
        <v>119.50810185185186</v>
      </c>
      <c r="G586" t="s">
        <v>20</v>
      </c>
      <c r="H586">
        <v>1613</v>
      </c>
      <c r="I586">
        <f t="shared" si="36"/>
        <v>64.010000000000005</v>
      </c>
      <c r="J586" t="s">
        <v>21</v>
      </c>
      <c r="K586" t="s">
        <v>22</v>
      </c>
      <c r="L586">
        <v>1335330000</v>
      </c>
      <c r="M586" s="9">
        <f t="shared" si="38"/>
        <v>41024.208333333336</v>
      </c>
      <c r="N586">
        <v>1336539600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7"/>
        <v>146.79775280898878</v>
      </c>
      <c r="G587" t="s">
        <v>20</v>
      </c>
      <c r="H587">
        <v>136</v>
      </c>
      <c r="I587">
        <f t="shared" si="36"/>
        <v>96.07</v>
      </c>
      <c r="J587" t="s">
        <v>21</v>
      </c>
      <c r="K587" t="s">
        <v>22</v>
      </c>
      <c r="L587">
        <v>1268888400</v>
      </c>
      <c r="M587" s="9">
        <f t="shared" si="38"/>
        <v>40255.208333333336</v>
      </c>
      <c r="N587">
        <v>1269752400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7"/>
        <v>950.57142857142856</v>
      </c>
      <c r="G588" t="s">
        <v>20</v>
      </c>
      <c r="H588">
        <v>130</v>
      </c>
      <c r="I588">
        <f t="shared" si="36"/>
        <v>51.18</v>
      </c>
      <c r="J588" t="s">
        <v>21</v>
      </c>
      <c r="K588" t="s">
        <v>22</v>
      </c>
      <c r="L588">
        <v>1289973600</v>
      </c>
      <c r="M588" s="9">
        <f t="shared" si="38"/>
        <v>40499.25</v>
      </c>
      <c r="N588">
        <v>1291615200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320</v>
      </c>
      <c r="B589" s="4" t="s">
        <v>692</v>
      </c>
      <c r="C589" s="3" t="s">
        <v>693</v>
      </c>
      <c r="D589">
        <v>84400</v>
      </c>
      <c r="E589">
        <v>8092</v>
      </c>
      <c r="F589" s="5">
        <f t="shared" si="37"/>
        <v>9.5876777251184837</v>
      </c>
      <c r="G589" t="s">
        <v>14</v>
      </c>
      <c r="H589">
        <v>156</v>
      </c>
      <c r="I589">
        <f t="shared" si="36"/>
        <v>51.87</v>
      </c>
      <c r="J589" t="s">
        <v>21</v>
      </c>
      <c r="K589" t="s">
        <v>22</v>
      </c>
      <c r="L589">
        <v>1305003600</v>
      </c>
      <c r="M589" s="9">
        <f t="shared" si="38"/>
        <v>40673.208333333336</v>
      </c>
      <c r="N589">
        <v>1305781200</v>
      </c>
      <c r="O589" s="9">
        <f t="shared" si="39"/>
        <v>40682.208333333336</v>
      </c>
      <c r="P589" t="b">
        <v>0</v>
      </c>
      <c r="Q589" t="b">
        <v>0</v>
      </c>
      <c r="R589" t="s">
        <v>119</v>
      </c>
      <c r="S589" t="s">
        <v>2047</v>
      </c>
      <c r="T589" t="s">
        <v>2053</v>
      </c>
    </row>
    <row r="590" spans="1:20" x14ac:dyDescent="0.35">
      <c r="A590">
        <v>799</v>
      </c>
      <c r="B590" s="4" t="s">
        <v>1633</v>
      </c>
      <c r="C590" s="3" t="s">
        <v>1634</v>
      </c>
      <c r="D590">
        <v>84500</v>
      </c>
      <c r="E590">
        <v>73522</v>
      </c>
      <c r="F590" s="5">
        <f t="shared" si="37"/>
        <v>87.008284023668637</v>
      </c>
      <c r="G590" t="s">
        <v>14</v>
      </c>
      <c r="H590">
        <v>1368</v>
      </c>
      <c r="I590">
        <f t="shared" si="36"/>
        <v>53.74</v>
      </c>
      <c r="J590" t="s">
        <v>40</v>
      </c>
      <c r="K590" t="s">
        <v>41</v>
      </c>
      <c r="L590">
        <v>1454133600</v>
      </c>
      <c r="M590" s="9">
        <f t="shared" si="38"/>
        <v>42399.25</v>
      </c>
      <c r="N590">
        <v>1454479200</v>
      </c>
      <c r="O590" s="9">
        <f t="shared" si="39"/>
        <v>42403.25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543</v>
      </c>
      <c r="B591" s="4" t="s">
        <v>1131</v>
      </c>
      <c r="C591" s="3" t="s">
        <v>1132</v>
      </c>
      <c r="D591">
        <v>84900</v>
      </c>
      <c r="E591">
        <v>13864</v>
      </c>
      <c r="F591" s="5">
        <f t="shared" si="37"/>
        <v>16.329799764428738</v>
      </c>
      <c r="G591" t="s">
        <v>14</v>
      </c>
      <c r="H591">
        <v>102</v>
      </c>
      <c r="I591">
        <f t="shared" si="36"/>
        <v>135.91999999999999</v>
      </c>
      <c r="J591" t="s">
        <v>21</v>
      </c>
      <c r="K591" t="s">
        <v>22</v>
      </c>
      <c r="L591">
        <v>1378875600</v>
      </c>
      <c r="M591" s="9">
        <f t="shared" si="38"/>
        <v>41528.208333333336</v>
      </c>
      <c r="N591">
        <v>1380171600</v>
      </c>
      <c r="O591" s="9">
        <f t="shared" si="39"/>
        <v>41543.208333333336</v>
      </c>
      <c r="P591" t="b">
        <v>0</v>
      </c>
      <c r="Q591" t="b">
        <v>0</v>
      </c>
      <c r="R591" t="s">
        <v>89</v>
      </c>
      <c r="S591" t="s">
        <v>2050</v>
      </c>
      <c r="T591" t="s">
        <v>2051</v>
      </c>
    </row>
    <row r="592" spans="1:20" x14ac:dyDescent="0.35">
      <c r="A592">
        <v>629</v>
      </c>
      <c r="B592" s="4" t="s">
        <v>1300</v>
      </c>
      <c r="C592" s="3" t="s">
        <v>1301</v>
      </c>
      <c r="D592">
        <v>85900</v>
      </c>
      <c r="E592">
        <v>55476</v>
      </c>
      <c r="F592" s="5">
        <f t="shared" si="37"/>
        <v>64.58207217694995</v>
      </c>
      <c r="G592" t="s">
        <v>14</v>
      </c>
      <c r="H592">
        <v>86</v>
      </c>
      <c r="I592">
        <f t="shared" si="36"/>
        <v>645.07000000000005</v>
      </c>
      <c r="J592" t="s">
        <v>21</v>
      </c>
      <c r="K592" t="s">
        <v>22</v>
      </c>
      <c r="L592">
        <v>1467781200</v>
      </c>
      <c r="M592" s="9">
        <f t="shared" si="38"/>
        <v>42557.208333333328</v>
      </c>
      <c r="N592">
        <v>1467954000</v>
      </c>
      <c r="O592" s="9">
        <f t="shared" si="39"/>
        <v>42559.208333333328</v>
      </c>
      <c r="P592" t="b">
        <v>0</v>
      </c>
      <c r="Q592" t="b">
        <v>1</v>
      </c>
      <c r="R592" t="s">
        <v>33</v>
      </c>
      <c r="S592" t="s">
        <v>2039</v>
      </c>
      <c r="T592" t="s">
        <v>2040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7"/>
        <v>1037.6666666666667</v>
      </c>
      <c r="G593" t="s">
        <v>20</v>
      </c>
      <c r="H593">
        <v>102</v>
      </c>
      <c r="I593">
        <f t="shared" si="36"/>
        <v>61.04</v>
      </c>
      <c r="J593" t="s">
        <v>21</v>
      </c>
      <c r="K593" t="s">
        <v>22</v>
      </c>
      <c r="L593">
        <v>1279083600</v>
      </c>
      <c r="M593" s="9">
        <f t="shared" si="38"/>
        <v>40373.208333333336</v>
      </c>
      <c r="N593">
        <v>1279947600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x14ac:dyDescent="0.35">
      <c r="A594">
        <v>835</v>
      </c>
      <c r="B594" s="4" t="s">
        <v>1703</v>
      </c>
      <c r="C594" s="3" t="s">
        <v>1704</v>
      </c>
      <c r="D594">
        <v>86200</v>
      </c>
      <c r="E594">
        <v>77355</v>
      </c>
      <c r="F594" s="5">
        <f t="shared" si="37"/>
        <v>89.738979118329468</v>
      </c>
      <c r="G594" t="s">
        <v>14</v>
      </c>
      <c r="H594">
        <v>253</v>
      </c>
      <c r="I594">
        <f t="shared" si="36"/>
        <v>305.75</v>
      </c>
      <c r="J594" t="s">
        <v>21</v>
      </c>
      <c r="K594" t="s">
        <v>22</v>
      </c>
      <c r="L594">
        <v>1425103200</v>
      </c>
      <c r="M594" s="9">
        <f t="shared" si="38"/>
        <v>42063.25</v>
      </c>
      <c r="N594">
        <v>1425621600</v>
      </c>
      <c r="O594" s="9">
        <f t="shared" si="39"/>
        <v>42069.25</v>
      </c>
      <c r="P594" t="b">
        <v>0</v>
      </c>
      <c r="Q594" t="b">
        <v>0</v>
      </c>
      <c r="R594" t="s">
        <v>28</v>
      </c>
      <c r="S594" t="s">
        <v>2037</v>
      </c>
      <c r="T594" t="s">
        <v>2038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7"/>
        <v>154.84210526315789</v>
      </c>
      <c r="G595" t="s">
        <v>20</v>
      </c>
      <c r="H595">
        <v>4006</v>
      </c>
      <c r="I595">
        <f t="shared" si="36"/>
        <v>47</v>
      </c>
      <c r="J595" t="s">
        <v>21</v>
      </c>
      <c r="K595" t="s">
        <v>22</v>
      </c>
      <c r="L595">
        <v>1395810000</v>
      </c>
      <c r="M595" s="9">
        <f t="shared" si="38"/>
        <v>41724.208333333336</v>
      </c>
      <c r="N595">
        <v>1396933200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x14ac:dyDescent="0.35">
      <c r="A596">
        <v>223</v>
      </c>
      <c r="B596" s="4" t="s">
        <v>499</v>
      </c>
      <c r="C596" s="3" t="s">
        <v>500</v>
      </c>
      <c r="D596">
        <v>87300</v>
      </c>
      <c r="E596">
        <v>81897</v>
      </c>
      <c r="F596" s="5">
        <f t="shared" si="37"/>
        <v>93.81099656357388</v>
      </c>
      <c r="G596" t="s">
        <v>14</v>
      </c>
      <c r="H596">
        <v>157</v>
      </c>
      <c r="I596">
        <f t="shared" si="36"/>
        <v>521.64</v>
      </c>
      <c r="J596" t="s">
        <v>21</v>
      </c>
      <c r="K596" t="s">
        <v>22</v>
      </c>
      <c r="L596">
        <v>1458104400</v>
      </c>
      <c r="M596" s="9">
        <f t="shared" si="38"/>
        <v>42445.208333333328</v>
      </c>
      <c r="N596">
        <v>1459314000</v>
      </c>
      <c r="O596" s="9">
        <f t="shared" si="39"/>
        <v>42459.208333333328</v>
      </c>
      <c r="P596" t="b">
        <v>0</v>
      </c>
      <c r="Q596" t="b">
        <v>0</v>
      </c>
      <c r="R596" t="s">
        <v>33</v>
      </c>
      <c r="S596" t="s">
        <v>2039</v>
      </c>
      <c r="T596" t="s">
        <v>2040</v>
      </c>
    </row>
    <row r="597" spans="1:20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7"/>
        <v>208.52773826458036</v>
      </c>
      <c r="G597" t="s">
        <v>20</v>
      </c>
      <c r="H597">
        <v>1629</v>
      </c>
      <c r="I597">
        <f t="shared" si="36"/>
        <v>89.99</v>
      </c>
      <c r="J597" t="s">
        <v>21</v>
      </c>
      <c r="K597" t="s">
        <v>22</v>
      </c>
      <c r="L597">
        <v>1268715600</v>
      </c>
      <c r="M597" s="9">
        <f t="shared" si="38"/>
        <v>40253.208333333336</v>
      </c>
      <c r="N597">
        <v>1270530000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186</v>
      </c>
      <c r="B598" s="4" t="s">
        <v>424</v>
      </c>
      <c r="C598" s="3" t="s">
        <v>425</v>
      </c>
      <c r="D598">
        <v>88800</v>
      </c>
      <c r="E598">
        <v>28358</v>
      </c>
      <c r="F598" s="5">
        <f t="shared" si="37"/>
        <v>31.934684684684683</v>
      </c>
      <c r="G598" t="s">
        <v>14</v>
      </c>
      <c r="H598">
        <v>183</v>
      </c>
      <c r="I598">
        <f t="shared" si="36"/>
        <v>154.96</v>
      </c>
      <c r="J598" t="s">
        <v>21</v>
      </c>
      <c r="K598" t="s">
        <v>22</v>
      </c>
      <c r="L598">
        <v>1400821200</v>
      </c>
      <c r="M598" s="9">
        <f t="shared" si="38"/>
        <v>41782.208333333336</v>
      </c>
      <c r="N598">
        <v>1402117200</v>
      </c>
      <c r="O598" s="9">
        <f t="shared" si="39"/>
        <v>41797.208333333336</v>
      </c>
      <c r="P598" t="b">
        <v>0</v>
      </c>
      <c r="Q598" t="b">
        <v>0</v>
      </c>
      <c r="R598" t="s">
        <v>33</v>
      </c>
      <c r="S598" t="s">
        <v>2039</v>
      </c>
      <c r="T598" t="s">
        <v>2040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7"/>
        <v>201.59756097560978</v>
      </c>
      <c r="G599" t="s">
        <v>20</v>
      </c>
      <c r="H599">
        <v>2188</v>
      </c>
      <c r="I599">
        <f t="shared" si="36"/>
        <v>68</v>
      </c>
      <c r="J599" t="s">
        <v>21</v>
      </c>
      <c r="K599" t="s">
        <v>22</v>
      </c>
      <c r="L599">
        <v>1573970400</v>
      </c>
      <c r="M599" s="9">
        <f t="shared" si="38"/>
        <v>43786.25</v>
      </c>
      <c r="N599">
        <v>1575525600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7"/>
        <v>162.09032258064516</v>
      </c>
      <c r="G600" t="s">
        <v>20</v>
      </c>
      <c r="H600">
        <v>2409</v>
      </c>
      <c r="I600">
        <f t="shared" ref="I600:I663" si="40">ROUND(E600/H600,2)</f>
        <v>73</v>
      </c>
      <c r="J600" t="s">
        <v>107</v>
      </c>
      <c r="K600" t="s">
        <v>108</v>
      </c>
      <c r="L600">
        <v>1276578000</v>
      </c>
      <c r="M600" s="9">
        <f t="shared" si="38"/>
        <v>40344.208333333336</v>
      </c>
      <c r="N600">
        <v>1279083600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x14ac:dyDescent="0.35">
      <c r="A601">
        <v>534</v>
      </c>
      <c r="B601" s="4" t="s">
        <v>1113</v>
      </c>
      <c r="C601" s="3" t="s">
        <v>1114</v>
      </c>
      <c r="D601">
        <v>89100</v>
      </c>
      <c r="E601">
        <v>13385</v>
      </c>
      <c r="F601" s="5">
        <f t="shared" si="37"/>
        <v>15.022446689113355</v>
      </c>
      <c r="G601" t="s">
        <v>14</v>
      </c>
      <c r="H601">
        <v>82</v>
      </c>
      <c r="I601">
        <f t="shared" si="40"/>
        <v>163.22999999999999</v>
      </c>
      <c r="J601" t="s">
        <v>21</v>
      </c>
      <c r="K601" t="s">
        <v>22</v>
      </c>
      <c r="L601">
        <v>1534482000</v>
      </c>
      <c r="M601" s="9">
        <f t="shared" si="38"/>
        <v>43329.208333333328</v>
      </c>
      <c r="N601">
        <v>1534568400</v>
      </c>
      <c r="O601" s="9">
        <f t="shared" si="39"/>
        <v>43330.208333333328</v>
      </c>
      <c r="P601" t="b">
        <v>0</v>
      </c>
      <c r="Q601" t="b">
        <v>1</v>
      </c>
      <c r="R601" t="s">
        <v>53</v>
      </c>
      <c r="S601" t="s">
        <v>2041</v>
      </c>
      <c r="T601" t="s">
        <v>2044</v>
      </c>
    </row>
    <row r="602" spans="1:20" x14ac:dyDescent="0.35">
      <c r="A602">
        <v>448</v>
      </c>
      <c r="B602" s="4" t="s">
        <v>944</v>
      </c>
      <c r="C602" s="3" t="s">
        <v>945</v>
      </c>
      <c r="D602">
        <v>89900</v>
      </c>
      <c r="E602">
        <v>45384</v>
      </c>
      <c r="F602" s="5">
        <f t="shared" si="37"/>
        <v>50.482758620689658</v>
      </c>
      <c r="G602" t="s">
        <v>14</v>
      </c>
      <c r="H602">
        <v>1</v>
      </c>
      <c r="I602">
        <f t="shared" si="40"/>
        <v>45384</v>
      </c>
      <c r="J602" t="s">
        <v>21</v>
      </c>
      <c r="K602" t="s">
        <v>22</v>
      </c>
      <c r="L602">
        <v>1365915600</v>
      </c>
      <c r="M602" s="9">
        <f t="shared" si="38"/>
        <v>41378.208333333336</v>
      </c>
      <c r="N602">
        <v>1366088400</v>
      </c>
      <c r="O602" s="9">
        <f t="shared" si="39"/>
        <v>41380.208333333336</v>
      </c>
      <c r="P602" t="b">
        <v>0</v>
      </c>
      <c r="Q602" t="b">
        <v>1</v>
      </c>
      <c r="R602" t="s">
        <v>89</v>
      </c>
      <c r="S602" t="s">
        <v>2050</v>
      </c>
      <c r="T602" t="s">
        <v>2051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7"/>
        <v>206.63492063492063</v>
      </c>
      <c r="G603" t="s">
        <v>20</v>
      </c>
      <c r="H603">
        <v>194</v>
      </c>
      <c r="I603">
        <f t="shared" si="40"/>
        <v>67.099999999999994</v>
      </c>
      <c r="J603" t="s">
        <v>21</v>
      </c>
      <c r="K603" t="s">
        <v>22</v>
      </c>
      <c r="L603">
        <v>1401426000</v>
      </c>
      <c r="M603" s="9">
        <f t="shared" si="38"/>
        <v>41789.208333333336</v>
      </c>
      <c r="N603">
        <v>1402894800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7"/>
        <v>128.23628691983123</v>
      </c>
      <c r="G604" t="s">
        <v>20</v>
      </c>
      <c r="H604">
        <v>1140</v>
      </c>
      <c r="I604">
        <f t="shared" si="40"/>
        <v>79.98</v>
      </c>
      <c r="J604" t="s">
        <v>21</v>
      </c>
      <c r="K604" t="s">
        <v>22</v>
      </c>
      <c r="L604">
        <v>1433480400</v>
      </c>
      <c r="M604" s="9">
        <f t="shared" si="38"/>
        <v>42160.208333333328</v>
      </c>
      <c r="N604">
        <v>1434430800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7"/>
        <v>119.66037735849055</v>
      </c>
      <c r="G605" t="s">
        <v>20</v>
      </c>
      <c r="H605">
        <v>102</v>
      </c>
      <c r="I605">
        <f t="shared" si="40"/>
        <v>62.18</v>
      </c>
      <c r="J605" t="s">
        <v>21</v>
      </c>
      <c r="K605" t="s">
        <v>22</v>
      </c>
      <c r="L605">
        <v>1555563600</v>
      </c>
      <c r="M605" s="9">
        <f t="shared" si="38"/>
        <v>43573.208333333328</v>
      </c>
      <c r="N605">
        <v>1557896400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7"/>
        <v>170.73055242390078</v>
      </c>
      <c r="G606" t="s">
        <v>20</v>
      </c>
      <c r="H606">
        <v>2857</v>
      </c>
      <c r="I606">
        <f t="shared" si="40"/>
        <v>53.01</v>
      </c>
      <c r="J606" t="s">
        <v>21</v>
      </c>
      <c r="K606" t="s">
        <v>22</v>
      </c>
      <c r="L606">
        <v>1295676000</v>
      </c>
      <c r="M606" s="9">
        <f t="shared" si="38"/>
        <v>40565.25</v>
      </c>
      <c r="N606">
        <v>1297490400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7"/>
        <v>187.21212121212122</v>
      </c>
      <c r="G607" t="s">
        <v>20</v>
      </c>
      <c r="H607">
        <v>107</v>
      </c>
      <c r="I607">
        <f t="shared" si="40"/>
        <v>57.74</v>
      </c>
      <c r="J607" t="s">
        <v>21</v>
      </c>
      <c r="K607" t="s">
        <v>22</v>
      </c>
      <c r="L607">
        <v>1443848400</v>
      </c>
      <c r="M607" s="9">
        <f t="shared" si="38"/>
        <v>42280.208333333328</v>
      </c>
      <c r="N607">
        <v>1447394400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7"/>
        <v>188.38235294117646</v>
      </c>
      <c r="G608" t="s">
        <v>20</v>
      </c>
      <c r="H608">
        <v>160</v>
      </c>
      <c r="I608">
        <f t="shared" si="40"/>
        <v>40.03</v>
      </c>
      <c r="J608" t="s">
        <v>40</v>
      </c>
      <c r="K608" t="s">
        <v>41</v>
      </c>
      <c r="L608">
        <v>1457330400</v>
      </c>
      <c r="M608" s="9">
        <f t="shared" si="38"/>
        <v>42436.25</v>
      </c>
      <c r="N608">
        <v>1458277200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7"/>
        <v>131.29869186046511</v>
      </c>
      <c r="G609" t="s">
        <v>20</v>
      </c>
      <c r="H609">
        <v>2230</v>
      </c>
      <c r="I609">
        <f t="shared" si="40"/>
        <v>81.02</v>
      </c>
      <c r="J609" t="s">
        <v>21</v>
      </c>
      <c r="K609" t="s">
        <v>22</v>
      </c>
      <c r="L609">
        <v>1395550800</v>
      </c>
      <c r="M609" s="9">
        <f t="shared" si="38"/>
        <v>41721.208333333336</v>
      </c>
      <c r="N609">
        <v>1395723600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7"/>
        <v>283.97435897435901</v>
      </c>
      <c r="G610" t="s">
        <v>20</v>
      </c>
      <c r="H610">
        <v>316</v>
      </c>
      <c r="I610">
        <f t="shared" si="40"/>
        <v>35.049999999999997</v>
      </c>
      <c r="J610" t="s">
        <v>21</v>
      </c>
      <c r="K610" t="s">
        <v>22</v>
      </c>
      <c r="L610">
        <v>1551852000</v>
      </c>
      <c r="M610" s="9">
        <f t="shared" si="38"/>
        <v>43530.25</v>
      </c>
      <c r="N610">
        <v>1552197600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7"/>
        <v>120.41999999999999</v>
      </c>
      <c r="G611" t="s">
        <v>20</v>
      </c>
      <c r="H611">
        <v>117</v>
      </c>
      <c r="I611">
        <f t="shared" si="40"/>
        <v>102.92</v>
      </c>
      <c r="J611" t="s">
        <v>21</v>
      </c>
      <c r="K611" t="s">
        <v>22</v>
      </c>
      <c r="L611">
        <v>1547618400</v>
      </c>
      <c r="M611" s="9">
        <f t="shared" si="38"/>
        <v>43481.25</v>
      </c>
      <c r="N611">
        <v>1549087200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7"/>
        <v>419.0560747663551</v>
      </c>
      <c r="G612" t="s">
        <v>20</v>
      </c>
      <c r="H612">
        <v>6406</v>
      </c>
      <c r="I612">
        <f t="shared" si="40"/>
        <v>28</v>
      </c>
      <c r="J612" t="s">
        <v>21</v>
      </c>
      <c r="K612" t="s">
        <v>22</v>
      </c>
      <c r="L612">
        <v>1355637600</v>
      </c>
      <c r="M612" s="9">
        <f t="shared" si="38"/>
        <v>41259.25</v>
      </c>
      <c r="N612">
        <v>1356847200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7"/>
        <v>13.853658536585368</v>
      </c>
      <c r="G613" t="s">
        <v>74</v>
      </c>
      <c r="H613">
        <v>15</v>
      </c>
      <c r="I613">
        <f t="shared" si="40"/>
        <v>75.73</v>
      </c>
      <c r="J613" t="s">
        <v>21</v>
      </c>
      <c r="K613" t="s">
        <v>22</v>
      </c>
      <c r="L613">
        <v>1374728400</v>
      </c>
      <c r="M613" s="9">
        <f t="shared" si="38"/>
        <v>41480.208333333336</v>
      </c>
      <c r="N613">
        <v>1375765200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7"/>
        <v>139.43548387096774</v>
      </c>
      <c r="G614" t="s">
        <v>20</v>
      </c>
      <c r="H614">
        <v>192</v>
      </c>
      <c r="I614">
        <f t="shared" si="40"/>
        <v>45.03</v>
      </c>
      <c r="J614" t="s">
        <v>21</v>
      </c>
      <c r="K614" t="s">
        <v>22</v>
      </c>
      <c r="L614">
        <v>1287810000</v>
      </c>
      <c r="M614" s="9">
        <f t="shared" si="38"/>
        <v>40474.208333333336</v>
      </c>
      <c r="N614">
        <v>1289800800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7"/>
        <v>174</v>
      </c>
      <c r="G615" t="s">
        <v>20</v>
      </c>
      <c r="H615">
        <v>26</v>
      </c>
      <c r="I615">
        <f t="shared" si="40"/>
        <v>73.62</v>
      </c>
      <c r="J615" t="s">
        <v>15</v>
      </c>
      <c r="K615" t="s">
        <v>16</v>
      </c>
      <c r="L615">
        <v>1503723600</v>
      </c>
      <c r="M615" s="9">
        <f t="shared" si="38"/>
        <v>42973.208333333328</v>
      </c>
      <c r="N615">
        <v>1504501200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7"/>
        <v>155.49056603773585</v>
      </c>
      <c r="G616" t="s">
        <v>20</v>
      </c>
      <c r="H616">
        <v>723</v>
      </c>
      <c r="I616">
        <f t="shared" si="40"/>
        <v>56.99</v>
      </c>
      <c r="J616" t="s">
        <v>21</v>
      </c>
      <c r="K616" t="s">
        <v>22</v>
      </c>
      <c r="L616">
        <v>1484114400</v>
      </c>
      <c r="M616" s="9">
        <f t="shared" si="38"/>
        <v>42746.25</v>
      </c>
      <c r="N616">
        <v>1485669600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7"/>
        <v>170.44705882352943</v>
      </c>
      <c r="G617" t="s">
        <v>20</v>
      </c>
      <c r="H617">
        <v>170</v>
      </c>
      <c r="I617">
        <f t="shared" si="40"/>
        <v>85.22</v>
      </c>
      <c r="J617" t="s">
        <v>107</v>
      </c>
      <c r="K617" t="s">
        <v>108</v>
      </c>
      <c r="L617">
        <v>1461906000</v>
      </c>
      <c r="M617" s="9">
        <f t="shared" si="38"/>
        <v>42489.208333333328</v>
      </c>
      <c r="N617">
        <v>1462770000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7"/>
        <v>189.515625</v>
      </c>
      <c r="G618" t="s">
        <v>20</v>
      </c>
      <c r="H618">
        <v>238</v>
      </c>
      <c r="I618">
        <f t="shared" si="40"/>
        <v>50.96</v>
      </c>
      <c r="J618" t="s">
        <v>40</v>
      </c>
      <c r="K618" t="s">
        <v>41</v>
      </c>
      <c r="L618">
        <v>1379653200</v>
      </c>
      <c r="M618" s="9">
        <f t="shared" si="38"/>
        <v>41537.208333333336</v>
      </c>
      <c r="N618">
        <v>1379739600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7"/>
        <v>249.71428571428572</v>
      </c>
      <c r="G619" t="s">
        <v>20</v>
      </c>
      <c r="H619">
        <v>55</v>
      </c>
      <c r="I619">
        <f t="shared" si="40"/>
        <v>63.56</v>
      </c>
      <c r="J619" t="s">
        <v>21</v>
      </c>
      <c r="K619" t="s">
        <v>22</v>
      </c>
      <c r="L619">
        <v>1401858000</v>
      </c>
      <c r="M619" s="9">
        <f t="shared" si="38"/>
        <v>41794.208333333336</v>
      </c>
      <c r="N619">
        <v>1402722000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505</v>
      </c>
      <c r="B620" s="4" t="s">
        <v>1057</v>
      </c>
      <c r="C620" s="3" t="s">
        <v>1058</v>
      </c>
      <c r="D620">
        <v>89900</v>
      </c>
      <c r="E620">
        <v>12497</v>
      </c>
      <c r="F620" s="5">
        <f t="shared" si="37"/>
        <v>13.901001112347053</v>
      </c>
      <c r="G620" t="s">
        <v>14</v>
      </c>
      <c r="H620">
        <v>1198</v>
      </c>
      <c r="I620">
        <f t="shared" si="40"/>
        <v>10.43</v>
      </c>
      <c r="J620" t="s">
        <v>21</v>
      </c>
      <c r="K620" t="s">
        <v>22</v>
      </c>
      <c r="L620">
        <v>1362722400</v>
      </c>
      <c r="M620" s="9">
        <f t="shared" si="38"/>
        <v>41341.25</v>
      </c>
      <c r="N620">
        <v>1366347600</v>
      </c>
      <c r="O620" s="9">
        <f t="shared" si="39"/>
        <v>41383.208333333336</v>
      </c>
      <c r="P620" t="b">
        <v>0</v>
      </c>
      <c r="Q620" t="b">
        <v>1</v>
      </c>
      <c r="R620" t="s">
        <v>133</v>
      </c>
      <c r="S620" t="s">
        <v>2047</v>
      </c>
      <c r="T620" t="s">
        <v>2056</v>
      </c>
    </row>
    <row r="621" spans="1:20" x14ac:dyDescent="0.35">
      <c r="A621">
        <v>485</v>
      </c>
      <c r="B621" s="4" t="s">
        <v>1017</v>
      </c>
      <c r="C621" s="3" t="s">
        <v>1018</v>
      </c>
      <c r="D621">
        <v>90600</v>
      </c>
      <c r="E621">
        <v>27844</v>
      </c>
      <c r="F621" s="5">
        <f t="shared" si="37"/>
        <v>30.73289183222958</v>
      </c>
      <c r="G621" t="s">
        <v>14</v>
      </c>
      <c r="H621">
        <v>648</v>
      </c>
      <c r="I621">
        <f t="shared" si="40"/>
        <v>42.97</v>
      </c>
      <c r="J621" t="s">
        <v>40</v>
      </c>
      <c r="K621" t="s">
        <v>41</v>
      </c>
      <c r="L621">
        <v>1560142800</v>
      </c>
      <c r="M621" s="9">
        <f t="shared" si="38"/>
        <v>43626.208333333328</v>
      </c>
      <c r="N621">
        <v>1563685200</v>
      </c>
      <c r="O621" s="9">
        <f t="shared" si="39"/>
        <v>43667.208333333328</v>
      </c>
      <c r="P621" t="b">
        <v>0</v>
      </c>
      <c r="Q621" t="b">
        <v>0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7"/>
        <v>268.02325581395348</v>
      </c>
      <c r="G622" t="s">
        <v>20</v>
      </c>
      <c r="H622">
        <v>128</v>
      </c>
      <c r="I622">
        <f t="shared" si="40"/>
        <v>90.04</v>
      </c>
      <c r="J622" t="s">
        <v>26</v>
      </c>
      <c r="K622" t="s">
        <v>27</v>
      </c>
      <c r="L622">
        <v>1467954000</v>
      </c>
      <c r="M622" s="9">
        <f t="shared" si="38"/>
        <v>42559.208333333328</v>
      </c>
      <c r="N622">
        <v>1468299600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7"/>
        <v>619.80078125</v>
      </c>
      <c r="G623" t="s">
        <v>20</v>
      </c>
      <c r="H623">
        <v>2144</v>
      </c>
      <c r="I623">
        <f t="shared" si="40"/>
        <v>74.010000000000005</v>
      </c>
      <c r="J623" t="s">
        <v>21</v>
      </c>
      <c r="K623" t="s">
        <v>22</v>
      </c>
      <c r="L623">
        <v>1473742800</v>
      </c>
      <c r="M623" s="9">
        <f t="shared" si="38"/>
        <v>42626.208333333328</v>
      </c>
      <c r="N623">
        <v>1474174800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483</v>
      </c>
      <c r="B624" s="4" t="s">
        <v>1013</v>
      </c>
      <c r="C624" s="3" t="s">
        <v>1014</v>
      </c>
      <c r="D624">
        <v>91400</v>
      </c>
      <c r="E624">
        <v>48236</v>
      </c>
      <c r="F624" s="5">
        <f t="shared" si="37"/>
        <v>52.774617067833695</v>
      </c>
      <c r="G624" t="s">
        <v>14</v>
      </c>
      <c r="H624">
        <v>64</v>
      </c>
      <c r="I624">
        <f t="shared" si="40"/>
        <v>753.69</v>
      </c>
      <c r="J624" t="s">
        <v>21</v>
      </c>
      <c r="K624" t="s">
        <v>22</v>
      </c>
      <c r="L624">
        <v>1576130400</v>
      </c>
      <c r="M624" s="9">
        <f t="shared" si="38"/>
        <v>43811.25</v>
      </c>
      <c r="N624">
        <v>1576735200</v>
      </c>
      <c r="O624" s="9">
        <f t="shared" si="39"/>
        <v>43818.25</v>
      </c>
      <c r="P624" t="b">
        <v>0</v>
      </c>
      <c r="Q624" t="b">
        <v>0</v>
      </c>
      <c r="R624" t="s">
        <v>33</v>
      </c>
      <c r="S624" t="s">
        <v>2039</v>
      </c>
      <c r="T624" t="s">
        <v>2040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7"/>
        <v>159.92152704135739</v>
      </c>
      <c r="G625" t="s">
        <v>20</v>
      </c>
      <c r="H625">
        <v>2693</v>
      </c>
      <c r="I625">
        <f t="shared" si="40"/>
        <v>56</v>
      </c>
      <c r="J625" t="s">
        <v>40</v>
      </c>
      <c r="K625" t="s">
        <v>41</v>
      </c>
      <c r="L625">
        <v>1437022800</v>
      </c>
      <c r="M625" s="9">
        <f t="shared" si="38"/>
        <v>42201.208333333328</v>
      </c>
      <c r="N625">
        <v>1437454800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7"/>
        <v>279.39215686274508</v>
      </c>
      <c r="G626" t="s">
        <v>20</v>
      </c>
      <c r="H626">
        <v>432</v>
      </c>
      <c r="I626">
        <f t="shared" si="40"/>
        <v>32.979999999999997</v>
      </c>
      <c r="J626" t="s">
        <v>21</v>
      </c>
      <c r="K626" t="s">
        <v>22</v>
      </c>
      <c r="L626">
        <v>1422165600</v>
      </c>
      <c r="M626" s="9">
        <f t="shared" si="38"/>
        <v>42029.25</v>
      </c>
      <c r="N626">
        <v>1422684000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x14ac:dyDescent="0.35">
      <c r="A627">
        <v>139</v>
      </c>
      <c r="B627" s="4" t="s">
        <v>330</v>
      </c>
      <c r="C627" s="3" t="s">
        <v>331</v>
      </c>
      <c r="D627">
        <v>92100</v>
      </c>
      <c r="E627">
        <v>19246</v>
      </c>
      <c r="F627" s="5">
        <f t="shared" si="37"/>
        <v>20.896851248642779</v>
      </c>
      <c r="G627" t="s">
        <v>14</v>
      </c>
      <c r="H627">
        <v>62</v>
      </c>
      <c r="I627">
        <f t="shared" si="40"/>
        <v>310.42</v>
      </c>
      <c r="J627" t="s">
        <v>21</v>
      </c>
      <c r="K627" t="s">
        <v>22</v>
      </c>
      <c r="L627">
        <v>1429592400</v>
      </c>
      <c r="M627" s="9">
        <f t="shared" si="38"/>
        <v>42115.208333333328</v>
      </c>
      <c r="N627">
        <v>1430974800</v>
      </c>
      <c r="O627" s="9">
        <f t="shared" si="39"/>
        <v>42131.208333333328</v>
      </c>
      <c r="P627" t="b">
        <v>0</v>
      </c>
      <c r="Q627" t="b">
        <v>1</v>
      </c>
      <c r="R627" t="s">
        <v>65</v>
      </c>
      <c r="S627" t="s">
        <v>2037</v>
      </c>
      <c r="T627" t="s">
        <v>2046</v>
      </c>
    </row>
    <row r="628" spans="1:20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7"/>
        <v>206.32812500000003</v>
      </c>
      <c r="G628" t="s">
        <v>20</v>
      </c>
      <c r="H628">
        <v>189</v>
      </c>
      <c r="I628">
        <f t="shared" si="40"/>
        <v>69.87</v>
      </c>
      <c r="J628" t="s">
        <v>21</v>
      </c>
      <c r="K628" t="s">
        <v>22</v>
      </c>
      <c r="L628">
        <v>1285650000</v>
      </c>
      <c r="M628" s="9">
        <f t="shared" si="38"/>
        <v>40449.208333333336</v>
      </c>
      <c r="N628">
        <v>1286427600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7"/>
        <v>694.25</v>
      </c>
      <c r="G629" t="s">
        <v>20</v>
      </c>
      <c r="H629">
        <v>154</v>
      </c>
      <c r="I629">
        <f t="shared" si="40"/>
        <v>72.13</v>
      </c>
      <c r="J629" t="s">
        <v>40</v>
      </c>
      <c r="K629" t="s">
        <v>41</v>
      </c>
      <c r="L629">
        <v>1276664400</v>
      </c>
      <c r="M629" s="9">
        <f t="shared" si="38"/>
        <v>40345.208333333336</v>
      </c>
      <c r="N629">
        <v>1278738000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7"/>
        <v>151.78947368421052</v>
      </c>
      <c r="G630" t="s">
        <v>20</v>
      </c>
      <c r="H630">
        <v>96</v>
      </c>
      <c r="I630">
        <f t="shared" si="40"/>
        <v>30.04</v>
      </c>
      <c r="J630" t="s">
        <v>21</v>
      </c>
      <c r="K630" t="s">
        <v>22</v>
      </c>
      <c r="L630">
        <v>1286168400</v>
      </c>
      <c r="M630" s="9">
        <f t="shared" si="38"/>
        <v>40455.208333333336</v>
      </c>
      <c r="N630">
        <v>1286427600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811</v>
      </c>
      <c r="B631" s="4" t="s">
        <v>1656</v>
      </c>
      <c r="C631" s="3" t="s">
        <v>1657</v>
      </c>
      <c r="D631">
        <v>92500</v>
      </c>
      <c r="E631">
        <v>71320</v>
      </c>
      <c r="F631" s="5">
        <f t="shared" si="37"/>
        <v>77.102702702702715</v>
      </c>
      <c r="G631" t="s">
        <v>14</v>
      </c>
      <c r="H631">
        <v>750</v>
      </c>
      <c r="I631">
        <f t="shared" si="40"/>
        <v>95.09</v>
      </c>
      <c r="J631" t="s">
        <v>21</v>
      </c>
      <c r="K631" t="s">
        <v>22</v>
      </c>
      <c r="L631">
        <v>1452319200</v>
      </c>
      <c r="M631" s="9">
        <f t="shared" si="38"/>
        <v>42378.25</v>
      </c>
      <c r="N631">
        <v>1452492000</v>
      </c>
      <c r="O631" s="9">
        <f t="shared" si="39"/>
        <v>42380.25</v>
      </c>
      <c r="P631" t="b">
        <v>0</v>
      </c>
      <c r="Q631" t="b">
        <v>1</v>
      </c>
      <c r="R631" t="s">
        <v>89</v>
      </c>
      <c r="S631" t="s">
        <v>2050</v>
      </c>
      <c r="T631" t="s">
        <v>2051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7"/>
        <v>62.873684210526314</v>
      </c>
      <c r="G632" t="s">
        <v>74</v>
      </c>
      <c r="H632">
        <v>87</v>
      </c>
      <c r="I632">
        <f t="shared" si="40"/>
        <v>68.66</v>
      </c>
      <c r="J632" t="s">
        <v>21</v>
      </c>
      <c r="K632" t="s">
        <v>22</v>
      </c>
      <c r="L632">
        <v>1556686800</v>
      </c>
      <c r="M632" s="9">
        <f t="shared" si="38"/>
        <v>43586.208333333328</v>
      </c>
      <c r="N632">
        <v>1557637200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7"/>
        <v>310.39864864864865</v>
      </c>
      <c r="G633" t="s">
        <v>20</v>
      </c>
      <c r="H633">
        <v>3063</v>
      </c>
      <c r="I633">
        <f t="shared" si="40"/>
        <v>59.99</v>
      </c>
      <c r="J633" t="s">
        <v>21</v>
      </c>
      <c r="K633" t="s">
        <v>22</v>
      </c>
      <c r="L633">
        <v>1553576400</v>
      </c>
      <c r="M633" s="9">
        <f t="shared" si="38"/>
        <v>43550.208333333328</v>
      </c>
      <c r="N633">
        <v>1553922000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7"/>
        <v>42.859916782246884</v>
      </c>
      <c r="G634" t="s">
        <v>47</v>
      </c>
      <c r="H634">
        <v>278</v>
      </c>
      <c r="I634">
        <f t="shared" si="40"/>
        <v>111.16</v>
      </c>
      <c r="J634" t="s">
        <v>21</v>
      </c>
      <c r="K634" t="s">
        <v>22</v>
      </c>
      <c r="L634">
        <v>1414904400</v>
      </c>
      <c r="M634" s="9">
        <f t="shared" si="38"/>
        <v>41945.208333333336</v>
      </c>
      <c r="N634">
        <v>1416463200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777</v>
      </c>
      <c r="B635" s="4" t="s">
        <v>1589</v>
      </c>
      <c r="C635" s="3" t="s">
        <v>1590</v>
      </c>
      <c r="D635">
        <v>93800</v>
      </c>
      <c r="E635">
        <v>45987</v>
      </c>
      <c r="F635" s="5">
        <f t="shared" si="37"/>
        <v>49.026652452025587</v>
      </c>
      <c r="G635" t="s">
        <v>14</v>
      </c>
      <c r="H635">
        <v>105</v>
      </c>
      <c r="I635">
        <f t="shared" si="40"/>
        <v>437.97</v>
      </c>
      <c r="J635" t="s">
        <v>21</v>
      </c>
      <c r="K635" t="s">
        <v>22</v>
      </c>
      <c r="L635">
        <v>1316754000</v>
      </c>
      <c r="M635" s="9">
        <f t="shared" si="38"/>
        <v>40809.208333333336</v>
      </c>
      <c r="N635">
        <v>1319259600</v>
      </c>
      <c r="O635" s="9">
        <f t="shared" si="39"/>
        <v>40838.208333333336</v>
      </c>
      <c r="P635" t="b">
        <v>0</v>
      </c>
      <c r="Q635" t="b">
        <v>0</v>
      </c>
      <c r="R635" t="s">
        <v>33</v>
      </c>
      <c r="S635" t="s">
        <v>2039</v>
      </c>
      <c r="T635" t="s">
        <v>2040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7"/>
        <v>78.531302876480552</v>
      </c>
      <c r="G636" t="s">
        <v>74</v>
      </c>
      <c r="H636">
        <v>1658</v>
      </c>
      <c r="I636">
        <f t="shared" si="40"/>
        <v>55.99</v>
      </c>
      <c r="J636" t="s">
        <v>21</v>
      </c>
      <c r="K636" t="s">
        <v>22</v>
      </c>
      <c r="L636">
        <v>1490418000</v>
      </c>
      <c r="M636" s="9">
        <f t="shared" si="38"/>
        <v>42819.208333333328</v>
      </c>
      <c r="N636">
        <v>1491627600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7"/>
        <v>114.09352517985612</v>
      </c>
      <c r="G637" t="s">
        <v>20</v>
      </c>
      <c r="H637">
        <v>2266</v>
      </c>
      <c r="I637">
        <f t="shared" si="40"/>
        <v>69.989999999999995</v>
      </c>
      <c r="J637" t="s">
        <v>21</v>
      </c>
      <c r="K637" t="s">
        <v>22</v>
      </c>
      <c r="L637">
        <v>1360389600</v>
      </c>
      <c r="M637" s="9">
        <f t="shared" si="38"/>
        <v>41314.25</v>
      </c>
      <c r="N637">
        <v>1363150800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21</v>
      </c>
      <c r="B638" s="4" t="s">
        <v>79</v>
      </c>
      <c r="C638" s="3" t="s">
        <v>80</v>
      </c>
      <c r="D638">
        <v>94000</v>
      </c>
      <c r="E638">
        <v>38533</v>
      </c>
      <c r="F638" s="5">
        <f t="shared" si="37"/>
        <v>40.992553191489364</v>
      </c>
      <c r="G638" t="s">
        <v>14</v>
      </c>
      <c r="H638">
        <v>2604</v>
      </c>
      <c r="I638">
        <f t="shared" si="40"/>
        <v>14.8</v>
      </c>
      <c r="J638" t="s">
        <v>21</v>
      </c>
      <c r="K638" t="s">
        <v>22</v>
      </c>
      <c r="L638">
        <v>1313384400</v>
      </c>
      <c r="M638" s="9">
        <f t="shared" si="38"/>
        <v>40770.208333333336</v>
      </c>
      <c r="N638">
        <v>1316322000</v>
      </c>
      <c r="O638" s="9">
        <f t="shared" si="39"/>
        <v>40804.208333333336</v>
      </c>
      <c r="P638" t="b">
        <v>0</v>
      </c>
      <c r="Q638" t="b">
        <v>0</v>
      </c>
      <c r="R638" t="s">
        <v>33</v>
      </c>
      <c r="S638" t="s">
        <v>2039</v>
      </c>
      <c r="T638" t="s">
        <v>2040</v>
      </c>
    </row>
    <row r="639" spans="1:20" x14ac:dyDescent="0.35">
      <c r="A639">
        <v>970</v>
      </c>
      <c r="B639" s="4" t="s">
        <v>1969</v>
      </c>
      <c r="C639" s="3" t="s">
        <v>1970</v>
      </c>
      <c r="D639">
        <v>94900</v>
      </c>
      <c r="E639">
        <v>57659</v>
      </c>
      <c r="F639" s="5">
        <f t="shared" si="37"/>
        <v>60.757639620653315</v>
      </c>
      <c r="G639" t="s">
        <v>14</v>
      </c>
      <c r="H639">
        <v>65</v>
      </c>
      <c r="I639">
        <f t="shared" si="40"/>
        <v>887.06</v>
      </c>
      <c r="J639" t="s">
        <v>21</v>
      </c>
      <c r="K639" t="s">
        <v>22</v>
      </c>
      <c r="L639">
        <v>1304917200</v>
      </c>
      <c r="M639" s="9">
        <f t="shared" si="38"/>
        <v>40672.208333333336</v>
      </c>
      <c r="N639">
        <v>1305003600</v>
      </c>
      <c r="O639" s="9">
        <f t="shared" si="39"/>
        <v>40673.208333333336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578</v>
      </c>
      <c r="B640" s="4" t="s">
        <v>1200</v>
      </c>
      <c r="C640" s="3" t="s">
        <v>1201</v>
      </c>
      <c r="D640">
        <v>96500</v>
      </c>
      <c r="E640">
        <v>16168</v>
      </c>
      <c r="F640" s="5">
        <f t="shared" si="37"/>
        <v>16.754404145077721</v>
      </c>
      <c r="G640" t="s">
        <v>14</v>
      </c>
      <c r="H640">
        <v>94</v>
      </c>
      <c r="I640">
        <f t="shared" si="40"/>
        <v>172</v>
      </c>
      <c r="J640" t="s">
        <v>21</v>
      </c>
      <c r="K640" t="s">
        <v>22</v>
      </c>
      <c r="L640">
        <v>1322719200</v>
      </c>
      <c r="M640" s="9">
        <f t="shared" si="38"/>
        <v>40878.25</v>
      </c>
      <c r="N640">
        <v>1322978400</v>
      </c>
      <c r="O640" s="9">
        <f t="shared" si="39"/>
        <v>40881.25</v>
      </c>
      <c r="P640" t="b">
        <v>0</v>
      </c>
      <c r="Q640" t="b">
        <v>0</v>
      </c>
      <c r="R640" t="s">
        <v>474</v>
      </c>
      <c r="S640" t="s">
        <v>2041</v>
      </c>
      <c r="T640" t="s">
        <v>2063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7"/>
        <v>56.186046511627907</v>
      </c>
      <c r="G641" t="s">
        <v>47</v>
      </c>
      <c r="H641">
        <v>45</v>
      </c>
      <c r="I641">
        <f t="shared" si="40"/>
        <v>107.38</v>
      </c>
      <c r="J641" t="s">
        <v>21</v>
      </c>
      <c r="K641" t="s">
        <v>22</v>
      </c>
      <c r="L641">
        <v>1532754000</v>
      </c>
      <c r="M641" s="9">
        <f t="shared" si="38"/>
        <v>43309.208333333328</v>
      </c>
      <c r="N641">
        <v>1532754000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524</v>
      </c>
      <c r="B642" s="4" t="s">
        <v>1093</v>
      </c>
      <c r="C642" s="3" t="s">
        <v>1094</v>
      </c>
      <c r="D642">
        <v>96700</v>
      </c>
      <c r="E642">
        <v>81136</v>
      </c>
      <c r="F642" s="5">
        <f t="shared" ref="F642:F705" si="41">100*(E642/D642)</f>
        <v>83.904860392967933</v>
      </c>
      <c r="G642" t="s">
        <v>14</v>
      </c>
      <c r="H642">
        <v>257</v>
      </c>
      <c r="I642">
        <f t="shared" si="40"/>
        <v>315.7</v>
      </c>
      <c r="J642" t="s">
        <v>21</v>
      </c>
      <c r="K642" t="s">
        <v>22</v>
      </c>
      <c r="L642">
        <v>1272258000</v>
      </c>
      <c r="M642" s="9">
        <f t="shared" ref="M642:M705" si="42">(((L642/60)/60)/24)+DATE(1970,1,1)</f>
        <v>40294.208333333336</v>
      </c>
      <c r="N642">
        <v>1273381200</v>
      </c>
      <c r="O642" s="9">
        <f t="shared" ref="O642:O705" si="43">(((N642/60)/60)/24)+DATE(1970,1,1)</f>
        <v>40307.208333333336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si="41"/>
        <v>119.96808510638297</v>
      </c>
      <c r="G643" t="s">
        <v>20</v>
      </c>
      <c r="H643">
        <v>194</v>
      </c>
      <c r="I643">
        <f t="shared" si="40"/>
        <v>58.13</v>
      </c>
      <c r="J643" t="s">
        <v>98</v>
      </c>
      <c r="K643" t="s">
        <v>99</v>
      </c>
      <c r="L643">
        <v>1487570400</v>
      </c>
      <c r="M643" s="9">
        <f t="shared" si="42"/>
        <v>42786.25</v>
      </c>
      <c r="N643">
        <v>1489986000</v>
      </c>
      <c r="O643" s="9">
        <f t="shared" si="43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1"/>
        <v>145.45652173913044</v>
      </c>
      <c r="G644" t="s">
        <v>20</v>
      </c>
      <c r="H644">
        <v>129</v>
      </c>
      <c r="I644">
        <f t="shared" si="40"/>
        <v>103.74</v>
      </c>
      <c r="J644" t="s">
        <v>15</v>
      </c>
      <c r="K644" t="s">
        <v>16</v>
      </c>
      <c r="L644">
        <v>1545026400</v>
      </c>
      <c r="M644" s="9">
        <f t="shared" si="42"/>
        <v>43451.25</v>
      </c>
      <c r="N644">
        <v>1545804000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1"/>
        <v>221.38255033557047</v>
      </c>
      <c r="G645" t="s">
        <v>20</v>
      </c>
      <c r="H645">
        <v>375</v>
      </c>
      <c r="I645">
        <f t="shared" si="40"/>
        <v>87.96</v>
      </c>
      <c r="J645" t="s">
        <v>21</v>
      </c>
      <c r="K645" t="s">
        <v>22</v>
      </c>
      <c r="L645">
        <v>1488348000</v>
      </c>
      <c r="M645" s="9">
        <f t="shared" si="42"/>
        <v>42795.25</v>
      </c>
      <c r="N645">
        <v>1489899600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767</v>
      </c>
      <c r="B646" s="4" t="s">
        <v>1569</v>
      </c>
      <c r="C646" s="3" t="s">
        <v>1570</v>
      </c>
      <c r="D646">
        <v>97200</v>
      </c>
      <c r="E646">
        <v>55372</v>
      </c>
      <c r="F646" s="5">
        <f t="shared" si="41"/>
        <v>56.967078189300416</v>
      </c>
      <c r="G646" t="s">
        <v>14</v>
      </c>
      <c r="H646">
        <v>2928</v>
      </c>
      <c r="I646">
        <f t="shared" si="40"/>
        <v>18.91</v>
      </c>
      <c r="J646" t="s">
        <v>21</v>
      </c>
      <c r="K646" t="s">
        <v>22</v>
      </c>
      <c r="L646">
        <v>1444107600</v>
      </c>
      <c r="M646" s="9">
        <f t="shared" si="42"/>
        <v>42283.208333333328</v>
      </c>
      <c r="N646">
        <v>1447999200</v>
      </c>
      <c r="O646" s="9">
        <f t="shared" si="43"/>
        <v>42328.25</v>
      </c>
      <c r="P646" t="b">
        <v>0</v>
      </c>
      <c r="Q646" t="b">
        <v>0</v>
      </c>
      <c r="R646" t="s">
        <v>206</v>
      </c>
      <c r="S646" t="s">
        <v>2047</v>
      </c>
      <c r="T646" t="s">
        <v>2059</v>
      </c>
    </row>
    <row r="647" spans="1:20" x14ac:dyDescent="0.35">
      <c r="A647">
        <v>399</v>
      </c>
      <c r="B647" s="4" t="s">
        <v>849</v>
      </c>
      <c r="C647" s="3" t="s">
        <v>850</v>
      </c>
      <c r="D647">
        <v>97300</v>
      </c>
      <c r="E647">
        <v>62127</v>
      </c>
      <c r="F647" s="5">
        <f t="shared" si="41"/>
        <v>63.850976361767728</v>
      </c>
      <c r="G647" t="s">
        <v>14</v>
      </c>
      <c r="H647">
        <v>4697</v>
      </c>
      <c r="I647">
        <f t="shared" si="40"/>
        <v>13.23</v>
      </c>
      <c r="J647" t="s">
        <v>21</v>
      </c>
      <c r="K647" t="s">
        <v>22</v>
      </c>
      <c r="L647">
        <v>1296626400</v>
      </c>
      <c r="M647" s="9">
        <f t="shared" si="42"/>
        <v>40576.25</v>
      </c>
      <c r="N647">
        <v>1297231200</v>
      </c>
      <c r="O647" s="9">
        <f t="shared" si="43"/>
        <v>40583.25</v>
      </c>
      <c r="P647" t="b">
        <v>0</v>
      </c>
      <c r="Q647" t="b">
        <v>0</v>
      </c>
      <c r="R647" t="s">
        <v>60</v>
      </c>
      <c r="S647" t="s">
        <v>2035</v>
      </c>
      <c r="T647" t="s">
        <v>2045</v>
      </c>
    </row>
    <row r="648" spans="1:20" x14ac:dyDescent="0.35">
      <c r="A648">
        <v>98</v>
      </c>
      <c r="B648" s="4" t="s">
        <v>245</v>
      </c>
      <c r="C648" s="3" t="s">
        <v>246</v>
      </c>
      <c r="D648">
        <v>97800</v>
      </c>
      <c r="E648">
        <v>32951</v>
      </c>
      <c r="F648" s="5">
        <f t="shared" si="41"/>
        <v>33.692229038854805</v>
      </c>
      <c r="G648" t="s">
        <v>14</v>
      </c>
      <c r="H648">
        <v>2915</v>
      </c>
      <c r="I648">
        <f t="shared" si="40"/>
        <v>11.3</v>
      </c>
      <c r="J648" t="s">
        <v>26</v>
      </c>
      <c r="K648" t="s">
        <v>27</v>
      </c>
      <c r="L648">
        <v>1437973200</v>
      </c>
      <c r="M648" s="9">
        <f t="shared" si="42"/>
        <v>42212.208333333328</v>
      </c>
      <c r="N648">
        <v>1438318800</v>
      </c>
      <c r="O648" s="9">
        <f t="shared" si="43"/>
        <v>42216.208333333328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646</v>
      </c>
      <c r="B649" s="4" t="s">
        <v>1334</v>
      </c>
      <c r="C649" s="3" t="s">
        <v>1335</v>
      </c>
      <c r="D649">
        <v>98700</v>
      </c>
      <c r="E649">
        <v>87448</v>
      </c>
      <c r="F649" s="5">
        <f t="shared" si="41"/>
        <v>88.599797365754824</v>
      </c>
      <c r="G649" t="s">
        <v>14</v>
      </c>
      <c r="H649">
        <v>18</v>
      </c>
      <c r="I649">
        <f t="shared" si="40"/>
        <v>4858.22</v>
      </c>
      <c r="J649" t="s">
        <v>21</v>
      </c>
      <c r="K649" t="s">
        <v>22</v>
      </c>
      <c r="L649">
        <v>1363150800</v>
      </c>
      <c r="M649" s="9">
        <f t="shared" si="42"/>
        <v>41346.208333333336</v>
      </c>
      <c r="N649">
        <v>1364101200</v>
      </c>
      <c r="O649" s="9">
        <f t="shared" si="43"/>
        <v>41357.208333333336</v>
      </c>
      <c r="P649" t="b">
        <v>0</v>
      </c>
      <c r="Q649" t="b">
        <v>0</v>
      </c>
      <c r="R649" t="s">
        <v>89</v>
      </c>
      <c r="S649" t="s">
        <v>2050</v>
      </c>
      <c r="T649" t="s">
        <v>2051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1"/>
        <v>63.056795131845846</v>
      </c>
      <c r="G650" t="s">
        <v>74</v>
      </c>
      <c r="H650">
        <v>723</v>
      </c>
      <c r="I650">
        <f t="shared" si="40"/>
        <v>85.99</v>
      </c>
      <c r="J650" t="s">
        <v>21</v>
      </c>
      <c r="K650" t="s">
        <v>22</v>
      </c>
      <c r="L650">
        <v>1499317200</v>
      </c>
      <c r="M650" s="9">
        <f t="shared" si="42"/>
        <v>42922.208333333328</v>
      </c>
      <c r="N650">
        <v>1500872400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134</v>
      </c>
      <c r="B651" s="4" t="s">
        <v>320</v>
      </c>
      <c r="C651" s="3" t="s">
        <v>321</v>
      </c>
      <c r="D651">
        <v>99500</v>
      </c>
      <c r="E651">
        <v>89288</v>
      </c>
      <c r="F651" s="5">
        <f t="shared" si="41"/>
        <v>89.73668341708543</v>
      </c>
      <c r="G651" t="s">
        <v>14</v>
      </c>
      <c r="H651">
        <v>602</v>
      </c>
      <c r="I651">
        <f t="shared" si="40"/>
        <v>148.32</v>
      </c>
      <c r="J651" t="s">
        <v>98</v>
      </c>
      <c r="K651" t="s">
        <v>99</v>
      </c>
      <c r="L651">
        <v>1308459600</v>
      </c>
      <c r="M651" s="9">
        <f t="shared" si="42"/>
        <v>40713.208333333336</v>
      </c>
      <c r="N651">
        <v>1312693200</v>
      </c>
      <c r="O651" s="9">
        <f t="shared" si="43"/>
        <v>40762.208333333336</v>
      </c>
      <c r="P651" t="b">
        <v>0</v>
      </c>
      <c r="Q651" t="b">
        <v>1</v>
      </c>
      <c r="R651" t="s">
        <v>42</v>
      </c>
      <c r="S651" t="s">
        <v>2041</v>
      </c>
      <c r="T651" t="s">
        <v>2042</v>
      </c>
    </row>
    <row r="652" spans="1:20" x14ac:dyDescent="0.35">
      <c r="A652">
        <v>32</v>
      </c>
      <c r="B652" s="4" t="s">
        <v>105</v>
      </c>
      <c r="C652" s="3" t="s">
        <v>106</v>
      </c>
      <c r="D652">
        <v>101000</v>
      </c>
      <c r="E652">
        <v>87676</v>
      </c>
      <c r="F652" s="5">
        <f t="shared" si="41"/>
        <v>86.807920792079202</v>
      </c>
      <c r="G652" t="s">
        <v>14</v>
      </c>
      <c r="H652">
        <v>1</v>
      </c>
      <c r="I652">
        <f t="shared" si="40"/>
        <v>87676</v>
      </c>
      <c r="J652" t="s">
        <v>107</v>
      </c>
      <c r="K652" t="s">
        <v>108</v>
      </c>
      <c r="L652">
        <v>1515564000</v>
      </c>
      <c r="M652" s="9">
        <f t="shared" si="42"/>
        <v>43110.25</v>
      </c>
      <c r="N652">
        <v>1517896800</v>
      </c>
      <c r="O652" s="9">
        <f t="shared" si="43"/>
        <v>43137.25</v>
      </c>
      <c r="P652" t="b">
        <v>0</v>
      </c>
      <c r="Q652" t="b">
        <v>0</v>
      </c>
      <c r="R652" t="s">
        <v>42</v>
      </c>
      <c r="S652" t="s">
        <v>2041</v>
      </c>
      <c r="T652" t="s">
        <v>2042</v>
      </c>
    </row>
    <row r="653" spans="1:20" x14ac:dyDescent="0.35">
      <c r="A653">
        <v>428</v>
      </c>
      <c r="B653" s="4" t="s">
        <v>905</v>
      </c>
      <c r="C653" s="3" t="s">
        <v>906</v>
      </c>
      <c r="D653">
        <v>101400</v>
      </c>
      <c r="E653">
        <v>47037</v>
      </c>
      <c r="F653" s="5">
        <f t="shared" si="41"/>
        <v>46.387573964497044</v>
      </c>
      <c r="G653" t="s">
        <v>14</v>
      </c>
      <c r="H653">
        <v>3868</v>
      </c>
      <c r="I653">
        <f t="shared" si="40"/>
        <v>12.16</v>
      </c>
      <c r="J653" t="s">
        <v>21</v>
      </c>
      <c r="K653" t="s">
        <v>22</v>
      </c>
      <c r="L653">
        <v>1297404000</v>
      </c>
      <c r="M653" s="9">
        <f t="shared" si="42"/>
        <v>40585.25</v>
      </c>
      <c r="N653">
        <v>1298008800</v>
      </c>
      <c r="O653" s="9">
        <f t="shared" si="43"/>
        <v>40592.25</v>
      </c>
      <c r="P653" t="b">
        <v>0</v>
      </c>
      <c r="Q653" t="b">
        <v>0</v>
      </c>
      <c r="R653" t="s">
        <v>71</v>
      </c>
      <c r="S653" t="s">
        <v>2041</v>
      </c>
      <c r="T653" t="s">
        <v>2049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1"/>
        <v>126.84</v>
      </c>
      <c r="G654" t="s">
        <v>20</v>
      </c>
      <c r="H654">
        <v>409</v>
      </c>
      <c r="I654">
        <f t="shared" si="40"/>
        <v>31.01</v>
      </c>
      <c r="J654" t="s">
        <v>21</v>
      </c>
      <c r="K654" t="s">
        <v>22</v>
      </c>
      <c r="L654">
        <v>1470373200</v>
      </c>
      <c r="M654" s="9">
        <f t="shared" si="42"/>
        <v>42587.208333333328</v>
      </c>
      <c r="N654">
        <v>1474088400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1"/>
        <v>2338.833333333333</v>
      </c>
      <c r="G655" t="s">
        <v>20</v>
      </c>
      <c r="H655">
        <v>234</v>
      </c>
      <c r="I655">
        <f t="shared" si="40"/>
        <v>59.97</v>
      </c>
      <c r="J655" t="s">
        <v>21</v>
      </c>
      <c r="K655" t="s">
        <v>22</v>
      </c>
      <c r="L655">
        <v>1460091600</v>
      </c>
      <c r="M655" s="9">
        <f t="shared" si="42"/>
        <v>42468.208333333328</v>
      </c>
      <c r="N655">
        <v>1460264400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1"/>
        <v>508.38857142857148</v>
      </c>
      <c r="G656" t="s">
        <v>20</v>
      </c>
      <c r="H656">
        <v>3016</v>
      </c>
      <c r="I656">
        <f t="shared" si="40"/>
        <v>59</v>
      </c>
      <c r="J656" t="s">
        <v>21</v>
      </c>
      <c r="K656" t="s">
        <v>22</v>
      </c>
      <c r="L656">
        <v>1440392400</v>
      </c>
      <c r="M656" s="9">
        <f t="shared" si="42"/>
        <v>42240.208333333328</v>
      </c>
      <c r="N656">
        <v>1440824400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1"/>
        <v>191.47826086956522</v>
      </c>
      <c r="G657" t="s">
        <v>20</v>
      </c>
      <c r="H657">
        <v>264</v>
      </c>
      <c r="I657">
        <f t="shared" si="40"/>
        <v>50.05</v>
      </c>
      <c r="J657" t="s">
        <v>21</v>
      </c>
      <c r="K657" t="s">
        <v>22</v>
      </c>
      <c r="L657">
        <v>1488434400</v>
      </c>
      <c r="M657" s="9">
        <f t="shared" si="42"/>
        <v>42796.25</v>
      </c>
      <c r="N657">
        <v>1489554000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x14ac:dyDescent="0.35">
      <c r="A658">
        <v>392</v>
      </c>
      <c r="B658" s="4" t="s">
        <v>836</v>
      </c>
      <c r="C658" s="3" t="s">
        <v>837</v>
      </c>
      <c r="D658">
        <v>102900</v>
      </c>
      <c r="E658">
        <v>67546</v>
      </c>
      <c r="F658" s="5">
        <f t="shared" si="41"/>
        <v>65.642371234207957</v>
      </c>
      <c r="G658" t="s">
        <v>14</v>
      </c>
      <c r="H658">
        <v>504</v>
      </c>
      <c r="I658">
        <f t="shared" si="40"/>
        <v>134.02000000000001</v>
      </c>
      <c r="J658" t="s">
        <v>21</v>
      </c>
      <c r="K658" t="s">
        <v>22</v>
      </c>
      <c r="L658">
        <v>1294293600</v>
      </c>
      <c r="M658" s="9">
        <f t="shared" si="42"/>
        <v>40549.25</v>
      </c>
      <c r="N658">
        <v>1294466400</v>
      </c>
      <c r="O658" s="9">
        <f t="shared" si="43"/>
        <v>40551.25</v>
      </c>
      <c r="P658" t="b">
        <v>0</v>
      </c>
      <c r="Q658" t="b">
        <v>0</v>
      </c>
      <c r="R658" t="s">
        <v>65</v>
      </c>
      <c r="S658" t="s">
        <v>2037</v>
      </c>
      <c r="T658" t="s">
        <v>2046</v>
      </c>
    </row>
    <row r="659" spans="1:20" x14ac:dyDescent="0.35">
      <c r="A659">
        <v>127</v>
      </c>
      <c r="B659" s="4" t="s">
        <v>305</v>
      </c>
      <c r="C659" s="3" t="s">
        <v>306</v>
      </c>
      <c r="D659">
        <v>103200</v>
      </c>
      <c r="E659">
        <v>53067</v>
      </c>
      <c r="F659" s="5">
        <f t="shared" si="41"/>
        <v>51.42151162790698</v>
      </c>
      <c r="G659" t="s">
        <v>14</v>
      </c>
      <c r="H659">
        <v>14</v>
      </c>
      <c r="I659">
        <f t="shared" si="40"/>
        <v>3790.5</v>
      </c>
      <c r="J659" t="s">
        <v>15</v>
      </c>
      <c r="K659" t="s">
        <v>16</v>
      </c>
      <c r="L659">
        <v>1273640400</v>
      </c>
      <c r="M659" s="9">
        <f t="shared" si="42"/>
        <v>40310.208333333336</v>
      </c>
      <c r="N659">
        <v>1273899600</v>
      </c>
      <c r="O659" s="9">
        <f t="shared" si="43"/>
        <v>40313.208333333336</v>
      </c>
      <c r="P659" t="b">
        <v>0</v>
      </c>
      <c r="Q659" t="b">
        <v>0</v>
      </c>
      <c r="R659" t="s">
        <v>33</v>
      </c>
      <c r="S659" t="s">
        <v>2039</v>
      </c>
      <c r="T659" t="s">
        <v>2040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1"/>
        <v>60.064638783269963</v>
      </c>
      <c r="G660" t="s">
        <v>74</v>
      </c>
      <c r="H660">
        <v>390</v>
      </c>
      <c r="I660">
        <f t="shared" si="40"/>
        <v>81.010000000000005</v>
      </c>
      <c r="J660" t="s">
        <v>21</v>
      </c>
      <c r="K660" t="s">
        <v>22</v>
      </c>
      <c r="L660">
        <v>1440910800</v>
      </c>
      <c r="M660" s="9">
        <f t="shared" si="42"/>
        <v>42246.208333333328</v>
      </c>
      <c r="N660">
        <v>1442898000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936</v>
      </c>
      <c r="B661" s="4" t="s">
        <v>1246</v>
      </c>
      <c r="C661" s="3" t="s">
        <v>1904</v>
      </c>
      <c r="D661">
        <v>103200</v>
      </c>
      <c r="E661">
        <v>1690</v>
      </c>
      <c r="F661" s="5">
        <f t="shared" si="41"/>
        <v>1.6375968992248062</v>
      </c>
      <c r="G661" t="s">
        <v>14</v>
      </c>
      <c r="H661">
        <v>750</v>
      </c>
      <c r="I661">
        <f t="shared" si="40"/>
        <v>2.25</v>
      </c>
      <c r="J661" t="s">
        <v>21</v>
      </c>
      <c r="K661" t="s">
        <v>22</v>
      </c>
      <c r="L661">
        <v>1563771600</v>
      </c>
      <c r="M661" s="9">
        <f t="shared" si="42"/>
        <v>43668.208333333328</v>
      </c>
      <c r="N661">
        <v>1564030800</v>
      </c>
      <c r="O661" s="9">
        <f t="shared" si="43"/>
        <v>43671.208333333328</v>
      </c>
      <c r="P661" t="b">
        <v>1</v>
      </c>
      <c r="Q661" t="b">
        <v>0</v>
      </c>
      <c r="R661" t="s">
        <v>33</v>
      </c>
      <c r="S661" t="s">
        <v>2039</v>
      </c>
      <c r="T661" t="s">
        <v>2040</v>
      </c>
    </row>
    <row r="662" spans="1:20" x14ac:dyDescent="0.35">
      <c r="A662">
        <v>211</v>
      </c>
      <c r="B662" s="4" t="s">
        <v>475</v>
      </c>
      <c r="C662" s="3" t="s">
        <v>476</v>
      </c>
      <c r="D662">
        <v>104400</v>
      </c>
      <c r="E662">
        <v>99100</v>
      </c>
      <c r="F662" s="5">
        <f t="shared" si="41"/>
        <v>94.923371647509583</v>
      </c>
      <c r="G662" t="s">
        <v>14</v>
      </c>
      <c r="H662">
        <v>77</v>
      </c>
      <c r="I662">
        <f t="shared" si="40"/>
        <v>1287.01</v>
      </c>
      <c r="J662" t="s">
        <v>21</v>
      </c>
      <c r="K662" t="s">
        <v>22</v>
      </c>
      <c r="L662">
        <v>1377579600</v>
      </c>
      <c r="M662" s="9">
        <f t="shared" si="42"/>
        <v>41513.208333333336</v>
      </c>
      <c r="N662">
        <v>1379653200</v>
      </c>
      <c r="O662" s="9">
        <f t="shared" si="43"/>
        <v>41537.208333333336</v>
      </c>
      <c r="P662" t="b">
        <v>0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530</v>
      </c>
      <c r="B663" s="4" t="s">
        <v>1105</v>
      </c>
      <c r="C663" s="3" t="s">
        <v>1106</v>
      </c>
      <c r="D663">
        <v>105000</v>
      </c>
      <c r="E663">
        <v>96328</v>
      </c>
      <c r="F663" s="5">
        <f t="shared" si="41"/>
        <v>91.740952380952379</v>
      </c>
      <c r="G663" t="s">
        <v>14</v>
      </c>
      <c r="H663">
        <v>752</v>
      </c>
      <c r="I663">
        <f t="shared" si="40"/>
        <v>128.1</v>
      </c>
      <c r="J663" t="s">
        <v>21</v>
      </c>
      <c r="K663" t="s">
        <v>22</v>
      </c>
      <c r="L663">
        <v>1283230800</v>
      </c>
      <c r="M663" s="9">
        <f t="shared" si="42"/>
        <v>40421.208333333336</v>
      </c>
      <c r="N663">
        <v>1284440400</v>
      </c>
      <c r="O663" s="9">
        <f t="shared" si="43"/>
        <v>40435.208333333336</v>
      </c>
      <c r="P663" t="b">
        <v>0</v>
      </c>
      <c r="Q663" t="b">
        <v>1</v>
      </c>
      <c r="R663" t="s">
        <v>119</v>
      </c>
      <c r="S663" t="s">
        <v>2047</v>
      </c>
      <c r="T663" t="s">
        <v>2053</v>
      </c>
    </row>
    <row r="664" spans="1:20" x14ac:dyDescent="0.35">
      <c r="A664">
        <v>83</v>
      </c>
      <c r="B664" s="4" t="s">
        <v>215</v>
      </c>
      <c r="C664" s="3" t="s">
        <v>216</v>
      </c>
      <c r="D664">
        <v>106400</v>
      </c>
      <c r="E664">
        <v>39996</v>
      </c>
      <c r="F664" s="5">
        <f t="shared" si="41"/>
        <v>37.590225563909776</v>
      </c>
      <c r="G664" t="s">
        <v>14</v>
      </c>
      <c r="H664">
        <v>131</v>
      </c>
      <c r="I664">
        <f t="shared" ref="I664:I727" si="44">ROUND(E664/H664,2)</f>
        <v>305.31</v>
      </c>
      <c r="J664" t="s">
        <v>21</v>
      </c>
      <c r="K664" t="s">
        <v>22</v>
      </c>
      <c r="L664">
        <v>1469682000</v>
      </c>
      <c r="M664" s="9">
        <f t="shared" si="42"/>
        <v>42579.208333333328</v>
      </c>
      <c r="N664">
        <v>1471582800</v>
      </c>
      <c r="O664" s="9">
        <f t="shared" si="43"/>
        <v>42601.208333333328</v>
      </c>
      <c r="P664" t="b">
        <v>0</v>
      </c>
      <c r="Q664" t="b">
        <v>0</v>
      </c>
      <c r="R664" t="s">
        <v>50</v>
      </c>
      <c r="S664" t="s">
        <v>2035</v>
      </c>
      <c r="T664" t="s">
        <v>2043</v>
      </c>
    </row>
    <row r="665" spans="1:20" x14ac:dyDescent="0.35">
      <c r="A665">
        <v>661</v>
      </c>
      <c r="B665" s="4" t="s">
        <v>1364</v>
      </c>
      <c r="C665" s="3" t="s">
        <v>1365</v>
      </c>
      <c r="D665">
        <v>106800</v>
      </c>
      <c r="E665">
        <v>57872</v>
      </c>
      <c r="F665" s="5">
        <f t="shared" si="41"/>
        <v>54.187265917603</v>
      </c>
      <c r="G665" t="s">
        <v>14</v>
      </c>
      <c r="H665">
        <v>87</v>
      </c>
      <c r="I665">
        <f t="shared" si="44"/>
        <v>665.2</v>
      </c>
      <c r="J665" t="s">
        <v>36</v>
      </c>
      <c r="K665" t="s">
        <v>37</v>
      </c>
      <c r="L665">
        <v>1332910800</v>
      </c>
      <c r="M665" s="9">
        <f t="shared" si="42"/>
        <v>40996.208333333336</v>
      </c>
      <c r="N665">
        <v>1335502800</v>
      </c>
      <c r="O665" s="9">
        <f t="shared" si="43"/>
        <v>41026.208333333336</v>
      </c>
      <c r="P665" t="b">
        <v>0</v>
      </c>
      <c r="Q665" t="b">
        <v>0</v>
      </c>
      <c r="R665" t="s">
        <v>159</v>
      </c>
      <c r="S665" t="s">
        <v>2035</v>
      </c>
      <c r="T665" t="s">
        <v>2058</v>
      </c>
    </row>
    <row r="666" spans="1:20" x14ac:dyDescent="0.35">
      <c r="A666">
        <v>779</v>
      </c>
      <c r="B666" s="4" t="s">
        <v>1593</v>
      </c>
      <c r="C666" s="3" t="s">
        <v>1594</v>
      </c>
      <c r="D666">
        <v>108700</v>
      </c>
      <c r="E666">
        <v>87293</v>
      </c>
      <c r="F666" s="5">
        <f t="shared" si="41"/>
        <v>80.306347746090154</v>
      </c>
      <c r="G666" t="s">
        <v>14</v>
      </c>
      <c r="H666">
        <v>1063</v>
      </c>
      <c r="I666">
        <f t="shared" si="44"/>
        <v>82.12</v>
      </c>
      <c r="J666" t="s">
        <v>21</v>
      </c>
      <c r="K666" t="s">
        <v>22</v>
      </c>
      <c r="L666">
        <v>1439528400</v>
      </c>
      <c r="M666" s="9">
        <f t="shared" si="42"/>
        <v>42230.208333333328</v>
      </c>
      <c r="N666">
        <v>1440306000</v>
      </c>
      <c r="O666" s="9">
        <f t="shared" si="43"/>
        <v>42239.208333333328</v>
      </c>
      <c r="P666" t="b">
        <v>0</v>
      </c>
      <c r="Q666" t="b">
        <v>1</v>
      </c>
      <c r="R666" t="s">
        <v>33</v>
      </c>
      <c r="S666" t="s">
        <v>2039</v>
      </c>
      <c r="T666" t="s">
        <v>2040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1"/>
        <v>239.58823529411765</v>
      </c>
      <c r="G667" t="s">
        <v>20</v>
      </c>
      <c r="H667">
        <v>272</v>
      </c>
      <c r="I667">
        <f t="shared" si="44"/>
        <v>44.92</v>
      </c>
      <c r="J667" t="s">
        <v>21</v>
      </c>
      <c r="K667" t="s">
        <v>22</v>
      </c>
      <c r="L667">
        <v>1310187600</v>
      </c>
      <c r="M667" s="9">
        <f t="shared" si="42"/>
        <v>40733.208333333336</v>
      </c>
      <c r="N667">
        <v>1311397200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1"/>
        <v>64.032258064516128</v>
      </c>
      <c r="G668" t="s">
        <v>74</v>
      </c>
      <c r="H668">
        <v>25</v>
      </c>
      <c r="I668">
        <f t="shared" si="44"/>
        <v>79.400000000000006</v>
      </c>
      <c r="J668" t="s">
        <v>21</v>
      </c>
      <c r="K668" t="s">
        <v>22</v>
      </c>
      <c r="L668">
        <v>1377838800</v>
      </c>
      <c r="M668" s="9">
        <f t="shared" si="42"/>
        <v>41516.208333333336</v>
      </c>
      <c r="N668">
        <v>1378357200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1"/>
        <v>176.15942028985506</v>
      </c>
      <c r="G669" t="s">
        <v>20</v>
      </c>
      <c r="H669">
        <v>419</v>
      </c>
      <c r="I669">
        <f t="shared" si="44"/>
        <v>29.01</v>
      </c>
      <c r="J669" t="s">
        <v>21</v>
      </c>
      <c r="K669" t="s">
        <v>22</v>
      </c>
      <c r="L669">
        <v>1410325200</v>
      </c>
      <c r="M669" s="9">
        <f t="shared" si="42"/>
        <v>41892.208333333336</v>
      </c>
      <c r="N669">
        <v>1411102800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x14ac:dyDescent="0.35">
      <c r="A670">
        <v>387</v>
      </c>
      <c r="B670" s="4" t="s">
        <v>826</v>
      </c>
      <c r="C670" s="3" t="s">
        <v>827</v>
      </c>
      <c r="D670">
        <v>109000</v>
      </c>
      <c r="E670">
        <v>42795</v>
      </c>
      <c r="F670" s="5">
        <f t="shared" si="41"/>
        <v>39.261467889908261</v>
      </c>
      <c r="G670" t="s">
        <v>14</v>
      </c>
      <c r="H670">
        <v>76</v>
      </c>
      <c r="I670">
        <f t="shared" si="44"/>
        <v>563.09</v>
      </c>
      <c r="J670" t="s">
        <v>21</v>
      </c>
      <c r="K670" t="s">
        <v>22</v>
      </c>
      <c r="L670">
        <v>1339477200</v>
      </c>
      <c r="M670" s="9">
        <f t="shared" si="42"/>
        <v>41072.208333333336</v>
      </c>
      <c r="N670">
        <v>1339909200</v>
      </c>
      <c r="O670" s="9">
        <f t="shared" si="43"/>
        <v>41077.208333333336</v>
      </c>
      <c r="P670" t="b">
        <v>0</v>
      </c>
      <c r="Q670" t="b">
        <v>0</v>
      </c>
      <c r="R670" t="s">
        <v>65</v>
      </c>
      <c r="S670" t="s">
        <v>2037</v>
      </c>
      <c r="T670" t="s">
        <v>2046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1"/>
        <v>358.64754098360658</v>
      </c>
      <c r="G671" t="s">
        <v>20</v>
      </c>
      <c r="H671">
        <v>1621</v>
      </c>
      <c r="I671">
        <f t="shared" si="44"/>
        <v>107.97</v>
      </c>
      <c r="J671" t="s">
        <v>107</v>
      </c>
      <c r="K671" t="s">
        <v>108</v>
      </c>
      <c r="L671">
        <v>1498453200</v>
      </c>
      <c r="M671" s="9">
        <f t="shared" si="42"/>
        <v>42912.208333333328</v>
      </c>
      <c r="N671">
        <v>1499230800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1"/>
        <v>468.85802469135803</v>
      </c>
      <c r="G672" t="s">
        <v>20</v>
      </c>
      <c r="H672">
        <v>1101</v>
      </c>
      <c r="I672">
        <f t="shared" si="44"/>
        <v>68.989999999999995</v>
      </c>
      <c r="J672" t="s">
        <v>21</v>
      </c>
      <c r="K672" t="s">
        <v>22</v>
      </c>
      <c r="L672">
        <v>1456380000</v>
      </c>
      <c r="M672" s="9">
        <f t="shared" si="42"/>
        <v>42425.25</v>
      </c>
      <c r="N672">
        <v>1457416800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1"/>
        <v>122.05635245901641</v>
      </c>
      <c r="G673" t="s">
        <v>20</v>
      </c>
      <c r="H673">
        <v>1073</v>
      </c>
      <c r="I673">
        <f t="shared" si="44"/>
        <v>111.02</v>
      </c>
      <c r="J673" t="s">
        <v>21</v>
      </c>
      <c r="K673" t="s">
        <v>22</v>
      </c>
      <c r="L673">
        <v>1280552400</v>
      </c>
      <c r="M673" s="9">
        <f t="shared" si="42"/>
        <v>40390.208333333336</v>
      </c>
      <c r="N673">
        <v>1280898000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776</v>
      </c>
      <c r="B674" s="4" t="s">
        <v>1587</v>
      </c>
      <c r="C674" s="3" t="s">
        <v>1588</v>
      </c>
      <c r="D674">
        <v>110800</v>
      </c>
      <c r="E674">
        <v>72623</v>
      </c>
      <c r="F674" s="5">
        <f t="shared" si="41"/>
        <v>65.544223826714799</v>
      </c>
      <c r="G674" t="s">
        <v>14</v>
      </c>
      <c r="H674">
        <v>4428</v>
      </c>
      <c r="I674">
        <f t="shared" si="44"/>
        <v>16.399999999999999</v>
      </c>
      <c r="J674" t="s">
        <v>21</v>
      </c>
      <c r="K674" t="s">
        <v>22</v>
      </c>
      <c r="L674">
        <v>1562216400</v>
      </c>
      <c r="M674" s="9">
        <f t="shared" si="42"/>
        <v>43650.208333333328</v>
      </c>
      <c r="N674">
        <v>1563771600</v>
      </c>
      <c r="O674" s="9">
        <f t="shared" si="43"/>
        <v>43668.208333333328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266</v>
      </c>
      <c r="B675" s="4" t="s">
        <v>584</v>
      </c>
      <c r="C675" s="3" t="s">
        <v>585</v>
      </c>
      <c r="D675">
        <v>111900</v>
      </c>
      <c r="E675">
        <v>85902</v>
      </c>
      <c r="F675" s="5">
        <f t="shared" si="41"/>
        <v>76.766756032171585</v>
      </c>
      <c r="G675" t="s">
        <v>14</v>
      </c>
      <c r="H675">
        <v>58</v>
      </c>
      <c r="I675">
        <f t="shared" si="44"/>
        <v>1481.07</v>
      </c>
      <c r="J675" t="s">
        <v>107</v>
      </c>
      <c r="K675" t="s">
        <v>108</v>
      </c>
      <c r="L675">
        <v>1415340000</v>
      </c>
      <c r="M675" s="9">
        <f t="shared" si="42"/>
        <v>41950.25</v>
      </c>
      <c r="N675">
        <v>1418191200</v>
      </c>
      <c r="O675" s="9">
        <f t="shared" si="43"/>
        <v>41983.25</v>
      </c>
      <c r="P675" t="b">
        <v>0</v>
      </c>
      <c r="Q675" t="b">
        <v>1</v>
      </c>
      <c r="R675" t="s">
        <v>159</v>
      </c>
      <c r="S675" t="s">
        <v>2035</v>
      </c>
      <c r="T675" t="s">
        <v>2058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1"/>
        <v>33.53837141183363</v>
      </c>
      <c r="G676" t="s">
        <v>74</v>
      </c>
      <c r="H676">
        <v>1218</v>
      </c>
      <c r="I676">
        <f t="shared" si="44"/>
        <v>47</v>
      </c>
      <c r="J676" t="s">
        <v>21</v>
      </c>
      <c r="K676" t="s">
        <v>22</v>
      </c>
      <c r="L676">
        <v>1313730000</v>
      </c>
      <c r="M676" s="9">
        <f t="shared" si="42"/>
        <v>40774.208333333336</v>
      </c>
      <c r="N676">
        <v>1317790800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1"/>
        <v>122.97938144329896</v>
      </c>
      <c r="G677" t="s">
        <v>20</v>
      </c>
      <c r="H677">
        <v>331</v>
      </c>
      <c r="I677">
        <f t="shared" si="44"/>
        <v>36.04</v>
      </c>
      <c r="J677" t="s">
        <v>21</v>
      </c>
      <c r="K677" t="s">
        <v>22</v>
      </c>
      <c r="L677">
        <v>1568178000</v>
      </c>
      <c r="M677" s="9">
        <f t="shared" si="42"/>
        <v>43719.208333333328</v>
      </c>
      <c r="N677">
        <v>1568782800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1"/>
        <v>189.74959871589084</v>
      </c>
      <c r="G678" t="s">
        <v>20</v>
      </c>
      <c r="H678">
        <v>1170</v>
      </c>
      <c r="I678">
        <f t="shared" si="44"/>
        <v>101.04</v>
      </c>
      <c r="J678" t="s">
        <v>21</v>
      </c>
      <c r="K678" t="s">
        <v>22</v>
      </c>
      <c r="L678">
        <v>1348635600</v>
      </c>
      <c r="M678" s="9">
        <f t="shared" si="42"/>
        <v>41178.208333333336</v>
      </c>
      <c r="N678">
        <v>1349413200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415</v>
      </c>
      <c r="B679" s="4" t="s">
        <v>880</v>
      </c>
      <c r="C679" s="3" t="s">
        <v>881</v>
      </c>
      <c r="D679">
        <v>113500</v>
      </c>
      <c r="E679">
        <v>12552</v>
      </c>
      <c r="F679" s="5">
        <f t="shared" si="41"/>
        <v>11.059030837004405</v>
      </c>
      <c r="G679" t="s">
        <v>14</v>
      </c>
      <c r="H679">
        <v>111</v>
      </c>
      <c r="I679">
        <f t="shared" si="44"/>
        <v>113.08</v>
      </c>
      <c r="J679" t="s">
        <v>21</v>
      </c>
      <c r="K679" t="s">
        <v>22</v>
      </c>
      <c r="L679">
        <v>1326434400</v>
      </c>
      <c r="M679" s="9">
        <f t="shared" si="42"/>
        <v>40921.25</v>
      </c>
      <c r="N679">
        <v>1327903200</v>
      </c>
      <c r="O679" s="9">
        <f t="shared" si="43"/>
        <v>40938.25</v>
      </c>
      <c r="P679" t="b">
        <v>0</v>
      </c>
      <c r="Q679" t="b">
        <v>0</v>
      </c>
      <c r="R679" t="s">
        <v>33</v>
      </c>
      <c r="S679" t="s">
        <v>2039</v>
      </c>
      <c r="T679" t="s">
        <v>2040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1"/>
        <v>17.968844221105527</v>
      </c>
      <c r="G680" t="s">
        <v>74</v>
      </c>
      <c r="H680">
        <v>215</v>
      </c>
      <c r="I680">
        <f t="shared" si="44"/>
        <v>83.16</v>
      </c>
      <c r="J680" t="s">
        <v>21</v>
      </c>
      <c r="K680" t="s">
        <v>22</v>
      </c>
      <c r="L680">
        <v>1547877600</v>
      </c>
      <c r="M680" s="9">
        <f t="shared" si="42"/>
        <v>43484.25</v>
      </c>
      <c r="N680">
        <v>1548050400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1"/>
        <v>1036.5</v>
      </c>
      <c r="G681" t="s">
        <v>20</v>
      </c>
      <c r="H681">
        <v>363</v>
      </c>
      <c r="I681">
        <f t="shared" si="44"/>
        <v>39.979999999999997</v>
      </c>
      <c r="J681" t="s">
        <v>21</v>
      </c>
      <c r="K681" t="s">
        <v>22</v>
      </c>
      <c r="L681">
        <v>1571374800</v>
      </c>
      <c r="M681" s="9">
        <f t="shared" si="42"/>
        <v>43756.208333333328</v>
      </c>
      <c r="N681">
        <v>1571806800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x14ac:dyDescent="0.35">
      <c r="A682">
        <v>341</v>
      </c>
      <c r="B682" s="4" t="s">
        <v>734</v>
      </c>
      <c r="C682" s="3" t="s">
        <v>735</v>
      </c>
      <c r="D682">
        <v>114300</v>
      </c>
      <c r="E682">
        <v>96777</v>
      </c>
      <c r="F682" s="5">
        <f t="shared" si="41"/>
        <v>84.669291338582681</v>
      </c>
      <c r="G682" t="s">
        <v>14</v>
      </c>
      <c r="H682">
        <v>2955</v>
      </c>
      <c r="I682">
        <f t="shared" si="44"/>
        <v>32.75</v>
      </c>
      <c r="J682" t="s">
        <v>21</v>
      </c>
      <c r="K682" t="s">
        <v>22</v>
      </c>
      <c r="L682">
        <v>1440738000</v>
      </c>
      <c r="M682" s="9">
        <f t="shared" si="42"/>
        <v>42244.208333333328</v>
      </c>
      <c r="N682">
        <v>1441342800</v>
      </c>
      <c r="O682" s="9">
        <f t="shared" si="43"/>
        <v>42251.208333333328</v>
      </c>
      <c r="P682" t="b">
        <v>0</v>
      </c>
      <c r="Q682" t="b">
        <v>0</v>
      </c>
      <c r="R682" t="s">
        <v>60</v>
      </c>
      <c r="S682" t="s">
        <v>2035</v>
      </c>
      <c r="T682" t="s">
        <v>2045</v>
      </c>
    </row>
    <row r="683" spans="1:20" x14ac:dyDescent="0.35">
      <c r="A683">
        <v>176</v>
      </c>
      <c r="B683" s="4" t="s">
        <v>404</v>
      </c>
      <c r="C683" s="3" t="s">
        <v>405</v>
      </c>
      <c r="D683">
        <v>115000</v>
      </c>
      <c r="E683">
        <v>86060</v>
      </c>
      <c r="F683" s="5">
        <f t="shared" si="41"/>
        <v>74.834782608695647</v>
      </c>
      <c r="G683" t="s">
        <v>14</v>
      </c>
      <c r="H683">
        <v>1657</v>
      </c>
      <c r="I683">
        <f t="shared" si="44"/>
        <v>51.94</v>
      </c>
      <c r="J683" t="s">
        <v>21</v>
      </c>
      <c r="K683" t="s">
        <v>22</v>
      </c>
      <c r="L683">
        <v>1472878800</v>
      </c>
      <c r="M683" s="9">
        <f t="shared" si="42"/>
        <v>42616.208333333328</v>
      </c>
      <c r="N683">
        <v>1473656400</v>
      </c>
      <c r="O683" s="9">
        <f t="shared" si="43"/>
        <v>42625.208333333328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1"/>
        <v>150.16666666666666</v>
      </c>
      <c r="G684" t="s">
        <v>20</v>
      </c>
      <c r="H684">
        <v>103</v>
      </c>
      <c r="I684">
        <f t="shared" si="44"/>
        <v>78.73</v>
      </c>
      <c r="J684" t="s">
        <v>21</v>
      </c>
      <c r="K684" t="s">
        <v>22</v>
      </c>
      <c r="L684">
        <v>1386741600</v>
      </c>
      <c r="M684" s="9">
        <f t="shared" si="42"/>
        <v>41619.25</v>
      </c>
      <c r="N684">
        <v>1387519200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1"/>
        <v>358.43478260869563</v>
      </c>
      <c r="G685" t="s">
        <v>20</v>
      </c>
      <c r="H685">
        <v>147</v>
      </c>
      <c r="I685">
        <f t="shared" si="44"/>
        <v>56.08</v>
      </c>
      <c r="J685" t="s">
        <v>21</v>
      </c>
      <c r="K685" t="s">
        <v>22</v>
      </c>
      <c r="L685">
        <v>1537074000</v>
      </c>
      <c r="M685" s="9">
        <f t="shared" si="42"/>
        <v>43359.208333333328</v>
      </c>
      <c r="N685">
        <v>1537246800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1"/>
        <v>542.85714285714289</v>
      </c>
      <c r="G686" t="s">
        <v>20</v>
      </c>
      <c r="H686">
        <v>110</v>
      </c>
      <c r="I686">
        <f t="shared" si="44"/>
        <v>69.09</v>
      </c>
      <c r="J686" t="s">
        <v>15</v>
      </c>
      <c r="K686" t="s">
        <v>16</v>
      </c>
      <c r="L686">
        <v>1277787600</v>
      </c>
      <c r="M686" s="9">
        <f t="shared" si="42"/>
        <v>40358.208333333336</v>
      </c>
      <c r="N686">
        <v>1279515600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732</v>
      </c>
      <c r="B687" s="4" t="s">
        <v>1502</v>
      </c>
      <c r="C687" s="3" t="s">
        <v>1503</v>
      </c>
      <c r="D687">
        <v>117000</v>
      </c>
      <c r="E687">
        <v>107622</v>
      </c>
      <c r="F687" s="5">
        <f t="shared" si="41"/>
        <v>91.984615384615381</v>
      </c>
      <c r="G687" t="s">
        <v>14</v>
      </c>
      <c r="H687">
        <v>926</v>
      </c>
      <c r="I687">
        <f t="shared" si="44"/>
        <v>116.22</v>
      </c>
      <c r="J687" t="s">
        <v>21</v>
      </c>
      <c r="K687" t="s">
        <v>22</v>
      </c>
      <c r="L687">
        <v>1490158800</v>
      </c>
      <c r="M687" s="9">
        <f t="shared" si="42"/>
        <v>42816.208333333328</v>
      </c>
      <c r="N687">
        <v>1492146000</v>
      </c>
      <c r="O687" s="9">
        <f t="shared" si="43"/>
        <v>42839.208333333328</v>
      </c>
      <c r="P687" t="b">
        <v>0</v>
      </c>
      <c r="Q687" t="b">
        <v>1</v>
      </c>
      <c r="R687" t="s">
        <v>23</v>
      </c>
      <c r="S687" t="s">
        <v>2035</v>
      </c>
      <c r="T687" t="s">
        <v>2036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1"/>
        <v>191.74666666666667</v>
      </c>
      <c r="G688" t="s">
        <v>20</v>
      </c>
      <c r="H688">
        <v>134</v>
      </c>
      <c r="I688">
        <f t="shared" si="44"/>
        <v>107.32</v>
      </c>
      <c r="J688" t="s">
        <v>21</v>
      </c>
      <c r="K688" t="s">
        <v>22</v>
      </c>
      <c r="L688">
        <v>1522126800</v>
      </c>
      <c r="M688" s="9">
        <f t="shared" si="42"/>
        <v>43186.208333333328</v>
      </c>
      <c r="N688">
        <v>1523077200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1"/>
        <v>932</v>
      </c>
      <c r="G689" t="s">
        <v>20</v>
      </c>
      <c r="H689">
        <v>269</v>
      </c>
      <c r="I689">
        <f t="shared" si="44"/>
        <v>51.97</v>
      </c>
      <c r="J689" t="s">
        <v>21</v>
      </c>
      <c r="K689" t="s">
        <v>22</v>
      </c>
      <c r="L689">
        <v>1489298400</v>
      </c>
      <c r="M689" s="9">
        <f t="shared" si="42"/>
        <v>42806.25</v>
      </c>
      <c r="N689">
        <v>1489554000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1"/>
        <v>429.27586206896552</v>
      </c>
      <c r="G690" t="s">
        <v>20</v>
      </c>
      <c r="H690">
        <v>175</v>
      </c>
      <c r="I690">
        <f t="shared" si="44"/>
        <v>71.14</v>
      </c>
      <c r="J690" t="s">
        <v>21</v>
      </c>
      <c r="K690" t="s">
        <v>22</v>
      </c>
      <c r="L690">
        <v>1547100000</v>
      </c>
      <c r="M690" s="9">
        <f t="shared" si="42"/>
        <v>43475.25</v>
      </c>
      <c r="N690">
        <v>1548482400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1"/>
        <v>100.65753424657535</v>
      </c>
      <c r="G691" t="s">
        <v>20</v>
      </c>
      <c r="H691">
        <v>69</v>
      </c>
      <c r="I691">
        <f t="shared" si="44"/>
        <v>106.49</v>
      </c>
      <c r="J691" t="s">
        <v>21</v>
      </c>
      <c r="K691" t="s">
        <v>22</v>
      </c>
      <c r="L691">
        <v>1383022800</v>
      </c>
      <c r="M691" s="9">
        <f t="shared" si="42"/>
        <v>41576.208333333336</v>
      </c>
      <c r="N691">
        <v>1384063200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1"/>
        <v>226.61111111111109</v>
      </c>
      <c r="G692" t="s">
        <v>20</v>
      </c>
      <c r="H692">
        <v>190</v>
      </c>
      <c r="I692">
        <f t="shared" si="44"/>
        <v>42.94</v>
      </c>
      <c r="J692" t="s">
        <v>21</v>
      </c>
      <c r="K692" t="s">
        <v>22</v>
      </c>
      <c r="L692">
        <v>1322373600</v>
      </c>
      <c r="M692" s="9">
        <f t="shared" si="42"/>
        <v>40874.25</v>
      </c>
      <c r="N692">
        <v>1322892000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1"/>
        <v>142.38</v>
      </c>
      <c r="G693" t="s">
        <v>20</v>
      </c>
      <c r="H693">
        <v>237</v>
      </c>
      <c r="I693">
        <f t="shared" si="44"/>
        <v>30.04</v>
      </c>
      <c r="J693" t="s">
        <v>21</v>
      </c>
      <c r="K693" t="s">
        <v>22</v>
      </c>
      <c r="L693">
        <v>1349240400</v>
      </c>
      <c r="M693" s="9">
        <f t="shared" si="42"/>
        <v>41185.208333333336</v>
      </c>
      <c r="N693">
        <v>1350709200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715</v>
      </c>
      <c r="B694" s="4" t="s">
        <v>1468</v>
      </c>
      <c r="C694" s="3" t="s">
        <v>1469</v>
      </c>
      <c r="D694">
        <v>118000</v>
      </c>
      <c r="E694">
        <v>28870</v>
      </c>
      <c r="F694" s="5">
        <f t="shared" si="41"/>
        <v>24.466101694915253</v>
      </c>
      <c r="G694" t="s">
        <v>14</v>
      </c>
      <c r="H694">
        <v>77</v>
      </c>
      <c r="I694">
        <f t="shared" si="44"/>
        <v>374.94</v>
      </c>
      <c r="J694" t="s">
        <v>21</v>
      </c>
      <c r="K694" t="s">
        <v>22</v>
      </c>
      <c r="L694">
        <v>1281157200</v>
      </c>
      <c r="M694" s="9">
        <f t="shared" si="42"/>
        <v>40397.208333333336</v>
      </c>
      <c r="N694">
        <v>1281589200</v>
      </c>
      <c r="O694" s="9">
        <f t="shared" si="43"/>
        <v>40402.208333333336</v>
      </c>
      <c r="P694" t="b">
        <v>0</v>
      </c>
      <c r="Q694" t="b">
        <v>0</v>
      </c>
      <c r="R694" t="s">
        <v>292</v>
      </c>
      <c r="S694" t="s">
        <v>2050</v>
      </c>
      <c r="T694" t="s">
        <v>2061</v>
      </c>
    </row>
    <row r="695" spans="1:20" x14ac:dyDescent="0.35">
      <c r="A695">
        <v>308</v>
      </c>
      <c r="B695" s="4" t="s">
        <v>668</v>
      </c>
      <c r="C695" s="3" t="s">
        <v>669</v>
      </c>
      <c r="D695">
        <v>118200</v>
      </c>
      <c r="E695">
        <v>87560</v>
      </c>
      <c r="F695" s="5">
        <f t="shared" si="41"/>
        <v>74.077834179357026</v>
      </c>
      <c r="G695" t="s">
        <v>14</v>
      </c>
      <c r="H695">
        <v>1748</v>
      </c>
      <c r="I695">
        <f t="shared" si="44"/>
        <v>50.09</v>
      </c>
      <c r="J695" t="s">
        <v>21</v>
      </c>
      <c r="K695" t="s">
        <v>22</v>
      </c>
      <c r="L695">
        <v>1303102800</v>
      </c>
      <c r="M695" s="9">
        <f t="shared" si="42"/>
        <v>40651.208333333336</v>
      </c>
      <c r="N695">
        <v>1303189200</v>
      </c>
      <c r="O695" s="9">
        <f t="shared" si="43"/>
        <v>40652.208333333336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656</v>
      </c>
      <c r="B696" s="4" t="s">
        <v>1354</v>
      </c>
      <c r="C696" s="3" t="s">
        <v>1355</v>
      </c>
      <c r="D696">
        <v>118400</v>
      </c>
      <c r="E696">
        <v>49879</v>
      </c>
      <c r="F696" s="5">
        <f t="shared" si="41"/>
        <v>42.127533783783782</v>
      </c>
      <c r="G696" t="s">
        <v>14</v>
      </c>
      <c r="H696">
        <v>79</v>
      </c>
      <c r="I696">
        <f t="shared" si="44"/>
        <v>631.38</v>
      </c>
      <c r="J696" t="s">
        <v>26</v>
      </c>
      <c r="K696" t="s">
        <v>27</v>
      </c>
      <c r="L696">
        <v>1514440800</v>
      </c>
      <c r="M696" s="9">
        <f t="shared" si="42"/>
        <v>43097.25</v>
      </c>
      <c r="N696">
        <v>1514872800</v>
      </c>
      <c r="O696" s="9">
        <f t="shared" si="43"/>
        <v>43102.25</v>
      </c>
      <c r="P696" t="b">
        <v>0</v>
      </c>
      <c r="Q696" t="b">
        <v>0</v>
      </c>
      <c r="R696" t="s">
        <v>17</v>
      </c>
      <c r="S696" t="s">
        <v>2033</v>
      </c>
      <c r="T696" t="s">
        <v>2034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1"/>
        <v>133.93478260869566</v>
      </c>
      <c r="G697" t="s">
        <v>20</v>
      </c>
      <c r="H697">
        <v>196</v>
      </c>
      <c r="I697">
        <f t="shared" si="44"/>
        <v>62.87</v>
      </c>
      <c r="J697" t="s">
        <v>107</v>
      </c>
      <c r="K697" t="s">
        <v>108</v>
      </c>
      <c r="L697">
        <v>1447480800</v>
      </c>
      <c r="M697" s="9">
        <f t="shared" si="42"/>
        <v>42322.25</v>
      </c>
      <c r="N697">
        <v>1448863200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640</v>
      </c>
      <c r="B698" s="4" t="s">
        <v>1322</v>
      </c>
      <c r="C698" s="3" t="s">
        <v>1323</v>
      </c>
      <c r="D698">
        <v>119800</v>
      </c>
      <c r="E698">
        <v>19769</v>
      </c>
      <c r="F698" s="5">
        <f t="shared" si="41"/>
        <v>16.501669449081803</v>
      </c>
      <c r="G698" t="s">
        <v>14</v>
      </c>
      <c r="H698">
        <v>889</v>
      </c>
      <c r="I698">
        <f t="shared" si="44"/>
        <v>22.24</v>
      </c>
      <c r="J698" t="s">
        <v>21</v>
      </c>
      <c r="K698" t="s">
        <v>22</v>
      </c>
      <c r="L698">
        <v>1453096800</v>
      </c>
      <c r="M698" s="9">
        <f t="shared" si="42"/>
        <v>42387.25</v>
      </c>
      <c r="N698">
        <v>1453356000</v>
      </c>
      <c r="O698" s="9">
        <f t="shared" si="43"/>
        <v>42390.25</v>
      </c>
      <c r="P698" t="b">
        <v>0</v>
      </c>
      <c r="Q698" t="b">
        <v>0</v>
      </c>
      <c r="R698" t="s">
        <v>33</v>
      </c>
      <c r="S698" t="s">
        <v>2039</v>
      </c>
      <c r="T698" t="s">
        <v>2040</v>
      </c>
    </row>
    <row r="699" spans="1:20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1"/>
        <v>152.80062063615205</v>
      </c>
      <c r="G699" t="s">
        <v>20</v>
      </c>
      <c r="H699">
        <v>7295</v>
      </c>
      <c r="I699">
        <f t="shared" si="44"/>
        <v>27</v>
      </c>
      <c r="J699" t="s">
        <v>21</v>
      </c>
      <c r="K699" t="s">
        <v>22</v>
      </c>
      <c r="L699">
        <v>1522472400</v>
      </c>
      <c r="M699" s="9">
        <f t="shared" si="42"/>
        <v>43190.208333333328</v>
      </c>
      <c r="N699">
        <v>1522645200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1"/>
        <v>446.69121140142522</v>
      </c>
      <c r="G700" t="s">
        <v>20</v>
      </c>
      <c r="H700">
        <v>2893</v>
      </c>
      <c r="I700">
        <f t="shared" si="44"/>
        <v>65</v>
      </c>
      <c r="J700" t="s">
        <v>15</v>
      </c>
      <c r="K700" t="s">
        <v>16</v>
      </c>
      <c r="L700">
        <v>1322114400</v>
      </c>
      <c r="M700" s="9">
        <f t="shared" si="42"/>
        <v>40871.25</v>
      </c>
      <c r="N700">
        <v>1323324000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659</v>
      </c>
      <c r="B701" s="4" t="s">
        <v>1360</v>
      </c>
      <c r="C701" s="3" t="s">
        <v>1361</v>
      </c>
      <c r="D701">
        <v>120700</v>
      </c>
      <c r="E701">
        <v>57010</v>
      </c>
      <c r="F701" s="5">
        <f t="shared" si="41"/>
        <v>47.232808616404313</v>
      </c>
      <c r="G701" t="s">
        <v>14</v>
      </c>
      <c r="H701">
        <v>56</v>
      </c>
      <c r="I701">
        <f t="shared" si="44"/>
        <v>1018.04</v>
      </c>
      <c r="J701" t="s">
        <v>40</v>
      </c>
      <c r="K701" t="s">
        <v>41</v>
      </c>
      <c r="L701">
        <v>1296108000</v>
      </c>
      <c r="M701" s="9">
        <f t="shared" si="42"/>
        <v>40570.25</v>
      </c>
      <c r="N701">
        <v>1296194400</v>
      </c>
      <c r="O701" s="9">
        <f t="shared" si="43"/>
        <v>40571.25</v>
      </c>
      <c r="P701" t="b">
        <v>0</v>
      </c>
      <c r="Q701" t="b">
        <v>0</v>
      </c>
      <c r="R701" t="s">
        <v>42</v>
      </c>
      <c r="S701" t="s">
        <v>2041</v>
      </c>
      <c r="T701" t="s">
        <v>2042</v>
      </c>
    </row>
    <row r="702" spans="1:20" x14ac:dyDescent="0.35">
      <c r="A702">
        <v>973</v>
      </c>
      <c r="B702" s="4" t="s">
        <v>1975</v>
      </c>
      <c r="C702" s="3" t="s">
        <v>1976</v>
      </c>
      <c r="D702">
        <v>121100</v>
      </c>
      <c r="E702">
        <v>26176</v>
      </c>
      <c r="F702" s="5">
        <f t="shared" si="41"/>
        <v>21.615194054500414</v>
      </c>
      <c r="G702" t="s">
        <v>14</v>
      </c>
      <c r="H702">
        <v>1</v>
      </c>
      <c r="I702">
        <f t="shared" si="44"/>
        <v>26176</v>
      </c>
      <c r="J702" t="s">
        <v>21</v>
      </c>
      <c r="K702" t="s">
        <v>22</v>
      </c>
      <c r="L702">
        <v>1291960800</v>
      </c>
      <c r="M702" s="9">
        <f t="shared" si="42"/>
        <v>40522.25</v>
      </c>
      <c r="N702">
        <v>1292133600</v>
      </c>
      <c r="O702" s="9">
        <f t="shared" si="43"/>
        <v>40524.25</v>
      </c>
      <c r="P702" t="b">
        <v>0</v>
      </c>
      <c r="Q702" t="b">
        <v>1</v>
      </c>
      <c r="R702" t="s">
        <v>33</v>
      </c>
      <c r="S702" t="s">
        <v>2039</v>
      </c>
      <c r="T702" t="s">
        <v>2040</v>
      </c>
    </row>
    <row r="703" spans="1:20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1"/>
        <v>175.02692307692308</v>
      </c>
      <c r="G703" t="s">
        <v>20</v>
      </c>
      <c r="H703">
        <v>820</v>
      </c>
      <c r="I703">
        <f t="shared" si="44"/>
        <v>110.99</v>
      </c>
      <c r="J703" t="s">
        <v>21</v>
      </c>
      <c r="K703" t="s">
        <v>22</v>
      </c>
      <c r="L703">
        <v>1301202000</v>
      </c>
      <c r="M703" s="9">
        <f t="shared" si="42"/>
        <v>40629.208333333336</v>
      </c>
      <c r="N703">
        <v>1301806800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x14ac:dyDescent="0.35">
      <c r="A704">
        <v>433</v>
      </c>
      <c r="B704" s="4" t="s">
        <v>915</v>
      </c>
      <c r="C704" s="3" t="s">
        <v>916</v>
      </c>
      <c r="D704">
        <v>121400</v>
      </c>
      <c r="E704">
        <v>65755</v>
      </c>
      <c r="F704" s="5">
        <f t="shared" si="41"/>
        <v>54.163920922570021</v>
      </c>
      <c r="G704" t="s">
        <v>14</v>
      </c>
      <c r="H704">
        <v>83</v>
      </c>
      <c r="I704">
        <f t="shared" si="44"/>
        <v>792.23</v>
      </c>
      <c r="J704" t="s">
        <v>21</v>
      </c>
      <c r="K704" t="s">
        <v>22</v>
      </c>
      <c r="L704">
        <v>1385359200</v>
      </c>
      <c r="M704" s="9">
        <f t="shared" si="42"/>
        <v>41603.25</v>
      </c>
      <c r="N704">
        <v>1386741600</v>
      </c>
      <c r="O704" s="9">
        <f t="shared" si="43"/>
        <v>41619.25</v>
      </c>
      <c r="P704" t="b">
        <v>0</v>
      </c>
      <c r="Q704" t="b">
        <v>1</v>
      </c>
      <c r="R704" t="s">
        <v>42</v>
      </c>
      <c r="S704" t="s">
        <v>2041</v>
      </c>
      <c r="T704" t="s">
        <v>2042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1"/>
        <v>311.87381703470032</v>
      </c>
      <c r="G705" t="s">
        <v>20</v>
      </c>
      <c r="H705">
        <v>2038</v>
      </c>
      <c r="I705">
        <f t="shared" si="44"/>
        <v>97.02</v>
      </c>
      <c r="J705" t="s">
        <v>21</v>
      </c>
      <c r="K705" t="s">
        <v>22</v>
      </c>
      <c r="L705">
        <v>1334984400</v>
      </c>
      <c r="M705" s="9">
        <f t="shared" si="42"/>
        <v>41020.208333333336</v>
      </c>
      <c r="N705">
        <v>1336453200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ref="F706:F769" si="45">100*(E706/D706)</f>
        <v>122.78160919540231</v>
      </c>
      <c r="G706" t="s">
        <v>20</v>
      </c>
      <c r="H706">
        <v>116</v>
      </c>
      <c r="I706">
        <f t="shared" si="44"/>
        <v>92.09</v>
      </c>
      <c r="J706" t="s">
        <v>21</v>
      </c>
      <c r="K706" t="s">
        <v>22</v>
      </c>
      <c r="L706">
        <v>1467608400</v>
      </c>
      <c r="M706" s="9">
        <f t="shared" ref="M706:M769" si="46">(((L706/60)/60)/24)+DATE(1970,1,1)</f>
        <v>42555.208333333328</v>
      </c>
      <c r="N706">
        <v>1468904400</v>
      </c>
      <c r="O706" s="9">
        <f t="shared" ref="O706:O769" si="47">(((N706/60)/60)/24)+DATE(1970,1,1)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221</v>
      </c>
      <c r="B707" s="4" t="s">
        <v>495</v>
      </c>
      <c r="C707" s="3" t="s">
        <v>496</v>
      </c>
      <c r="D707">
        <v>121500</v>
      </c>
      <c r="E707">
        <v>119830</v>
      </c>
      <c r="F707" s="5">
        <f t="shared" si="45"/>
        <v>98.625514403292186</v>
      </c>
      <c r="G707" t="s">
        <v>14</v>
      </c>
      <c r="H707">
        <v>2025</v>
      </c>
      <c r="I707">
        <f t="shared" si="44"/>
        <v>59.18</v>
      </c>
      <c r="J707" t="s">
        <v>21</v>
      </c>
      <c r="K707" t="s">
        <v>22</v>
      </c>
      <c r="L707">
        <v>1340254800</v>
      </c>
      <c r="M707" s="9">
        <f t="shared" si="46"/>
        <v>41081.208333333336</v>
      </c>
      <c r="N707">
        <v>1340427600</v>
      </c>
      <c r="O707" s="9">
        <f t="shared" si="47"/>
        <v>41083.208333333336</v>
      </c>
      <c r="P707" t="b">
        <v>1</v>
      </c>
      <c r="Q707" t="b">
        <v>0</v>
      </c>
      <c r="R707" t="s">
        <v>17</v>
      </c>
      <c r="S707" t="s">
        <v>2033</v>
      </c>
      <c r="T707" t="s">
        <v>2034</v>
      </c>
    </row>
    <row r="708" spans="1:20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5"/>
        <v>127.84686346863469</v>
      </c>
      <c r="G708" t="s">
        <v>20</v>
      </c>
      <c r="H708">
        <v>1345</v>
      </c>
      <c r="I708">
        <f t="shared" si="44"/>
        <v>103.04</v>
      </c>
      <c r="J708" t="s">
        <v>26</v>
      </c>
      <c r="K708" t="s">
        <v>27</v>
      </c>
      <c r="L708">
        <v>1546754400</v>
      </c>
      <c r="M708" s="9">
        <f t="shared" si="46"/>
        <v>43471.25</v>
      </c>
      <c r="N708">
        <v>1547445600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5"/>
        <v>158.61643835616439</v>
      </c>
      <c r="G709" t="s">
        <v>20</v>
      </c>
      <c r="H709">
        <v>168</v>
      </c>
      <c r="I709">
        <f t="shared" si="44"/>
        <v>68.92</v>
      </c>
      <c r="J709" t="s">
        <v>21</v>
      </c>
      <c r="K709" t="s">
        <v>22</v>
      </c>
      <c r="L709">
        <v>1544248800</v>
      </c>
      <c r="M709" s="9">
        <f t="shared" si="46"/>
        <v>43442.25</v>
      </c>
      <c r="N709">
        <v>1547359200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5"/>
        <v>707.05882352941171</v>
      </c>
      <c r="G710" t="s">
        <v>20</v>
      </c>
      <c r="H710">
        <v>137</v>
      </c>
      <c r="I710">
        <f t="shared" si="44"/>
        <v>87.74</v>
      </c>
      <c r="J710" t="s">
        <v>98</v>
      </c>
      <c r="K710" t="s">
        <v>99</v>
      </c>
      <c r="L710">
        <v>1495429200</v>
      </c>
      <c r="M710" s="9">
        <f t="shared" si="46"/>
        <v>42877.208333333328</v>
      </c>
      <c r="N710">
        <v>1496293200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5"/>
        <v>142.38775510204081</v>
      </c>
      <c r="G711" t="s">
        <v>20</v>
      </c>
      <c r="H711">
        <v>186</v>
      </c>
      <c r="I711">
        <f t="shared" si="44"/>
        <v>75.02</v>
      </c>
      <c r="J711" t="s">
        <v>107</v>
      </c>
      <c r="K711" t="s">
        <v>108</v>
      </c>
      <c r="L711">
        <v>1334811600</v>
      </c>
      <c r="M711" s="9">
        <f t="shared" si="46"/>
        <v>41018.208333333336</v>
      </c>
      <c r="N711">
        <v>1335416400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5"/>
        <v>147.86046511627907</v>
      </c>
      <c r="G712" t="s">
        <v>20</v>
      </c>
      <c r="H712">
        <v>125</v>
      </c>
      <c r="I712">
        <f t="shared" si="44"/>
        <v>50.86</v>
      </c>
      <c r="J712" t="s">
        <v>21</v>
      </c>
      <c r="K712" t="s">
        <v>22</v>
      </c>
      <c r="L712">
        <v>1531544400</v>
      </c>
      <c r="M712" s="9">
        <f t="shared" si="46"/>
        <v>43295.208333333328</v>
      </c>
      <c r="N712">
        <v>1532149200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x14ac:dyDescent="0.35">
      <c r="A713">
        <v>253</v>
      </c>
      <c r="B713" s="4" t="s">
        <v>558</v>
      </c>
      <c r="C713" s="3" t="s">
        <v>559</v>
      </c>
      <c r="D713">
        <v>121500</v>
      </c>
      <c r="E713">
        <v>108161</v>
      </c>
      <c r="F713" s="5">
        <f t="shared" si="45"/>
        <v>89.021399176954731</v>
      </c>
      <c r="G713" t="s">
        <v>14</v>
      </c>
      <c r="H713">
        <v>14</v>
      </c>
      <c r="I713">
        <f t="shared" si="44"/>
        <v>7725.79</v>
      </c>
      <c r="J713" t="s">
        <v>15</v>
      </c>
      <c r="K713" t="s">
        <v>16</v>
      </c>
      <c r="L713">
        <v>1302238800</v>
      </c>
      <c r="M713" s="9">
        <f t="shared" si="46"/>
        <v>40641.208333333336</v>
      </c>
      <c r="N713">
        <v>1303275600</v>
      </c>
      <c r="O713" s="9">
        <f t="shared" si="47"/>
        <v>40653.208333333336</v>
      </c>
      <c r="P713" t="b">
        <v>0</v>
      </c>
      <c r="Q713" t="b">
        <v>0</v>
      </c>
      <c r="R713" t="s">
        <v>53</v>
      </c>
      <c r="S713" t="s">
        <v>2041</v>
      </c>
      <c r="T713" t="s">
        <v>2044</v>
      </c>
    </row>
    <row r="714" spans="1:20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5"/>
        <v>1840.625</v>
      </c>
      <c r="G714" t="s">
        <v>20</v>
      </c>
      <c r="H714">
        <v>202</v>
      </c>
      <c r="I714">
        <f t="shared" si="44"/>
        <v>72.900000000000006</v>
      </c>
      <c r="J714" t="s">
        <v>21</v>
      </c>
      <c r="K714" t="s">
        <v>22</v>
      </c>
      <c r="L714">
        <v>1467954000</v>
      </c>
      <c r="M714" s="9">
        <f t="shared" si="46"/>
        <v>42559.208333333328</v>
      </c>
      <c r="N714">
        <v>1471496400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5"/>
        <v>161.94202898550725</v>
      </c>
      <c r="G715" t="s">
        <v>20</v>
      </c>
      <c r="H715">
        <v>103</v>
      </c>
      <c r="I715">
        <f t="shared" si="44"/>
        <v>108.49</v>
      </c>
      <c r="J715" t="s">
        <v>21</v>
      </c>
      <c r="K715" t="s">
        <v>22</v>
      </c>
      <c r="L715">
        <v>1471842000</v>
      </c>
      <c r="M715" s="9">
        <f t="shared" si="46"/>
        <v>42604.208333333328</v>
      </c>
      <c r="N715">
        <v>1472878800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5"/>
        <v>472.82077922077923</v>
      </c>
      <c r="G716" t="s">
        <v>20</v>
      </c>
      <c r="H716">
        <v>1785</v>
      </c>
      <c r="I716">
        <f t="shared" si="44"/>
        <v>101.98</v>
      </c>
      <c r="J716" t="s">
        <v>21</v>
      </c>
      <c r="K716" t="s">
        <v>22</v>
      </c>
      <c r="L716">
        <v>1408424400</v>
      </c>
      <c r="M716" s="9">
        <f t="shared" si="46"/>
        <v>41870.208333333336</v>
      </c>
      <c r="N716">
        <v>1408510800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830</v>
      </c>
      <c r="B717" s="4" t="s">
        <v>1693</v>
      </c>
      <c r="C717" s="3" t="s">
        <v>1694</v>
      </c>
      <c r="D717">
        <v>121600</v>
      </c>
      <c r="E717">
        <v>1424</v>
      </c>
      <c r="F717" s="5">
        <f t="shared" si="45"/>
        <v>1.1710526315789473</v>
      </c>
      <c r="G717" t="s">
        <v>14</v>
      </c>
      <c r="H717">
        <v>656</v>
      </c>
      <c r="I717">
        <f t="shared" si="44"/>
        <v>2.17</v>
      </c>
      <c r="J717" t="s">
        <v>21</v>
      </c>
      <c r="K717" t="s">
        <v>22</v>
      </c>
      <c r="L717">
        <v>1514959200</v>
      </c>
      <c r="M717" s="9">
        <f t="shared" si="46"/>
        <v>43103.25</v>
      </c>
      <c r="N717">
        <v>1520056800</v>
      </c>
      <c r="O717" s="9">
        <f t="shared" si="47"/>
        <v>43162.25</v>
      </c>
      <c r="P717" t="b">
        <v>0</v>
      </c>
      <c r="Q717" t="b">
        <v>0</v>
      </c>
      <c r="R717" t="s">
        <v>33</v>
      </c>
      <c r="S717" t="s">
        <v>2039</v>
      </c>
      <c r="T717" t="s">
        <v>2040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5"/>
        <v>517.65</v>
      </c>
      <c r="G718" t="s">
        <v>20</v>
      </c>
      <c r="H718">
        <v>157</v>
      </c>
      <c r="I718">
        <f t="shared" si="44"/>
        <v>65.94</v>
      </c>
      <c r="J718" t="s">
        <v>21</v>
      </c>
      <c r="K718" t="s">
        <v>22</v>
      </c>
      <c r="L718">
        <v>1373432400</v>
      </c>
      <c r="M718" s="9">
        <f t="shared" si="46"/>
        <v>41465.208333333336</v>
      </c>
      <c r="N718">
        <v>1375851600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5"/>
        <v>247.64285714285714</v>
      </c>
      <c r="G719" t="s">
        <v>20</v>
      </c>
      <c r="H719">
        <v>555</v>
      </c>
      <c r="I719">
        <f t="shared" si="44"/>
        <v>24.99</v>
      </c>
      <c r="J719" t="s">
        <v>21</v>
      </c>
      <c r="K719" t="s">
        <v>22</v>
      </c>
      <c r="L719">
        <v>1313989200</v>
      </c>
      <c r="M719" s="9">
        <f t="shared" si="46"/>
        <v>40777.208333333336</v>
      </c>
      <c r="N719">
        <v>1315803600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5"/>
        <v>100.20481927710843</v>
      </c>
      <c r="G720" t="s">
        <v>20</v>
      </c>
      <c r="H720">
        <v>297</v>
      </c>
      <c r="I720">
        <f t="shared" si="44"/>
        <v>28</v>
      </c>
      <c r="J720" t="s">
        <v>21</v>
      </c>
      <c r="K720" t="s">
        <v>22</v>
      </c>
      <c r="L720">
        <v>1371445200</v>
      </c>
      <c r="M720" s="9">
        <f t="shared" si="46"/>
        <v>41442.208333333336</v>
      </c>
      <c r="N720">
        <v>1373691600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5"/>
        <v>153</v>
      </c>
      <c r="G721" t="s">
        <v>20</v>
      </c>
      <c r="H721">
        <v>123</v>
      </c>
      <c r="I721">
        <f t="shared" si="44"/>
        <v>85.83</v>
      </c>
      <c r="J721" t="s">
        <v>21</v>
      </c>
      <c r="K721" t="s">
        <v>22</v>
      </c>
      <c r="L721">
        <v>1338267600</v>
      </c>
      <c r="M721" s="9">
        <f t="shared" si="46"/>
        <v>41058.208333333336</v>
      </c>
      <c r="N721">
        <v>1339218000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5"/>
        <v>37.091954022988503</v>
      </c>
      <c r="G722" t="s">
        <v>74</v>
      </c>
      <c r="H722">
        <v>38</v>
      </c>
      <c r="I722">
        <f t="shared" si="44"/>
        <v>84.92</v>
      </c>
      <c r="J722" t="s">
        <v>36</v>
      </c>
      <c r="K722" t="s">
        <v>37</v>
      </c>
      <c r="L722">
        <v>1519192800</v>
      </c>
      <c r="M722" s="9">
        <f t="shared" si="46"/>
        <v>43152.25</v>
      </c>
      <c r="N722">
        <v>1520402400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5"/>
        <v>4.392394822006473</v>
      </c>
      <c r="G723" t="s">
        <v>74</v>
      </c>
      <c r="H723">
        <v>60</v>
      </c>
      <c r="I723">
        <f t="shared" si="44"/>
        <v>90.48</v>
      </c>
      <c r="J723" t="s">
        <v>21</v>
      </c>
      <c r="K723" t="s">
        <v>22</v>
      </c>
      <c r="L723">
        <v>1522818000</v>
      </c>
      <c r="M723" s="9">
        <f t="shared" si="46"/>
        <v>43194.208333333328</v>
      </c>
      <c r="N723">
        <v>1523336400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5"/>
        <v>156.50721649484535</v>
      </c>
      <c r="G724" t="s">
        <v>20</v>
      </c>
      <c r="H724">
        <v>3036</v>
      </c>
      <c r="I724">
        <f t="shared" si="44"/>
        <v>25</v>
      </c>
      <c r="J724" t="s">
        <v>21</v>
      </c>
      <c r="K724" t="s">
        <v>22</v>
      </c>
      <c r="L724">
        <v>1509948000</v>
      </c>
      <c r="M724" s="9">
        <f t="shared" si="46"/>
        <v>43045.25</v>
      </c>
      <c r="N724">
        <v>1512280800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5"/>
        <v>270.40816326530609</v>
      </c>
      <c r="G725" t="s">
        <v>20</v>
      </c>
      <c r="H725">
        <v>144</v>
      </c>
      <c r="I725">
        <f t="shared" si="44"/>
        <v>92.01</v>
      </c>
      <c r="J725" t="s">
        <v>26</v>
      </c>
      <c r="K725" t="s">
        <v>27</v>
      </c>
      <c r="L725">
        <v>1456898400</v>
      </c>
      <c r="M725" s="9">
        <f t="shared" si="46"/>
        <v>42431.25</v>
      </c>
      <c r="N725">
        <v>1458709200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5"/>
        <v>134.05952380952382</v>
      </c>
      <c r="G726" t="s">
        <v>20</v>
      </c>
      <c r="H726">
        <v>121</v>
      </c>
      <c r="I726">
        <f t="shared" si="44"/>
        <v>93.07</v>
      </c>
      <c r="J726" t="s">
        <v>40</v>
      </c>
      <c r="K726" t="s">
        <v>41</v>
      </c>
      <c r="L726">
        <v>1413954000</v>
      </c>
      <c r="M726" s="9">
        <f t="shared" si="46"/>
        <v>41934.208333333336</v>
      </c>
      <c r="N726">
        <v>1414126800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649</v>
      </c>
      <c r="B727" s="4" t="s">
        <v>1340</v>
      </c>
      <c r="C727" s="3" t="s">
        <v>1341</v>
      </c>
      <c r="D727">
        <v>121700</v>
      </c>
      <c r="E727">
        <v>59003</v>
      </c>
      <c r="F727" s="5">
        <f t="shared" si="45"/>
        <v>48.482333607230892</v>
      </c>
      <c r="G727" t="s">
        <v>14</v>
      </c>
      <c r="H727">
        <v>1596</v>
      </c>
      <c r="I727">
        <f t="shared" si="44"/>
        <v>36.97</v>
      </c>
      <c r="J727" t="s">
        <v>98</v>
      </c>
      <c r="K727" t="s">
        <v>99</v>
      </c>
      <c r="L727">
        <v>1287550800</v>
      </c>
      <c r="M727" s="9">
        <f t="shared" si="46"/>
        <v>40471.208333333336</v>
      </c>
      <c r="N727">
        <v>1288501200</v>
      </c>
      <c r="O727" s="9">
        <f t="shared" si="47"/>
        <v>40482.208333333336</v>
      </c>
      <c r="P727" t="b">
        <v>1</v>
      </c>
      <c r="Q727" t="b">
        <v>1</v>
      </c>
      <c r="R727" t="s">
        <v>33</v>
      </c>
      <c r="S727" t="s">
        <v>2039</v>
      </c>
      <c r="T727" t="s">
        <v>2040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5"/>
        <v>88.815837937384899</v>
      </c>
      <c r="G728" t="s">
        <v>74</v>
      </c>
      <c r="H728">
        <v>524</v>
      </c>
      <c r="I728">
        <f t="shared" ref="I728:I791" si="48">ROUND(E728/H728,2)</f>
        <v>92.04</v>
      </c>
      <c r="J728" t="s">
        <v>21</v>
      </c>
      <c r="K728" t="s">
        <v>22</v>
      </c>
      <c r="L728">
        <v>1287982800</v>
      </c>
      <c r="M728" s="9">
        <f t="shared" si="46"/>
        <v>40476.208333333336</v>
      </c>
      <c r="N728">
        <v>1288501200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5"/>
        <v>165</v>
      </c>
      <c r="G729" t="s">
        <v>20</v>
      </c>
      <c r="H729">
        <v>181</v>
      </c>
      <c r="I729">
        <f t="shared" si="48"/>
        <v>81.13</v>
      </c>
      <c r="J729" t="s">
        <v>21</v>
      </c>
      <c r="K729" t="s">
        <v>22</v>
      </c>
      <c r="L729">
        <v>1547964000</v>
      </c>
      <c r="M729" s="9">
        <f t="shared" si="46"/>
        <v>43485.25</v>
      </c>
      <c r="N729">
        <v>1552971600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x14ac:dyDescent="0.35">
      <c r="A730">
        <v>76</v>
      </c>
      <c r="B730" s="4" t="s">
        <v>200</v>
      </c>
      <c r="C730" s="3" t="s">
        <v>201</v>
      </c>
      <c r="D730">
        <v>122900</v>
      </c>
      <c r="E730">
        <v>95993</v>
      </c>
      <c r="F730" s="5">
        <f t="shared" si="45"/>
        <v>78.106590724165997</v>
      </c>
      <c r="G730" t="s">
        <v>14</v>
      </c>
      <c r="H730">
        <v>10</v>
      </c>
      <c r="I730">
        <f t="shared" si="48"/>
        <v>9599.2999999999993</v>
      </c>
      <c r="J730" t="s">
        <v>21</v>
      </c>
      <c r="K730" t="s">
        <v>22</v>
      </c>
      <c r="L730">
        <v>1421992800</v>
      </c>
      <c r="M730" s="9">
        <f t="shared" si="46"/>
        <v>42027.25</v>
      </c>
      <c r="N730">
        <v>1426222800</v>
      </c>
      <c r="O730" s="9">
        <f t="shared" si="47"/>
        <v>42076.208333333328</v>
      </c>
      <c r="P730" t="b">
        <v>1</v>
      </c>
      <c r="Q730" t="b">
        <v>1</v>
      </c>
      <c r="R730" t="s">
        <v>33</v>
      </c>
      <c r="S730" t="s">
        <v>2039</v>
      </c>
      <c r="T730" t="s">
        <v>2040</v>
      </c>
    </row>
    <row r="731" spans="1:20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5"/>
        <v>185.66071428571428</v>
      </c>
      <c r="G731" t="s">
        <v>20</v>
      </c>
      <c r="H731">
        <v>122</v>
      </c>
      <c r="I731">
        <f t="shared" si="48"/>
        <v>85.22</v>
      </c>
      <c r="J731" t="s">
        <v>21</v>
      </c>
      <c r="K731" t="s">
        <v>22</v>
      </c>
      <c r="L731">
        <v>1359957600</v>
      </c>
      <c r="M731" s="9">
        <f t="shared" si="46"/>
        <v>41309.25</v>
      </c>
      <c r="N731">
        <v>1360130400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5"/>
        <v>412.6631944444444</v>
      </c>
      <c r="G732" t="s">
        <v>20</v>
      </c>
      <c r="H732">
        <v>1071</v>
      </c>
      <c r="I732">
        <f t="shared" si="48"/>
        <v>110.97</v>
      </c>
      <c r="J732" t="s">
        <v>15</v>
      </c>
      <c r="K732" t="s">
        <v>16</v>
      </c>
      <c r="L732">
        <v>1432357200</v>
      </c>
      <c r="M732" s="9">
        <f t="shared" si="46"/>
        <v>42147.208333333328</v>
      </c>
      <c r="N732">
        <v>1432875600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5"/>
        <v>90.25</v>
      </c>
      <c r="G733" t="s">
        <v>74</v>
      </c>
      <c r="H733">
        <v>219</v>
      </c>
      <c r="I733">
        <f t="shared" si="48"/>
        <v>32.97</v>
      </c>
      <c r="J733" t="s">
        <v>21</v>
      </c>
      <c r="K733" t="s">
        <v>22</v>
      </c>
      <c r="L733">
        <v>1500786000</v>
      </c>
      <c r="M733" s="9">
        <f t="shared" si="46"/>
        <v>42939.208333333328</v>
      </c>
      <c r="N733">
        <v>1500872400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516</v>
      </c>
      <c r="B734" s="4" t="s">
        <v>1078</v>
      </c>
      <c r="C734" s="3" t="s">
        <v>1079</v>
      </c>
      <c r="D734">
        <v>125400</v>
      </c>
      <c r="E734">
        <v>53324</v>
      </c>
      <c r="F734" s="5">
        <f t="shared" si="45"/>
        <v>42.523125996810208</v>
      </c>
      <c r="G734" t="s">
        <v>14</v>
      </c>
      <c r="H734">
        <v>1121</v>
      </c>
      <c r="I734">
        <f t="shared" si="48"/>
        <v>47.57</v>
      </c>
      <c r="J734" t="s">
        <v>21</v>
      </c>
      <c r="K734" t="s">
        <v>22</v>
      </c>
      <c r="L734">
        <v>1281070800</v>
      </c>
      <c r="M734" s="9">
        <f t="shared" si="46"/>
        <v>40396.208333333336</v>
      </c>
      <c r="N734">
        <v>1284354000</v>
      </c>
      <c r="O734" s="9">
        <f t="shared" si="47"/>
        <v>40434.208333333336</v>
      </c>
      <c r="P734" t="b">
        <v>0</v>
      </c>
      <c r="Q734" t="b">
        <v>0</v>
      </c>
      <c r="R734" t="s">
        <v>68</v>
      </c>
      <c r="S734" t="s">
        <v>2047</v>
      </c>
      <c r="T734" t="s">
        <v>2048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5"/>
        <v>527.00632911392404</v>
      </c>
      <c r="G735" t="s">
        <v>20</v>
      </c>
      <c r="H735">
        <v>980</v>
      </c>
      <c r="I735">
        <f t="shared" si="48"/>
        <v>84.97</v>
      </c>
      <c r="J735" t="s">
        <v>21</v>
      </c>
      <c r="K735" t="s">
        <v>22</v>
      </c>
      <c r="L735">
        <v>1406178000</v>
      </c>
      <c r="M735" s="9">
        <f t="shared" si="46"/>
        <v>41844.208333333336</v>
      </c>
      <c r="N735">
        <v>1407301200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5"/>
        <v>319.14285714285711</v>
      </c>
      <c r="G736" t="s">
        <v>20</v>
      </c>
      <c r="H736">
        <v>536</v>
      </c>
      <c r="I736">
        <f t="shared" si="48"/>
        <v>25.01</v>
      </c>
      <c r="J736" t="s">
        <v>21</v>
      </c>
      <c r="K736" t="s">
        <v>22</v>
      </c>
      <c r="L736">
        <v>1485583200</v>
      </c>
      <c r="M736" s="9">
        <f t="shared" si="46"/>
        <v>42763.25</v>
      </c>
      <c r="N736">
        <v>1486620000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5"/>
        <v>354.18867924528303</v>
      </c>
      <c r="G737" t="s">
        <v>20</v>
      </c>
      <c r="H737">
        <v>1991</v>
      </c>
      <c r="I737">
        <f t="shared" si="48"/>
        <v>66</v>
      </c>
      <c r="J737" t="s">
        <v>21</v>
      </c>
      <c r="K737" t="s">
        <v>22</v>
      </c>
      <c r="L737">
        <v>1459314000</v>
      </c>
      <c r="M737" s="9">
        <f t="shared" si="46"/>
        <v>42459.208333333328</v>
      </c>
      <c r="N737">
        <v>1459918800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5"/>
        <v>32.896103896103895</v>
      </c>
      <c r="G738" t="s">
        <v>74</v>
      </c>
      <c r="H738">
        <v>29</v>
      </c>
      <c r="I738">
        <f t="shared" si="48"/>
        <v>87.34</v>
      </c>
      <c r="J738" t="s">
        <v>21</v>
      </c>
      <c r="K738" t="s">
        <v>22</v>
      </c>
      <c r="L738">
        <v>1424412000</v>
      </c>
      <c r="M738" s="9">
        <f t="shared" si="46"/>
        <v>42055.25</v>
      </c>
      <c r="N738">
        <v>1424757600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5"/>
        <v>135.8918918918919</v>
      </c>
      <c r="G739" t="s">
        <v>20</v>
      </c>
      <c r="H739">
        <v>180</v>
      </c>
      <c r="I739">
        <f t="shared" si="48"/>
        <v>27.93</v>
      </c>
      <c r="J739" t="s">
        <v>21</v>
      </c>
      <c r="K739" t="s">
        <v>22</v>
      </c>
      <c r="L739">
        <v>1478844000</v>
      </c>
      <c r="M739" s="9">
        <f t="shared" si="46"/>
        <v>42685.25</v>
      </c>
      <c r="N739">
        <v>1479880800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769</v>
      </c>
      <c r="B740" s="4" t="s">
        <v>1573</v>
      </c>
      <c r="C740" s="3" t="s">
        <v>1574</v>
      </c>
      <c r="D740">
        <v>125600</v>
      </c>
      <c r="E740">
        <v>109106</v>
      </c>
      <c r="F740" s="5">
        <f t="shared" si="45"/>
        <v>86.867834394904463</v>
      </c>
      <c r="G740" t="s">
        <v>14</v>
      </c>
      <c r="H740">
        <v>15</v>
      </c>
      <c r="I740">
        <f t="shared" si="48"/>
        <v>7273.73</v>
      </c>
      <c r="J740" t="s">
        <v>21</v>
      </c>
      <c r="K740" t="s">
        <v>22</v>
      </c>
      <c r="L740">
        <v>1376542800</v>
      </c>
      <c r="M740" s="9">
        <f t="shared" si="46"/>
        <v>41501.208333333336</v>
      </c>
      <c r="N740">
        <v>1378789200</v>
      </c>
      <c r="O740" s="9">
        <f t="shared" si="47"/>
        <v>41527.208333333336</v>
      </c>
      <c r="P740" t="b">
        <v>0</v>
      </c>
      <c r="Q740" t="b">
        <v>0</v>
      </c>
      <c r="R740" t="s">
        <v>89</v>
      </c>
      <c r="S740" t="s">
        <v>2050</v>
      </c>
      <c r="T740" t="s">
        <v>2051</v>
      </c>
    </row>
    <row r="741" spans="1:20" x14ac:dyDescent="0.35">
      <c r="A741">
        <v>168</v>
      </c>
      <c r="B741" s="4" t="s">
        <v>388</v>
      </c>
      <c r="C741" s="3" t="s">
        <v>389</v>
      </c>
      <c r="D741">
        <v>128100</v>
      </c>
      <c r="E741">
        <v>40107</v>
      </c>
      <c r="F741" s="5">
        <f t="shared" si="45"/>
        <v>31.30913348946136</v>
      </c>
      <c r="G741" t="s">
        <v>14</v>
      </c>
      <c r="H741">
        <v>191</v>
      </c>
      <c r="I741">
        <f t="shared" si="48"/>
        <v>209.98</v>
      </c>
      <c r="J741" t="s">
        <v>36</v>
      </c>
      <c r="K741" t="s">
        <v>37</v>
      </c>
      <c r="L741">
        <v>1550815200</v>
      </c>
      <c r="M741" s="9">
        <f t="shared" si="46"/>
        <v>43518.25</v>
      </c>
      <c r="N741">
        <v>1552798800</v>
      </c>
      <c r="O741" s="9">
        <f t="shared" si="47"/>
        <v>43541.208333333328</v>
      </c>
      <c r="P741" t="b">
        <v>0</v>
      </c>
      <c r="Q741" t="b">
        <v>1</v>
      </c>
      <c r="R741" t="s">
        <v>60</v>
      </c>
      <c r="S741" t="s">
        <v>2035</v>
      </c>
      <c r="T741" t="s">
        <v>2045</v>
      </c>
    </row>
    <row r="742" spans="1:20" x14ac:dyDescent="0.35">
      <c r="A742">
        <v>217</v>
      </c>
      <c r="B742" s="4" t="s">
        <v>487</v>
      </c>
      <c r="C742" s="3" t="s">
        <v>488</v>
      </c>
      <c r="D742">
        <v>129400</v>
      </c>
      <c r="E742">
        <v>57911</v>
      </c>
      <c r="F742" s="5">
        <f t="shared" si="45"/>
        <v>44.753477588871718</v>
      </c>
      <c r="G742" t="s">
        <v>14</v>
      </c>
      <c r="H742">
        <v>16</v>
      </c>
      <c r="I742">
        <f t="shared" si="48"/>
        <v>3619.44</v>
      </c>
      <c r="J742" t="s">
        <v>21</v>
      </c>
      <c r="K742" t="s">
        <v>22</v>
      </c>
      <c r="L742">
        <v>1556427600</v>
      </c>
      <c r="M742" s="9">
        <f t="shared" si="46"/>
        <v>43583.208333333328</v>
      </c>
      <c r="N742">
        <v>1557205200</v>
      </c>
      <c r="O742" s="9">
        <f t="shared" si="47"/>
        <v>43592.208333333328</v>
      </c>
      <c r="P742" t="b">
        <v>0</v>
      </c>
      <c r="Q742" t="b">
        <v>0</v>
      </c>
      <c r="R742" t="s">
        <v>474</v>
      </c>
      <c r="S742" t="s">
        <v>2041</v>
      </c>
      <c r="T742" t="s">
        <v>2063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5"/>
        <v>1179.1666666666665</v>
      </c>
      <c r="G743" t="s">
        <v>20</v>
      </c>
      <c r="H743">
        <v>130</v>
      </c>
      <c r="I743">
        <f t="shared" si="48"/>
        <v>108.85</v>
      </c>
      <c r="J743" t="s">
        <v>21</v>
      </c>
      <c r="K743" t="s">
        <v>22</v>
      </c>
      <c r="L743">
        <v>1274590800</v>
      </c>
      <c r="M743" s="9">
        <f t="shared" si="46"/>
        <v>40321.208333333336</v>
      </c>
      <c r="N743">
        <v>1274677200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5"/>
        <v>1126.0833333333335</v>
      </c>
      <c r="G744" t="s">
        <v>20</v>
      </c>
      <c r="H744">
        <v>122</v>
      </c>
      <c r="I744">
        <f t="shared" si="48"/>
        <v>110.76</v>
      </c>
      <c r="J744" t="s">
        <v>21</v>
      </c>
      <c r="K744" t="s">
        <v>22</v>
      </c>
      <c r="L744">
        <v>1263880800</v>
      </c>
      <c r="M744" s="9">
        <f t="shared" si="46"/>
        <v>40197.25</v>
      </c>
      <c r="N744">
        <v>1267509600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x14ac:dyDescent="0.35">
      <c r="A745">
        <v>416</v>
      </c>
      <c r="B745" s="4" t="s">
        <v>882</v>
      </c>
      <c r="C745" s="3" t="s">
        <v>883</v>
      </c>
      <c r="D745">
        <v>134600</v>
      </c>
      <c r="E745">
        <v>59007</v>
      </c>
      <c r="F745" s="5">
        <f t="shared" si="45"/>
        <v>43.838781575037146</v>
      </c>
      <c r="G745" t="s">
        <v>14</v>
      </c>
      <c r="H745">
        <v>17</v>
      </c>
      <c r="I745">
        <f t="shared" si="48"/>
        <v>3471</v>
      </c>
      <c r="J745" t="s">
        <v>21</v>
      </c>
      <c r="K745" t="s">
        <v>22</v>
      </c>
      <c r="L745">
        <v>1295244000</v>
      </c>
      <c r="M745" s="9">
        <f t="shared" si="46"/>
        <v>40560.25</v>
      </c>
      <c r="N745">
        <v>1296021600</v>
      </c>
      <c r="O745" s="9">
        <f t="shared" si="47"/>
        <v>40569.25</v>
      </c>
      <c r="P745" t="b">
        <v>0</v>
      </c>
      <c r="Q745" t="b">
        <v>1</v>
      </c>
      <c r="R745" t="s">
        <v>42</v>
      </c>
      <c r="S745" t="s">
        <v>2041</v>
      </c>
      <c r="T745" t="s">
        <v>2042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5"/>
        <v>712</v>
      </c>
      <c r="G746" t="s">
        <v>20</v>
      </c>
      <c r="H746">
        <v>140</v>
      </c>
      <c r="I746">
        <f t="shared" si="48"/>
        <v>101.71</v>
      </c>
      <c r="J746" t="s">
        <v>21</v>
      </c>
      <c r="K746" t="s">
        <v>22</v>
      </c>
      <c r="L746">
        <v>1533877200</v>
      </c>
      <c r="M746" s="9">
        <f t="shared" si="46"/>
        <v>43322.208333333328</v>
      </c>
      <c r="N746">
        <v>1534050000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x14ac:dyDescent="0.35">
      <c r="A747">
        <v>386</v>
      </c>
      <c r="B747" s="4" t="s">
        <v>824</v>
      </c>
      <c r="C747" s="3" t="s">
        <v>825</v>
      </c>
      <c r="D747">
        <v>135500</v>
      </c>
      <c r="E747">
        <v>103554</v>
      </c>
      <c r="F747" s="5">
        <f t="shared" si="45"/>
        <v>76.42361623616236</v>
      </c>
      <c r="G747" t="s">
        <v>14</v>
      </c>
      <c r="H747">
        <v>34</v>
      </c>
      <c r="I747">
        <f t="shared" si="48"/>
        <v>3045.71</v>
      </c>
      <c r="J747" t="s">
        <v>21</v>
      </c>
      <c r="K747" t="s">
        <v>22</v>
      </c>
      <c r="L747">
        <v>1277528400</v>
      </c>
      <c r="M747" s="9">
        <f t="shared" si="46"/>
        <v>40355.208333333336</v>
      </c>
      <c r="N747">
        <v>1278565200</v>
      </c>
      <c r="O747" s="9">
        <f t="shared" si="47"/>
        <v>40367.208333333336</v>
      </c>
      <c r="P747" t="b">
        <v>0</v>
      </c>
      <c r="Q747" t="b">
        <v>0</v>
      </c>
      <c r="R747" t="s">
        <v>33</v>
      </c>
      <c r="S747" t="s">
        <v>2039</v>
      </c>
      <c r="T747" t="s">
        <v>2040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5"/>
        <v>212.50896057347671</v>
      </c>
      <c r="G748" t="s">
        <v>20</v>
      </c>
      <c r="H748">
        <v>3388</v>
      </c>
      <c r="I748">
        <f t="shared" si="48"/>
        <v>35</v>
      </c>
      <c r="J748" t="s">
        <v>21</v>
      </c>
      <c r="K748" t="s">
        <v>22</v>
      </c>
      <c r="L748">
        <v>1318136400</v>
      </c>
      <c r="M748" s="9">
        <f t="shared" si="46"/>
        <v>40825.208333333336</v>
      </c>
      <c r="N748">
        <v>1318568400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5"/>
        <v>228.85714285714286</v>
      </c>
      <c r="G749" t="s">
        <v>20</v>
      </c>
      <c r="H749">
        <v>280</v>
      </c>
      <c r="I749">
        <f t="shared" si="48"/>
        <v>40.049999999999997</v>
      </c>
      <c r="J749" t="s">
        <v>21</v>
      </c>
      <c r="K749" t="s">
        <v>22</v>
      </c>
      <c r="L749">
        <v>1283403600</v>
      </c>
      <c r="M749" s="9">
        <f t="shared" si="46"/>
        <v>40423.208333333336</v>
      </c>
      <c r="N749">
        <v>1284354000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5"/>
        <v>34.959979476654695</v>
      </c>
      <c r="G750" t="s">
        <v>74</v>
      </c>
      <c r="H750">
        <v>614</v>
      </c>
      <c r="I750">
        <f t="shared" si="48"/>
        <v>110.97</v>
      </c>
      <c r="J750" t="s">
        <v>21</v>
      </c>
      <c r="K750" t="s">
        <v>22</v>
      </c>
      <c r="L750">
        <v>1267423200</v>
      </c>
      <c r="M750" s="9">
        <f t="shared" si="46"/>
        <v>40238.25</v>
      </c>
      <c r="N750">
        <v>1269579600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5"/>
        <v>157.29069767441862</v>
      </c>
      <c r="G751" t="s">
        <v>20</v>
      </c>
      <c r="H751">
        <v>366</v>
      </c>
      <c r="I751">
        <f t="shared" si="48"/>
        <v>36.96</v>
      </c>
      <c r="J751" t="s">
        <v>107</v>
      </c>
      <c r="K751" t="s">
        <v>108</v>
      </c>
      <c r="L751">
        <v>1412744400</v>
      </c>
      <c r="M751" s="9">
        <f t="shared" si="46"/>
        <v>41920.208333333336</v>
      </c>
      <c r="N751">
        <v>1413781200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409</v>
      </c>
      <c r="B752" s="4" t="s">
        <v>243</v>
      </c>
      <c r="C752" s="3" t="s">
        <v>869</v>
      </c>
      <c r="D752">
        <v>135600</v>
      </c>
      <c r="E752">
        <v>62804</v>
      </c>
      <c r="F752" s="5">
        <f t="shared" si="45"/>
        <v>46.315634218289084</v>
      </c>
      <c r="G752" t="s">
        <v>14</v>
      </c>
      <c r="H752">
        <v>1</v>
      </c>
      <c r="I752">
        <f t="shared" si="48"/>
        <v>62804</v>
      </c>
      <c r="J752" t="s">
        <v>21</v>
      </c>
      <c r="K752" t="s">
        <v>22</v>
      </c>
      <c r="L752">
        <v>1492491600</v>
      </c>
      <c r="M752" s="9">
        <f t="shared" si="46"/>
        <v>42843.208333333328</v>
      </c>
      <c r="N752">
        <v>1492837200</v>
      </c>
      <c r="O752" s="9">
        <f t="shared" si="47"/>
        <v>42847.208333333328</v>
      </c>
      <c r="P752" t="b">
        <v>0</v>
      </c>
      <c r="Q752" t="b">
        <v>0</v>
      </c>
      <c r="R752" t="s">
        <v>23</v>
      </c>
      <c r="S752" t="s">
        <v>2035</v>
      </c>
      <c r="T752" t="s">
        <v>2036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5"/>
        <v>232.30555555555554</v>
      </c>
      <c r="G753" t="s">
        <v>20</v>
      </c>
      <c r="H753">
        <v>270</v>
      </c>
      <c r="I753">
        <f t="shared" si="48"/>
        <v>30.97</v>
      </c>
      <c r="J753" t="s">
        <v>21</v>
      </c>
      <c r="K753" t="s">
        <v>22</v>
      </c>
      <c r="L753">
        <v>1458190800</v>
      </c>
      <c r="M753" s="9">
        <f t="shared" si="46"/>
        <v>42446.208333333328</v>
      </c>
      <c r="N753">
        <v>1459486800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5"/>
        <v>92.448275862068968</v>
      </c>
      <c r="G754" t="s">
        <v>74</v>
      </c>
      <c r="H754">
        <v>114</v>
      </c>
      <c r="I754">
        <f t="shared" si="48"/>
        <v>47.04</v>
      </c>
      <c r="J754" t="s">
        <v>21</v>
      </c>
      <c r="K754" t="s">
        <v>22</v>
      </c>
      <c r="L754">
        <v>1280984400</v>
      </c>
      <c r="M754" s="9">
        <f t="shared" si="46"/>
        <v>40395.208333333336</v>
      </c>
      <c r="N754">
        <v>1282539600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5"/>
        <v>256.70212765957444</v>
      </c>
      <c r="G755" t="s">
        <v>20</v>
      </c>
      <c r="H755">
        <v>137</v>
      </c>
      <c r="I755">
        <f t="shared" si="48"/>
        <v>88.07</v>
      </c>
      <c r="J755" t="s">
        <v>21</v>
      </c>
      <c r="K755" t="s">
        <v>22</v>
      </c>
      <c r="L755">
        <v>1274590800</v>
      </c>
      <c r="M755" s="9">
        <f t="shared" si="46"/>
        <v>40321.208333333336</v>
      </c>
      <c r="N755">
        <v>1275886800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5"/>
        <v>168.47017045454547</v>
      </c>
      <c r="G756" t="s">
        <v>20</v>
      </c>
      <c r="H756">
        <v>3205</v>
      </c>
      <c r="I756">
        <f t="shared" si="48"/>
        <v>37.01</v>
      </c>
      <c r="J756" t="s">
        <v>21</v>
      </c>
      <c r="K756" t="s">
        <v>22</v>
      </c>
      <c r="L756">
        <v>1351400400</v>
      </c>
      <c r="M756" s="9">
        <f t="shared" si="46"/>
        <v>41210.208333333336</v>
      </c>
      <c r="N756">
        <v>1355983200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5"/>
        <v>166.57777777777778</v>
      </c>
      <c r="G757" t="s">
        <v>20</v>
      </c>
      <c r="H757">
        <v>288</v>
      </c>
      <c r="I757">
        <f t="shared" si="48"/>
        <v>26.03</v>
      </c>
      <c r="J757" t="s">
        <v>36</v>
      </c>
      <c r="K757" t="s">
        <v>37</v>
      </c>
      <c r="L757">
        <v>1514354400</v>
      </c>
      <c r="M757" s="9">
        <f t="shared" si="46"/>
        <v>43096.25</v>
      </c>
      <c r="N757">
        <v>1515391200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5"/>
        <v>772.07692307692309</v>
      </c>
      <c r="G758" t="s">
        <v>20</v>
      </c>
      <c r="H758">
        <v>148</v>
      </c>
      <c r="I758">
        <f t="shared" si="48"/>
        <v>67.819999999999993</v>
      </c>
      <c r="J758" t="s">
        <v>21</v>
      </c>
      <c r="K758" t="s">
        <v>22</v>
      </c>
      <c r="L758">
        <v>1421733600</v>
      </c>
      <c r="M758" s="9">
        <f t="shared" si="46"/>
        <v>42024.25</v>
      </c>
      <c r="N758">
        <v>1422252000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5"/>
        <v>406.85714285714283</v>
      </c>
      <c r="G759" t="s">
        <v>20</v>
      </c>
      <c r="H759">
        <v>114</v>
      </c>
      <c r="I759">
        <f t="shared" si="48"/>
        <v>49.96</v>
      </c>
      <c r="J759" t="s">
        <v>21</v>
      </c>
      <c r="K759" t="s">
        <v>22</v>
      </c>
      <c r="L759">
        <v>1305176400</v>
      </c>
      <c r="M759" s="9">
        <f t="shared" si="46"/>
        <v>40675.208333333336</v>
      </c>
      <c r="N759">
        <v>1305522000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5"/>
        <v>564.20608108108115</v>
      </c>
      <c r="G760" t="s">
        <v>20</v>
      </c>
      <c r="H760">
        <v>1518</v>
      </c>
      <c r="I760">
        <f t="shared" si="48"/>
        <v>110.02</v>
      </c>
      <c r="J760" t="s">
        <v>15</v>
      </c>
      <c r="K760" t="s">
        <v>16</v>
      </c>
      <c r="L760">
        <v>1414126800</v>
      </c>
      <c r="M760" s="9">
        <f t="shared" si="46"/>
        <v>41936.208333333336</v>
      </c>
      <c r="N760">
        <v>1414904400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x14ac:dyDescent="0.35">
      <c r="A761">
        <v>122</v>
      </c>
      <c r="B761" s="4" t="s">
        <v>295</v>
      </c>
      <c r="C761" s="3" t="s">
        <v>296</v>
      </c>
      <c r="D761">
        <v>136800</v>
      </c>
      <c r="E761">
        <v>88055</v>
      </c>
      <c r="F761" s="5">
        <f t="shared" si="45"/>
        <v>64.367690058479525</v>
      </c>
      <c r="G761" t="s">
        <v>14</v>
      </c>
      <c r="H761">
        <v>1274</v>
      </c>
      <c r="I761">
        <f t="shared" si="48"/>
        <v>69.12</v>
      </c>
      <c r="J761" t="s">
        <v>21</v>
      </c>
      <c r="K761" t="s">
        <v>22</v>
      </c>
      <c r="L761">
        <v>1417068000</v>
      </c>
      <c r="M761" s="9">
        <f t="shared" si="46"/>
        <v>41970.25</v>
      </c>
      <c r="N761">
        <v>1419400800</v>
      </c>
      <c r="O761" s="9">
        <f t="shared" si="47"/>
        <v>41997.25</v>
      </c>
      <c r="P761" t="b">
        <v>0</v>
      </c>
      <c r="Q761" t="b">
        <v>0</v>
      </c>
      <c r="R761" t="s">
        <v>119</v>
      </c>
      <c r="S761" t="s">
        <v>2047</v>
      </c>
      <c r="T761" t="s">
        <v>2053</v>
      </c>
    </row>
    <row r="762" spans="1:20" x14ac:dyDescent="0.35">
      <c r="A762">
        <v>151</v>
      </c>
      <c r="B762" s="4" t="s">
        <v>354</v>
      </c>
      <c r="C762" s="3" t="s">
        <v>355</v>
      </c>
      <c r="D762">
        <v>137200</v>
      </c>
      <c r="E762">
        <v>88037</v>
      </c>
      <c r="F762" s="5">
        <f t="shared" si="45"/>
        <v>64.166909620991248</v>
      </c>
      <c r="G762" t="s">
        <v>14</v>
      </c>
      <c r="H762">
        <v>210</v>
      </c>
      <c r="I762">
        <f t="shared" si="48"/>
        <v>419.22</v>
      </c>
      <c r="J762" t="s">
        <v>21</v>
      </c>
      <c r="K762" t="s">
        <v>22</v>
      </c>
      <c r="L762">
        <v>1402290000</v>
      </c>
      <c r="M762" s="9">
        <f t="shared" si="46"/>
        <v>41799.208333333336</v>
      </c>
      <c r="N762">
        <v>1406696400</v>
      </c>
      <c r="O762" s="9">
        <f t="shared" si="47"/>
        <v>41850.208333333336</v>
      </c>
      <c r="P762" t="b">
        <v>0</v>
      </c>
      <c r="Q762" t="b">
        <v>0</v>
      </c>
      <c r="R762" t="s">
        <v>50</v>
      </c>
      <c r="S762" t="s">
        <v>2035</v>
      </c>
      <c r="T762" t="s">
        <v>2043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5"/>
        <v>655.4545454545455</v>
      </c>
      <c r="G763" t="s">
        <v>20</v>
      </c>
      <c r="H763">
        <v>166</v>
      </c>
      <c r="I763">
        <f t="shared" si="48"/>
        <v>86.87</v>
      </c>
      <c r="J763" t="s">
        <v>21</v>
      </c>
      <c r="K763" t="s">
        <v>22</v>
      </c>
      <c r="L763">
        <v>1500699600</v>
      </c>
      <c r="M763" s="9">
        <f t="shared" si="46"/>
        <v>42938.208333333328</v>
      </c>
      <c r="N763">
        <v>1501131600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5"/>
        <v>177.25714285714284</v>
      </c>
      <c r="G764" t="s">
        <v>20</v>
      </c>
      <c r="H764">
        <v>100</v>
      </c>
      <c r="I764">
        <f t="shared" si="48"/>
        <v>62.04</v>
      </c>
      <c r="J764" t="s">
        <v>26</v>
      </c>
      <c r="K764" t="s">
        <v>27</v>
      </c>
      <c r="L764">
        <v>1354082400</v>
      </c>
      <c r="M764" s="9">
        <f t="shared" si="46"/>
        <v>41241.25</v>
      </c>
      <c r="N764">
        <v>1355032800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5"/>
        <v>113.17857142857144</v>
      </c>
      <c r="G765" t="s">
        <v>20</v>
      </c>
      <c r="H765">
        <v>235</v>
      </c>
      <c r="I765">
        <f t="shared" si="48"/>
        <v>26.97</v>
      </c>
      <c r="J765" t="s">
        <v>21</v>
      </c>
      <c r="K765" t="s">
        <v>22</v>
      </c>
      <c r="L765">
        <v>1336453200</v>
      </c>
      <c r="M765" s="9">
        <f t="shared" si="46"/>
        <v>41037.208333333336</v>
      </c>
      <c r="N765">
        <v>1339477200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5"/>
        <v>728.18181818181824</v>
      </c>
      <c r="G766" t="s">
        <v>20</v>
      </c>
      <c r="H766">
        <v>148</v>
      </c>
      <c r="I766">
        <f t="shared" si="48"/>
        <v>54.12</v>
      </c>
      <c r="J766" t="s">
        <v>21</v>
      </c>
      <c r="K766" t="s">
        <v>22</v>
      </c>
      <c r="L766">
        <v>1305262800</v>
      </c>
      <c r="M766" s="9">
        <f t="shared" si="46"/>
        <v>40676.208333333336</v>
      </c>
      <c r="N766">
        <v>1305954000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5"/>
        <v>208.33333333333334</v>
      </c>
      <c r="G767" t="s">
        <v>20</v>
      </c>
      <c r="H767">
        <v>198</v>
      </c>
      <c r="I767">
        <f t="shared" si="48"/>
        <v>41.04</v>
      </c>
      <c r="J767" t="s">
        <v>21</v>
      </c>
      <c r="K767" t="s">
        <v>22</v>
      </c>
      <c r="L767">
        <v>1492232400</v>
      </c>
      <c r="M767" s="9">
        <f t="shared" si="46"/>
        <v>42840.208333333328</v>
      </c>
      <c r="N767">
        <v>1494392400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x14ac:dyDescent="0.35">
      <c r="A768">
        <v>155</v>
      </c>
      <c r="B768" s="4" t="s">
        <v>362</v>
      </c>
      <c r="C768" s="3" t="s">
        <v>363</v>
      </c>
      <c r="D768">
        <v>139500</v>
      </c>
      <c r="E768">
        <v>90706</v>
      </c>
      <c r="F768" s="5">
        <f t="shared" si="45"/>
        <v>65.022222222222226</v>
      </c>
      <c r="G768" t="s">
        <v>14</v>
      </c>
      <c r="H768">
        <v>248</v>
      </c>
      <c r="I768">
        <f t="shared" si="48"/>
        <v>365.75</v>
      </c>
      <c r="J768" t="s">
        <v>21</v>
      </c>
      <c r="K768" t="s">
        <v>22</v>
      </c>
      <c r="L768">
        <v>1269493200</v>
      </c>
      <c r="M768" s="9">
        <f t="shared" si="46"/>
        <v>40262.208333333336</v>
      </c>
      <c r="N768">
        <v>1270789200</v>
      </c>
      <c r="O768" s="9">
        <f t="shared" si="47"/>
        <v>40277.208333333336</v>
      </c>
      <c r="P768" t="b">
        <v>0</v>
      </c>
      <c r="Q768" t="b">
        <v>0</v>
      </c>
      <c r="R768" t="s">
        <v>33</v>
      </c>
      <c r="S768" t="s">
        <v>2039</v>
      </c>
      <c r="T768" t="s">
        <v>2040</v>
      </c>
    </row>
    <row r="769" spans="1:20" x14ac:dyDescent="0.35">
      <c r="A769">
        <v>685</v>
      </c>
      <c r="B769" s="4" t="s">
        <v>1409</v>
      </c>
      <c r="C769" s="3" t="s">
        <v>1410</v>
      </c>
      <c r="D769">
        <v>140000</v>
      </c>
      <c r="E769">
        <v>94501</v>
      </c>
      <c r="F769" s="5">
        <f t="shared" si="45"/>
        <v>67.500714285714281</v>
      </c>
      <c r="G769" t="s">
        <v>14</v>
      </c>
      <c r="H769">
        <v>513</v>
      </c>
      <c r="I769">
        <f t="shared" si="48"/>
        <v>184.21</v>
      </c>
      <c r="J769" t="s">
        <v>15</v>
      </c>
      <c r="K769" t="s">
        <v>16</v>
      </c>
      <c r="L769">
        <v>1440306000</v>
      </c>
      <c r="M769" s="9">
        <f t="shared" si="46"/>
        <v>42239.208333333328</v>
      </c>
      <c r="N769">
        <v>1442379600</v>
      </c>
      <c r="O769" s="9">
        <f t="shared" si="47"/>
        <v>42263.208333333328</v>
      </c>
      <c r="P769" t="b">
        <v>0</v>
      </c>
      <c r="Q769" t="b">
        <v>0</v>
      </c>
      <c r="R769" t="s">
        <v>33</v>
      </c>
      <c r="S769" t="s">
        <v>2039</v>
      </c>
      <c r="T769" t="s">
        <v>2040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ref="F770:F833" si="49">100*(E770/D770)</f>
        <v>231</v>
      </c>
      <c r="G770" t="s">
        <v>20</v>
      </c>
      <c r="H770">
        <v>150</v>
      </c>
      <c r="I770">
        <f t="shared" si="48"/>
        <v>73.92</v>
      </c>
      <c r="J770" t="s">
        <v>21</v>
      </c>
      <c r="K770" t="s">
        <v>22</v>
      </c>
      <c r="L770">
        <v>1386741600</v>
      </c>
      <c r="M770" s="9">
        <f t="shared" ref="M770:M833" si="50">(((L770/60)/60)/24)+DATE(1970,1,1)</f>
        <v>41619.25</v>
      </c>
      <c r="N770">
        <v>1388037600</v>
      </c>
      <c r="O770" s="9">
        <f t="shared" ref="O770:O833" si="51">(((N770/60)/60)/24)+DATE(1970,1,1)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599</v>
      </c>
      <c r="B771" s="4" t="s">
        <v>1240</v>
      </c>
      <c r="C771" s="3" t="s">
        <v>1241</v>
      </c>
      <c r="D771">
        <v>140300</v>
      </c>
      <c r="E771">
        <v>5112</v>
      </c>
      <c r="F771" s="5">
        <f t="shared" si="49"/>
        <v>3.6436208125445471</v>
      </c>
      <c r="G771" t="s">
        <v>14</v>
      </c>
      <c r="H771">
        <v>3410</v>
      </c>
      <c r="I771">
        <f t="shared" si="48"/>
        <v>1.5</v>
      </c>
      <c r="J771" t="s">
        <v>36</v>
      </c>
      <c r="K771" t="s">
        <v>37</v>
      </c>
      <c r="L771">
        <v>1423720800</v>
      </c>
      <c r="M771" s="9">
        <f t="shared" si="50"/>
        <v>42047.25</v>
      </c>
      <c r="N771">
        <v>1424412000</v>
      </c>
      <c r="O771" s="9">
        <f t="shared" si="51"/>
        <v>42055.25</v>
      </c>
      <c r="P771" t="b">
        <v>0</v>
      </c>
      <c r="Q771" t="b">
        <v>0</v>
      </c>
      <c r="R771" t="s">
        <v>42</v>
      </c>
      <c r="S771" t="s">
        <v>2041</v>
      </c>
      <c r="T771" t="s">
        <v>2042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9"/>
        <v>270.74418604651163</v>
      </c>
      <c r="G772" t="s">
        <v>20</v>
      </c>
      <c r="H772">
        <v>216</v>
      </c>
      <c r="I772">
        <f t="shared" si="48"/>
        <v>53.9</v>
      </c>
      <c r="J772" t="s">
        <v>107</v>
      </c>
      <c r="K772" t="s">
        <v>108</v>
      </c>
      <c r="L772">
        <v>1397451600</v>
      </c>
      <c r="M772" s="9">
        <f t="shared" si="50"/>
        <v>41743.208333333336</v>
      </c>
      <c r="N772">
        <v>1398056400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9"/>
        <v>49.446428571428569</v>
      </c>
      <c r="G773" t="s">
        <v>74</v>
      </c>
      <c r="H773">
        <v>26</v>
      </c>
      <c r="I773">
        <f t="shared" si="48"/>
        <v>106.5</v>
      </c>
      <c r="J773" t="s">
        <v>21</v>
      </c>
      <c r="K773" t="s">
        <v>22</v>
      </c>
      <c r="L773">
        <v>1548482400</v>
      </c>
      <c r="M773" s="9">
        <f t="shared" si="50"/>
        <v>43491.25</v>
      </c>
      <c r="N773">
        <v>1550815200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9"/>
        <v>113.3596256684492</v>
      </c>
      <c r="G774" t="s">
        <v>20</v>
      </c>
      <c r="H774">
        <v>5139</v>
      </c>
      <c r="I774">
        <f t="shared" si="48"/>
        <v>33</v>
      </c>
      <c r="J774" t="s">
        <v>21</v>
      </c>
      <c r="K774" t="s">
        <v>22</v>
      </c>
      <c r="L774">
        <v>1549692000</v>
      </c>
      <c r="M774" s="9">
        <f t="shared" si="50"/>
        <v>43505.25</v>
      </c>
      <c r="N774">
        <v>1550037600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9"/>
        <v>190.55555555555554</v>
      </c>
      <c r="G775" t="s">
        <v>20</v>
      </c>
      <c r="H775">
        <v>2353</v>
      </c>
      <c r="I775">
        <f t="shared" si="48"/>
        <v>43</v>
      </c>
      <c r="J775" t="s">
        <v>21</v>
      </c>
      <c r="K775" t="s">
        <v>22</v>
      </c>
      <c r="L775">
        <v>1492059600</v>
      </c>
      <c r="M775" s="9">
        <f t="shared" si="50"/>
        <v>42838.208333333328</v>
      </c>
      <c r="N775">
        <v>1492923600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9"/>
        <v>135.5</v>
      </c>
      <c r="G776" t="s">
        <v>20</v>
      </c>
      <c r="H776">
        <v>78</v>
      </c>
      <c r="I776">
        <f t="shared" si="48"/>
        <v>86.86</v>
      </c>
      <c r="J776" t="s">
        <v>107</v>
      </c>
      <c r="K776" t="s">
        <v>108</v>
      </c>
      <c r="L776">
        <v>1463979600</v>
      </c>
      <c r="M776" s="9">
        <f t="shared" si="50"/>
        <v>42513.208333333328</v>
      </c>
      <c r="N776">
        <v>1467522000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x14ac:dyDescent="0.35">
      <c r="A777">
        <v>809</v>
      </c>
      <c r="B777" s="4" t="s">
        <v>1599</v>
      </c>
      <c r="C777" s="3" t="s">
        <v>1653</v>
      </c>
      <c r="D777">
        <v>140800</v>
      </c>
      <c r="E777">
        <v>88536</v>
      </c>
      <c r="F777" s="5">
        <f t="shared" si="49"/>
        <v>62.880681818181813</v>
      </c>
      <c r="G777" t="s">
        <v>14</v>
      </c>
      <c r="H777">
        <v>10</v>
      </c>
      <c r="I777">
        <f t="shared" si="48"/>
        <v>8853.6</v>
      </c>
      <c r="J777" t="s">
        <v>98</v>
      </c>
      <c r="K777" t="s">
        <v>99</v>
      </c>
      <c r="L777">
        <v>1344920400</v>
      </c>
      <c r="M777" s="9">
        <f t="shared" si="50"/>
        <v>41135.208333333336</v>
      </c>
      <c r="N777">
        <v>1345006800</v>
      </c>
      <c r="O777" s="9">
        <f t="shared" si="51"/>
        <v>41136.208333333336</v>
      </c>
      <c r="P777" t="b">
        <v>0</v>
      </c>
      <c r="Q777" t="b">
        <v>0</v>
      </c>
      <c r="R777" t="s">
        <v>42</v>
      </c>
      <c r="S777" t="s">
        <v>2041</v>
      </c>
      <c r="T777" t="s">
        <v>2042</v>
      </c>
    </row>
    <row r="778" spans="1:20" x14ac:dyDescent="0.35">
      <c r="A778">
        <v>994</v>
      </c>
      <c r="B778" s="4" t="s">
        <v>2015</v>
      </c>
      <c r="C778" s="3" t="s">
        <v>2016</v>
      </c>
      <c r="D778">
        <v>141100</v>
      </c>
      <c r="E778">
        <v>74073</v>
      </c>
      <c r="F778" s="5">
        <f t="shared" si="49"/>
        <v>52.496810772501767</v>
      </c>
      <c r="G778" t="s">
        <v>14</v>
      </c>
      <c r="H778">
        <v>2201</v>
      </c>
      <c r="I778">
        <f t="shared" si="48"/>
        <v>33.65</v>
      </c>
      <c r="J778" t="s">
        <v>21</v>
      </c>
      <c r="K778" t="s">
        <v>22</v>
      </c>
      <c r="L778">
        <v>1413522000</v>
      </c>
      <c r="M778" s="9">
        <f t="shared" si="50"/>
        <v>41929.208333333336</v>
      </c>
      <c r="N778">
        <v>1414040400</v>
      </c>
      <c r="O778" s="9">
        <f t="shared" si="51"/>
        <v>41935.208333333336</v>
      </c>
      <c r="P778" t="b">
        <v>0</v>
      </c>
      <c r="Q778" t="b">
        <v>1</v>
      </c>
      <c r="R778" t="s">
        <v>206</v>
      </c>
      <c r="S778" t="s">
        <v>2047</v>
      </c>
      <c r="T778" t="s">
        <v>2059</v>
      </c>
    </row>
    <row r="779" spans="1:20" x14ac:dyDescent="0.35">
      <c r="A779">
        <v>110</v>
      </c>
      <c r="B779" s="4" t="s">
        <v>270</v>
      </c>
      <c r="C779" s="3" t="s">
        <v>271</v>
      </c>
      <c r="D779">
        <v>142400</v>
      </c>
      <c r="E779">
        <v>21307</v>
      </c>
      <c r="F779" s="5">
        <f t="shared" si="49"/>
        <v>14.962780898876405</v>
      </c>
      <c r="G779" t="s">
        <v>14</v>
      </c>
      <c r="H779">
        <v>676</v>
      </c>
      <c r="I779">
        <f t="shared" si="48"/>
        <v>31.52</v>
      </c>
      <c r="J779" t="s">
        <v>21</v>
      </c>
      <c r="K779" t="s">
        <v>22</v>
      </c>
      <c r="L779">
        <v>1536642000</v>
      </c>
      <c r="M779" s="9">
        <f t="shared" si="50"/>
        <v>43354.208333333328</v>
      </c>
      <c r="N779">
        <v>1538283600</v>
      </c>
      <c r="O779" s="9">
        <f t="shared" si="51"/>
        <v>43373.208333333328</v>
      </c>
      <c r="P779" t="b">
        <v>0</v>
      </c>
      <c r="Q779" t="b">
        <v>0</v>
      </c>
      <c r="R779" t="s">
        <v>17</v>
      </c>
      <c r="S779" t="s">
        <v>2033</v>
      </c>
      <c r="T779" t="s">
        <v>2034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9"/>
        <v>787.92307692307691</v>
      </c>
      <c r="G780" t="s">
        <v>20</v>
      </c>
      <c r="H780">
        <v>174</v>
      </c>
      <c r="I780">
        <f t="shared" si="48"/>
        <v>58.87</v>
      </c>
      <c r="J780" t="s">
        <v>98</v>
      </c>
      <c r="K780" t="s">
        <v>99</v>
      </c>
      <c r="L780">
        <v>1313211600</v>
      </c>
      <c r="M780" s="9">
        <f t="shared" si="50"/>
        <v>40768.208333333336</v>
      </c>
      <c r="N780">
        <v>1313643600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959</v>
      </c>
      <c r="B781" s="4" t="s">
        <v>1948</v>
      </c>
      <c r="C781" s="3" t="s">
        <v>1949</v>
      </c>
      <c r="D781">
        <v>145000</v>
      </c>
      <c r="E781">
        <v>6631</v>
      </c>
      <c r="F781" s="5">
        <f t="shared" si="49"/>
        <v>4.5731034482758623</v>
      </c>
      <c r="G781" t="s">
        <v>14</v>
      </c>
      <c r="H781">
        <v>831</v>
      </c>
      <c r="I781">
        <f t="shared" si="48"/>
        <v>7.98</v>
      </c>
      <c r="J781" t="s">
        <v>21</v>
      </c>
      <c r="K781" t="s">
        <v>22</v>
      </c>
      <c r="L781">
        <v>1277701200</v>
      </c>
      <c r="M781" s="9">
        <f t="shared" si="50"/>
        <v>40357.208333333336</v>
      </c>
      <c r="N781">
        <v>1280120400</v>
      </c>
      <c r="O781" s="9">
        <f t="shared" si="51"/>
        <v>40385.208333333336</v>
      </c>
      <c r="P781" t="b">
        <v>0</v>
      </c>
      <c r="Q781" t="b">
        <v>0</v>
      </c>
      <c r="R781" t="s">
        <v>206</v>
      </c>
      <c r="S781" t="s">
        <v>2047</v>
      </c>
      <c r="T781" t="s">
        <v>2059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9"/>
        <v>106.29411764705883</v>
      </c>
      <c r="G782" t="s">
        <v>20</v>
      </c>
      <c r="H782">
        <v>164</v>
      </c>
      <c r="I782">
        <f t="shared" si="48"/>
        <v>33.049999999999997</v>
      </c>
      <c r="J782" t="s">
        <v>21</v>
      </c>
      <c r="K782" t="s">
        <v>22</v>
      </c>
      <c r="L782">
        <v>1469163600</v>
      </c>
      <c r="M782" s="9">
        <f t="shared" si="50"/>
        <v>42573.208333333328</v>
      </c>
      <c r="N782">
        <v>1470805200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9"/>
        <v>50.735632183908038</v>
      </c>
      <c r="G783" t="s">
        <v>74</v>
      </c>
      <c r="H783">
        <v>56</v>
      </c>
      <c r="I783">
        <f t="shared" si="48"/>
        <v>78.819999999999993</v>
      </c>
      <c r="J783" t="s">
        <v>98</v>
      </c>
      <c r="K783" t="s">
        <v>99</v>
      </c>
      <c r="L783">
        <v>1288501200</v>
      </c>
      <c r="M783" s="9">
        <f t="shared" si="50"/>
        <v>40482.208333333336</v>
      </c>
      <c r="N783">
        <v>1292911200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9"/>
        <v>215.31372549019611</v>
      </c>
      <c r="G784" t="s">
        <v>20</v>
      </c>
      <c r="H784">
        <v>161</v>
      </c>
      <c r="I784">
        <f t="shared" si="48"/>
        <v>68.2</v>
      </c>
      <c r="J784" t="s">
        <v>21</v>
      </c>
      <c r="K784" t="s">
        <v>22</v>
      </c>
      <c r="L784">
        <v>1298959200</v>
      </c>
      <c r="M784" s="9">
        <f t="shared" si="50"/>
        <v>40603.25</v>
      </c>
      <c r="N784">
        <v>1301374800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9"/>
        <v>141.22972972972974</v>
      </c>
      <c r="G785" t="s">
        <v>20</v>
      </c>
      <c r="H785">
        <v>138</v>
      </c>
      <c r="I785">
        <f t="shared" si="48"/>
        <v>75.73</v>
      </c>
      <c r="J785" t="s">
        <v>21</v>
      </c>
      <c r="K785" t="s">
        <v>22</v>
      </c>
      <c r="L785">
        <v>1387260000</v>
      </c>
      <c r="M785" s="9">
        <f t="shared" si="50"/>
        <v>41625.25</v>
      </c>
      <c r="N785">
        <v>1387864800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9"/>
        <v>115.33745781777279</v>
      </c>
      <c r="G786" t="s">
        <v>20</v>
      </c>
      <c r="H786">
        <v>3308</v>
      </c>
      <c r="I786">
        <f t="shared" si="48"/>
        <v>31</v>
      </c>
      <c r="J786" t="s">
        <v>21</v>
      </c>
      <c r="K786" t="s">
        <v>22</v>
      </c>
      <c r="L786">
        <v>1457244000</v>
      </c>
      <c r="M786" s="9">
        <f t="shared" si="50"/>
        <v>42435.25</v>
      </c>
      <c r="N786">
        <v>1458190800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9"/>
        <v>193.11940298507463</v>
      </c>
      <c r="G787" t="s">
        <v>20</v>
      </c>
      <c r="H787">
        <v>127</v>
      </c>
      <c r="I787">
        <f t="shared" si="48"/>
        <v>101.88</v>
      </c>
      <c r="J787" t="s">
        <v>26</v>
      </c>
      <c r="K787" t="s">
        <v>27</v>
      </c>
      <c r="L787">
        <v>1556341200</v>
      </c>
      <c r="M787" s="9">
        <f t="shared" si="50"/>
        <v>43582.208333333328</v>
      </c>
      <c r="N787">
        <v>1559278800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9"/>
        <v>729.73333333333335</v>
      </c>
      <c r="G788" t="s">
        <v>20</v>
      </c>
      <c r="H788">
        <v>207</v>
      </c>
      <c r="I788">
        <f t="shared" si="48"/>
        <v>52.88</v>
      </c>
      <c r="J788" t="s">
        <v>107</v>
      </c>
      <c r="K788" t="s">
        <v>108</v>
      </c>
      <c r="L788">
        <v>1522126800</v>
      </c>
      <c r="M788" s="9">
        <f t="shared" si="50"/>
        <v>43186.208333333328</v>
      </c>
      <c r="N788">
        <v>1522731600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680</v>
      </c>
      <c r="B789" s="4" t="s">
        <v>1399</v>
      </c>
      <c r="C789" s="3" t="s">
        <v>1400</v>
      </c>
      <c r="D789">
        <v>145600</v>
      </c>
      <c r="E789">
        <v>141822</v>
      </c>
      <c r="F789" s="5">
        <f t="shared" si="49"/>
        <v>97.405219780219781</v>
      </c>
      <c r="G789" t="s">
        <v>14</v>
      </c>
      <c r="H789">
        <v>859</v>
      </c>
      <c r="I789">
        <f t="shared" si="48"/>
        <v>165.1</v>
      </c>
      <c r="J789" t="s">
        <v>21</v>
      </c>
      <c r="K789" t="s">
        <v>22</v>
      </c>
      <c r="L789">
        <v>1576303200</v>
      </c>
      <c r="M789" s="9">
        <f t="shared" si="50"/>
        <v>43813.25</v>
      </c>
      <c r="N789">
        <v>1576476000</v>
      </c>
      <c r="O789" s="9">
        <f t="shared" si="51"/>
        <v>43815.25</v>
      </c>
      <c r="P789" t="b">
        <v>0</v>
      </c>
      <c r="Q789" t="b">
        <v>1</v>
      </c>
      <c r="R789" t="s">
        <v>292</v>
      </c>
      <c r="S789" t="s">
        <v>2050</v>
      </c>
      <c r="T789" t="s">
        <v>2061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9"/>
        <v>88.166666666666671</v>
      </c>
      <c r="G790" t="s">
        <v>47</v>
      </c>
      <c r="H790">
        <v>31</v>
      </c>
      <c r="I790">
        <f t="shared" si="48"/>
        <v>102.39</v>
      </c>
      <c r="J790" t="s">
        <v>21</v>
      </c>
      <c r="K790" t="s">
        <v>22</v>
      </c>
      <c r="L790">
        <v>1350709200</v>
      </c>
      <c r="M790" s="9">
        <f t="shared" si="50"/>
        <v>41202.208333333336</v>
      </c>
      <c r="N790">
        <v>1352527200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423</v>
      </c>
      <c r="B791" s="4" t="s">
        <v>895</v>
      </c>
      <c r="C791" s="3" t="s">
        <v>896</v>
      </c>
      <c r="D791">
        <v>147800</v>
      </c>
      <c r="E791">
        <v>15723</v>
      </c>
      <c r="F791" s="5">
        <f t="shared" si="49"/>
        <v>10.638024357239512</v>
      </c>
      <c r="G791" t="s">
        <v>14</v>
      </c>
      <c r="H791">
        <v>45</v>
      </c>
      <c r="I791">
        <f t="shared" si="48"/>
        <v>349.4</v>
      </c>
      <c r="J791" t="s">
        <v>21</v>
      </c>
      <c r="K791" t="s">
        <v>22</v>
      </c>
      <c r="L791">
        <v>1316667600</v>
      </c>
      <c r="M791" s="9">
        <f t="shared" si="50"/>
        <v>40808.208333333336</v>
      </c>
      <c r="N791">
        <v>1316840400</v>
      </c>
      <c r="O791" s="9">
        <f t="shared" si="51"/>
        <v>40810.208333333336</v>
      </c>
      <c r="P791" t="b">
        <v>0</v>
      </c>
      <c r="Q791" t="b">
        <v>1</v>
      </c>
      <c r="R791" t="s">
        <v>17</v>
      </c>
      <c r="S791" t="s">
        <v>2033</v>
      </c>
      <c r="T791" t="s">
        <v>2034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9"/>
        <v>30.540075309306079</v>
      </c>
      <c r="G792" t="s">
        <v>74</v>
      </c>
      <c r="H792">
        <v>1113</v>
      </c>
      <c r="I792">
        <f t="shared" ref="I792:I855" si="52">ROUND(E792/H792,2)</f>
        <v>51.01</v>
      </c>
      <c r="J792" t="s">
        <v>21</v>
      </c>
      <c r="K792" t="s">
        <v>22</v>
      </c>
      <c r="L792">
        <v>1266127200</v>
      </c>
      <c r="M792" s="9">
        <f t="shared" si="50"/>
        <v>40223.25</v>
      </c>
      <c r="N792">
        <v>1266645600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511</v>
      </c>
      <c r="B793" s="4" t="s">
        <v>1068</v>
      </c>
      <c r="C793" s="3" t="s">
        <v>1069</v>
      </c>
      <c r="D793">
        <v>147800</v>
      </c>
      <c r="E793">
        <v>35498</v>
      </c>
      <c r="F793" s="5">
        <f t="shared" si="49"/>
        <v>24.017591339648174</v>
      </c>
      <c r="G793" t="s">
        <v>14</v>
      </c>
      <c r="H793">
        <v>6</v>
      </c>
      <c r="I793">
        <f t="shared" si="52"/>
        <v>5916.33</v>
      </c>
      <c r="J793" t="s">
        <v>21</v>
      </c>
      <c r="K793" t="s">
        <v>22</v>
      </c>
      <c r="L793">
        <v>1564030800</v>
      </c>
      <c r="M793" s="9">
        <f t="shared" si="50"/>
        <v>43671.208333333328</v>
      </c>
      <c r="N793">
        <v>1564894800</v>
      </c>
      <c r="O793" s="9">
        <f t="shared" si="51"/>
        <v>43681.208333333328</v>
      </c>
      <c r="P793" t="b">
        <v>0</v>
      </c>
      <c r="Q793" t="b">
        <v>0</v>
      </c>
      <c r="R793" t="s">
        <v>33</v>
      </c>
      <c r="S793" t="s">
        <v>2039</v>
      </c>
      <c r="T793" t="s">
        <v>2040</v>
      </c>
    </row>
    <row r="794" spans="1:20" x14ac:dyDescent="0.35">
      <c r="A794">
        <v>886</v>
      </c>
      <c r="B794" s="4" t="s">
        <v>1804</v>
      </c>
      <c r="C794" s="3" t="s">
        <v>1805</v>
      </c>
      <c r="D794">
        <v>150600</v>
      </c>
      <c r="E794">
        <v>127745</v>
      </c>
      <c r="F794" s="5">
        <f t="shared" si="49"/>
        <v>84.824037184594957</v>
      </c>
      <c r="G794" t="s">
        <v>14</v>
      </c>
      <c r="H794">
        <v>7</v>
      </c>
      <c r="I794">
        <f t="shared" si="52"/>
        <v>18249.29</v>
      </c>
      <c r="J794" t="s">
        <v>21</v>
      </c>
      <c r="K794" t="s">
        <v>22</v>
      </c>
      <c r="L794">
        <v>1282798800</v>
      </c>
      <c r="M794" s="9">
        <f t="shared" si="50"/>
        <v>40416.208333333336</v>
      </c>
      <c r="N794">
        <v>1284354000</v>
      </c>
      <c r="O794" s="9">
        <f t="shared" si="51"/>
        <v>40434.208333333336</v>
      </c>
      <c r="P794" t="b">
        <v>0</v>
      </c>
      <c r="Q794" t="b">
        <v>0</v>
      </c>
      <c r="R794" t="s">
        <v>60</v>
      </c>
      <c r="S794" t="s">
        <v>2035</v>
      </c>
      <c r="T794" t="s">
        <v>2045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9"/>
        <v>1185.909090909091</v>
      </c>
      <c r="G795" t="s">
        <v>20</v>
      </c>
      <c r="H795">
        <v>181</v>
      </c>
      <c r="I795">
        <f t="shared" si="52"/>
        <v>72.069999999999993</v>
      </c>
      <c r="J795" t="s">
        <v>98</v>
      </c>
      <c r="K795" t="s">
        <v>99</v>
      </c>
      <c r="L795">
        <v>1372136400</v>
      </c>
      <c r="M795" s="9">
        <f t="shared" si="50"/>
        <v>41450.208333333336</v>
      </c>
      <c r="N795">
        <v>1372482000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9"/>
        <v>125.39393939393939</v>
      </c>
      <c r="G796" t="s">
        <v>20</v>
      </c>
      <c r="H796">
        <v>110</v>
      </c>
      <c r="I796">
        <f t="shared" si="52"/>
        <v>75.239999999999995</v>
      </c>
      <c r="J796" t="s">
        <v>21</v>
      </c>
      <c r="K796" t="s">
        <v>22</v>
      </c>
      <c r="L796">
        <v>1513922400</v>
      </c>
      <c r="M796" s="9">
        <f t="shared" si="50"/>
        <v>43091.25</v>
      </c>
      <c r="N796">
        <v>1514959200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x14ac:dyDescent="0.35">
      <c r="A797">
        <v>538</v>
      </c>
      <c r="B797" s="4" t="s">
        <v>1121</v>
      </c>
      <c r="C797" s="3" t="s">
        <v>1122</v>
      </c>
      <c r="D797">
        <v>151300</v>
      </c>
      <c r="E797">
        <v>57034</v>
      </c>
      <c r="F797" s="5">
        <f t="shared" si="49"/>
        <v>37.695968274950431</v>
      </c>
      <c r="G797" t="s">
        <v>14</v>
      </c>
      <c r="H797">
        <v>31</v>
      </c>
      <c r="I797">
        <f t="shared" si="52"/>
        <v>1839.81</v>
      </c>
      <c r="J797" t="s">
        <v>21</v>
      </c>
      <c r="K797" t="s">
        <v>22</v>
      </c>
      <c r="L797">
        <v>1379826000</v>
      </c>
      <c r="M797" s="9">
        <f t="shared" si="50"/>
        <v>41539.208333333336</v>
      </c>
      <c r="N797">
        <v>1381208400</v>
      </c>
      <c r="O797" s="9">
        <f t="shared" si="51"/>
        <v>41555.208333333336</v>
      </c>
      <c r="P797" t="b">
        <v>0</v>
      </c>
      <c r="Q797" t="b">
        <v>0</v>
      </c>
      <c r="R797" t="s">
        <v>292</v>
      </c>
      <c r="S797" t="s">
        <v>2050</v>
      </c>
      <c r="T797" t="s">
        <v>2061</v>
      </c>
    </row>
    <row r="798" spans="1:20" x14ac:dyDescent="0.35">
      <c r="A798">
        <v>501</v>
      </c>
      <c r="B798" s="4" t="s">
        <v>1050</v>
      </c>
      <c r="C798" s="3" t="s">
        <v>1051</v>
      </c>
      <c r="D798">
        <v>153600</v>
      </c>
      <c r="E798">
        <v>107743</v>
      </c>
      <c r="F798" s="5">
        <f t="shared" si="49"/>
        <v>70.145182291666657</v>
      </c>
      <c r="G798" t="s">
        <v>14</v>
      </c>
      <c r="H798">
        <v>78</v>
      </c>
      <c r="I798">
        <f t="shared" si="52"/>
        <v>1381.32</v>
      </c>
      <c r="J798" t="s">
        <v>21</v>
      </c>
      <c r="K798" t="s">
        <v>22</v>
      </c>
      <c r="L798">
        <v>1363064400</v>
      </c>
      <c r="M798" s="9">
        <f t="shared" si="50"/>
        <v>41345.208333333336</v>
      </c>
      <c r="N798">
        <v>1363237200</v>
      </c>
      <c r="O798" s="9">
        <f t="shared" si="51"/>
        <v>41347.208333333336</v>
      </c>
      <c r="P798" t="b">
        <v>0</v>
      </c>
      <c r="Q798" t="b">
        <v>0</v>
      </c>
      <c r="R798" t="s">
        <v>42</v>
      </c>
      <c r="S798" t="s">
        <v>2041</v>
      </c>
      <c r="T798" t="s">
        <v>2042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9"/>
        <v>109.63157894736841</v>
      </c>
      <c r="G799" t="s">
        <v>20</v>
      </c>
      <c r="H799">
        <v>185</v>
      </c>
      <c r="I799">
        <f t="shared" si="52"/>
        <v>45.04</v>
      </c>
      <c r="J799" t="s">
        <v>21</v>
      </c>
      <c r="K799" t="s">
        <v>22</v>
      </c>
      <c r="L799">
        <v>1546149600</v>
      </c>
      <c r="M799" s="9">
        <f t="shared" si="50"/>
        <v>43464.25</v>
      </c>
      <c r="N799">
        <v>1548136800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9"/>
        <v>188.47058823529412</v>
      </c>
      <c r="G800" t="s">
        <v>20</v>
      </c>
      <c r="H800">
        <v>121</v>
      </c>
      <c r="I800">
        <f t="shared" si="52"/>
        <v>52.96</v>
      </c>
      <c r="J800" t="s">
        <v>21</v>
      </c>
      <c r="K800" t="s">
        <v>22</v>
      </c>
      <c r="L800">
        <v>1338440400</v>
      </c>
      <c r="M800" s="9">
        <f t="shared" si="50"/>
        <v>41060.208333333336</v>
      </c>
      <c r="N800">
        <v>1340859600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946</v>
      </c>
      <c r="B801" s="4" t="s">
        <v>1922</v>
      </c>
      <c r="C801" s="3" t="s">
        <v>1923</v>
      </c>
      <c r="D801">
        <v>153700</v>
      </c>
      <c r="E801">
        <v>15238</v>
      </c>
      <c r="F801" s="5">
        <f t="shared" si="49"/>
        <v>9.9141184124918666</v>
      </c>
      <c r="G801" t="s">
        <v>14</v>
      </c>
      <c r="H801">
        <v>1225</v>
      </c>
      <c r="I801">
        <f t="shared" si="52"/>
        <v>12.44</v>
      </c>
      <c r="J801" t="s">
        <v>21</v>
      </c>
      <c r="K801" t="s">
        <v>22</v>
      </c>
      <c r="L801">
        <v>1308200400</v>
      </c>
      <c r="M801" s="9">
        <f t="shared" si="50"/>
        <v>40710.208333333336</v>
      </c>
      <c r="N801">
        <v>1308373200</v>
      </c>
      <c r="O801" s="9">
        <f t="shared" si="51"/>
        <v>40712.208333333336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472</v>
      </c>
      <c r="B802" s="4" t="s">
        <v>991</v>
      </c>
      <c r="C802" s="3" t="s">
        <v>992</v>
      </c>
      <c r="D802">
        <v>153800</v>
      </c>
      <c r="E802">
        <v>60342</v>
      </c>
      <c r="F802" s="5">
        <f t="shared" si="49"/>
        <v>39.234070221066318</v>
      </c>
      <c r="G802" t="s">
        <v>14</v>
      </c>
      <c r="H802">
        <v>1</v>
      </c>
      <c r="I802">
        <f t="shared" si="52"/>
        <v>60342</v>
      </c>
      <c r="J802" t="s">
        <v>21</v>
      </c>
      <c r="K802" t="s">
        <v>22</v>
      </c>
      <c r="L802">
        <v>1552280400</v>
      </c>
      <c r="M802" s="9">
        <f t="shared" si="50"/>
        <v>43535.208333333328</v>
      </c>
      <c r="N802">
        <v>1556946000</v>
      </c>
      <c r="O802" s="9">
        <f t="shared" si="51"/>
        <v>43589.208333333328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9"/>
        <v>202.9130434782609</v>
      </c>
      <c r="G803" t="s">
        <v>20</v>
      </c>
      <c r="H803">
        <v>106</v>
      </c>
      <c r="I803">
        <f t="shared" si="52"/>
        <v>44.03</v>
      </c>
      <c r="J803" t="s">
        <v>21</v>
      </c>
      <c r="K803" t="s">
        <v>22</v>
      </c>
      <c r="L803">
        <v>1577772000</v>
      </c>
      <c r="M803" s="9">
        <f t="shared" si="50"/>
        <v>43830.25</v>
      </c>
      <c r="N803">
        <v>1579672800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9"/>
        <v>197.03225806451613</v>
      </c>
      <c r="G804" t="s">
        <v>20</v>
      </c>
      <c r="H804">
        <v>142</v>
      </c>
      <c r="I804">
        <f t="shared" si="52"/>
        <v>86.03</v>
      </c>
      <c r="J804" t="s">
        <v>21</v>
      </c>
      <c r="K804" t="s">
        <v>22</v>
      </c>
      <c r="L804">
        <v>1562216400</v>
      </c>
      <c r="M804" s="9">
        <f t="shared" si="50"/>
        <v>43650.208333333328</v>
      </c>
      <c r="N804">
        <v>1562389200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9"/>
        <v>107</v>
      </c>
      <c r="G805" t="s">
        <v>20</v>
      </c>
      <c r="H805">
        <v>233</v>
      </c>
      <c r="I805">
        <f t="shared" si="52"/>
        <v>28.01</v>
      </c>
      <c r="J805" t="s">
        <v>21</v>
      </c>
      <c r="K805" t="s">
        <v>22</v>
      </c>
      <c r="L805">
        <v>1548568800</v>
      </c>
      <c r="M805" s="9">
        <f t="shared" si="50"/>
        <v>43492.25</v>
      </c>
      <c r="N805">
        <v>1551506400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9"/>
        <v>268.73076923076923</v>
      </c>
      <c r="G806" t="s">
        <v>20</v>
      </c>
      <c r="H806">
        <v>218</v>
      </c>
      <c r="I806">
        <f t="shared" si="52"/>
        <v>32.049999999999997</v>
      </c>
      <c r="J806" t="s">
        <v>21</v>
      </c>
      <c r="K806" t="s">
        <v>22</v>
      </c>
      <c r="L806">
        <v>1514872800</v>
      </c>
      <c r="M806" s="9">
        <f t="shared" si="50"/>
        <v>43102.25</v>
      </c>
      <c r="N806">
        <v>1516600800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x14ac:dyDescent="0.35">
      <c r="A807">
        <v>91</v>
      </c>
      <c r="B807" s="4" t="s">
        <v>231</v>
      </c>
      <c r="C807" s="3" t="s">
        <v>232</v>
      </c>
      <c r="D807">
        <v>154300</v>
      </c>
      <c r="E807">
        <v>74688</v>
      </c>
      <c r="F807" s="5">
        <f t="shared" si="49"/>
        <v>48.404406999351913</v>
      </c>
      <c r="G807" t="s">
        <v>14</v>
      </c>
      <c r="H807">
        <v>67</v>
      </c>
      <c r="I807">
        <f t="shared" si="52"/>
        <v>1114.75</v>
      </c>
      <c r="J807" t="s">
        <v>107</v>
      </c>
      <c r="K807" t="s">
        <v>108</v>
      </c>
      <c r="L807">
        <v>1470459600</v>
      </c>
      <c r="M807" s="9">
        <f t="shared" si="50"/>
        <v>42588.208333333328</v>
      </c>
      <c r="N807">
        <v>1472878800</v>
      </c>
      <c r="O807" s="9">
        <f t="shared" si="51"/>
        <v>42616.208333333328</v>
      </c>
      <c r="P807" t="b">
        <v>0</v>
      </c>
      <c r="Q807" t="b">
        <v>0</v>
      </c>
      <c r="R807" t="s">
        <v>206</v>
      </c>
      <c r="S807" t="s">
        <v>2047</v>
      </c>
      <c r="T807" t="s">
        <v>2059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9"/>
        <v>1180.2857142857142</v>
      </c>
      <c r="G808" t="s">
        <v>20</v>
      </c>
      <c r="H808">
        <v>76</v>
      </c>
      <c r="I808">
        <f t="shared" si="52"/>
        <v>108.71</v>
      </c>
      <c r="J808" t="s">
        <v>21</v>
      </c>
      <c r="K808" t="s">
        <v>22</v>
      </c>
      <c r="L808">
        <v>1330927200</v>
      </c>
      <c r="M808" s="9">
        <f t="shared" si="50"/>
        <v>40973.25</v>
      </c>
      <c r="N808">
        <v>1332997200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9"/>
        <v>264</v>
      </c>
      <c r="G809" t="s">
        <v>20</v>
      </c>
      <c r="H809">
        <v>43</v>
      </c>
      <c r="I809">
        <f t="shared" si="52"/>
        <v>42.98</v>
      </c>
      <c r="J809" t="s">
        <v>21</v>
      </c>
      <c r="K809" t="s">
        <v>22</v>
      </c>
      <c r="L809">
        <v>1571115600</v>
      </c>
      <c r="M809" s="9">
        <f t="shared" si="50"/>
        <v>43753.208333333328</v>
      </c>
      <c r="N809">
        <v>1574920800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215</v>
      </c>
      <c r="B810" s="4" t="s">
        <v>483</v>
      </c>
      <c r="C810" s="3" t="s">
        <v>484</v>
      </c>
      <c r="D810">
        <v>156800</v>
      </c>
      <c r="E810">
        <v>6024</v>
      </c>
      <c r="F810" s="5">
        <f t="shared" si="49"/>
        <v>3.841836734693878</v>
      </c>
      <c r="G810" t="s">
        <v>14</v>
      </c>
      <c r="H810">
        <v>19</v>
      </c>
      <c r="I810">
        <f t="shared" si="52"/>
        <v>317.05</v>
      </c>
      <c r="J810" t="s">
        <v>21</v>
      </c>
      <c r="K810" t="s">
        <v>22</v>
      </c>
      <c r="L810">
        <v>1550037600</v>
      </c>
      <c r="M810" s="9">
        <f t="shared" si="50"/>
        <v>43509.25</v>
      </c>
      <c r="N810">
        <v>1550210400</v>
      </c>
      <c r="O810" s="9">
        <f t="shared" si="51"/>
        <v>43511.25</v>
      </c>
      <c r="P810" t="b">
        <v>0</v>
      </c>
      <c r="Q810" t="b">
        <v>0</v>
      </c>
      <c r="R810" t="s">
        <v>33</v>
      </c>
      <c r="S810" t="s">
        <v>2039</v>
      </c>
      <c r="T810" t="s">
        <v>2040</v>
      </c>
    </row>
    <row r="811" spans="1:20" x14ac:dyDescent="0.35">
      <c r="A811">
        <v>592</v>
      </c>
      <c r="B811" s="4" t="s">
        <v>1226</v>
      </c>
      <c r="C811" s="3" t="s">
        <v>1227</v>
      </c>
      <c r="D811">
        <v>156800</v>
      </c>
      <c r="E811">
        <v>20243</v>
      </c>
      <c r="F811" s="5">
        <f t="shared" si="49"/>
        <v>12.910076530612244</v>
      </c>
      <c r="G811" t="s">
        <v>14</v>
      </c>
      <c r="H811">
        <v>2108</v>
      </c>
      <c r="I811">
        <f t="shared" si="52"/>
        <v>9.6</v>
      </c>
      <c r="J811" t="s">
        <v>21</v>
      </c>
      <c r="K811" t="s">
        <v>22</v>
      </c>
      <c r="L811">
        <v>1401426000</v>
      </c>
      <c r="M811" s="9">
        <f t="shared" si="50"/>
        <v>41789.208333333336</v>
      </c>
      <c r="N811">
        <v>1402203600</v>
      </c>
      <c r="O811" s="9">
        <f t="shared" si="51"/>
        <v>41798.208333333336</v>
      </c>
      <c r="P811" t="b">
        <v>0</v>
      </c>
      <c r="Q811" t="b">
        <v>0</v>
      </c>
      <c r="R811" t="s">
        <v>33</v>
      </c>
      <c r="S811" t="s">
        <v>2039</v>
      </c>
      <c r="T811" t="s">
        <v>2040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9"/>
        <v>193.125</v>
      </c>
      <c r="G812" t="s">
        <v>20</v>
      </c>
      <c r="H812">
        <v>221</v>
      </c>
      <c r="I812">
        <f t="shared" si="52"/>
        <v>55.93</v>
      </c>
      <c r="J812" t="s">
        <v>21</v>
      </c>
      <c r="K812" t="s">
        <v>22</v>
      </c>
      <c r="L812">
        <v>1511848800</v>
      </c>
      <c r="M812" s="9">
        <f t="shared" si="50"/>
        <v>43067.25</v>
      </c>
      <c r="N812">
        <v>1512712800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594</v>
      </c>
      <c r="B813" s="4" t="s">
        <v>1230</v>
      </c>
      <c r="C813" s="3" t="s">
        <v>1231</v>
      </c>
      <c r="D813">
        <v>157300</v>
      </c>
      <c r="E813">
        <v>11167</v>
      </c>
      <c r="F813" s="5">
        <f t="shared" si="49"/>
        <v>7.0991735537190088</v>
      </c>
      <c r="G813" t="s">
        <v>14</v>
      </c>
      <c r="H813">
        <v>679</v>
      </c>
      <c r="I813">
        <f t="shared" si="52"/>
        <v>16.45</v>
      </c>
      <c r="J813" t="s">
        <v>21</v>
      </c>
      <c r="K813" t="s">
        <v>22</v>
      </c>
      <c r="L813">
        <v>1467003600</v>
      </c>
      <c r="M813" s="9">
        <f t="shared" si="50"/>
        <v>42548.208333333328</v>
      </c>
      <c r="N813">
        <v>1467262800</v>
      </c>
      <c r="O813" s="9">
        <f t="shared" si="51"/>
        <v>42551.208333333328</v>
      </c>
      <c r="P813" t="b">
        <v>0</v>
      </c>
      <c r="Q813" t="b">
        <v>1</v>
      </c>
      <c r="R813" t="s">
        <v>33</v>
      </c>
      <c r="S813" t="s">
        <v>2039</v>
      </c>
      <c r="T813" t="s">
        <v>2040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9"/>
        <v>225.52763819095478</v>
      </c>
      <c r="G814" t="s">
        <v>20</v>
      </c>
      <c r="H814">
        <v>2805</v>
      </c>
      <c r="I814">
        <f t="shared" si="52"/>
        <v>48</v>
      </c>
      <c r="J814" t="s">
        <v>15</v>
      </c>
      <c r="K814" t="s">
        <v>16</v>
      </c>
      <c r="L814">
        <v>1523854800</v>
      </c>
      <c r="M814" s="9">
        <f t="shared" si="50"/>
        <v>43206.208333333328</v>
      </c>
      <c r="N814">
        <v>1524286800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9"/>
        <v>239.40625</v>
      </c>
      <c r="G815" t="s">
        <v>20</v>
      </c>
      <c r="H815">
        <v>68</v>
      </c>
      <c r="I815">
        <f t="shared" si="52"/>
        <v>112.66</v>
      </c>
      <c r="J815" t="s">
        <v>21</v>
      </c>
      <c r="K815" t="s">
        <v>22</v>
      </c>
      <c r="L815">
        <v>1346043600</v>
      </c>
      <c r="M815" s="9">
        <f t="shared" si="50"/>
        <v>41148.208333333336</v>
      </c>
      <c r="N815">
        <v>1346907600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345</v>
      </c>
      <c r="B816" s="4" t="s">
        <v>742</v>
      </c>
      <c r="C816" s="3" t="s">
        <v>743</v>
      </c>
      <c r="D816">
        <v>157600</v>
      </c>
      <c r="E816">
        <v>23159</v>
      </c>
      <c r="F816" s="5">
        <f t="shared" si="49"/>
        <v>14.69479695431472</v>
      </c>
      <c r="G816" t="s">
        <v>14</v>
      </c>
      <c r="H816">
        <v>36</v>
      </c>
      <c r="I816">
        <f t="shared" si="52"/>
        <v>643.30999999999995</v>
      </c>
      <c r="J816" t="s">
        <v>40</v>
      </c>
      <c r="K816" t="s">
        <v>41</v>
      </c>
      <c r="L816">
        <v>1436418000</v>
      </c>
      <c r="M816" s="9">
        <f t="shared" si="50"/>
        <v>42194.208333333328</v>
      </c>
      <c r="N816">
        <v>1436504400</v>
      </c>
      <c r="O816" s="9">
        <f t="shared" si="51"/>
        <v>42195.208333333328</v>
      </c>
      <c r="P816" t="b">
        <v>0</v>
      </c>
      <c r="Q816" t="b">
        <v>0</v>
      </c>
      <c r="R816" t="s">
        <v>53</v>
      </c>
      <c r="S816" t="s">
        <v>2041</v>
      </c>
      <c r="T816" t="s">
        <v>2044</v>
      </c>
    </row>
    <row r="817" spans="1:20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9"/>
        <v>130.23333333333335</v>
      </c>
      <c r="G817" t="s">
        <v>20</v>
      </c>
      <c r="H817">
        <v>183</v>
      </c>
      <c r="I817">
        <f t="shared" si="52"/>
        <v>64.05</v>
      </c>
      <c r="J817" t="s">
        <v>15</v>
      </c>
      <c r="K817" t="s">
        <v>16</v>
      </c>
      <c r="L817">
        <v>1511935200</v>
      </c>
      <c r="M817" s="9">
        <f t="shared" si="50"/>
        <v>43068.25</v>
      </c>
      <c r="N817">
        <v>1514181600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9"/>
        <v>615.21739130434787</v>
      </c>
      <c r="G818" t="s">
        <v>20</v>
      </c>
      <c r="H818">
        <v>133</v>
      </c>
      <c r="I818">
        <f t="shared" si="52"/>
        <v>106.39</v>
      </c>
      <c r="J818" t="s">
        <v>21</v>
      </c>
      <c r="K818" t="s">
        <v>22</v>
      </c>
      <c r="L818">
        <v>1392012000</v>
      </c>
      <c r="M818" s="9">
        <f t="shared" si="50"/>
        <v>41680.25</v>
      </c>
      <c r="N818">
        <v>1392184800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9"/>
        <v>368.79532163742692</v>
      </c>
      <c r="G819" t="s">
        <v>20</v>
      </c>
      <c r="H819">
        <v>2489</v>
      </c>
      <c r="I819">
        <f t="shared" si="52"/>
        <v>76.010000000000005</v>
      </c>
      <c r="J819" t="s">
        <v>107</v>
      </c>
      <c r="K819" t="s">
        <v>108</v>
      </c>
      <c r="L819">
        <v>1556946000</v>
      </c>
      <c r="M819" s="9">
        <f t="shared" si="50"/>
        <v>43589.208333333328</v>
      </c>
      <c r="N819">
        <v>1559365200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9"/>
        <v>1094.8571428571429</v>
      </c>
      <c r="G820" t="s">
        <v>20</v>
      </c>
      <c r="H820">
        <v>69</v>
      </c>
      <c r="I820">
        <f t="shared" si="52"/>
        <v>111.07</v>
      </c>
      <c r="J820" t="s">
        <v>21</v>
      </c>
      <c r="K820" t="s">
        <v>22</v>
      </c>
      <c r="L820">
        <v>1548050400</v>
      </c>
      <c r="M820" s="9">
        <f t="shared" si="50"/>
        <v>43486.25</v>
      </c>
      <c r="N820">
        <v>1549173600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x14ac:dyDescent="0.35">
      <c r="A821">
        <v>588</v>
      </c>
      <c r="B821" s="4" t="s">
        <v>1218</v>
      </c>
      <c r="C821" s="3" t="s">
        <v>1219</v>
      </c>
      <c r="D821">
        <v>157600</v>
      </c>
      <c r="E821">
        <v>124517</v>
      </c>
      <c r="F821" s="5">
        <f t="shared" si="49"/>
        <v>79.008248730964468</v>
      </c>
      <c r="G821" t="s">
        <v>14</v>
      </c>
      <c r="H821">
        <v>47</v>
      </c>
      <c r="I821">
        <f t="shared" si="52"/>
        <v>2649.3</v>
      </c>
      <c r="J821" t="s">
        <v>40</v>
      </c>
      <c r="K821" t="s">
        <v>41</v>
      </c>
      <c r="L821">
        <v>1269493200</v>
      </c>
      <c r="M821" s="9">
        <f t="shared" si="50"/>
        <v>40262.208333333336</v>
      </c>
      <c r="N821">
        <v>1272171600</v>
      </c>
      <c r="O821" s="9">
        <f t="shared" si="51"/>
        <v>40293.208333333336</v>
      </c>
      <c r="P821" t="b">
        <v>0</v>
      </c>
      <c r="Q821" t="b">
        <v>0</v>
      </c>
      <c r="R821" t="s">
        <v>33</v>
      </c>
      <c r="S821" t="s">
        <v>2039</v>
      </c>
      <c r="T821" t="s">
        <v>2040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9"/>
        <v>800.6</v>
      </c>
      <c r="G822" t="s">
        <v>20</v>
      </c>
      <c r="H822">
        <v>279</v>
      </c>
      <c r="I822">
        <f t="shared" si="52"/>
        <v>43.04</v>
      </c>
      <c r="J822" t="s">
        <v>40</v>
      </c>
      <c r="K822" t="s">
        <v>41</v>
      </c>
      <c r="L822">
        <v>1532840400</v>
      </c>
      <c r="M822" s="9">
        <f t="shared" si="50"/>
        <v>43310.208333333328</v>
      </c>
      <c r="N822">
        <v>1533963600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9"/>
        <v>291.28571428571428</v>
      </c>
      <c r="G823" t="s">
        <v>20</v>
      </c>
      <c r="H823">
        <v>210</v>
      </c>
      <c r="I823">
        <f t="shared" si="52"/>
        <v>67.97</v>
      </c>
      <c r="J823" t="s">
        <v>21</v>
      </c>
      <c r="K823" t="s">
        <v>22</v>
      </c>
      <c r="L823">
        <v>1488261600</v>
      </c>
      <c r="M823" s="9">
        <f t="shared" si="50"/>
        <v>42794.25</v>
      </c>
      <c r="N823">
        <v>1489381200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9"/>
        <v>349.9666666666667</v>
      </c>
      <c r="G824" t="s">
        <v>20</v>
      </c>
      <c r="H824">
        <v>2100</v>
      </c>
      <c r="I824">
        <f t="shared" si="52"/>
        <v>89.99</v>
      </c>
      <c r="J824" t="s">
        <v>21</v>
      </c>
      <c r="K824" t="s">
        <v>22</v>
      </c>
      <c r="L824">
        <v>1393567200</v>
      </c>
      <c r="M824" s="9">
        <f t="shared" si="50"/>
        <v>41698.25</v>
      </c>
      <c r="N824">
        <v>1395032400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9"/>
        <v>357.07317073170731</v>
      </c>
      <c r="G825" t="s">
        <v>20</v>
      </c>
      <c r="H825">
        <v>252</v>
      </c>
      <c r="I825">
        <f t="shared" si="52"/>
        <v>58.1</v>
      </c>
      <c r="J825" t="s">
        <v>21</v>
      </c>
      <c r="K825" t="s">
        <v>22</v>
      </c>
      <c r="L825">
        <v>1410325200</v>
      </c>
      <c r="M825" s="9">
        <f t="shared" si="50"/>
        <v>41892.208333333336</v>
      </c>
      <c r="N825">
        <v>1412485200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9"/>
        <v>126.48941176470588</v>
      </c>
      <c r="G826" t="s">
        <v>20</v>
      </c>
      <c r="H826">
        <v>1280</v>
      </c>
      <c r="I826">
        <f t="shared" si="52"/>
        <v>84</v>
      </c>
      <c r="J826" t="s">
        <v>21</v>
      </c>
      <c r="K826" t="s">
        <v>22</v>
      </c>
      <c r="L826">
        <v>1276923600</v>
      </c>
      <c r="M826" s="9">
        <f t="shared" si="50"/>
        <v>40348.208333333336</v>
      </c>
      <c r="N826">
        <v>1279688400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9"/>
        <v>387.5</v>
      </c>
      <c r="G827" t="s">
        <v>20</v>
      </c>
      <c r="H827">
        <v>157</v>
      </c>
      <c r="I827">
        <f t="shared" si="52"/>
        <v>88.85</v>
      </c>
      <c r="J827" t="s">
        <v>40</v>
      </c>
      <c r="K827" t="s">
        <v>41</v>
      </c>
      <c r="L827">
        <v>1500958800</v>
      </c>
      <c r="M827" s="9">
        <f t="shared" si="50"/>
        <v>42941.208333333328</v>
      </c>
      <c r="N827">
        <v>1501995600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9"/>
        <v>457.03571428571428</v>
      </c>
      <c r="G828" t="s">
        <v>20</v>
      </c>
      <c r="H828">
        <v>194</v>
      </c>
      <c r="I828">
        <f t="shared" si="52"/>
        <v>65.959999999999994</v>
      </c>
      <c r="J828" t="s">
        <v>21</v>
      </c>
      <c r="K828" t="s">
        <v>22</v>
      </c>
      <c r="L828">
        <v>1292220000</v>
      </c>
      <c r="M828" s="9">
        <f t="shared" si="50"/>
        <v>40525.25</v>
      </c>
      <c r="N828">
        <v>1294639200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9"/>
        <v>266.69565217391306</v>
      </c>
      <c r="G829" t="s">
        <v>20</v>
      </c>
      <c r="H829">
        <v>82</v>
      </c>
      <c r="I829">
        <f t="shared" si="52"/>
        <v>74.8</v>
      </c>
      <c r="J829" t="s">
        <v>26</v>
      </c>
      <c r="K829" t="s">
        <v>27</v>
      </c>
      <c r="L829">
        <v>1304398800</v>
      </c>
      <c r="M829" s="9">
        <f t="shared" si="50"/>
        <v>40666.208333333336</v>
      </c>
      <c r="N829">
        <v>1305435600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x14ac:dyDescent="0.35">
      <c r="A830">
        <v>51</v>
      </c>
      <c r="B830" s="4" t="s">
        <v>149</v>
      </c>
      <c r="C830" s="3" t="s">
        <v>150</v>
      </c>
      <c r="D830">
        <v>158100</v>
      </c>
      <c r="E830">
        <v>145243</v>
      </c>
      <c r="F830" s="5">
        <f t="shared" si="49"/>
        <v>91.867805186590772</v>
      </c>
      <c r="G830" t="s">
        <v>14</v>
      </c>
      <c r="H830">
        <v>70</v>
      </c>
      <c r="I830">
        <f t="shared" si="52"/>
        <v>2074.9</v>
      </c>
      <c r="J830" t="s">
        <v>40</v>
      </c>
      <c r="K830" t="s">
        <v>41</v>
      </c>
      <c r="L830">
        <v>1332824400</v>
      </c>
      <c r="M830" s="9">
        <f t="shared" si="50"/>
        <v>40995.208333333336</v>
      </c>
      <c r="N830">
        <v>1334206800</v>
      </c>
      <c r="O830" s="9">
        <f t="shared" si="51"/>
        <v>41011.208333333336</v>
      </c>
      <c r="P830" t="b">
        <v>0</v>
      </c>
      <c r="Q830" t="b">
        <v>1</v>
      </c>
      <c r="R830" t="s">
        <v>65</v>
      </c>
      <c r="S830" t="s">
        <v>2037</v>
      </c>
      <c r="T830" t="s">
        <v>2046</v>
      </c>
    </row>
    <row r="831" spans="1:20" x14ac:dyDescent="0.35">
      <c r="A831">
        <v>895</v>
      </c>
      <c r="B831" s="4" t="s">
        <v>1822</v>
      </c>
      <c r="C831" s="3" t="s">
        <v>1823</v>
      </c>
      <c r="D831">
        <v>159800</v>
      </c>
      <c r="E831">
        <v>11108</v>
      </c>
      <c r="F831" s="5">
        <f t="shared" si="49"/>
        <v>6.9511889862327907</v>
      </c>
      <c r="G831" t="s">
        <v>14</v>
      </c>
      <c r="H831">
        <v>154</v>
      </c>
      <c r="I831">
        <f t="shared" si="52"/>
        <v>72.13</v>
      </c>
      <c r="J831" t="s">
        <v>21</v>
      </c>
      <c r="K831" t="s">
        <v>22</v>
      </c>
      <c r="L831">
        <v>1517637600</v>
      </c>
      <c r="M831" s="9">
        <f t="shared" si="50"/>
        <v>43134.25</v>
      </c>
      <c r="N831">
        <v>1518415200</v>
      </c>
      <c r="O831" s="9">
        <f t="shared" si="51"/>
        <v>43143.25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x14ac:dyDescent="0.35">
      <c r="A832">
        <v>921</v>
      </c>
      <c r="B832" s="4" t="s">
        <v>1874</v>
      </c>
      <c r="C832" s="3" t="s">
        <v>1875</v>
      </c>
      <c r="D832">
        <v>160400</v>
      </c>
      <c r="E832">
        <v>1210</v>
      </c>
      <c r="F832" s="5">
        <f t="shared" si="49"/>
        <v>0.75436408977556113</v>
      </c>
      <c r="G832" t="s">
        <v>14</v>
      </c>
      <c r="H832">
        <v>22</v>
      </c>
      <c r="I832">
        <f t="shared" si="52"/>
        <v>55</v>
      </c>
      <c r="J832" t="s">
        <v>21</v>
      </c>
      <c r="K832" t="s">
        <v>22</v>
      </c>
      <c r="L832">
        <v>1329026400</v>
      </c>
      <c r="M832" s="9">
        <f t="shared" si="50"/>
        <v>40951.25</v>
      </c>
      <c r="N832">
        <v>1330236000</v>
      </c>
      <c r="O832" s="9">
        <f t="shared" si="51"/>
        <v>40965.25</v>
      </c>
      <c r="P832" t="b">
        <v>0</v>
      </c>
      <c r="Q832" t="b">
        <v>0</v>
      </c>
      <c r="R832" t="s">
        <v>28</v>
      </c>
      <c r="S832" t="s">
        <v>2037</v>
      </c>
      <c r="T832" t="s">
        <v>2038</v>
      </c>
    </row>
    <row r="833" spans="1:20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9"/>
        <v>108.97734294541709</v>
      </c>
      <c r="G833" t="s">
        <v>20</v>
      </c>
      <c r="H833">
        <v>4233</v>
      </c>
      <c r="I833">
        <f t="shared" si="52"/>
        <v>25</v>
      </c>
      <c r="J833" t="s">
        <v>21</v>
      </c>
      <c r="K833" t="s">
        <v>22</v>
      </c>
      <c r="L833">
        <v>1332738000</v>
      </c>
      <c r="M833" s="9">
        <f t="shared" si="50"/>
        <v>40994.208333333336</v>
      </c>
      <c r="N833">
        <v>1335675600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ref="F834:F897" si="53">100*(E834/D834)</f>
        <v>315.17592592592592</v>
      </c>
      <c r="G834" t="s">
        <v>20</v>
      </c>
      <c r="H834">
        <v>1297</v>
      </c>
      <c r="I834">
        <f t="shared" si="52"/>
        <v>104.98</v>
      </c>
      <c r="J834" t="s">
        <v>36</v>
      </c>
      <c r="K834" t="s">
        <v>37</v>
      </c>
      <c r="L834">
        <v>1445490000</v>
      </c>
      <c r="M834" s="9">
        <f t="shared" ref="M834:M897" si="54">(((L834/60)/60)/24)+DATE(1970,1,1)</f>
        <v>42299.208333333328</v>
      </c>
      <c r="N834">
        <v>1448431200</v>
      </c>
      <c r="O834" s="9">
        <f t="shared" ref="O834:O897" si="55">(((N834/60)/60)/24)+DATE(1970,1,1)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si="53"/>
        <v>157.69117647058823</v>
      </c>
      <c r="G835" t="s">
        <v>20</v>
      </c>
      <c r="H835">
        <v>165</v>
      </c>
      <c r="I835">
        <f t="shared" si="52"/>
        <v>64.989999999999995</v>
      </c>
      <c r="J835" t="s">
        <v>36</v>
      </c>
      <c r="K835" t="s">
        <v>37</v>
      </c>
      <c r="L835">
        <v>1297663200</v>
      </c>
      <c r="M835" s="9">
        <f t="shared" si="54"/>
        <v>40588.25</v>
      </c>
      <c r="N835">
        <v>1298613600</v>
      </c>
      <c r="O835" s="9">
        <f t="shared" si="55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3"/>
        <v>153.8082191780822</v>
      </c>
      <c r="G836" t="s">
        <v>20</v>
      </c>
      <c r="H836">
        <v>119</v>
      </c>
      <c r="I836">
        <f t="shared" si="52"/>
        <v>94.35</v>
      </c>
      <c r="J836" t="s">
        <v>21</v>
      </c>
      <c r="K836" t="s">
        <v>22</v>
      </c>
      <c r="L836">
        <v>1371963600</v>
      </c>
      <c r="M836" s="9">
        <f t="shared" si="54"/>
        <v>41448.208333333336</v>
      </c>
      <c r="N836">
        <v>1372482000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869</v>
      </c>
      <c r="B837" s="4" t="s">
        <v>1770</v>
      </c>
      <c r="C837" s="3" t="s">
        <v>1771</v>
      </c>
      <c r="D837">
        <v>161900</v>
      </c>
      <c r="E837">
        <v>38376</v>
      </c>
      <c r="F837" s="5">
        <f t="shared" si="53"/>
        <v>23.703520691785052</v>
      </c>
      <c r="G837" t="s">
        <v>14</v>
      </c>
      <c r="H837">
        <v>1758</v>
      </c>
      <c r="I837">
        <f t="shared" si="52"/>
        <v>21.83</v>
      </c>
      <c r="J837" t="s">
        <v>21</v>
      </c>
      <c r="K837" t="s">
        <v>22</v>
      </c>
      <c r="L837">
        <v>1277096400</v>
      </c>
      <c r="M837" s="9">
        <f t="shared" si="54"/>
        <v>40350.208333333336</v>
      </c>
      <c r="N837">
        <v>1278306000</v>
      </c>
      <c r="O837" s="9">
        <f t="shared" si="55"/>
        <v>40364.208333333336</v>
      </c>
      <c r="P837" t="b">
        <v>0</v>
      </c>
      <c r="Q837" t="b">
        <v>0</v>
      </c>
      <c r="R837" t="s">
        <v>53</v>
      </c>
      <c r="S837" t="s">
        <v>2041</v>
      </c>
      <c r="T837" t="s">
        <v>2044</v>
      </c>
    </row>
    <row r="838" spans="1:20" x14ac:dyDescent="0.35">
      <c r="A838">
        <v>877</v>
      </c>
      <c r="B838" s="4" t="s">
        <v>1786</v>
      </c>
      <c r="C838" s="3" t="s">
        <v>1787</v>
      </c>
      <c r="D838">
        <v>163600</v>
      </c>
      <c r="E838">
        <v>126628</v>
      </c>
      <c r="F838" s="5">
        <f t="shared" si="53"/>
        <v>77.400977995110026</v>
      </c>
      <c r="G838" t="s">
        <v>14</v>
      </c>
      <c r="H838">
        <v>94</v>
      </c>
      <c r="I838">
        <f t="shared" si="52"/>
        <v>1347.11</v>
      </c>
      <c r="J838" t="s">
        <v>21</v>
      </c>
      <c r="K838" t="s">
        <v>22</v>
      </c>
      <c r="L838">
        <v>1469509200</v>
      </c>
      <c r="M838" s="9">
        <f t="shared" si="54"/>
        <v>42577.208333333328</v>
      </c>
      <c r="N838">
        <v>1469595600</v>
      </c>
      <c r="O838" s="9">
        <f t="shared" si="55"/>
        <v>42578.208333333328</v>
      </c>
      <c r="P838" t="b">
        <v>0</v>
      </c>
      <c r="Q838" t="b">
        <v>0</v>
      </c>
      <c r="R838" t="s">
        <v>17</v>
      </c>
      <c r="S838" t="s">
        <v>2033</v>
      </c>
      <c r="T838" t="s">
        <v>2034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3"/>
        <v>852.88135593220341</v>
      </c>
      <c r="G839" t="s">
        <v>20</v>
      </c>
      <c r="H839">
        <v>1797</v>
      </c>
      <c r="I839">
        <f t="shared" si="52"/>
        <v>84.01</v>
      </c>
      <c r="J839" t="s">
        <v>21</v>
      </c>
      <c r="K839" t="s">
        <v>22</v>
      </c>
      <c r="L839">
        <v>1301202000</v>
      </c>
      <c r="M839" s="9">
        <f t="shared" si="54"/>
        <v>40629.208333333336</v>
      </c>
      <c r="N839">
        <v>1305867600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3"/>
        <v>138.90625</v>
      </c>
      <c r="G840" t="s">
        <v>20</v>
      </c>
      <c r="H840">
        <v>261</v>
      </c>
      <c r="I840">
        <f t="shared" si="52"/>
        <v>34.06</v>
      </c>
      <c r="J840" t="s">
        <v>21</v>
      </c>
      <c r="K840" t="s">
        <v>22</v>
      </c>
      <c r="L840">
        <v>1538024400</v>
      </c>
      <c r="M840" s="9">
        <f t="shared" si="54"/>
        <v>43370.208333333328</v>
      </c>
      <c r="N840">
        <v>1538802000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3"/>
        <v>190.18181818181819</v>
      </c>
      <c r="G841" t="s">
        <v>20</v>
      </c>
      <c r="H841">
        <v>157</v>
      </c>
      <c r="I841">
        <f t="shared" si="52"/>
        <v>93.27</v>
      </c>
      <c r="J841" t="s">
        <v>21</v>
      </c>
      <c r="K841" t="s">
        <v>22</v>
      </c>
      <c r="L841">
        <v>1395032400</v>
      </c>
      <c r="M841" s="9">
        <f t="shared" si="54"/>
        <v>41715.208333333336</v>
      </c>
      <c r="N841">
        <v>1398920400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3"/>
        <v>100.24333619948409</v>
      </c>
      <c r="G842" t="s">
        <v>20</v>
      </c>
      <c r="H842">
        <v>3533</v>
      </c>
      <c r="I842">
        <f t="shared" si="52"/>
        <v>33</v>
      </c>
      <c r="J842" t="s">
        <v>21</v>
      </c>
      <c r="K842" t="s">
        <v>22</v>
      </c>
      <c r="L842">
        <v>1405486800</v>
      </c>
      <c r="M842" s="9">
        <f t="shared" si="54"/>
        <v>41836.208333333336</v>
      </c>
      <c r="N842">
        <v>1405659600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3"/>
        <v>142.75824175824175</v>
      </c>
      <c r="G843" t="s">
        <v>20</v>
      </c>
      <c r="H843">
        <v>155</v>
      </c>
      <c r="I843">
        <f t="shared" si="52"/>
        <v>83.81</v>
      </c>
      <c r="J843" t="s">
        <v>21</v>
      </c>
      <c r="K843" t="s">
        <v>22</v>
      </c>
      <c r="L843">
        <v>1455861600</v>
      </c>
      <c r="M843" s="9">
        <f t="shared" si="54"/>
        <v>42419.25</v>
      </c>
      <c r="N843">
        <v>1457244000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3"/>
        <v>563.13333333333333</v>
      </c>
      <c r="G844" t="s">
        <v>20</v>
      </c>
      <c r="H844">
        <v>132</v>
      </c>
      <c r="I844">
        <f t="shared" si="52"/>
        <v>63.99</v>
      </c>
      <c r="J844" t="s">
        <v>107</v>
      </c>
      <c r="K844" t="s">
        <v>108</v>
      </c>
      <c r="L844">
        <v>1529038800</v>
      </c>
      <c r="M844" s="9">
        <f t="shared" si="54"/>
        <v>43266.208333333328</v>
      </c>
      <c r="N844">
        <v>1529298000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x14ac:dyDescent="0.35">
      <c r="A845">
        <v>418</v>
      </c>
      <c r="B845" s="4" t="s">
        <v>105</v>
      </c>
      <c r="C845" s="3" t="s">
        <v>886</v>
      </c>
      <c r="D845">
        <v>163700</v>
      </c>
      <c r="E845">
        <v>93963</v>
      </c>
      <c r="F845" s="5">
        <f t="shared" si="53"/>
        <v>57.399511301160658</v>
      </c>
      <c r="G845" t="s">
        <v>14</v>
      </c>
      <c r="H845">
        <v>33</v>
      </c>
      <c r="I845">
        <f t="shared" si="52"/>
        <v>2847.36</v>
      </c>
      <c r="J845" t="s">
        <v>15</v>
      </c>
      <c r="K845" t="s">
        <v>16</v>
      </c>
      <c r="L845">
        <v>1336280400</v>
      </c>
      <c r="M845" s="9">
        <f t="shared" si="54"/>
        <v>41035.208333333336</v>
      </c>
      <c r="N845">
        <v>1336366800</v>
      </c>
      <c r="O845" s="9">
        <f t="shared" si="55"/>
        <v>41036.208333333336</v>
      </c>
      <c r="P845" t="b">
        <v>0</v>
      </c>
      <c r="Q845" t="b">
        <v>0</v>
      </c>
      <c r="R845" t="s">
        <v>42</v>
      </c>
      <c r="S845" t="s">
        <v>2041</v>
      </c>
      <c r="T845" t="s">
        <v>2042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3"/>
        <v>99.39772727272728</v>
      </c>
      <c r="G846" t="s">
        <v>74</v>
      </c>
      <c r="H846">
        <v>94</v>
      </c>
      <c r="I846">
        <f t="shared" si="52"/>
        <v>93.05</v>
      </c>
      <c r="J846" t="s">
        <v>21</v>
      </c>
      <c r="K846" t="s">
        <v>22</v>
      </c>
      <c r="L846">
        <v>1327212000</v>
      </c>
      <c r="M846" s="9">
        <f t="shared" si="54"/>
        <v>40930.25</v>
      </c>
      <c r="N846">
        <v>1327471200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3"/>
        <v>197.54935622317598</v>
      </c>
      <c r="G847" t="s">
        <v>20</v>
      </c>
      <c r="H847">
        <v>1354</v>
      </c>
      <c r="I847">
        <f t="shared" si="52"/>
        <v>101.98</v>
      </c>
      <c r="J847" t="s">
        <v>40</v>
      </c>
      <c r="K847" t="s">
        <v>41</v>
      </c>
      <c r="L847">
        <v>1526360400</v>
      </c>
      <c r="M847" s="9">
        <f t="shared" si="54"/>
        <v>43235.208333333328</v>
      </c>
      <c r="N847">
        <v>1529557200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3"/>
        <v>508.5</v>
      </c>
      <c r="G848" t="s">
        <v>20</v>
      </c>
      <c r="H848">
        <v>48</v>
      </c>
      <c r="I848">
        <f t="shared" si="52"/>
        <v>105.94</v>
      </c>
      <c r="J848" t="s">
        <v>21</v>
      </c>
      <c r="K848" t="s">
        <v>22</v>
      </c>
      <c r="L848">
        <v>1532149200</v>
      </c>
      <c r="M848" s="9">
        <f t="shared" si="54"/>
        <v>43302.208333333328</v>
      </c>
      <c r="N848">
        <v>1535259600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3"/>
        <v>237.74468085106383</v>
      </c>
      <c r="G849" t="s">
        <v>20</v>
      </c>
      <c r="H849">
        <v>110</v>
      </c>
      <c r="I849">
        <f t="shared" si="52"/>
        <v>101.58</v>
      </c>
      <c r="J849" t="s">
        <v>21</v>
      </c>
      <c r="K849" t="s">
        <v>22</v>
      </c>
      <c r="L849">
        <v>1515304800</v>
      </c>
      <c r="M849" s="9">
        <f t="shared" si="54"/>
        <v>43107.25</v>
      </c>
      <c r="N849">
        <v>1515564000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3"/>
        <v>338.46875</v>
      </c>
      <c r="G850" t="s">
        <v>20</v>
      </c>
      <c r="H850">
        <v>172</v>
      </c>
      <c r="I850">
        <f t="shared" si="52"/>
        <v>62.97</v>
      </c>
      <c r="J850" t="s">
        <v>21</v>
      </c>
      <c r="K850" t="s">
        <v>22</v>
      </c>
      <c r="L850">
        <v>1276318800</v>
      </c>
      <c r="M850" s="9">
        <f t="shared" si="54"/>
        <v>40341.208333333336</v>
      </c>
      <c r="N850">
        <v>1277096400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3"/>
        <v>133.08955223880596</v>
      </c>
      <c r="G851" t="s">
        <v>20</v>
      </c>
      <c r="H851">
        <v>307</v>
      </c>
      <c r="I851">
        <f t="shared" si="52"/>
        <v>29.05</v>
      </c>
      <c r="J851" t="s">
        <v>21</v>
      </c>
      <c r="K851" t="s">
        <v>22</v>
      </c>
      <c r="L851">
        <v>1328767200</v>
      </c>
      <c r="M851" s="9">
        <f t="shared" si="54"/>
        <v>40948.25</v>
      </c>
      <c r="N851">
        <v>1329026400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499</v>
      </c>
      <c r="B852" s="4" t="s">
        <v>1046</v>
      </c>
      <c r="C852" s="3" t="s">
        <v>1047</v>
      </c>
      <c r="D852">
        <v>163800</v>
      </c>
      <c r="E852">
        <v>78743</v>
      </c>
      <c r="F852" s="5">
        <f t="shared" si="53"/>
        <v>48.072649572649574</v>
      </c>
      <c r="G852" t="s">
        <v>14</v>
      </c>
      <c r="H852">
        <v>1</v>
      </c>
      <c r="I852">
        <f t="shared" si="52"/>
        <v>78743</v>
      </c>
      <c r="J852" t="s">
        <v>21</v>
      </c>
      <c r="K852" t="s">
        <v>22</v>
      </c>
      <c r="L852">
        <v>1458018000</v>
      </c>
      <c r="M852" s="9">
        <f t="shared" si="54"/>
        <v>42444.208333333328</v>
      </c>
      <c r="N852">
        <v>1458450000</v>
      </c>
      <c r="O852" s="9">
        <f t="shared" si="55"/>
        <v>42449.208333333328</v>
      </c>
      <c r="P852" t="b">
        <v>0</v>
      </c>
      <c r="Q852" t="b">
        <v>1</v>
      </c>
      <c r="R852" t="s">
        <v>42</v>
      </c>
      <c r="S852" t="s">
        <v>2041</v>
      </c>
      <c r="T852" t="s">
        <v>2042</v>
      </c>
    </row>
    <row r="853" spans="1:20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3"/>
        <v>207.79999999999998</v>
      </c>
      <c r="G853" t="s">
        <v>20</v>
      </c>
      <c r="H853">
        <v>160</v>
      </c>
      <c r="I853">
        <f t="shared" si="52"/>
        <v>77.930000000000007</v>
      </c>
      <c r="J853" t="s">
        <v>21</v>
      </c>
      <c r="K853" t="s">
        <v>22</v>
      </c>
      <c r="L853">
        <v>1335934800</v>
      </c>
      <c r="M853" s="9">
        <f t="shared" si="54"/>
        <v>41031.208333333336</v>
      </c>
      <c r="N853">
        <v>1338786000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35">
      <c r="A854">
        <v>696</v>
      </c>
      <c r="B854" s="4" t="s">
        <v>1431</v>
      </c>
      <c r="C854" s="3" t="s">
        <v>1432</v>
      </c>
      <c r="D854">
        <v>164100</v>
      </c>
      <c r="E854">
        <v>96888</v>
      </c>
      <c r="F854" s="5">
        <f t="shared" si="53"/>
        <v>59.042047531992694</v>
      </c>
      <c r="G854" t="s">
        <v>14</v>
      </c>
      <c r="H854">
        <v>31</v>
      </c>
      <c r="I854">
        <f t="shared" si="52"/>
        <v>3125.42</v>
      </c>
      <c r="J854" t="s">
        <v>21</v>
      </c>
      <c r="K854" t="s">
        <v>22</v>
      </c>
      <c r="L854">
        <v>1429506000</v>
      </c>
      <c r="M854" s="9">
        <f t="shared" si="54"/>
        <v>42114.208333333328</v>
      </c>
      <c r="N854">
        <v>1429592400</v>
      </c>
      <c r="O854" s="9">
        <f t="shared" si="55"/>
        <v>42115.208333333328</v>
      </c>
      <c r="P854" t="b">
        <v>0</v>
      </c>
      <c r="Q854" t="b">
        <v>1</v>
      </c>
      <c r="R854" t="s">
        <v>33</v>
      </c>
      <c r="S854" t="s">
        <v>2039</v>
      </c>
      <c r="T854" t="s">
        <v>2040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3"/>
        <v>652.05847953216369</v>
      </c>
      <c r="G855" t="s">
        <v>20</v>
      </c>
      <c r="H855">
        <v>1467</v>
      </c>
      <c r="I855">
        <f t="shared" si="52"/>
        <v>76.010000000000005</v>
      </c>
      <c r="J855" t="s">
        <v>15</v>
      </c>
      <c r="K855" t="s">
        <v>16</v>
      </c>
      <c r="L855">
        <v>1308546000</v>
      </c>
      <c r="M855" s="9">
        <f t="shared" si="54"/>
        <v>40714.208333333336</v>
      </c>
      <c r="N855">
        <v>1308978000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3"/>
        <v>113.63099415204678</v>
      </c>
      <c r="G856" t="s">
        <v>20</v>
      </c>
      <c r="H856">
        <v>2662</v>
      </c>
      <c r="I856">
        <f t="shared" ref="I856:I919" si="56">ROUND(E856/H856,2)</f>
        <v>72.989999999999995</v>
      </c>
      <c r="J856" t="s">
        <v>15</v>
      </c>
      <c r="K856" t="s">
        <v>16</v>
      </c>
      <c r="L856">
        <v>1574056800</v>
      </c>
      <c r="M856" s="9">
        <f t="shared" si="54"/>
        <v>43787.25</v>
      </c>
      <c r="N856">
        <v>1576389600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3"/>
        <v>102.37606837606839</v>
      </c>
      <c r="G857" t="s">
        <v>20</v>
      </c>
      <c r="H857">
        <v>452</v>
      </c>
      <c r="I857">
        <f t="shared" si="56"/>
        <v>53</v>
      </c>
      <c r="J857" t="s">
        <v>26</v>
      </c>
      <c r="K857" t="s">
        <v>27</v>
      </c>
      <c r="L857">
        <v>1308373200</v>
      </c>
      <c r="M857" s="9">
        <f t="shared" si="54"/>
        <v>40712.208333333336</v>
      </c>
      <c r="N857">
        <v>1311051600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3"/>
        <v>356.58333333333331</v>
      </c>
      <c r="G858" t="s">
        <v>20</v>
      </c>
      <c r="H858">
        <v>158</v>
      </c>
      <c r="I858">
        <f t="shared" si="56"/>
        <v>54.16</v>
      </c>
      <c r="J858" t="s">
        <v>21</v>
      </c>
      <c r="K858" t="s">
        <v>22</v>
      </c>
      <c r="L858">
        <v>1335243600</v>
      </c>
      <c r="M858" s="9">
        <f t="shared" si="54"/>
        <v>41023.208333333336</v>
      </c>
      <c r="N858">
        <v>1336712400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3"/>
        <v>139.86792452830187</v>
      </c>
      <c r="G859" t="s">
        <v>20</v>
      </c>
      <c r="H859">
        <v>225</v>
      </c>
      <c r="I859">
        <f t="shared" si="56"/>
        <v>32.950000000000003</v>
      </c>
      <c r="J859" t="s">
        <v>98</v>
      </c>
      <c r="K859" t="s">
        <v>99</v>
      </c>
      <c r="L859">
        <v>1328421600</v>
      </c>
      <c r="M859" s="9">
        <f t="shared" si="54"/>
        <v>40944.25</v>
      </c>
      <c r="N859">
        <v>1330408800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x14ac:dyDescent="0.35">
      <c r="A860">
        <v>281</v>
      </c>
      <c r="B860" s="4" t="s">
        <v>614</v>
      </c>
      <c r="C860" s="3" t="s">
        <v>615</v>
      </c>
      <c r="D860">
        <v>164500</v>
      </c>
      <c r="E860">
        <v>150552</v>
      </c>
      <c r="F860" s="5">
        <f t="shared" si="53"/>
        <v>91.520972644376897</v>
      </c>
      <c r="G860" t="s">
        <v>14</v>
      </c>
      <c r="H860">
        <v>35</v>
      </c>
      <c r="I860">
        <f t="shared" si="56"/>
        <v>4301.49</v>
      </c>
      <c r="J860" t="s">
        <v>21</v>
      </c>
      <c r="K860" t="s">
        <v>22</v>
      </c>
      <c r="L860">
        <v>1331445600</v>
      </c>
      <c r="M860" s="9">
        <f t="shared" si="54"/>
        <v>40979.25</v>
      </c>
      <c r="N860">
        <v>1333256400</v>
      </c>
      <c r="O860" s="9">
        <f t="shared" si="55"/>
        <v>41000.208333333336</v>
      </c>
      <c r="P860" t="b">
        <v>0</v>
      </c>
      <c r="Q860" t="b">
        <v>1</v>
      </c>
      <c r="R860" t="s">
        <v>33</v>
      </c>
      <c r="S860" t="s">
        <v>2039</v>
      </c>
      <c r="T860" t="s">
        <v>2040</v>
      </c>
    </row>
    <row r="861" spans="1:20" x14ac:dyDescent="0.35">
      <c r="A861">
        <v>115</v>
      </c>
      <c r="B861" s="4" t="s">
        <v>280</v>
      </c>
      <c r="C861" s="3" t="s">
        <v>281</v>
      </c>
      <c r="D861">
        <v>166700</v>
      </c>
      <c r="E861">
        <v>145382</v>
      </c>
      <c r="F861" s="5">
        <f t="shared" si="53"/>
        <v>87.211757648470297</v>
      </c>
      <c r="G861" t="s">
        <v>14</v>
      </c>
      <c r="H861">
        <v>63</v>
      </c>
      <c r="I861">
        <f t="shared" si="56"/>
        <v>2307.65</v>
      </c>
      <c r="J861" t="s">
        <v>107</v>
      </c>
      <c r="K861" t="s">
        <v>108</v>
      </c>
      <c r="L861">
        <v>1510898400</v>
      </c>
      <c r="M861" s="9">
        <f t="shared" si="54"/>
        <v>43056.25</v>
      </c>
      <c r="N861">
        <v>1513922400</v>
      </c>
      <c r="O861" s="9">
        <f t="shared" si="55"/>
        <v>43091.25</v>
      </c>
      <c r="P861" t="b">
        <v>0</v>
      </c>
      <c r="Q861" t="b">
        <v>0</v>
      </c>
      <c r="R861" t="s">
        <v>119</v>
      </c>
      <c r="S861" t="s">
        <v>2047</v>
      </c>
      <c r="T861" t="s">
        <v>2053</v>
      </c>
    </row>
    <row r="862" spans="1:20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3"/>
        <v>251.65</v>
      </c>
      <c r="G862" t="s">
        <v>20</v>
      </c>
      <c r="H862">
        <v>65</v>
      </c>
      <c r="I862">
        <f t="shared" si="56"/>
        <v>77.430000000000007</v>
      </c>
      <c r="J862" t="s">
        <v>21</v>
      </c>
      <c r="K862" t="s">
        <v>22</v>
      </c>
      <c r="L862">
        <v>1550556000</v>
      </c>
      <c r="M862" s="9">
        <f t="shared" si="54"/>
        <v>43515.25</v>
      </c>
      <c r="N862">
        <v>1551420000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3"/>
        <v>105.87500000000001</v>
      </c>
      <c r="G863" t="s">
        <v>20</v>
      </c>
      <c r="H863">
        <v>163</v>
      </c>
      <c r="I863">
        <f t="shared" si="56"/>
        <v>57.16</v>
      </c>
      <c r="J863" t="s">
        <v>21</v>
      </c>
      <c r="K863" t="s">
        <v>22</v>
      </c>
      <c r="L863">
        <v>1269147600</v>
      </c>
      <c r="M863" s="9">
        <f t="shared" si="54"/>
        <v>40258.208333333336</v>
      </c>
      <c r="N863">
        <v>1269838800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3"/>
        <v>187.42857142857144</v>
      </c>
      <c r="G864" t="s">
        <v>20</v>
      </c>
      <c r="H864">
        <v>85</v>
      </c>
      <c r="I864">
        <f t="shared" si="56"/>
        <v>77.180000000000007</v>
      </c>
      <c r="J864" t="s">
        <v>21</v>
      </c>
      <c r="K864" t="s">
        <v>22</v>
      </c>
      <c r="L864">
        <v>1312174800</v>
      </c>
      <c r="M864" s="9">
        <f t="shared" si="54"/>
        <v>40756.208333333336</v>
      </c>
      <c r="N864">
        <v>1312520400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3"/>
        <v>386.78571428571428</v>
      </c>
      <c r="G865" t="s">
        <v>20</v>
      </c>
      <c r="H865">
        <v>217</v>
      </c>
      <c r="I865">
        <f t="shared" si="56"/>
        <v>24.95</v>
      </c>
      <c r="J865" t="s">
        <v>21</v>
      </c>
      <c r="K865" t="s">
        <v>22</v>
      </c>
      <c r="L865">
        <v>1434517200</v>
      </c>
      <c r="M865" s="9">
        <f t="shared" si="54"/>
        <v>42172.208333333328</v>
      </c>
      <c r="N865">
        <v>1436504400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3"/>
        <v>347.07142857142856</v>
      </c>
      <c r="G866" t="s">
        <v>20</v>
      </c>
      <c r="H866">
        <v>150</v>
      </c>
      <c r="I866">
        <f t="shared" si="56"/>
        <v>97.18</v>
      </c>
      <c r="J866" t="s">
        <v>21</v>
      </c>
      <c r="K866" t="s">
        <v>22</v>
      </c>
      <c r="L866">
        <v>1471582800</v>
      </c>
      <c r="M866" s="9">
        <f t="shared" si="54"/>
        <v>42601.208333333328</v>
      </c>
      <c r="N866">
        <v>1472014800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3"/>
        <v>185.82098765432099</v>
      </c>
      <c r="G867" t="s">
        <v>20</v>
      </c>
      <c r="H867">
        <v>3272</v>
      </c>
      <c r="I867">
        <f t="shared" si="56"/>
        <v>46</v>
      </c>
      <c r="J867" t="s">
        <v>21</v>
      </c>
      <c r="K867" t="s">
        <v>22</v>
      </c>
      <c r="L867">
        <v>1410757200</v>
      </c>
      <c r="M867" s="9">
        <f t="shared" si="54"/>
        <v>41897.208333333336</v>
      </c>
      <c r="N867">
        <v>1411534800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3"/>
        <v>43.241247264770237</v>
      </c>
      <c r="G868" t="s">
        <v>74</v>
      </c>
      <c r="H868">
        <v>898</v>
      </c>
      <c r="I868">
        <f t="shared" si="56"/>
        <v>88.02</v>
      </c>
      <c r="J868" t="s">
        <v>21</v>
      </c>
      <c r="K868" t="s">
        <v>22</v>
      </c>
      <c r="L868">
        <v>1304830800</v>
      </c>
      <c r="M868" s="9">
        <f t="shared" si="54"/>
        <v>40671.208333333336</v>
      </c>
      <c r="N868">
        <v>1304917200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3"/>
        <v>162.4375</v>
      </c>
      <c r="G869" t="s">
        <v>20</v>
      </c>
      <c r="H869">
        <v>300</v>
      </c>
      <c r="I869">
        <f t="shared" si="56"/>
        <v>25.99</v>
      </c>
      <c r="J869" t="s">
        <v>21</v>
      </c>
      <c r="K869" t="s">
        <v>22</v>
      </c>
      <c r="L869">
        <v>1539061200</v>
      </c>
      <c r="M869" s="9">
        <f t="shared" si="54"/>
        <v>43382.208333333328</v>
      </c>
      <c r="N869">
        <v>1539579600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3"/>
        <v>184.84285714285716</v>
      </c>
      <c r="G870" t="s">
        <v>20</v>
      </c>
      <c r="H870">
        <v>126</v>
      </c>
      <c r="I870">
        <f t="shared" si="56"/>
        <v>102.69</v>
      </c>
      <c r="J870" t="s">
        <v>21</v>
      </c>
      <c r="K870" t="s">
        <v>22</v>
      </c>
      <c r="L870">
        <v>1381554000</v>
      </c>
      <c r="M870" s="9">
        <f t="shared" si="54"/>
        <v>41559.208333333336</v>
      </c>
      <c r="N870">
        <v>1382504400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374</v>
      </c>
      <c r="B871" s="4" t="s">
        <v>800</v>
      </c>
      <c r="C871" s="3" t="s">
        <v>801</v>
      </c>
      <c r="D871">
        <v>167400</v>
      </c>
      <c r="E871">
        <v>22073</v>
      </c>
      <c r="F871" s="5">
        <f t="shared" si="53"/>
        <v>13.185782556750297</v>
      </c>
      <c r="G871" t="s">
        <v>14</v>
      </c>
      <c r="H871">
        <v>526</v>
      </c>
      <c r="I871">
        <f t="shared" si="56"/>
        <v>41.96</v>
      </c>
      <c r="J871" t="s">
        <v>21</v>
      </c>
      <c r="K871" t="s">
        <v>22</v>
      </c>
      <c r="L871">
        <v>1547186400</v>
      </c>
      <c r="M871" s="9">
        <f t="shared" si="54"/>
        <v>43476.25</v>
      </c>
      <c r="N871">
        <v>1547618400</v>
      </c>
      <c r="O871" s="9">
        <f t="shared" si="55"/>
        <v>43481.25</v>
      </c>
      <c r="P871" t="b">
        <v>0</v>
      </c>
      <c r="Q871" t="b">
        <v>1</v>
      </c>
      <c r="R871" t="s">
        <v>42</v>
      </c>
      <c r="S871" t="s">
        <v>2041</v>
      </c>
      <c r="T871" t="s">
        <v>2042</v>
      </c>
    </row>
    <row r="872" spans="1:20" x14ac:dyDescent="0.35">
      <c r="A872">
        <v>759</v>
      </c>
      <c r="B872" s="4" t="s">
        <v>1554</v>
      </c>
      <c r="C872" s="3" t="s">
        <v>1555</v>
      </c>
      <c r="D872">
        <v>167500</v>
      </c>
      <c r="E872">
        <v>114615</v>
      </c>
      <c r="F872" s="5">
        <f t="shared" si="53"/>
        <v>68.426865671641792</v>
      </c>
      <c r="G872" t="s">
        <v>14</v>
      </c>
      <c r="H872">
        <v>121</v>
      </c>
      <c r="I872">
        <f t="shared" si="56"/>
        <v>947.23</v>
      </c>
      <c r="J872" t="s">
        <v>21</v>
      </c>
      <c r="K872" t="s">
        <v>22</v>
      </c>
      <c r="L872">
        <v>1517810400</v>
      </c>
      <c r="M872" s="9">
        <f t="shared" si="54"/>
        <v>43136.25</v>
      </c>
      <c r="N872">
        <v>1520402400</v>
      </c>
      <c r="O872" s="9">
        <f t="shared" si="55"/>
        <v>43166.25</v>
      </c>
      <c r="P872" t="b">
        <v>0</v>
      </c>
      <c r="Q872" t="b">
        <v>0</v>
      </c>
      <c r="R872" t="s">
        <v>50</v>
      </c>
      <c r="S872" t="s">
        <v>2035</v>
      </c>
      <c r="T872" t="s">
        <v>2043</v>
      </c>
    </row>
    <row r="873" spans="1:20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3"/>
        <v>272.6041958041958</v>
      </c>
      <c r="G873" t="s">
        <v>20</v>
      </c>
      <c r="H873">
        <v>2320</v>
      </c>
      <c r="I873">
        <f t="shared" si="56"/>
        <v>84.01</v>
      </c>
      <c r="J873" t="s">
        <v>21</v>
      </c>
      <c r="K873" t="s">
        <v>22</v>
      </c>
      <c r="L873">
        <v>1509512400</v>
      </c>
      <c r="M873" s="9">
        <f t="shared" si="54"/>
        <v>43040.208333333328</v>
      </c>
      <c r="N873">
        <v>1511071200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3"/>
        <v>170.04255319148936</v>
      </c>
      <c r="G874" t="s">
        <v>20</v>
      </c>
      <c r="H874">
        <v>81</v>
      </c>
      <c r="I874">
        <f t="shared" si="56"/>
        <v>98.67</v>
      </c>
      <c r="J874" t="s">
        <v>26</v>
      </c>
      <c r="K874" t="s">
        <v>27</v>
      </c>
      <c r="L874">
        <v>1535950800</v>
      </c>
      <c r="M874" s="9">
        <f t="shared" si="54"/>
        <v>43346.208333333328</v>
      </c>
      <c r="N874">
        <v>1536382800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3"/>
        <v>188.28503562945369</v>
      </c>
      <c r="G875" t="s">
        <v>20</v>
      </c>
      <c r="H875">
        <v>1887</v>
      </c>
      <c r="I875">
        <f t="shared" si="56"/>
        <v>42.01</v>
      </c>
      <c r="J875" t="s">
        <v>21</v>
      </c>
      <c r="K875" t="s">
        <v>22</v>
      </c>
      <c r="L875">
        <v>1389160800</v>
      </c>
      <c r="M875" s="9">
        <f t="shared" si="54"/>
        <v>41647.25</v>
      </c>
      <c r="N875">
        <v>1389592800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3"/>
        <v>346.93532338308455</v>
      </c>
      <c r="G876" t="s">
        <v>20</v>
      </c>
      <c r="H876">
        <v>4358</v>
      </c>
      <c r="I876">
        <f t="shared" si="56"/>
        <v>32</v>
      </c>
      <c r="J876" t="s">
        <v>21</v>
      </c>
      <c r="K876" t="s">
        <v>22</v>
      </c>
      <c r="L876">
        <v>1271998800</v>
      </c>
      <c r="M876" s="9">
        <f t="shared" si="54"/>
        <v>40291.208333333336</v>
      </c>
      <c r="N876">
        <v>1275282000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509</v>
      </c>
      <c r="B877" s="4" t="s">
        <v>398</v>
      </c>
      <c r="C877" s="3" t="s">
        <v>1065</v>
      </c>
      <c r="D877">
        <v>168500</v>
      </c>
      <c r="E877">
        <v>119510</v>
      </c>
      <c r="F877" s="5">
        <f t="shared" si="53"/>
        <v>70.925816023738875</v>
      </c>
      <c r="G877" t="s">
        <v>14</v>
      </c>
      <c r="H877">
        <v>67</v>
      </c>
      <c r="I877">
        <f t="shared" si="56"/>
        <v>1783.73</v>
      </c>
      <c r="J877" t="s">
        <v>21</v>
      </c>
      <c r="K877" t="s">
        <v>22</v>
      </c>
      <c r="L877">
        <v>1336194000</v>
      </c>
      <c r="M877" s="9">
        <f t="shared" si="54"/>
        <v>41034.208333333336</v>
      </c>
      <c r="N877">
        <v>1337058000</v>
      </c>
      <c r="O877" s="9">
        <f t="shared" si="55"/>
        <v>41044.208333333336</v>
      </c>
      <c r="P877" t="b">
        <v>0</v>
      </c>
      <c r="Q877" t="b">
        <v>0</v>
      </c>
      <c r="R877" t="s">
        <v>33</v>
      </c>
      <c r="S877" t="s">
        <v>2039</v>
      </c>
      <c r="T877" t="s">
        <v>2040</v>
      </c>
    </row>
    <row r="878" spans="1:20" x14ac:dyDescent="0.35">
      <c r="A878">
        <v>290</v>
      </c>
      <c r="B878" s="4" t="s">
        <v>632</v>
      </c>
      <c r="C878" s="3" t="s">
        <v>633</v>
      </c>
      <c r="D878">
        <v>168600</v>
      </c>
      <c r="E878">
        <v>91722</v>
      </c>
      <c r="F878" s="5">
        <f t="shared" si="53"/>
        <v>54.402135231316727</v>
      </c>
      <c r="G878" t="s">
        <v>14</v>
      </c>
      <c r="H878">
        <v>57</v>
      </c>
      <c r="I878">
        <f t="shared" si="56"/>
        <v>1609.16</v>
      </c>
      <c r="J878" t="s">
        <v>21</v>
      </c>
      <c r="K878" t="s">
        <v>22</v>
      </c>
      <c r="L878">
        <v>1368162000</v>
      </c>
      <c r="M878" s="9">
        <f t="shared" si="54"/>
        <v>41404.208333333336</v>
      </c>
      <c r="N878">
        <v>1370926800</v>
      </c>
      <c r="O878" s="9">
        <f t="shared" si="55"/>
        <v>41436.208333333336</v>
      </c>
      <c r="P878" t="b">
        <v>0</v>
      </c>
      <c r="Q878" t="b">
        <v>1</v>
      </c>
      <c r="R878" t="s">
        <v>42</v>
      </c>
      <c r="S878" t="s">
        <v>2041</v>
      </c>
      <c r="T878" t="s">
        <v>2042</v>
      </c>
    </row>
    <row r="879" spans="1:20" x14ac:dyDescent="0.35">
      <c r="A879">
        <v>564</v>
      </c>
      <c r="B879" s="4" t="s">
        <v>1172</v>
      </c>
      <c r="C879" s="3" t="s">
        <v>1173</v>
      </c>
      <c r="D879">
        <v>168700</v>
      </c>
      <c r="E879">
        <v>141393</v>
      </c>
      <c r="F879" s="5">
        <f t="shared" si="53"/>
        <v>83.813278008298752</v>
      </c>
      <c r="G879" t="s">
        <v>14</v>
      </c>
      <c r="H879">
        <v>1229</v>
      </c>
      <c r="I879">
        <f t="shared" si="56"/>
        <v>115.05</v>
      </c>
      <c r="J879" t="s">
        <v>21</v>
      </c>
      <c r="K879" t="s">
        <v>22</v>
      </c>
      <c r="L879">
        <v>1426395600</v>
      </c>
      <c r="M879" s="9">
        <f t="shared" si="54"/>
        <v>42078.208333333328</v>
      </c>
      <c r="N879">
        <v>1427086800</v>
      </c>
      <c r="O879" s="9">
        <f t="shared" si="55"/>
        <v>42086.208333333328</v>
      </c>
      <c r="P879" t="b">
        <v>0</v>
      </c>
      <c r="Q879" t="b">
        <v>0</v>
      </c>
      <c r="R879" t="s">
        <v>33</v>
      </c>
      <c r="S879" t="s">
        <v>2039</v>
      </c>
      <c r="T879" t="s">
        <v>2040</v>
      </c>
    </row>
    <row r="880" spans="1:20" x14ac:dyDescent="0.35">
      <c r="A880">
        <v>644</v>
      </c>
      <c r="B880" s="4" t="s">
        <v>1330</v>
      </c>
      <c r="C880" s="3" t="s">
        <v>1331</v>
      </c>
      <c r="D880">
        <v>169400</v>
      </c>
      <c r="E880">
        <v>81984</v>
      </c>
      <c r="F880" s="5">
        <f t="shared" si="53"/>
        <v>48.396694214876035</v>
      </c>
      <c r="G880" t="s">
        <v>14</v>
      </c>
      <c r="H880">
        <v>12</v>
      </c>
      <c r="I880">
        <f t="shared" si="56"/>
        <v>6832</v>
      </c>
      <c r="J880" t="s">
        <v>15</v>
      </c>
      <c r="K880" t="s">
        <v>16</v>
      </c>
      <c r="L880">
        <v>1545112800</v>
      </c>
      <c r="M880" s="9">
        <f t="shared" si="54"/>
        <v>43452.25</v>
      </c>
      <c r="N880">
        <v>1546495200</v>
      </c>
      <c r="O880" s="9">
        <f t="shared" si="55"/>
        <v>43468.25</v>
      </c>
      <c r="P880" t="b">
        <v>0</v>
      </c>
      <c r="Q880" t="b">
        <v>0</v>
      </c>
      <c r="R880" t="s">
        <v>33</v>
      </c>
      <c r="S880" t="s">
        <v>2039</v>
      </c>
      <c r="T880" t="s">
        <v>2040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3"/>
        <v>543.79999999999995</v>
      </c>
      <c r="G881" t="s">
        <v>20</v>
      </c>
      <c r="H881">
        <v>53</v>
      </c>
      <c r="I881">
        <f t="shared" si="56"/>
        <v>102.6</v>
      </c>
      <c r="J881" t="s">
        <v>21</v>
      </c>
      <c r="K881" t="s">
        <v>22</v>
      </c>
      <c r="L881">
        <v>1487743200</v>
      </c>
      <c r="M881" s="9">
        <f t="shared" si="54"/>
        <v>42788.25</v>
      </c>
      <c r="N881">
        <v>1488520800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3"/>
        <v>228.52189349112427</v>
      </c>
      <c r="G882" t="s">
        <v>20</v>
      </c>
      <c r="H882">
        <v>2414</v>
      </c>
      <c r="I882">
        <f t="shared" si="56"/>
        <v>79.989999999999995</v>
      </c>
      <c r="J882" t="s">
        <v>21</v>
      </c>
      <c r="K882" t="s">
        <v>22</v>
      </c>
      <c r="L882">
        <v>1563685200</v>
      </c>
      <c r="M882" s="9">
        <f t="shared" si="54"/>
        <v>43667.208333333328</v>
      </c>
      <c r="N882">
        <v>1563858000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705</v>
      </c>
      <c r="B883" s="4" t="s">
        <v>1448</v>
      </c>
      <c r="C883" s="3" t="s">
        <v>1449</v>
      </c>
      <c r="D883">
        <v>169700</v>
      </c>
      <c r="E883">
        <v>168048</v>
      </c>
      <c r="F883" s="5">
        <f t="shared" si="53"/>
        <v>99.026517383618156</v>
      </c>
      <c r="G883" t="s">
        <v>14</v>
      </c>
      <c r="H883">
        <v>452</v>
      </c>
      <c r="I883">
        <f t="shared" si="56"/>
        <v>371.79</v>
      </c>
      <c r="J883" t="s">
        <v>40</v>
      </c>
      <c r="K883" t="s">
        <v>41</v>
      </c>
      <c r="L883">
        <v>1386741600</v>
      </c>
      <c r="M883" s="9">
        <f t="shared" si="54"/>
        <v>41619.25</v>
      </c>
      <c r="N883">
        <v>1387087200</v>
      </c>
      <c r="O883" s="9">
        <f t="shared" si="55"/>
        <v>41623.25</v>
      </c>
      <c r="P883" t="b">
        <v>0</v>
      </c>
      <c r="Q883" t="b">
        <v>0</v>
      </c>
      <c r="R883" t="s">
        <v>68</v>
      </c>
      <c r="S883" t="s">
        <v>2047</v>
      </c>
      <c r="T883" t="s">
        <v>2048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3"/>
        <v>370</v>
      </c>
      <c r="G884" t="s">
        <v>20</v>
      </c>
      <c r="H884">
        <v>80</v>
      </c>
      <c r="I884">
        <f t="shared" si="56"/>
        <v>37</v>
      </c>
      <c r="J884" t="s">
        <v>21</v>
      </c>
      <c r="K884" t="s">
        <v>22</v>
      </c>
      <c r="L884">
        <v>1421820000</v>
      </c>
      <c r="M884" s="9">
        <f t="shared" si="54"/>
        <v>42025.25</v>
      </c>
      <c r="N884">
        <v>1422165600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3"/>
        <v>237.91176470588232</v>
      </c>
      <c r="G885" t="s">
        <v>20</v>
      </c>
      <c r="H885">
        <v>193</v>
      </c>
      <c r="I885">
        <f t="shared" si="56"/>
        <v>41.91</v>
      </c>
      <c r="J885" t="s">
        <v>21</v>
      </c>
      <c r="K885" t="s">
        <v>22</v>
      </c>
      <c r="L885">
        <v>1274763600</v>
      </c>
      <c r="M885" s="9">
        <f t="shared" si="54"/>
        <v>40323.208333333336</v>
      </c>
      <c r="N885">
        <v>1277874000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321</v>
      </c>
      <c r="B886" s="4" t="s">
        <v>694</v>
      </c>
      <c r="C886" s="3" t="s">
        <v>695</v>
      </c>
      <c r="D886">
        <v>170400</v>
      </c>
      <c r="E886">
        <v>160422</v>
      </c>
      <c r="F886" s="5">
        <f t="shared" si="53"/>
        <v>94.144366197183089</v>
      </c>
      <c r="G886" t="s">
        <v>14</v>
      </c>
      <c r="H886">
        <v>1886</v>
      </c>
      <c r="I886">
        <f t="shared" si="56"/>
        <v>85.06</v>
      </c>
      <c r="J886" t="s">
        <v>21</v>
      </c>
      <c r="K886" t="s">
        <v>22</v>
      </c>
      <c r="L886">
        <v>1301634000</v>
      </c>
      <c r="M886" s="9">
        <f t="shared" si="54"/>
        <v>40634.208333333336</v>
      </c>
      <c r="N886">
        <v>1302325200</v>
      </c>
      <c r="O886" s="9">
        <f t="shared" si="55"/>
        <v>40642.208333333336</v>
      </c>
      <c r="P886" t="b">
        <v>0</v>
      </c>
      <c r="Q886" t="b">
        <v>0</v>
      </c>
      <c r="R886" t="s">
        <v>100</v>
      </c>
      <c r="S886" t="s">
        <v>2041</v>
      </c>
      <c r="T886" t="s">
        <v>2052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3"/>
        <v>118.27777777777777</v>
      </c>
      <c r="G887" t="s">
        <v>20</v>
      </c>
      <c r="H887">
        <v>52</v>
      </c>
      <c r="I887">
        <f t="shared" si="56"/>
        <v>40.94</v>
      </c>
      <c r="J887" t="s">
        <v>21</v>
      </c>
      <c r="K887" t="s">
        <v>22</v>
      </c>
      <c r="L887">
        <v>1275800400</v>
      </c>
      <c r="M887" s="9">
        <f t="shared" si="54"/>
        <v>40335.208333333336</v>
      </c>
      <c r="N887">
        <v>1279083600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553</v>
      </c>
      <c r="B888" s="4" t="s">
        <v>1151</v>
      </c>
      <c r="C888" s="3" t="s">
        <v>1152</v>
      </c>
      <c r="D888">
        <v>170600</v>
      </c>
      <c r="E888">
        <v>75022</v>
      </c>
      <c r="F888" s="5">
        <f t="shared" si="53"/>
        <v>43.975381008206334</v>
      </c>
      <c r="G888" t="s">
        <v>14</v>
      </c>
      <c r="H888">
        <v>1825</v>
      </c>
      <c r="I888">
        <f t="shared" si="56"/>
        <v>41.11</v>
      </c>
      <c r="J888" t="s">
        <v>21</v>
      </c>
      <c r="K888" t="s">
        <v>22</v>
      </c>
      <c r="L888">
        <v>1293948000</v>
      </c>
      <c r="M888" s="9">
        <f t="shared" si="54"/>
        <v>40545.25</v>
      </c>
      <c r="N888">
        <v>1294034400</v>
      </c>
      <c r="O888" s="9">
        <f t="shared" si="55"/>
        <v>40546.25</v>
      </c>
      <c r="P888" t="b">
        <v>0</v>
      </c>
      <c r="Q888" t="b">
        <v>0</v>
      </c>
      <c r="R888" t="s">
        <v>23</v>
      </c>
      <c r="S888" t="s">
        <v>2035</v>
      </c>
      <c r="T888" t="s">
        <v>2036</v>
      </c>
    </row>
    <row r="889" spans="1:20" x14ac:dyDescent="0.35">
      <c r="A889">
        <v>985</v>
      </c>
      <c r="B889" s="4" t="s">
        <v>1998</v>
      </c>
      <c r="C889" s="3" t="s">
        <v>1999</v>
      </c>
      <c r="D889">
        <v>170600</v>
      </c>
      <c r="E889">
        <v>114523</v>
      </c>
      <c r="F889" s="5">
        <f t="shared" si="53"/>
        <v>67.129542790152414</v>
      </c>
      <c r="G889" t="s">
        <v>14</v>
      </c>
      <c r="H889">
        <v>31</v>
      </c>
      <c r="I889">
        <f t="shared" si="56"/>
        <v>3694.29</v>
      </c>
      <c r="J889" t="s">
        <v>21</v>
      </c>
      <c r="K889" t="s">
        <v>22</v>
      </c>
      <c r="L889">
        <v>1386309600</v>
      </c>
      <c r="M889" s="9">
        <f t="shared" si="54"/>
        <v>41614.25</v>
      </c>
      <c r="N889">
        <v>1388556000</v>
      </c>
      <c r="O889" s="9">
        <f t="shared" si="55"/>
        <v>41640.25</v>
      </c>
      <c r="P889" t="b">
        <v>0</v>
      </c>
      <c r="Q889" t="b">
        <v>1</v>
      </c>
      <c r="R889" t="s">
        <v>23</v>
      </c>
      <c r="S889" t="s">
        <v>2035</v>
      </c>
      <c r="T889" t="s">
        <v>2036</v>
      </c>
    </row>
    <row r="890" spans="1:20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3"/>
        <v>209.89655172413794</v>
      </c>
      <c r="G890" t="s">
        <v>20</v>
      </c>
      <c r="H890">
        <v>290</v>
      </c>
      <c r="I890">
        <f t="shared" si="56"/>
        <v>41.98</v>
      </c>
      <c r="J890" t="s">
        <v>21</v>
      </c>
      <c r="K890" t="s">
        <v>22</v>
      </c>
      <c r="L890">
        <v>1491886800</v>
      </c>
      <c r="M890" s="9">
        <f t="shared" si="54"/>
        <v>42836.208333333328</v>
      </c>
      <c r="N890">
        <v>1493528400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3"/>
        <v>169.78571428571431</v>
      </c>
      <c r="G891" t="s">
        <v>20</v>
      </c>
      <c r="H891">
        <v>122</v>
      </c>
      <c r="I891">
        <f t="shared" si="56"/>
        <v>77.930000000000007</v>
      </c>
      <c r="J891" t="s">
        <v>21</v>
      </c>
      <c r="K891" t="s">
        <v>22</v>
      </c>
      <c r="L891">
        <v>1394600400</v>
      </c>
      <c r="M891" s="9">
        <f t="shared" si="54"/>
        <v>41710.208333333336</v>
      </c>
      <c r="N891">
        <v>1395205200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3"/>
        <v>115.95907738095239</v>
      </c>
      <c r="G892" t="s">
        <v>20</v>
      </c>
      <c r="H892">
        <v>1470</v>
      </c>
      <c r="I892">
        <f t="shared" si="56"/>
        <v>106.02</v>
      </c>
      <c r="J892" t="s">
        <v>21</v>
      </c>
      <c r="K892" t="s">
        <v>22</v>
      </c>
      <c r="L892">
        <v>1561352400</v>
      </c>
      <c r="M892" s="9">
        <f t="shared" si="54"/>
        <v>43640.208333333328</v>
      </c>
      <c r="N892">
        <v>1561438800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3"/>
        <v>258.59999999999997</v>
      </c>
      <c r="G893" t="s">
        <v>20</v>
      </c>
      <c r="H893">
        <v>165</v>
      </c>
      <c r="I893">
        <f t="shared" si="56"/>
        <v>47.02</v>
      </c>
      <c r="J893" t="s">
        <v>15</v>
      </c>
      <c r="K893" t="s">
        <v>16</v>
      </c>
      <c r="L893">
        <v>1322892000</v>
      </c>
      <c r="M893" s="9">
        <f t="shared" si="54"/>
        <v>40880.25</v>
      </c>
      <c r="N893">
        <v>1326693600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3"/>
        <v>230.58333333333331</v>
      </c>
      <c r="G894" t="s">
        <v>20</v>
      </c>
      <c r="H894">
        <v>182</v>
      </c>
      <c r="I894">
        <f t="shared" si="56"/>
        <v>76.02</v>
      </c>
      <c r="J894" t="s">
        <v>21</v>
      </c>
      <c r="K894" t="s">
        <v>22</v>
      </c>
      <c r="L894">
        <v>1274418000</v>
      </c>
      <c r="M894" s="9">
        <f t="shared" si="54"/>
        <v>40319.208333333336</v>
      </c>
      <c r="N894">
        <v>1277960400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3"/>
        <v>128.21428571428572</v>
      </c>
      <c r="G895" t="s">
        <v>20</v>
      </c>
      <c r="H895">
        <v>199</v>
      </c>
      <c r="I895">
        <f t="shared" si="56"/>
        <v>54.12</v>
      </c>
      <c r="J895" t="s">
        <v>107</v>
      </c>
      <c r="K895" t="s">
        <v>108</v>
      </c>
      <c r="L895">
        <v>1434344400</v>
      </c>
      <c r="M895" s="9">
        <f t="shared" si="54"/>
        <v>42170.208333333328</v>
      </c>
      <c r="N895">
        <v>1434690000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3"/>
        <v>188.70588235294116</v>
      </c>
      <c r="G896" t="s">
        <v>20</v>
      </c>
      <c r="H896">
        <v>56</v>
      </c>
      <c r="I896">
        <f t="shared" si="56"/>
        <v>57.29</v>
      </c>
      <c r="J896" t="s">
        <v>40</v>
      </c>
      <c r="K896" t="s">
        <v>41</v>
      </c>
      <c r="L896">
        <v>1373518800</v>
      </c>
      <c r="M896" s="9">
        <f t="shared" si="54"/>
        <v>41466.208333333336</v>
      </c>
      <c r="N896">
        <v>1376110800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x14ac:dyDescent="0.35">
      <c r="A897">
        <v>884</v>
      </c>
      <c r="B897" s="4" t="s">
        <v>1800</v>
      </c>
      <c r="C897" s="3" t="s">
        <v>1801</v>
      </c>
      <c r="D897">
        <v>170800</v>
      </c>
      <c r="E897">
        <v>109374</v>
      </c>
      <c r="F897" s="5">
        <f t="shared" si="53"/>
        <v>64.036299765807954</v>
      </c>
      <c r="G897" t="s">
        <v>14</v>
      </c>
      <c r="H897">
        <v>107</v>
      </c>
      <c r="I897">
        <f t="shared" si="56"/>
        <v>1022.19</v>
      </c>
      <c r="J897" t="s">
        <v>21</v>
      </c>
      <c r="K897" t="s">
        <v>22</v>
      </c>
      <c r="L897">
        <v>1399179600</v>
      </c>
      <c r="M897" s="9">
        <f t="shared" si="54"/>
        <v>41763.208333333336</v>
      </c>
      <c r="N897">
        <v>1399352400</v>
      </c>
      <c r="O897" s="9">
        <f t="shared" si="55"/>
        <v>41765.208333333336</v>
      </c>
      <c r="P897" t="b">
        <v>0</v>
      </c>
      <c r="Q897" t="b">
        <v>1</v>
      </c>
      <c r="R897" t="s">
        <v>33</v>
      </c>
      <c r="S897" t="s">
        <v>2039</v>
      </c>
      <c r="T897" t="s">
        <v>2040</v>
      </c>
    </row>
    <row r="898" spans="1:20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ref="F898:F961" si="57">100*(E898/D898)</f>
        <v>774.43434343434342</v>
      </c>
      <c r="G898" t="s">
        <v>20</v>
      </c>
      <c r="H898">
        <v>1460</v>
      </c>
      <c r="I898">
        <f t="shared" si="56"/>
        <v>105.03</v>
      </c>
      <c r="J898" t="s">
        <v>26</v>
      </c>
      <c r="K898" t="s">
        <v>27</v>
      </c>
      <c r="L898">
        <v>1310619600</v>
      </c>
      <c r="M898" s="9">
        <f t="shared" ref="M898:M961" si="58">(((L898/60)/60)/24)+DATE(1970,1,1)</f>
        <v>40738.208333333336</v>
      </c>
      <c r="N898">
        <v>1310878800</v>
      </c>
      <c r="O898" s="9">
        <f t="shared" ref="O898:O961" si="59">(((N898/60)/60)/24)+DATE(1970,1,1)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154</v>
      </c>
      <c r="B899" s="4" t="s">
        <v>360</v>
      </c>
      <c r="C899" s="3" t="s">
        <v>361</v>
      </c>
      <c r="D899">
        <v>171300</v>
      </c>
      <c r="E899">
        <v>100650</v>
      </c>
      <c r="F899" s="5">
        <f t="shared" si="57"/>
        <v>58.756567425569173</v>
      </c>
      <c r="G899" t="s">
        <v>14</v>
      </c>
      <c r="H899">
        <v>27</v>
      </c>
      <c r="I899">
        <f t="shared" si="56"/>
        <v>3727.78</v>
      </c>
      <c r="J899" t="s">
        <v>21</v>
      </c>
      <c r="K899" t="s">
        <v>22</v>
      </c>
      <c r="L899">
        <v>1463029200</v>
      </c>
      <c r="M899" s="9">
        <f t="shared" si="58"/>
        <v>42502.208333333328</v>
      </c>
      <c r="N899">
        <v>1465016400</v>
      </c>
      <c r="O899" s="9">
        <f t="shared" si="59"/>
        <v>42525.208333333328</v>
      </c>
      <c r="P899" t="b">
        <v>0</v>
      </c>
      <c r="Q899" t="b">
        <v>1</v>
      </c>
      <c r="R899" t="s">
        <v>60</v>
      </c>
      <c r="S899" t="s">
        <v>2035</v>
      </c>
      <c r="T899" t="s">
        <v>2045</v>
      </c>
    </row>
    <row r="900" spans="1:20" x14ac:dyDescent="0.35">
      <c r="A900">
        <v>945</v>
      </c>
      <c r="B900" s="4" t="s">
        <v>1920</v>
      </c>
      <c r="C900" s="3" t="s">
        <v>1921</v>
      </c>
      <c r="D900">
        <v>172000</v>
      </c>
      <c r="E900">
        <v>55805</v>
      </c>
      <c r="F900" s="5">
        <f t="shared" si="57"/>
        <v>32.444767441860463</v>
      </c>
      <c r="G900" t="s">
        <v>14</v>
      </c>
      <c r="H900">
        <v>1221</v>
      </c>
      <c r="I900">
        <f t="shared" si="56"/>
        <v>45.7</v>
      </c>
      <c r="J900" t="s">
        <v>21</v>
      </c>
      <c r="K900" t="s">
        <v>22</v>
      </c>
      <c r="L900">
        <v>1333602000</v>
      </c>
      <c r="M900" s="9">
        <f t="shared" si="58"/>
        <v>41004.208333333336</v>
      </c>
      <c r="N900">
        <v>1334898000</v>
      </c>
      <c r="O900" s="9">
        <f t="shared" si="59"/>
        <v>41019.208333333336</v>
      </c>
      <c r="P900" t="b">
        <v>1</v>
      </c>
      <c r="Q900" t="b">
        <v>0</v>
      </c>
      <c r="R900" t="s">
        <v>122</v>
      </c>
      <c r="S900" t="s">
        <v>2054</v>
      </c>
      <c r="T900" t="s">
        <v>2055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7"/>
        <v>407.09677419354841</v>
      </c>
      <c r="G901" t="s">
        <v>20</v>
      </c>
      <c r="H901">
        <v>123</v>
      </c>
      <c r="I901">
        <f t="shared" si="56"/>
        <v>102.6</v>
      </c>
      <c r="J901" t="s">
        <v>98</v>
      </c>
      <c r="K901" t="s">
        <v>99</v>
      </c>
      <c r="L901">
        <v>1381122000</v>
      </c>
      <c r="M901" s="9">
        <f t="shared" si="58"/>
        <v>41554.208333333336</v>
      </c>
      <c r="N901">
        <v>1382677200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123</v>
      </c>
      <c r="B902" s="4" t="s">
        <v>297</v>
      </c>
      <c r="C902" s="3" t="s">
        <v>298</v>
      </c>
      <c r="D902">
        <v>177700</v>
      </c>
      <c r="E902">
        <v>33092</v>
      </c>
      <c r="F902" s="5">
        <f t="shared" si="57"/>
        <v>18.622397298818232</v>
      </c>
      <c r="G902" t="s">
        <v>14</v>
      </c>
      <c r="H902">
        <v>1</v>
      </c>
      <c r="I902">
        <f t="shared" si="56"/>
        <v>33092</v>
      </c>
      <c r="J902" t="s">
        <v>15</v>
      </c>
      <c r="K902" t="s">
        <v>16</v>
      </c>
      <c r="L902">
        <v>1448344800</v>
      </c>
      <c r="M902" s="9">
        <f t="shared" si="58"/>
        <v>42332.25</v>
      </c>
      <c r="N902">
        <v>1448604000</v>
      </c>
      <c r="O902" s="9">
        <f t="shared" si="59"/>
        <v>42335.25</v>
      </c>
      <c r="P902" t="b">
        <v>1</v>
      </c>
      <c r="Q902" t="b">
        <v>0</v>
      </c>
      <c r="R902" t="s">
        <v>33</v>
      </c>
      <c r="S902" t="s">
        <v>2039</v>
      </c>
      <c r="T902" t="s">
        <v>2040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7"/>
        <v>156.17857142857144</v>
      </c>
      <c r="G903" t="s">
        <v>20</v>
      </c>
      <c r="H903">
        <v>159</v>
      </c>
      <c r="I903">
        <f t="shared" si="56"/>
        <v>55.01</v>
      </c>
      <c r="J903" t="s">
        <v>21</v>
      </c>
      <c r="K903" t="s">
        <v>22</v>
      </c>
      <c r="L903">
        <v>1531803600</v>
      </c>
      <c r="M903" s="9">
        <f t="shared" si="58"/>
        <v>43298.208333333328</v>
      </c>
      <c r="N903">
        <v>1534654800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7"/>
        <v>252.42857142857144</v>
      </c>
      <c r="G904" t="s">
        <v>20</v>
      </c>
      <c r="H904">
        <v>110</v>
      </c>
      <c r="I904">
        <f t="shared" si="56"/>
        <v>32.130000000000003</v>
      </c>
      <c r="J904" t="s">
        <v>21</v>
      </c>
      <c r="K904" t="s">
        <v>22</v>
      </c>
      <c r="L904">
        <v>1454133600</v>
      </c>
      <c r="M904" s="9">
        <f t="shared" si="58"/>
        <v>42399.25</v>
      </c>
      <c r="N904">
        <v>1457762400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7"/>
        <v>1.729268292682927</v>
      </c>
      <c r="G905" t="s">
        <v>47</v>
      </c>
      <c r="H905">
        <v>14</v>
      </c>
      <c r="I905">
        <f t="shared" si="56"/>
        <v>50.64</v>
      </c>
      <c r="J905" t="s">
        <v>21</v>
      </c>
      <c r="K905" t="s">
        <v>22</v>
      </c>
      <c r="L905">
        <v>1336194000</v>
      </c>
      <c r="M905" s="9">
        <f t="shared" si="58"/>
        <v>41034.208333333336</v>
      </c>
      <c r="N905">
        <v>1337490000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541</v>
      </c>
      <c r="B906" s="4" t="s">
        <v>1127</v>
      </c>
      <c r="C906" s="3" t="s">
        <v>1128</v>
      </c>
      <c r="D906">
        <v>178000</v>
      </c>
      <c r="E906">
        <v>43086</v>
      </c>
      <c r="F906" s="5">
        <f t="shared" si="57"/>
        <v>24.205617977528089</v>
      </c>
      <c r="G906" t="s">
        <v>14</v>
      </c>
      <c r="H906">
        <v>16</v>
      </c>
      <c r="I906">
        <f t="shared" si="56"/>
        <v>2692.88</v>
      </c>
      <c r="J906" t="s">
        <v>107</v>
      </c>
      <c r="K906" t="s">
        <v>108</v>
      </c>
      <c r="L906">
        <v>1433912400</v>
      </c>
      <c r="M906" s="9">
        <f t="shared" si="58"/>
        <v>42165.208333333328</v>
      </c>
      <c r="N906">
        <v>1436158800</v>
      </c>
      <c r="O906" s="9">
        <f t="shared" si="59"/>
        <v>42191.208333333328</v>
      </c>
      <c r="P906" t="b">
        <v>0</v>
      </c>
      <c r="Q906" t="b">
        <v>0</v>
      </c>
      <c r="R906" t="s">
        <v>292</v>
      </c>
      <c r="S906" t="s">
        <v>2050</v>
      </c>
      <c r="T906" t="s">
        <v>2061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7"/>
        <v>163.98734177215189</v>
      </c>
      <c r="G907" t="s">
        <v>20</v>
      </c>
      <c r="H907">
        <v>236</v>
      </c>
      <c r="I907">
        <f t="shared" si="56"/>
        <v>54.89</v>
      </c>
      <c r="J907" t="s">
        <v>21</v>
      </c>
      <c r="K907" t="s">
        <v>22</v>
      </c>
      <c r="L907">
        <v>1379566800</v>
      </c>
      <c r="M907" s="9">
        <f t="shared" si="58"/>
        <v>41536.208333333336</v>
      </c>
      <c r="N907">
        <v>1379826000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7"/>
        <v>162.98181818181817</v>
      </c>
      <c r="G908" t="s">
        <v>20</v>
      </c>
      <c r="H908">
        <v>191</v>
      </c>
      <c r="I908">
        <f t="shared" si="56"/>
        <v>46.93</v>
      </c>
      <c r="J908" t="s">
        <v>21</v>
      </c>
      <c r="K908" t="s">
        <v>22</v>
      </c>
      <c r="L908">
        <v>1494651600</v>
      </c>
      <c r="M908" s="9">
        <f t="shared" si="58"/>
        <v>42868.208333333328</v>
      </c>
      <c r="N908">
        <v>1497762000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378</v>
      </c>
      <c r="B909" s="4" t="s">
        <v>808</v>
      </c>
      <c r="C909" s="3" t="s">
        <v>809</v>
      </c>
      <c r="D909">
        <v>178200</v>
      </c>
      <c r="E909">
        <v>24882</v>
      </c>
      <c r="F909" s="5">
        <f t="shared" si="57"/>
        <v>13.962962962962964</v>
      </c>
      <c r="G909" t="s">
        <v>14</v>
      </c>
      <c r="H909">
        <v>41</v>
      </c>
      <c r="I909">
        <f t="shared" si="56"/>
        <v>606.88</v>
      </c>
      <c r="J909" t="s">
        <v>21</v>
      </c>
      <c r="K909" t="s">
        <v>22</v>
      </c>
      <c r="L909">
        <v>1526878800</v>
      </c>
      <c r="M909" s="9">
        <f t="shared" si="58"/>
        <v>43241.208333333328</v>
      </c>
      <c r="N909">
        <v>1530162000</v>
      </c>
      <c r="O909" s="9">
        <f t="shared" si="59"/>
        <v>43279.208333333328</v>
      </c>
      <c r="P909" t="b">
        <v>0</v>
      </c>
      <c r="Q909" t="b">
        <v>0</v>
      </c>
      <c r="R909" t="s">
        <v>42</v>
      </c>
      <c r="S909" t="s">
        <v>2041</v>
      </c>
      <c r="T909" t="s">
        <v>2042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7"/>
        <v>319.24083769633506</v>
      </c>
      <c r="G910" t="s">
        <v>20</v>
      </c>
      <c r="H910">
        <v>3934</v>
      </c>
      <c r="I910">
        <f t="shared" si="56"/>
        <v>31</v>
      </c>
      <c r="J910" t="s">
        <v>21</v>
      </c>
      <c r="K910" t="s">
        <v>22</v>
      </c>
      <c r="L910">
        <v>1335934800</v>
      </c>
      <c r="M910" s="9">
        <f t="shared" si="58"/>
        <v>41031.208333333336</v>
      </c>
      <c r="N910">
        <v>1336885200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7"/>
        <v>478.94444444444446</v>
      </c>
      <c r="G911" t="s">
        <v>20</v>
      </c>
      <c r="H911">
        <v>80</v>
      </c>
      <c r="I911">
        <f t="shared" si="56"/>
        <v>107.76</v>
      </c>
      <c r="J911" t="s">
        <v>15</v>
      </c>
      <c r="K911" t="s">
        <v>16</v>
      </c>
      <c r="L911">
        <v>1528088400</v>
      </c>
      <c r="M911" s="9">
        <f t="shared" si="58"/>
        <v>43255.208333333328</v>
      </c>
      <c r="N911">
        <v>1530421200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7"/>
        <v>19.556634304207122</v>
      </c>
      <c r="G912" t="s">
        <v>74</v>
      </c>
      <c r="H912">
        <v>296</v>
      </c>
      <c r="I912">
        <f t="shared" si="56"/>
        <v>102.08</v>
      </c>
      <c r="J912" t="s">
        <v>21</v>
      </c>
      <c r="K912" t="s">
        <v>22</v>
      </c>
      <c r="L912">
        <v>1421906400</v>
      </c>
      <c r="M912" s="9">
        <f t="shared" si="58"/>
        <v>42026.25</v>
      </c>
      <c r="N912">
        <v>1421992800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7"/>
        <v>198.94827586206895</v>
      </c>
      <c r="G913" t="s">
        <v>20</v>
      </c>
      <c r="H913">
        <v>462</v>
      </c>
      <c r="I913">
        <f t="shared" si="56"/>
        <v>24.98</v>
      </c>
      <c r="J913" t="s">
        <v>21</v>
      </c>
      <c r="K913" t="s">
        <v>22</v>
      </c>
      <c r="L913">
        <v>1568005200</v>
      </c>
      <c r="M913" s="9">
        <f t="shared" si="58"/>
        <v>43717.208333333328</v>
      </c>
      <c r="N913">
        <v>1568178000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7"/>
        <v>795</v>
      </c>
      <c r="G914" t="s">
        <v>20</v>
      </c>
      <c r="H914">
        <v>179</v>
      </c>
      <c r="I914">
        <f t="shared" si="56"/>
        <v>79.94</v>
      </c>
      <c r="J914" t="s">
        <v>21</v>
      </c>
      <c r="K914" t="s">
        <v>22</v>
      </c>
      <c r="L914">
        <v>1346821200</v>
      </c>
      <c r="M914" s="9">
        <f t="shared" si="58"/>
        <v>41157.208333333336</v>
      </c>
      <c r="N914">
        <v>1347944400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898</v>
      </c>
      <c r="B915" s="4" t="s">
        <v>1828</v>
      </c>
      <c r="C915" s="3" t="s">
        <v>1829</v>
      </c>
      <c r="D915">
        <v>179100</v>
      </c>
      <c r="E915">
        <v>93991</v>
      </c>
      <c r="F915" s="5">
        <f t="shared" si="57"/>
        <v>52.479620323841424</v>
      </c>
      <c r="G915" t="s">
        <v>14</v>
      </c>
      <c r="H915">
        <v>523</v>
      </c>
      <c r="I915">
        <f t="shared" si="56"/>
        <v>179.72</v>
      </c>
      <c r="J915" t="s">
        <v>21</v>
      </c>
      <c r="K915" t="s">
        <v>22</v>
      </c>
      <c r="L915">
        <v>1576476000</v>
      </c>
      <c r="M915" s="9">
        <f t="shared" si="58"/>
        <v>43815.25</v>
      </c>
      <c r="N915">
        <v>1576994400</v>
      </c>
      <c r="O915" s="9">
        <f t="shared" si="59"/>
        <v>43821.25</v>
      </c>
      <c r="P915" t="b">
        <v>0</v>
      </c>
      <c r="Q915" t="b">
        <v>0</v>
      </c>
      <c r="R915" t="s">
        <v>42</v>
      </c>
      <c r="S915" t="s">
        <v>2041</v>
      </c>
      <c r="T915" t="s">
        <v>2042</v>
      </c>
    </row>
    <row r="916" spans="1:20" x14ac:dyDescent="0.35">
      <c r="A916">
        <v>551</v>
      </c>
      <c r="B916" s="4" t="s">
        <v>1147</v>
      </c>
      <c r="C916" s="3" t="s">
        <v>1148</v>
      </c>
      <c r="D916">
        <v>180100</v>
      </c>
      <c r="E916">
        <v>105598</v>
      </c>
      <c r="F916" s="5">
        <f t="shared" si="57"/>
        <v>58.6329816768462</v>
      </c>
      <c r="G916" t="s">
        <v>14</v>
      </c>
      <c r="H916">
        <v>141</v>
      </c>
      <c r="I916">
        <f t="shared" si="56"/>
        <v>748.92</v>
      </c>
      <c r="J916" t="s">
        <v>26</v>
      </c>
      <c r="K916" t="s">
        <v>27</v>
      </c>
      <c r="L916">
        <v>1419055200</v>
      </c>
      <c r="M916" s="9">
        <f t="shared" si="58"/>
        <v>41993.25</v>
      </c>
      <c r="N916">
        <v>1422511200</v>
      </c>
      <c r="O916" s="9">
        <f t="shared" si="59"/>
        <v>42033.25</v>
      </c>
      <c r="P916" t="b">
        <v>0</v>
      </c>
      <c r="Q916" t="b">
        <v>1</v>
      </c>
      <c r="R916" t="s">
        <v>28</v>
      </c>
      <c r="S916" t="s">
        <v>2037</v>
      </c>
      <c r="T916" t="s">
        <v>2038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7"/>
        <v>155.62827640984909</v>
      </c>
      <c r="G917" t="s">
        <v>20</v>
      </c>
      <c r="H917">
        <v>1866</v>
      </c>
      <c r="I917">
        <f t="shared" si="56"/>
        <v>105</v>
      </c>
      <c r="J917" t="s">
        <v>40</v>
      </c>
      <c r="K917" t="s">
        <v>41</v>
      </c>
      <c r="L917">
        <v>1503982800</v>
      </c>
      <c r="M917" s="9">
        <f t="shared" si="58"/>
        <v>42976.208333333328</v>
      </c>
      <c r="N917">
        <v>1504760400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x14ac:dyDescent="0.35">
      <c r="A918">
        <v>126</v>
      </c>
      <c r="B918" s="4" t="s">
        <v>303</v>
      </c>
      <c r="C918" s="3" t="s">
        <v>304</v>
      </c>
      <c r="D918">
        <v>180200</v>
      </c>
      <c r="E918">
        <v>69617</v>
      </c>
      <c r="F918" s="5">
        <f t="shared" si="57"/>
        <v>38.633185349611544</v>
      </c>
      <c r="G918" t="s">
        <v>14</v>
      </c>
      <c r="H918">
        <v>52</v>
      </c>
      <c r="I918">
        <f t="shared" si="56"/>
        <v>1338.79</v>
      </c>
      <c r="J918" t="s">
        <v>21</v>
      </c>
      <c r="K918" t="s">
        <v>22</v>
      </c>
      <c r="L918">
        <v>1471150800</v>
      </c>
      <c r="M918" s="9">
        <f t="shared" si="58"/>
        <v>42596.208333333328</v>
      </c>
      <c r="N918">
        <v>1473570000</v>
      </c>
      <c r="O918" s="9">
        <f t="shared" si="59"/>
        <v>42624.208333333328</v>
      </c>
      <c r="P918" t="b">
        <v>0</v>
      </c>
      <c r="Q918" t="b">
        <v>1</v>
      </c>
      <c r="R918" t="s">
        <v>33</v>
      </c>
      <c r="S918" t="s">
        <v>2039</v>
      </c>
      <c r="T918" t="s">
        <v>2040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7"/>
        <v>58.25</v>
      </c>
      <c r="G919" t="s">
        <v>47</v>
      </c>
      <c r="H919">
        <v>27</v>
      </c>
      <c r="I919">
        <f t="shared" si="56"/>
        <v>77.67</v>
      </c>
      <c r="J919" t="s">
        <v>40</v>
      </c>
      <c r="K919" t="s">
        <v>41</v>
      </c>
      <c r="L919">
        <v>1309237200</v>
      </c>
      <c r="M919" s="9">
        <f t="shared" si="58"/>
        <v>40722.208333333336</v>
      </c>
      <c r="N919">
        <v>1311310800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7"/>
        <v>237.39473684210526</v>
      </c>
      <c r="G920" t="s">
        <v>20</v>
      </c>
      <c r="H920">
        <v>156</v>
      </c>
      <c r="I920">
        <f t="shared" ref="I920:I983" si="60">ROUND(E920/H920,2)</f>
        <v>57.83</v>
      </c>
      <c r="J920" t="s">
        <v>98</v>
      </c>
      <c r="K920" t="s">
        <v>99</v>
      </c>
      <c r="L920">
        <v>1343365200</v>
      </c>
      <c r="M920" s="9">
        <f t="shared" si="58"/>
        <v>41117.208333333336</v>
      </c>
      <c r="N920">
        <v>1344315600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693</v>
      </c>
      <c r="B921" s="4" t="s">
        <v>1425</v>
      </c>
      <c r="C921" s="3" t="s">
        <v>1426</v>
      </c>
      <c r="D921">
        <v>180400</v>
      </c>
      <c r="E921">
        <v>115396</v>
      </c>
      <c r="F921" s="5">
        <f t="shared" si="57"/>
        <v>63.966740576496676</v>
      </c>
      <c r="G921" t="s">
        <v>14</v>
      </c>
      <c r="H921">
        <v>225</v>
      </c>
      <c r="I921">
        <f t="shared" si="60"/>
        <v>512.87</v>
      </c>
      <c r="J921" t="s">
        <v>21</v>
      </c>
      <c r="K921" t="s">
        <v>22</v>
      </c>
      <c r="L921">
        <v>1508216400</v>
      </c>
      <c r="M921" s="9">
        <f t="shared" si="58"/>
        <v>43025.208333333328</v>
      </c>
      <c r="N921">
        <v>1509685200</v>
      </c>
      <c r="O921" s="9">
        <f t="shared" si="59"/>
        <v>43042.208333333328</v>
      </c>
      <c r="P921" t="b">
        <v>0</v>
      </c>
      <c r="Q921" t="b">
        <v>0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7"/>
        <v>182.56603773584905</v>
      </c>
      <c r="G922" t="s">
        <v>20</v>
      </c>
      <c r="H922">
        <v>255</v>
      </c>
      <c r="I922">
        <f t="shared" si="60"/>
        <v>37.950000000000003</v>
      </c>
      <c r="J922" t="s">
        <v>21</v>
      </c>
      <c r="K922" t="s">
        <v>22</v>
      </c>
      <c r="L922">
        <v>1549519200</v>
      </c>
      <c r="M922" s="9">
        <f t="shared" si="58"/>
        <v>43503.25</v>
      </c>
      <c r="N922">
        <v>1551247200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349</v>
      </c>
      <c r="B923" s="4" t="s">
        <v>750</v>
      </c>
      <c r="C923" s="3" t="s">
        <v>751</v>
      </c>
      <c r="D923">
        <v>180800</v>
      </c>
      <c r="E923">
        <v>95958</v>
      </c>
      <c r="F923" s="5">
        <f t="shared" si="57"/>
        <v>53.074115044247783</v>
      </c>
      <c r="G923" t="s">
        <v>14</v>
      </c>
      <c r="H923">
        <v>38</v>
      </c>
      <c r="I923">
        <f t="shared" si="60"/>
        <v>2525.21</v>
      </c>
      <c r="J923" t="s">
        <v>21</v>
      </c>
      <c r="K923" t="s">
        <v>22</v>
      </c>
      <c r="L923">
        <v>1500008400</v>
      </c>
      <c r="M923" s="9">
        <f t="shared" si="58"/>
        <v>42930.208333333328</v>
      </c>
      <c r="N923">
        <v>1502600400</v>
      </c>
      <c r="O923" s="9">
        <f t="shared" si="59"/>
        <v>42960.208333333328</v>
      </c>
      <c r="P923" t="b">
        <v>0</v>
      </c>
      <c r="Q923" t="b">
        <v>0</v>
      </c>
      <c r="R923" t="s">
        <v>33</v>
      </c>
      <c r="S923" t="s">
        <v>2039</v>
      </c>
      <c r="T923" t="s">
        <v>2040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7"/>
        <v>175.95330739299609</v>
      </c>
      <c r="G924" t="s">
        <v>20</v>
      </c>
      <c r="H924">
        <v>2261</v>
      </c>
      <c r="I924">
        <f t="shared" si="60"/>
        <v>40</v>
      </c>
      <c r="J924" t="s">
        <v>21</v>
      </c>
      <c r="K924" t="s">
        <v>22</v>
      </c>
      <c r="L924">
        <v>1544335200</v>
      </c>
      <c r="M924" s="9">
        <f t="shared" si="58"/>
        <v>43443.25</v>
      </c>
      <c r="N924">
        <v>1545112800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7"/>
        <v>237.88235294117646</v>
      </c>
      <c r="G925" t="s">
        <v>20</v>
      </c>
      <c r="H925">
        <v>40</v>
      </c>
      <c r="I925">
        <f t="shared" si="60"/>
        <v>101.1</v>
      </c>
      <c r="J925" t="s">
        <v>21</v>
      </c>
      <c r="K925" t="s">
        <v>22</v>
      </c>
      <c r="L925">
        <v>1279083600</v>
      </c>
      <c r="M925" s="9">
        <f t="shared" si="58"/>
        <v>40373.208333333336</v>
      </c>
      <c r="N925">
        <v>1279170000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7"/>
        <v>488.05076142131981</v>
      </c>
      <c r="G926" t="s">
        <v>20</v>
      </c>
      <c r="H926">
        <v>2289</v>
      </c>
      <c r="I926">
        <f t="shared" si="60"/>
        <v>84.01</v>
      </c>
      <c r="J926" t="s">
        <v>107</v>
      </c>
      <c r="K926" t="s">
        <v>108</v>
      </c>
      <c r="L926">
        <v>1572498000</v>
      </c>
      <c r="M926" s="9">
        <f t="shared" si="58"/>
        <v>43769.208333333328</v>
      </c>
      <c r="N926">
        <v>1573452000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7"/>
        <v>224.06666666666669</v>
      </c>
      <c r="G927" t="s">
        <v>20</v>
      </c>
      <c r="H927">
        <v>65</v>
      </c>
      <c r="I927">
        <f t="shared" si="60"/>
        <v>103.42</v>
      </c>
      <c r="J927" t="s">
        <v>21</v>
      </c>
      <c r="K927" t="s">
        <v>22</v>
      </c>
      <c r="L927">
        <v>1506056400</v>
      </c>
      <c r="M927" s="9">
        <f t="shared" si="58"/>
        <v>43000.208333333328</v>
      </c>
      <c r="N927">
        <v>1507093200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175</v>
      </c>
      <c r="B928" s="4" t="s">
        <v>402</v>
      </c>
      <c r="C928" s="3" t="s">
        <v>403</v>
      </c>
      <c r="D928">
        <v>181200</v>
      </c>
      <c r="E928">
        <v>47459</v>
      </c>
      <c r="F928" s="5">
        <f t="shared" si="57"/>
        <v>26.191501103752756</v>
      </c>
      <c r="G928" t="s">
        <v>14</v>
      </c>
      <c r="H928">
        <v>15</v>
      </c>
      <c r="I928">
        <f t="shared" si="60"/>
        <v>3163.93</v>
      </c>
      <c r="J928" t="s">
        <v>21</v>
      </c>
      <c r="K928" t="s">
        <v>22</v>
      </c>
      <c r="L928">
        <v>1472619600</v>
      </c>
      <c r="M928" s="9">
        <f t="shared" si="58"/>
        <v>42613.208333333328</v>
      </c>
      <c r="N928">
        <v>1474261200</v>
      </c>
      <c r="O928" s="9">
        <f t="shared" si="59"/>
        <v>42632.208333333328</v>
      </c>
      <c r="P928" t="b">
        <v>0</v>
      </c>
      <c r="Q928" t="b">
        <v>0</v>
      </c>
      <c r="R928" t="s">
        <v>33</v>
      </c>
      <c r="S928" t="s">
        <v>2039</v>
      </c>
      <c r="T928" t="s">
        <v>2040</v>
      </c>
    </row>
    <row r="929" spans="1:20" x14ac:dyDescent="0.35">
      <c r="A929">
        <v>453</v>
      </c>
      <c r="B929" s="4" t="s">
        <v>954</v>
      </c>
      <c r="C929" s="3" t="s">
        <v>955</v>
      </c>
      <c r="D929">
        <v>182400</v>
      </c>
      <c r="E929">
        <v>102749</v>
      </c>
      <c r="F929" s="5">
        <f t="shared" si="57"/>
        <v>56.331688596491226</v>
      </c>
      <c r="G929" t="s">
        <v>14</v>
      </c>
      <c r="H929">
        <v>37</v>
      </c>
      <c r="I929">
        <f t="shared" si="60"/>
        <v>2777</v>
      </c>
      <c r="J929" t="s">
        <v>21</v>
      </c>
      <c r="K929" t="s">
        <v>22</v>
      </c>
      <c r="L929">
        <v>1480572000</v>
      </c>
      <c r="M929" s="9">
        <f t="shared" si="58"/>
        <v>42705.25</v>
      </c>
      <c r="N929">
        <v>1484114400</v>
      </c>
      <c r="O929" s="9">
        <f t="shared" si="59"/>
        <v>42746.25</v>
      </c>
      <c r="P929" t="b">
        <v>0</v>
      </c>
      <c r="Q929" t="b">
        <v>0</v>
      </c>
      <c r="R929" t="s">
        <v>474</v>
      </c>
      <c r="S929" t="s">
        <v>2041</v>
      </c>
      <c r="T929" t="s">
        <v>2063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7"/>
        <v>117.31541218637993</v>
      </c>
      <c r="G930" t="s">
        <v>20</v>
      </c>
      <c r="H930">
        <v>3777</v>
      </c>
      <c r="I930">
        <f t="shared" si="60"/>
        <v>52</v>
      </c>
      <c r="J930" t="s">
        <v>107</v>
      </c>
      <c r="K930" t="s">
        <v>108</v>
      </c>
      <c r="L930">
        <v>1388296800</v>
      </c>
      <c r="M930" s="9">
        <f t="shared" si="58"/>
        <v>41637.25</v>
      </c>
      <c r="N930">
        <v>1389074400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7"/>
        <v>217.30909090909088</v>
      </c>
      <c r="G931" t="s">
        <v>20</v>
      </c>
      <c r="H931">
        <v>184</v>
      </c>
      <c r="I931">
        <f t="shared" si="60"/>
        <v>64.959999999999994</v>
      </c>
      <c r="J931" t="s">
        <v>40</v>
      </c>
      <c r="K931" t="s">
        <v>41</v>
      </c>
      <c r="L931">
        <v>1493787600</v>
      </c>
      <c r="M931" s="9">
        <f t="shared" si="58"/>
        <v>42858.208333333328</v>
      </c>
      <c r="N931">
        <v>1494997200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7"/>
        <v>112.28571428571428</v>
      </c>
      <c r="G932" t="s">
        <v>20</v>
      </c>
      <c r="H932">
        <v>85</v>
      </c>
      <c r="I932">
        <f t="shared" si="60"/>
        <v>46.24</v>
      </c>
      <c r="J932" t="s">
        <v>21</v>
      </c>
      <c r="K932" t="s">
        <v>22</v>
      </c>
      <c r="L932">
        <v>1424844000</v>
      </c>
      <c r="M932" s="9">
        <f t="shared" si="58"/>
        <v>42060.25</v>
      </c>
      <c r="N932">
        <v>1425448800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496</v>
      </c>
      <c r="B933" s="4" t="s">
        <v>1040</v>
      </c>
      <c r="C933" s="3" t="s">
        <v>1041</v>
      </c>
      <c r="D933">
        <v>183800</v>
      </c>
      <c r="E933">
        <v>1667</v>
      </c>
      <c r="F933" s="5">
        <f t="shared" si="57"/>
        <v>0.90696409140369971</v>
      </c>
      <c r="G933" t="s">
        <v>14</v>
      </c>
      <c r="H933">
        <v>112</v>
      </c>
      <c r="I933">
        <f t="shared" si="60"/>
        <v>14.88</v>
      </c>
      <c r="J933" t="s">
        <v>21</v>
      </c>
      <c r="K933" t="s">
        <v>22</v>
      </c>
      <c r="L933">
        <v>1495342800</v>
      </c>
      <c r="M933" s="9">
        <f t="shared" si="58"/>
        <v>42876.208333333328</v>
      </c>
      <c r="N933">
        <v>1496811600</v>
      </c>
      <c r="O933" s="9">
        <f t="shared" si="59"/>
        <v>42893.208333333328</v>
      </c>
      <c r="P933" t="b">
        <v>0</v>
      </c>
      <c r="Q933" t="b">
        <v>0</v>
      </c>
      <c r="R933" t="s">
        <v>71</v>
      </c>
      <c r="S933" t="s">
        <v>2041</v>
      </c>
      <c r="T933" t="s">
        <v>2049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7"/>
        <v>212.30434782608697</v>
      </c>
      <c r="G934" t="s">
        <v>20</v>
      </c>
      <c r="H934">
        <v>144</v>
      </c>
      <c r="I934">
        <f t="shared" si="60"/>
        <v>33.909999999999997</v>
      </c>
      <c r="J934" t="s">
        <v>21</v>
      </c>
      <c r="K934" t="s">
        <v>22</v>
      </c>
      <c r="L934">
        <v>1394514000</v>
      </c>
      <c r="M934" s="9">
        <f t="shared" si="58"/>
        <v>41709.208333333336</v>
      </c>
      <c r="N934">
        <v>1394773200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7"/>
        <v>239.74657534246577</v>
      </c>
      <c r="G935" t="s">
        <v>20</v>
      </c>
      <c r="H935">
        <v>1902</v>
      </c>
      <c r="I935">
        <f t="shared" si="60"/>
        <v>92.02</v>
      </c>
      <c r="J935" t="s">
        <v>21</v>
      </c>
      <c r="K935" t="s">
        <v>22</v>
      </c>
      <c r="L935">
        <v>1365397200</v>
      </c>
      <c r="M935" s="9">
        <f t="shared" si="58"/>
        <v>41372.208333333336</v>
      </c>
      <c r="N935">
        <v>1366520400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7"/>
        <v>181.93548387096774</v>
      </c>
      <c r="G936" t="s">
        <v>20</v>
      </c>
      <c r="H936">
        <v>105</v>
      </c>
      <c r="I936">
        <f t="shared" si="60"/>
        <v>107.43</v>
      </c>
      <c r="J936" t="s">
        <v>21</v>
      </c>
      <c r="K936" t="s">
        <v>22</v>
      </c>
      <c r="L936">
        <v>1456120800</v>
      </c>
      <c r="M936" s="9">
        <f t="shared" si="58"/>
        <v>42422.25</v>
      </c>
      <c r="N936">
        <v>1456639200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7"/>
        <v>164.13114754098362</v>
      </c>
      <c r="G937" t="s">
        <v>20</v>
      </c>
      <c r="H937">
        <v>132</v>
      </c>
      <c r="I937">
        <f t="shared" si="60"/>
        <v>75.849999999999994</v>
      </c>
      <c r="J937" t="s">
        <v>21</v>
      </c>
      <c r="K937" t="s">
        <v>22</v>
      </c>
      <c r="L937">
        <v>1437714000</v>
      </c>
      <c r="M937" s="9">
        <f t="shared" si="58"/>
        <v>42209.208333333328</v>
      </c>
      <c r="N937">
        <v>1438318800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681</v>
      </c>
      <c r="B938" s="4" t="s">
        <v>1401</v>
      </c>
      <c r="C938" s="3" t="s">
        <v>1402</v>
      </c>
      <c r="D938">
        <v>184100</v>
      </c>
      <c r="E938">
        <v>159037</v>
      </c>
      <c r="F938" s="5">
        <f t="shared" si="57"/>
        <v>86.386203150461711</v>
      </c>
      <c r="G938" t="s">
        <v>14</v>
      </c>
      <c r="H938">
        <v>21</v>
      </c>
      <c r="I938">
        <f t="shared" si="60"/>
        <v>7573.19</v>
      </c>
      <c r="J938" t="s">
        <v>21</v>
      </c>
      <c r="K938" t="s">
        <v>22</v>
      </c>
      <c r="L938">
        <v>1324447200</v>
      </c>
      <c r="M938" s="9">
        <f t="shared" si="58"/>
        <v>40898.25</v>
      </c>
      <c r="N938">
        <v>1324965600</v>
      </c>
      <c r="O938" s="9">
        <f t="shared" si="59"/>
        <v>40904.25</v>
      </c>
      <c r="P938" t="b">
        <v>0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7"/>
        <v>49.64385964912281</v>
      </c>
      <c r="G939" t="s">
        <v>74</v>
      </c>
      <c r="H939">
        <v>976</v>
      </c>
      <c r="I939">
        <f t="shared" si="60"/>
        <v>86.98</v>
      </c>
      <c r="J939" t="s">
        <v>21</v>
      </c>
      <c r="K939" t="s">
        <v>22</v>
      </c>
      <c r="L939">
        <v>1448517600</v>
      </c>
      <c r="M939" s="9">
        <f t="shared" si="58"/>
        <v>42334.25</v>
      </c>
      <c r="N939">
        <v>1449295200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7"/>
        <v>109.70652173913042</v>
      </c>
      <c r="G940" t="s">
        <v>20</v>
      </c>
      <c r="H940">
        <v>96</v>
      </c>
      <c r="I940">
        <f t="shared" si="60"/>
        <v>105.14</v>
      </c>
      <c r="J940" t="s">
        <v>21</v>
      </c>
      <c r="K940" t="s">
        <v>22</v>
      </c>
      <c r="L940">
        <v>1528779600</v>
      </c>
      <c r="M940" s="9">
        <f t="shared" si="58"/>
        <v>43263.208333333328</v>
      </c>
      <c r="N940">
        <v>1531890000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x14ac:dyDescent="0.35">
      <c r="A941">
        <v>545</v>
      </c>
      <c r="B941" s="4" t="s">
        <v>1135</v>
      </c>
      <c r="C941" s="3" t="s">
        <v>1136</v>
      </c>
      <c r="D941">
        <v>184800</v>
      </c>
      <c r="E941">
        <v>164109</v>
      </c>
      <c r="F941" s="5">
        <f t="shared" si="57"/>
        <v>88.803571428571431</v>
      </c>
      <c r="G941" t="s">
        <v>14</v>
      </c>
      <c r="H941">
        <v>67</v>
      </c>
      <c r="I941">
        <f t="shared" si="60"/>
        <v>2449.39</v>
      </c>
      <c r="J941" t="s">
        <v>21</v>
      </c>
      <c r="K941" t="s">
        <v>22</v>
      </c>
      <c r="L941">
        <v>1577253600</v>
      </c>
      <c r="M941" s="9">
        <f t="shared" si="58"/>
        <v>43824.25</v>
      </c>
      <c r="N941">
        <v>1578981600</v>
      </c>
      <c r="O941" s="9">
        <f t="shared" si="59"/>
        <v>43844.25</v>
      </c>
      <c r="P941" t="b">
        <v>0</v>
      </c>
      <c r="Q941" t="b">
        <v>0</v>
      </c>
      <c r="R941" t="s">
        <v>33</v>
      </c>
      <c r="S941" t="s">
        <v>2039</v>
      </c>
      <c r="T941" t="s">
        <v>2040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7"/>
        <v>62.232323232323225</v>
      </c>
      <c r="G942" t="s">
        <v>47</v>
      </c>
      <c r="H942">
        <v>66</v>
      </c>
      <c r="I942">
        <f t="shared" si="60"/>
        <v>93.35</v>
      </c>
      <c r="J942" t="s">
        <v>15</v>
      </c>
      <c r="K942" t="s">
        <v>16</v>
      </c>
      <c r="L942">
        <v>1354341600</v>
      </c>
      <c r="M942" s="9">
        <f t="shared" si="58"/>
        <v>41244.25</v>
      </c>
      <c r="N942">
        <v>1356242400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956</v>
      </c>
      <c r="B943" s="4" t="s">
        <v>1942</v>
      </c>
      <c r="C943" s="3" t="s">
        <v>1943</v>
      </c>
      <c r="D943">
        <v>187600</v>
      </c>
      <c r="E943">
        <v>35698</v>
      </c>
      <c r="F943" s="5">
        <f t="shared" si="57"/>
        <v>19.028784648187631</v>
      </c>
      <c r="G943" t="s">
        <v>14</v>
      </c>
      <c r="H943">
        <v>78</v>
      </c>
      <c r="I943">
        <f t="shared" si="60"/>
        <v>457.67</v>
      </c>
      <c r="J943" t="s">
        <v>21</v>
      </c>
      <c r="K943" t="s">
        <v>22</v>
      </c>
      <c r="L943">
        <v>1450764000</v>
      </c>
      <c r="M943" s="9">
        <f t="shared" si="58"/>
        <v>42360.25</v>
      </c>
      <c r="N943">
        <v>1451109600</v>
      </c>
      <c r="O943" s="9">
        <f t="shared" si="59"/>
        <v>42364.25</v>
      </c>
      <c r="P943" t="b">
        <v>0</v>
      </c>
      <c r="Q943" t="b">
        <v>0</v>
      </c>
      <c r="R943" t="s">
        <v>474</v>
      </c>
      <c r="S943" t="s">
        <v>2041</v>
      </c>
      <c r="T943" t="s">
        <v>2063</v>
      </c>
    </row>
    <row r="944" spans="1:20" x14ac:dyDescent="0.35">
      <c r="A944">
        <v>170</v>
      </c>
      <c r="B944" s="4" t="s">
        <v>392</v>
      </c>
      <c r="C944" s="3" t="s">
        <v>393</v>
      </c>
      <c r="D944">
        <v>188100</v>
      </c>
      <c r="E944">
        <v>5528</v>
      </c>
      <c r="F944" s="5">
        <f t="shared" si="57"/>
        <v>2.93886230728336</v>
      </c>
      <c r="G944" t="s">
        <v>14</v>
      </c>
      <c r="H944">
        <v>67</v>
      </c>
      <c r="I944">
        <f t="shared" si="60"/>
        <v>82.51</v>
      </c>
      <c r="J944" t="s">
        <v>21</v>
      </c>
      <c r="K944" t="s">
        <v>22</v>
      </c>
      <c r="L944">
        <v>1501736400</v>
      </c>
      <c r="M944" s="9">
        <f t="shared" si="58"/>
        <v>42950.208333333328</v>
      </c>
      <c r="N944">
        <v>1502341200</v>
      </c>
      <c r="O944" s="9">
        <f t="shared" si="59"/>
        <v>42957.208333333328</v>
      </c>
      <c r="P944" t="b">
        <v>0</v>
      </c>
      <c r="Q944" t="b">
        <v>0</v>
      </c>
      <c r="R944" t="s">
        <v>60</v>
      </c>
      <c r="S944" t="s">
        <v>2035</v>
      </c>
      <c r="T944" t="s">
        <v>2045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7"/>
        <v>159.58666666666667</v>
      </c>
      <c r="G945" t="s">
        <v>20</v>
      </c>
      <c r="H945">
        <v>114</v>
      </c>
      <c r="I945">
        <f t="shared" si="60"/>
        <v>104.99</v>
      </c>
      <c r="J945" t="s">
        <v>21</v>
      </c>
      <c r="K945" t="s">
        <v>22</v>
      </c>
      <c r="L945">
        <v>1411534800</v>
      </c>
      <c r="M945" s="9">
        <f t="shared" si="58"/>
        <v>41906.208333333336</v>
      </c>
      <c r="N945">
        <v>1414558800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414</v>
      </c>
      <c r="B946" s="4" t="s">
        <v>878</v>
      </c>
      <c r="C946" s="3" t="s">
        <v>879</v>
      </c>
      <c r="D946">
        <v>188200</v>
      </c>
      <c r="E946">
        <v>159405</v>
      </c>
      <c r="F946" s="5">
        <f t="shared" si="57"/>
        <v>84.699787460148784</v>
      </c>
      <c r="G946" t="s">
        <v>14</v>
      </c>
      <c r="H946">
        <v>263</v>
      </c>
      <c r="I946">
        <f t="shared" si="60"/>
        <v>606.1</v>
      </c>
      <c r="J946" t="s">
        <v>21</v>
      </c>
      <c r="K946" t="s">
        <v>22</v>
      </c>
      <c r="L946">
        <v>1271739600</v>
      </c>
      <c r="M946" s="9">
        <f t="shared" si="58"/>
        <v>40288.208333333336</v>
      </c>
      <c r="N946">
        <v>1272430800</v>
      </c>
      <c r="O946" s="9">
        <f t="shared" si="59"/>
        <v>40296.208333333336</v>
      </c>
      <c r="P946" t="b">
        <v>0</v>
      </c>
      <c r="Q946" t="b">
        <v>1</v>
      </c>
      <c r="R946" t="s">
        <v>17</v>
      </c>
      <c r="S946" t="s">
        <v>2033</v>
      </c>
      <c r="T946" t="s">
        <v>2034</v>
      </c>
    </row>
    <row r="947" spans="1:20" x14ac:dyDescent="0.35">
      <c r="A947">
        <v>462</v>
      </c>
      <c r="B947" s="4" t="s">
        <v>972</v>
      </c>
      <c r="C947" s="3" t="s">
        <v>973</v>
      </c>
      <c r="D947">
        <v>188800</v>
      </c>
      <c r="E947">
        <v>57734</v>
      </c>
      <c r="F947" s="5">
        <f t="shared" si="57"/>
        <v>30.57944915254237</v>
      </c>
      <c r="G947" t="s">
        <v>14</v>
      </c>
      <c r="H947">
        <v>1691</v>
      </c>
      <c r="I947">
        <f t="shared" si="60"/>
        <v>34.14</v>
      </c>
      <c r="J947" t="s">
        <v>21</v>
      </c>
      <c r="K947" t="s">
        <v>22</v>
      </c>
      <c r="L947">
        <v>1359525600</v>
      </c>
      <c r="M947" s="9">
        <f t="shared" si="58"/>
        <v>41304.25</v>
      </c>
      <c r="N947">
        <v>1362808800</v>
      </c>
      <c r="O947" s="9">
        <f t="shared" si="59"/>
        <v>41342.25</v>
      </c>
      <c r="P947" t="b">
        <v>0</v>
      </c>
      <c r="Q947" t="b">
        <v>0</v>
      </c>
      <c r="R947" t="s">
        <v>292</v>
      </c>
      <c r="S947" t="s">
        <v>2050</v>
      </c>
      <c r="T947" t="s">
        <v>2061</v>
      </c>
    </row>
    <row r="948" spans="1:20" x14ac:dyDescent="0.35">
      <c r="A948">
        <v>622</v>
      </c>
      <c r="B948" s="4" t="s">
        <v>1286</v>
      </c>
      <c r="C948" s="3" t="s">
        <v>1287</v>
      </c>
      <c r="D948">
        <v>189000</v>
      </c>
      <c r="E948">
        <v>5916</v>
      </c>
      <c r="F948" s="5">
        <f t="shared" si="57"/>
        <v>3.1301587301587301</v>
      </c>
      <c r="G948" t="s">
        <v>14</v>
      </c>
      <c r="H948">
        <v>181</v>
      </c>
      <c r="I948">
        <f t="shared" si="60"/>
        <v>32.69</v>
      </c>
      <c r="J948" t="s">
        <v>21</v>
      </c>
      <c r="K948" t="s">
        <v>22</v>
      </c>
      <c r="L948">
        <v>1523768400</v>
      </c>
      <c r="M948" s="9">
        <f t="shared" si="58"/>
        <v>43205.208333333328</v>
      </c>
      <c r="N948">
        <v>1526014800</v>
      </c>
      <c r="O948" s="9">
        <f t="shared" si="59"/>
        <v>43231.208333333328</v>
      </c>
      <c r="P948" t="b">
        <v>0</v>
      </c>
      <c r="Q948" t="b">
        <v>0</v>
      </c>
      <c r="R948" t="s">
        <v>60</v>
      </c>
      <c r="S948" t="s">
        <v>2035</v>
      </c>
      <c r="T948" t="s">
        <v>2045</v>
      </c>
    </row>
    <row r="949" spans="1:20" x14ac:dyDescent="0.35">
      <c r="A949">
        <v>371</v>
      </c>
      <c r="B949" s="4" t="s">
        <v>794</v>
      </c>
      <c r="C949" s="3" t="s">
        <v>795</v>
      </c>
      <c r="D949">
        <v>189200</v>
      </c>
      <c r="E949">
        <v>128410</v>
      </c>
      <c r="F949" s="5">
        <f t="shared" si="57"/>
        <v>67.869978858350947</v>
      </c>
      <c r="G949" t="s">
        <v>14</v>
      </c>
      <c r="H949">
        <v>13</v>
      </c>
      <c r="I949">
        <f t="shared" si="60"/>
        <v>9877.69</v>
      </c>
      <c r="J949" t="s">
        <v>21</v>
      </c>
      <c r="K949" t="s">
        <v>22</v>
      </c>
      <c r="L949">
        <v>1423375200</v>
      </c>
      <c r="M949" s="9">
        <f t="shared" si="58"/>
        <v>42043.25</v>
      </c>
      <c r="N949">
        <v>1427778000</v>
      </c>
      <c r="O949" s="9">
        <f t="shared" si="59"/>
        <v>42094.208333333328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7"/>
        <v>62.957446808510639</v>
      </c>
      <c r="G950" t="s">
        <v>74</v>
      </c>
      <c r="H950">
        <v>160</v>
      </c>
      <c r="I950">
        <f t="shared" si="60"/>
        <v>36.99</v>
      </c>
      <c r="J950" t="s">
        <v>21</v>
      </c>
      <c r="K950" t="s">
        <v>22</v>
      </c>
      <c r="L950">
        <v>1418364000</v>
      </c>
      <c r="M950" s="9">
        <f t="shared" si="58"/>
        <v>41985.25</v>
      </c>
      <c r="N950">
        <v>1419228000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7"/>
        <v>161.35593220338984</v>
      </c>
      <c r="G951" t="s">
        <v>20</v>
      </c>
      <c r="H951">
        <v>203</v>
      </c>
      <c r="I951">
        <f t="shared" si="60"/>
        <v>46.9</v>
      </c>
      <c r="J951" t="s">
        <v>21</v>
      </c>
      <c r="K951" t="s">
        <v>22</v>
      </c>
      <c r="L951">
        <v>1429333200</v>
      </c>
      <c r="M951" s="9">
        <f t="shared" si="58"/>
        <v>42112.208333333328</v>
      </c>
      <c r="N951">
        <v>1430974800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527</v>
      </c>
      <c r="B952" s="4" t="s">
        <v>1099</v>
      </c>
      <c r="C952" s="3" t="s">
        <v>1100</v>
      </c>
      <c r="D952">
        <v>189200</v>
      </c>
      <c r="E952">
        <v>188480</v>
      </c>
      <c r="F952" s="5">
        <f t="shared" si="57"/>
        <v>99.619450317124731</v>
      </c>
      <c r="G952" t="s">
        <v>14</v>
      </c>
      <c r="H952">
        <v>1</v>
      </c>
      <c r="I952">
        <f t="shared" si="60"/>
        <v>188480</v>
      </c>
      <c r="J952" t="s">
        <v>15</v>
      </c>
      <c r="K952" t="s">
        <v>16</v>
      </c>
      <c r="L952">
        <v>1454652000</v>
      </c>
      <c r="M952" s="9">
        <f t="shared" si="58"/>
        <v>42405.25</v>
      </c>
      <c r="N952">
        <v>1457762400</v>
      </c>
      <c r="O952" s="9">
        <f t="shared" si="59"/>
        <v>42441.25</v>
      </c>
      <c r="P952" t="b">
        <v>0</v>
      </c>
      <c r="Q952" t="b">
        <v>0</v>
      </c>
      <c r="R952" t="s">
        <v>71</v>
      </c>
      <c r="S952" t="s">
        <v>2041</v>
      </c>
      <c r="T952" t="s">
        <v>2049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7"/>
        <v>1096.9379310344827</v>
      </c>
      <c r="G953" t="s">
        <v>20</v>
      </c>
      <c r="H953">
        <v>1559</v>
      </c>
      <c r="I953">
        <f t="shared" si="60"/>
        <v>102.02</v>
      </c>
      <c r="J953" t="s">
        <v>21</v>
      </c>
      <c r="K953" t="s">
        <v>22</v>
      </c>
      <c r="L953">
        <v>1482732000</v>
      </c>
      <c r="M953" s="9">
        <f t="shared" si="58"/>
        <v>42730.25</v>
      </c>
      <c r="N953">
        <v>1482818400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7"/>
        <v>70.094158075601371</v>
      </c>
      <c r="G954" t="s">
        <v>74</v>
      </c>
      <c r="H954">
        <v>2266</v>
      </c>
      <c r="I954">
        <f t="shared" si="60"/>
        <v>45.01</v>
      </c>
      <c r="J954" t="s">
        <v>21</v>
      </c>
      <c r="K954" t="s">
        <v>22</v>
      </c>
      <c r="L954">
        <v>1470718800</v>
      </c>
      <c r="M954" s="9">
        <f t="shared" si="58"/>
        <v>42591.208333333328</v>
      </c>
      <c r="N954">
        <v>1471928400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x14ac:dyDescent="0.35">
      <c r="A955">
        <v>153</v>
      </c>
      <c r="B955" s="4" t="s">
        <v>358</v>
      </c>
      <c r="C955" s="3" t="s">
        <v>359</v>
      </c>
      <c r="D955">
        <v>189400</v>
      </c>
      <c r="E955">
        <v>176112</v>
      </c>
      <c r="F955" s="5">
        <f t="shared" si="57"/>
        <v>92.984160506863773</v>
      </c>
      <c r="G955" t="s">
        <v>14</v>
      </c>
      <c r="H955">
        <v>21</v>
      </c>
      <c r="I955">
        <f t="shared" si="60"/>
        <v>8386.2900000000009</v>
      </c>
      <c r="J955" t="s">
        <v>21</v>
      </c>
      <c r="K955" t="s">
        <v>22</v>
      </c>
      <c r="L955">
        <v>1350622800</v>
      </c>
      <c r="M955" s="9">
        <f t="shared" si="58"/>
        <v>41201.208333333336</v>
      </c>
      <c r="N955">
        <v>1351141200</v>
      </c>
      <c r="O955" s="9">
        <f t="shared" si="59"/>
        <v>41207.208333333336</v>
      </c>
      <c r="P955" t="b">
        <v>0</v>
      </c>
      <c r="Q955" t="b">
        <v>0</v>
      </c>
      <c r="R955" t="s">
        <v>33</v>
      </c>
      <c r="S955" t="s">
        <v>2039</v>
      </c>
      <c r="T955" t="s">
        <v>2040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7"/>
        <v>367.0985915492958</v>
      </c>
      <c r="G956" t="s">
        <v>20</v>
      </c>
      <c r="H956">
        <v>1548</v>
      </c>
      <c r="I956">
        <f t="shared" si="60"/>
        <v>101.02</v>
      </c>
      <c r="J956" t="s">
        <v>26</v>
      </c>
      <c r="K956" t="s">
        <v>27</v>
      </c>
      <c r="L956">
        <v>1348290000</v>
      </c>
      <c r="M956" s="9">
        <f t="shared" si="58"/>
        <v>41174.208333333336</v>
      </c>
      <c r="N956">
        <v>1350363600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7"/>
        <v>1109</v>
      </c>
      <c r="G957" t="s">
        <v>20</v>
      </c>
      <c r="H957">
        <v>80</v>
      </c>
      <c r="I957">
        <f t="shared" si="60"/>
        <v>97.04</v>
      </c>
      <c r="J957" t="s">
        <v>21</v>
      </c>
      <c r="K957" t="s">
        <v>22</v>
      </c>
      <c r="L957">
        <v>1353823200</v>
      </c>
      <c r="M957" s="9">
        <f t="shared" si="58"/>
        <v>41238.25</v>
      </c>
      <c r="N957">
        <v>1353996000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476</v>
      </c>
      <c r="B958" s="4" t="s">
        <v>999</v>
      </c>
      <c r="C958" s="3" t="s">
        <v>1000</v>
      </c>
      <c r="D958">
        <v>191500</v>
      </c>
      <c r="E958">
        <v>57122</v>
      </c>
      <c r="F958" s="5">
        <f t="shared" si="57"/>
        <v>29.828720626631856</v>
      </c>
      <c r="G958" t="s">
        <v>14</v>
      </c>
      <c r="H958">
        <v>830</v>
      </c>
      <c r="I958">
        <f t="shared" si="60"/>
        <v>68.819999999999993</v>
      </c>
      <c r="J958" t="s">
        <v>21</v>
      </c>
      <c r="K958" t="s">
        <v>22</v>
      </c>
      <c r="L958">
        <v>1533877200</v>
      </c>
      <c r="M958" s="9">
        <f t="shared" si="58"/>
        <v>43322.208333333328</v>
      </c>
      <c r="N958">
        <v>1534395600</v>
      </c>
      <c r="O958" s="9">
        <f t="shared" si="59"/>
        <v>43328.208333333328</v>
      </c>
      <c r="P958" t="b">
        <v>0</v>
      </c>
      <c r="Q958" t="b">
        <v>0</v>
      </c>
      <c r="R958" t="s">
        <v>119</v>
      </c>
      <c r="S958" t="s">
        <v>2047</v>
      </c>
      <c r="T958" t="s">
        <v>2053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7"/>
        <v>126.87755102040816</v>
      </c>
      <c r="G959" t="s">
        <v>20</v>
      </c>
      <c r="H959">
        <v>131</v>
      </c>
      <c r="I959">
        <f t="shared" si="60"/>
        <v>94.92</v>
      </c>
      <c r="J959" t="s">
        <v>21</v>
      </c>
      <c r="K959" t="s">
        <v>22</v>
      </c>
      <c r="L959">
        <v>1329372000</v>
      </c>
      <c r="M959" s="9">
        <f t="shared" si="58"/>
        <v>40955.25</v>
      </c>
      <c r="N959">
        <v>1329631200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7"/>
        <v>734.63636363636363</v>
      </c>
      <c r="G960" t="s">
        <v>20</v>
      </c>
      <c r="H960">
        <v>112</v>
      </c>
      <c r="I960">
        <f t="shared" si="60"/>
        <v>72.150000000000006</v>
      </c>
      <c r="J960" t="s">
        <v>21</v>
      </c>
      <c r="K960" t="s">
        <v>22</v>
      </c>
      <c r="L960">
        <v>1277096400</v>
      </c>
      <c r="M960" s="9">
        <f t="shared" si="58"/>
        <v>40350.208333333336</v>
      </c>
      <c r="N960">
        <v>1278997200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645</v>
      </c>
      <c r="B961" s="4" t="s">
        <v>1332</v>
      </c>
      <c r="C961" s="3" t="s">
        <v>1333</v>
      </c>
      <c r="D961">
        <v>192100</v>
      </c>
      <c r="E961">
        <v>178483</v>
      </c>
      <c r="F961" s="5">
        <f t="shared" si="57"/>
        <v>92.911504424778755</v>
      </c>
      <c r="G961" t="s">
        <v>14</v>
      </c>
      <c r="H961">
        <v>130</v>
      </c>
      <c r="I961">
        <f t="shared" si="60"/>
        <v>1372.95</v>
      </c>
      <c r="J961" t="s">
        <v>21</v>
      </c>
      <c r="K961" t="s">
        <v>22</v>
      </c>
      <c r="L961">
        <v>1537938000</v>
      </c>
      <c r="M961" s="9">
        <f t="shared" si="58"/>
        <v>43369.208333333328</v>
      </c>
      <c r="N961">
        <v>1539752400</v>
      </c>
      <c r="O961" s="9">
        <f t="shared" si="59"/>
        <v>43390.208333333328</v>
      </c>
      <c r="P961" t="b">
        <v>0</v>
      </c>
      <c r="Q961" t="b">
        <v>1</v>
      </c>
      <c r="R961" t="s">
        <v>23</v>
      </c>
      <c r="S961" t="s">
        <v>2035</v>
      </c>
      <c r="T961" t="s">
        <v>2036</v>
      </c>
    </row>
    <row r="962" spans="1:20" x14ac:dyDescent="0.35">
      <c r="A962">
        <v>295</v>
      </c>
      <c r="B962" s="4" t="s">
        <v>642</v>
      </c>
      <c r="C962" s="3" t="s">
        <v>643</v>
      </c>
      <c r="D962">
        <v>192900</v>
      </c>
      <c r="E962">
        <v>68769</v>
      </c>
      <c r="F962" s="5">
        <f t="shared" ref="F962:F1025" si="61">100*(E962/D962)</f>
        <v>35.650077760497666</v>
      </c>
      <c r="G962" t="s">
        <v>14</v>
      </c>
      <c r="H962">
        <v>55</v>
      </c>
      <c r="I962">
        <f t="shared" si="60"/>
        <v>1250.3499999999999</v>
      </c>
      <c r="J962" t="s">
        <v>98</v>
      </c>
      <c r="K962" t="s">
        <v>99</v>
      </c>
      <c r="L962">
        <v>1381813200</v>
      </c>
      <c r="M962" s="9">
        <f t="shared" ref="M962:M1025" si="62">(((L962/60)/60)/24)+DATE(1970,1,1)</f>
        <v>41562.208333333336</v>
      </c>
      <c r="N962">
        <v>1383976800</v>
      </c>
      <c r="O962" s="9">
        <f t="shared" ref="O962:O1025" si="63">(((N962/60)/60)/24)+DATE(1970,1,1)</f>
        <v>41587.25</v>
      </c>
      <c r="P962" t="b">
        <v>0</v>
      </c>
      <c r="Q962" t="b">
        <v>0</v>
      </c>
      <c r="R962" t="s">
        <v>33</v>
      </c>
      <c r="S962" t="s">
        <v>2039</v>
      </c>
      <c r="T962" t="s">
        <v>2040</v>
      </c>
    </row>
    <row r="963" spans="1:20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si="61"/>
        <v>119.29824561403508</v>
      </c>
      <c r="G963" t="s">
        <v>20</v>
      </c>
      <c r="H963">
        <v>155</v>
      </c>
      <c r="I963">
        <f t="shared" si="60"/>
        <v>43.87</v>
      </c>
      <c r="J963" t="s">
        <v>21</v>
      </c>
      <c r="K963" t="s">
        <v>22</v>
      </c>
      <c r="L963">
        <v>1297922400</v>
      </c>
      <c r="M963" s="9">
        <f t="shared" si="62"/>
        <v>40591.25</v>
      </c>
      <c r="N963">
        <v>1298268000</v>
      </c>
      <c r="O963" s="9">
        <f t="shared" si="63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1"/>
        <v>296.02777777777777</v>
      </c>
      <c r="G964" t="s">
        <v>20</v>
      </c>
      <c r="H964">
        <v>266</v>
      </c>
      <c r="I964">
        <f t="shared" si="60"/>
        <v>40.06</v>
      </c>
      <c r="J964" t="s">
        <v>21</v>
      </c>
      <c r="K964" t="s">
        <v>22</v>
      </c>
      <c r="L964">
        <v>1384408800</v>
      </c>
      <c r="M964" s="9">
        <f t="shared" si="62"/>
        <v>41592.25</v>
      </c>
      <c r="N964">
        <v>1386223200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725</v>
      </c>
      <c r="B965" s="4" t="s">
        <v>1488</v>
      </c>
      <c r="C965" s="3" t="s">
        <v>1489</v>
      </c>
      <c r="D965">
        <v>193200</v>
      </c>
      <c r="E965">
        <v>97369</v>
      </c>
      <c r="F965" s="5">
        <f t="shared" si="61"/>
        <v>50.398033126293996</v>
      </c>
      <c r="G965" t="s">
        <v>14</v>
      </c>
      <c r="H965">
        <v>114</v>
      </c>
      <c r="I965">
        <f t="shared" si="60"/>
        <v>854.11</v>
      </c>
      <c r="J965" t="s">
        <v>21</v>
      </c>
      <c r="K965" t="s">
        <v>22</v>
      </c>
      <c r="L965">
        <v>1416031200</v>
      </c>
      <c r="M965" s="9">
        <f t="shared" si="62"/>
        <v>41958.25</v>
      </c>
      <c r="N965">
        <v>1416204000</v>
      </c>
      <c r="O965" s="9">
        <f t="shared" si="63"/>
        <v>41960.25</v>
      </c>
      <c r="P965" t="b">
        <v>0</v>
      </c>
      <c r="Q965" t="b">
        <v>0</v>
      </c>
      <c r="R965" t="s">
        <v>292</v>
      </c>
      <c r="S965" t="s">
        <v>2050</v>
      </c>
      <c r="T965" t="s">
        <v>2061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1"/>
        <v>355.7837837837838</v>
      </c>
      <c r="G966" t="s">
        <v>20</v>
      </c>
      <c r="H966">
        <v>155</v>
      </c>
      <c r="I966">
        <f t="shared" si="60"/>
        <v>84.93</v>
      </c>
      <c r="J966" t="s">
        <v>21</v>
      </c>
      <c r="K966" t="s">
        <v>22</v>
      </c>
      <c r="L966">
        <v>1431320400</v>
      </c>
      <c r="M966" s="9">
        <f t="shared" si="62"/>
        <v>42135.208333333328</v>
      </c>
      <c r="N966">
        <v>1431752400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1"/>
        <v>386.40909090909093</v>
      </c>
      <c r="G967" t="s">
        <v>20</v>
      </c>
      <c r="H967">
        <v>207</v>
      </c>
      <c r="I967">
        <f t="shared" si="60"/>
        <v>41.07</v>
      </c>
      <c r="J967" t="s">
        <v>40</v>
      </c>
      <c r="K967" t="s">
        <v>41</v>
      </c>
      <c r="L967">
        <v>1264399200</v>
      </c>
      <c r="M967" s="9">
        <f t="shared" si="62"/>
        <v>40203.25</v>
      </c>
      <c r="N967">
        <v>1267855200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1"/>
        <v>792.23529411764707</v>
      </c>
      <c r="G968" t="s">
        <v>20</v>
      </c>
      <c r="H968">
        <v>245</v>
      </c>
      <c r="I968">
        <f t="shared" si="60"/>
        <v>54.97</v>
      </c>
      <c r="J968" t="s">
        <v>21</v>
      </c>
      <c r="K968" t="s">
        <v>22</v>
      </c>
      <c r="L968">
        <v>1497502800</v>
      </c>
      <c r="M968" s="9">
        <f t="shared" si="62"/>
        <v>42901.208333333328</v>
      </c>
      <c r="N968">
        <v>1497675600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1"/>
        <v>137.03393665158373</v>
      </c>
      <c r="G969" t="s">
        <v>20</v>
      </c>
      <c r="H969">
        <v>1573</v>
      </c>
      <c r="I969">
        <f t="shared" si="60"/>
        <v>77.010000000000005</v>
      </c>
      <c r="J969" t="s">
        <v>21</v>
      </c>
      <c r="K969" t="s">
        <v>22</v>
      </c>
      <c r="L969">
        <v>1333688400</v>
      </c>
      <c r="M969" s="9">
        <f t="shared" si="62"/>
        <v>41005.208333333336</v>
      </c>
      <c r="N969">
        <v>1336885200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1"/>
        <v>338.20833333333337</v>
      </c>
      <c r="G970" t="s">
        <v>20</v>
      </c>
      <c r="H970">
        <v>114</v>
      </c>
      <c r="I970">
        <f t="shared" si="60"/>
        <v>71.2</v>
      </c>
      <c r="J970" t="s">
        <v>21</v>
      </c>
      <c r="K970" t="s">
        <v>22</v>
      </c>
      <c r="L970">
        <v>1293861600</v>
      </c>
      <c r="M970" s="9">
        <f t="shared" si="62"/>
        <v>40544.25</v>
      </c>
      <c r="N970">
        <v>1295157600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1"/>
        <v>108.22784810126582</v>
      </c>
      <c r="G971" t="s">
        <v>20</v>
      </c>
      <c r="H971">
        <v>93</v>
      </c>
      <c r="I971">
        <f t="shared" si="60"/>
        <v>91.94</v>
      </c>
      <c r="J971" t="s">
        <v>21</v>
      </c>
      <c r="K971" t="s">
        <v>22</v>
      </c>
      <c r="L971">
        <v>1576994400</v>
      </c>
      <c r="M971" s="9">
        <f t="shared" si="62"/>
        <v>43821.25</v>
      </c>
      <c r="N971">
        <v>1577599200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x14ac:dyDescent="0.35">
      <c r="A972">
        <v>498</v>
      </c>
      <c r="B972" s="4" t="s">
        <v>1044</v>
      </c>
      <c r="C972" s="3" t="s">
        <v>1045</v>
      </c>
      <c r="D972">
        <v>193400</v>
      </c>
      <c r="E972">
        <v>46317</v>
      </c>
      <c r="F972" s="5">
        <f t="shared" si="61"/>
        <v>23.948810754912099</v>
      </c>
      <c r="G972" t="s">
        <v>14</v>
      </c>
      <c r="H972">
        <v>594</v>
      </c>
      <c r="I972">
        <f t="shared" si="60"/>
        <v>77.97</v>
      </c>
      <c r="J972" t="s">
        <v>36</v>
      </c>
      <c r="K972" t="s">
        <v>37</v>
      </c>
      <c r="L972">
        <v>1420092000</v>
      </c>
      <c r="M972" s="9">
        <f t="shared" si="62"/>
        <v>42005.25</v>
      </c>
      <c r="N972">
        <v>1420264800</v>
      </c>
      <c r="O972" s="9">
        <f t="shared" si="63"/>
        <v>42007.25</v>
      </c>
      <c r="P972" t="b">
        <v>0</v>
      </c>
      <c r="Q972" t="b">
        <v>0</v>
      </c>
      <c r="R972" t="s">
        <v>28</v>
      </c>
      <c r="S972" t="s">
        <v>2037</v>
      </c>
      <c r="T972" t="s">
        <v>2038</v>
      </c>
    </row>
    <row r="973" spans="1:20" x14ac:dyDescent="0.35">
      <c r="A973">
        <v>980</v>
      </c>
      <c r="B973" s="4" t="s">
        <v>1988</v>
      </c>
      <c r="C973" s="3" t="s">
        <v>1989</v>
      </c>
      <c r="D973">
        <v>195200</v>
      </c>
      <c r="E973">
        <v>78630</v>
      </c>
      <c r="F973" s="5">
        <f t="shared" si="61"/>
        <v>40.281762295081968</v>
      </c>
      <c r="G973" t="s">
        <v>14</v>
      </c>
      <c r="H973">
        <v>24</v>
      </c>
      <c r="I973">
        <f t="shared" si="60"/>
        <v>3276.25</v>
      </c>
      <c r="J973" t="s">
        <v>21</v>
      </c>
      <c r="K973" t="s">
        <v>22</v>
      </c>
      <c r="L973">
        <v>1446181200</v>
      </c>
      <c r="M973" s="9">
        <f t="shared" si="62"/>
        <v>42307.208333333328</v>
      </c>
      <c r="N973">
        <v>1446616800</v>
      </c>
      <c r="O973" s="9">
        <f t="shared" si="63"/>
        <v>42312.25</v>
      </c>
      <c r="P973" t="b">
        <v>1</v>
      </c>
      <c r="Q973" t="b">
        <v>0</v>
      </c>
      <c r="R973" t="s">
        <v>68</v>
      </c>
      <c r="S973" t="s">
        <v>2047</v>
      </c>
      <c r="T973" t="s">
        <v>2048</v>
      </c>
    </row>
    <row r="974" spans="1:20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1"/>
        <v>228.3934426229508</v>
      </c>
      <c r="G974" t="s">
        <v>20</v>
      </c>
      <c r="H974">
        <v>1681</v>
      </c>
      <c r="I974">
        <f t="shared" si="60"/>
        <v>58.02</v>
      </c>
      <c r="J974" t="s">
        <v>21</v>
      </c>
      <c r="K974" t="s">
        <v>22</v>
      </c>
      <c r="L974">
        <v>1401685200</v>
      </c>
      <c r="M974" s="9">
        <f t="shared" si="62"/>
        <v>41792.208333333336</v>
      </c>
      <c r="N974">
        <v>1402462800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403</v>
      </c>
      <c r="B975" s="4" t="s">
        <v>857</v>
      </c>
      <c r="C975" s="3" t="s">
        <v>858</v>
      </c>
      <c r="D975">
        <v>195800</v>
      </c>
      <c r="E975">
        <v>168820</v>
      </c>
      <c r="F975" s="5">
        <f t="shared" si="61"/>
        <v>86.220633299284984</v>
      </c>
      <c r="G975" t="s">
        <v>14</v>
      </c>
      <c r="H975">
        <v>252</v>
      </c>
      <c r="I975">
        <f t="shared" si="60"/>
        <v>669.92</v>
      </c>
      <c r="J975" t="s">
        <v>15</v>
      </c>
      <c r="K975" t="s">
        <v>16</v>
      </c>
      <c r="L975">
        <v>1273640400</v>
      </c>
      <c r="M975" s="9">
        <f t="shared" si="62"/>
        <v>40310.208333333336</v>
      </c>
      <c r="N975">
        <v>1276750800</v>
      </c>
      <c r="O975" s="9">
        <f t="shared" si="63"/>
        <v>40346.208333333336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1"/>
        <v>373.875</v>
      </c>
      <c r="G976" t="s">
        <v>20</v>
      </c>
      <c r="H976">
        <v>32</v>
      </c>
      <c r="I976">
        <f t="shared" si="60"/>
        <v>93.47</v>
      </c>
      <c r="J976" t="s">
        <v>21</v>
      </c>
      <c r="K976" t="s">
        <v>22</v>
      </c>
      <c r="L976">
        <v>1368853200</v>
      </c>
      <c r="M976" s="9">
        <f t="shared" si="62"/>
        <v>41412.208333333336</v>
      </c>
      <c r="N976">
        <v>1368939600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1"/>
        <v>154.92592592592592</v>
      </c>
      <c r="G977" t="s">
        <v>20</v>
      </c>
      <c r="H977">
        <v>135</v>
      </c>
      <c r="I977">
        <f t="shared" si="60"/>
        <v>61.97</v>
      </c>
      <c r="J977" t="s">
        <v>21</v>
      </c>
      <c r="K977" t="s">
        <v>22</v>
      </c>
      <c r="L977">
        <v>1448776800</v>
      </c>
      <c r="M977" s="9">
        <f t="shared" si="62"/>
        <v>42337.25</v>
      </c>
      <c r="N977">
        <v>1452146400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1"/>
        <v>322.14999999999998</v>
      </c>
      <c r="G978" t="s">
        <v>20</v>
      </c>
      <c r="H978">
        <v>140</v>
      </c>
      <c r="I978">
        <f t="shared" si="60"/>
        <v>92.04</v>
      </c>
      <c r="J978" t="s">
        <v>21</v>
      </c>
      <c r="K978" t="s">
        <v>22</v>
      </c>
      <c r="L978">
        <v>1296194400</v>
      </c>
      <c r="M978" s="9">
        <f t="shared" si="62"/>
        <v>40571.25</v>
      </c>
      <c r="N978">
        <v>1296712800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619</v>
      </c>
      <c r="B979" s="4" t="s">
        <v>1280</v>
      </c>
      <c r="C979" s="3" t="s">
        <v>1281</v>
      </c>
      <c r="D979">
        <v>195900</v>
      </c>
      <c r="E979">
        <v>55757</v>
      </c>
      <c r="F979" s="5">
        <f t="shared" si="61"/>
        <v>28.461970393057683</v>
      </c>
      <c r="G979" t="s">
        <v>14</v>
      </c>
      <c r="H979">
        <v>67</v>
      </c>
      <c r="I979">
        <f t="shared" si="60"/>
        <v>832.19</v>
      </c>
      <c r="J979" t="s">
        <v>21</v>
      </c>
      <c r="K979" t="s">
        <v>22</v>
      </c>
      <c r="L979">
        <v>1304658000</v>
      </c>
      <c r="M979" s="9">
        <f t="shared" si="62"/>
        <v>40669.208333333336</v>
      </c>
      <c r="N979">
        <v>1304744400</v>
      </c>
      <c r="O979" s="9">
        <f t="shared" si="63"/>
        <v>40670.208333333336</v>
      </c>
      <c r="P979" t="b">
        <v>1</v>
      </c>
      <c r="Q979" t="b">
        <v>1</v>
      </c>
      <c r="R979" t="s">
        <v>33</v>
      </c>
      <c r="S979" t="s">
        <v>2039</v>
      </c>
      <c r="T979" t="s">
        <v>2040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1"/>
        <v>864.1</v>
      </c>
      <c r="G980" t="s">
        <v>20</v>
      </c>
      <c r="H980">
        <v>92</v>
      </c>
      <c r="I980">
        <f t="shared" si="60"/>
        <v>93.92</v>
      </c>
      <c r="J980" t="s">
        <v>21</v>
      </c>
      <c r="K980" t="s">
        <v>22</v>
      </c>
      <c r="L980">
        <v>1478930400</v>
      </c>
      <c r="M980" s="9">
        <f t="shared" si="62"/>
        <v>42686.25</v>
      </c>
      <c r="N980">
        <v>1480831200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1"/>
        <v>143.26245847176079</v>
      </c>
      <c r="G981" t="s">
        <v>20</v>
      </c>
      <c r="H981">
        <v>1015</v>
      </c>
      <c r="I981">
        <f t="shared" si="60"/>
        <v>84.97</v>
      </c>
      <c r="J981" t="s">
        <v>40</v>
      </c>
      <c r="K981" t="s">
        <v>41</v>
      </c>
      <c r="L981">
        <v>1426395600</v>
      </c>
      <c r="M981" s="9">
        <f t="shared" si="62"/>
        <v>42078.208333333328</v>
      </c>
      <c r="N981">
        <v>1426914000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481</v>
      </c>
      <c r="B982" s="4" t="s">
        <v>1009</v>
      </c>
      <c r="C982" s="3" t="s">
        <v>1010</v>
      </c>
      <c r="D982">
        <v>196600</v>
      </c>
      <c r="E982">
        <v>159931</v>
      </c>
      <c r="F982" s="5">
        <f t="shared" si="61"/>
        <v>81.348423194303152</v>
      </c>
      <c r="G982" t="s">
        <v>14</v>
      </c>
      <c r="H982">
        <v>742</v>
      </c>
      <c r="I982">
        <f t="shared" si="60"/>
        <v>215.54</v>
      </c>
      <c r="J982" t="s">
        <v>21</v>
      </c>
      <c r="K982" t="s">
        <v>22</v>
      </c>
      <c r="L982">
        <v>1412139600</v>
      </c>
      <c r="M982" s="9">
        <f t="shared" si="62"/>
        <v>41913.208333333336</v>
      </c>
      <c r="N982">
        <v>1415772000</v>
      </c>
      <c r="O982" s="9">
        <f t="shared" si="63"/>
        <v>41955.25</v>
      </c>
      <c r="P982" t="b">
        <v>0</v>
      </c>
      <c r="Q982" t="b">
        <v>1</v>
      </c>
      <c r="R982" t="s">
        <v>33</v>
      </c>
      <c r="S982" t="s">
        <v>2039</v>
      </c>
      <c r="T982" t="s">
        <v>2040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1"/>
        <v>178.22388059701493</v>
      </c>
      <c r="G983" t="s">
        <v>20</v>
      </c>
      <c r="H983">
        <v>323</v>
      </c>
      <c r="I983">
        <f t="shared" si="60"/>
        <v>36.97</v>
      </c>
      <c r="J983" t="s">
        <v>21</v>
      </c>
      <c r="K983" t="s">
        <v>22</v>
      </c>
      <c r="L983">
        <v>1514181600</v>
      </c>
      <c r="M983" s="9">
        <f t="shared" si="62"/>
        <v>43094.25</v>
      </c>
      <c r="N983">
        <v>1517032800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651</v>
      </c>
      <c r="B984" s="4" t="s">
        <v>1344</v>
      </c>
      <c r="C984" s="3" t="s">
        <v>1345</v>
      </c>
      <c r="D984">
        <v>196700</v>
      </c>
      <c r="E984">
        <v>174039</v>
      </c>
      <c r="F984" s="5">
        <f t="shared" si="61"/>
        <v>88.47941026944585</v>
      </c>
      <c r="G984" t="s">
        <v>14</v>
      </c>
      <c r="H984">
        <v>75</v>
      </c>
      <c r="I984">
        <f t="shared" ref="I984:I1047" si="64">ROUND(E984/H984,2)</f>
        <v>2320.52</v>
      </c>
      <c r="J984" t="s">
        <v>107</v>
      </c>
      <c r="K984" t="s">
        <v>108</v>
      </c>
      <c r="L984">
        <v>1393048800</v>
      </c>
      <c r="M984" s="9">
        <f t="shared" si="62"/>
        <v>41692.25</v>
      </c>
      <c r="N984">
        <v>1394344800</v>
      </c>
      <c r="O984" s="9">
        <f t="shared" si="63"/>
        <v>41707.25</v>
      </c>
      <c r="P984" t="b">
        <v>0</v>
      </c>
      <c r="Q984" t="b">
        <v>0</v>
      </c>
      <c r="R984" t="s">
        <v>100</v>
      </c>
      <c r="S984" t="s">
        <v>2041</v>
      </c>
      <c r="T984" t="s">
        <v>2052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1"/>
        <v>145.93648334624322</v>
      </c>
      <c r="G985" t="s">
        <v>20</v>
      </c>
      <c r="H985">
        <v>2326</v>
      </c>
      <c r="I985">
        <f t="shared" si="64"/>
        <v>81</v>
      </c>
      <c r="J985" t="s">
        <v>21</v>
      </c>
      <c r="K985" t="s">
        <v>22</v>
      </c>
      <c r="L985">
        <v>1564894800</v>
      </c>
      <c r="M985" s="9">
        <f t="shared" si="62"/>
        <v>43681.208333333328</v>
      </c>
      <c r="N985">
        <v>1566190800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1"/>
        <v>152.46153846153848</v>
      </c>
      <c r="G986" t="s">
        <v>20</v>
      </c>
      <c r="H986">
        <v>381</v>
      </c>
      <c r="I986">
        <f t="shared" si="64"/>
        <v>26.01</v>
      </c>
      <c r="J986" t="s">
        <v>21</v>
      </c>
      <c r="K986" t="s">
        <v>22</v>
      </c>
      <c r="L986">
        <v>1567918800</v>
      </c>
      <c r="M986" s="9">
        <f t="shared" si="62"/>
        <v>43716.208333333328</v>
      </c>
      <c r="N986">
        <v>1570165200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344</v>
      </c>
      <c r="B987" s="4" t="s">
        <v>740</v>
      </c>
      <c r="C987" s="3" t="s">
        <v>741</v>
      </c>
      <c r="D987">
        <v>197600</v>
      </c>
      <c r="E987">
        <v>82959</v>
      </c>
      <c r="F987" s="5">
        <f t="shared" si="61"/>
        <v>41.983299595141702</v>
      </c>
      <c r="G987" t="s">
        <v>14</v>
      </c>
      <c r="H987">
        <v>4405</v>
      </c>
      <c r="I987">
        <f t="shared" si="64"/>
        <v>18.829999999999998</v>
      </c>
      <c r="J987" t="s">
        <v>21</v>
      </c>
      <c r="K987" t="s">
        <v>22</v>
      </c>
      <c r="L987">
        <v>1516600800</v>
      </c>
      <c r="M987" s="9">
        <f t="shared" si="62"/>
        <v>43122.25</v>
      </c>
      <c r="N987">
        <v>1520056800</v>
      </c>
      <c r="O987" s="9">
        <f t="shared" si="63"/>
        <v>43162.25</v>
      </c>
      <c r="P987" t="b">
        <v>0</v>
      </c>
      <c r="Q987" t="b">
        <v>0</v>
      </c>
      <c r="R987" t="s">
        <v>89</v>
      </c>
      <c r="S987" t="s">
        <v>2050</v>
      </c>
      <c r="T987" t="s">
        <v>2051</v>
      </c>
    </row>
    <row r="988" spans="1:20" x14ac:dyDescent="0.35">
      <c r="A988">
        <v>636</v>
      </c>
      <c r="B988" s="4" t="s">
        <v>1314</v>
      </c>
      <c r="C988" s="3" t="s">
        <v>1315</v>
      </c>
      <c r="D988">
        <v>197700</v>
      </c>
      <c r="E988">
        <v>127591</v>
      </c>
      <c r="F988" s="5">
        <f t="shared" si="61"/>
        <v>64.537683358624179</v>
      </c>
      <c r="G988" t="s">
        <v>14</v>
      </c>
      <c r="H988">
        <v>92</v>
      </c>
      <c r="I988">
        <f t="shared" si="64"/>
        <v>1386.86</v>
      </c>
      <c r="J988" t="s">
        <v>36</v>
      </c>
      <c r="K988" t="s">
        <v>37</v>
      </c>
      <c r="L988">
        <v>1326866400</v>
      </c>
      <c r="M988" s="9">
        <f t="shared" si="62"/>
        <v>40926.25</v>
      </c>
      <c r="N988">
        <v>1330754400</v>
      </c>
      <c r="O988" s="9">
        <f t="shared" si="63"/>
        <v>40971.25</v>
      </c>
      <c r="P988" t="b">
        <v>0</v>
      </c>
      <c r="Q988" t="b">
        <v>1</v>
      </c>
      <c r="R988" t="s">
        <v>71</v>
      </c>
      <c r="S988" t="s">
        <v>2041</v>
      </c>
      <c r="T988" t="s">
        <v>2049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1"/>
        <v>216.79032258064518</v>
      </c>
      <c r="G989" t="s">
        <v>20</v>
      </c>
      <c r="H989">
        <v>480</v>
      </c>
      <c r="I989">
        <f t="shared" si="64"/>
        <v>28</v>
      </c>
      <c r="J989" t="s">
        <v>21</v>
      </c>
      <c r="K989" t="s">
        <v>22</v>
      </c>
      <c r="L989">
        <v>1493269200</v>
      </c>
      <c r="M989" s="9">
        <f t="shared" si="62"/>
        <v>42852.208333333328</v>
      </c>
      <c r="N989">
        <v>1494478800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672</v>
      </c>
      <c r="B990" s="4" t="s">
        <v>1384</v>
      </c>
      <c r="C990" s="3" t="s">
        <v>1385</v>
      </c>
      <c r="D990">
        <v>197900</v>
      </c>
      <c r="E990">
        <v>110689</v>
      </c>
      <c r="F990" s="5">
        <f t="shared" si="61"/>
        <v>55.931783729156137</v>
      </c>
      <c r="G990" t="s">
        <v>14</v>
      </c>
      <c r="H990">
        <v>64</v>
      </c>
      <c r="I990">
        <f t="shared" si="64"/>
        <v>1729.52</v>
      </c>
      <c r="J990" t="s">
        <v>26</v>
      </c>
      <c r="K990" t="s">
        <v>27</v>
      </c>
      <c r="L990">
        <v>1521608400</v>
      </c>
      <c r="M990" s="9">
        <f t="shared" si="62"/>
        <v>43180.208333333328</v>
      </c>
      <c r="N990">
        <v>1522472400</v>
      </c>
      <c r="O990" s="9">
        <f t="shared" si="63"/>
        <v>43190.208333333328</v>
      </c>
      <c r="P990" t="b">
        <v>0</v>
      </c>
      <c r="Q990" t="b">
        <v>0</v>
      </c>
      <c r="R990" t="s">
        <v>33</v>
      </c>
      <c r="S990" t="s">
        <v>2039</v>
      </c>
      <c r="T990" t="s">
        <v>2040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1"/>
        <v>499.58333333333337</v>
      </c>
      <c r="G991" t="s">
        <v>20</v>
      </c>
      <c r="H991">
        <v>226</v>
      </c>
      <c r="I991">
        <f t="shared" si="64"/>
        <v>53.05</v>
      </c>
      <c r="J991" t="s">
        <v>21</v>
      </c>
      <c r="K991" t="s">
        <v>22</v>
      </c>
      <c r="L991">
        <v>1555390800</v>
      </c>
      <c r="M991" s="9">
        <f t="shared" si="62"/>
        <v>43571.208333333328</v>
      </c>
      <c r="N991">
        <v>1555822800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87</v>
      </c>
      <c r="B992" s="4" t="s">
        <v>223</v>
      </c>
      <c r="C992" s="3" t="s">
        <v>224</v>
      </c>
      <c r="D992">
        <v>198500</v>
      </c>
      <c r="E992">
        <v>123040</v>
      </c>
      <c r="F992" s="5">
        <f t="shared" si="61"/>
        <v>61.984886649874063</v>
      </c>
      <c r="G992" t="s">
        <v>14</v>
      </c>
      <c r="H992">
        <v>64</v>
      </c>
      <c r="I992">
        <f t="shared" si="64"/>
        <v>1922.5</v>
      </c>
      <c r="J992" t="s">
        <v>26</v>
      </c>
      <c r="K992" t="s">
        <v>27</v>
      </c>
      <c r="L992">
        <v>1299564000</v>
      </c>
      <c r="M992" s="9">
        <f t="shared" si="62"/>
        <v>40610.25</v>
      </c>
      <c r="N992">
        <v>1300510800</v>
      </c>
      <c r="O992" s="9">
        <f t="shared" si="63"/>
        <v>40621.208333333336</v>
      </c>
      <c r="P992" t="b">
        <v>0</v>
      </c>
      <c r="Q992" t="b">
        <v>1</v>
      </c>
      <c r="R992" t="s">
        <v>23</v>
      </c>
      <c r="S992" t="s">
        <v>2035</v>
      </c>
      <c r="T992" t="s">
        <v>2036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1"/>
        <v>113.17346938775511</v>
      </c>
      <c r="G993" t="s">
        <v>20</v>
      </c>
      <c r="H993">
        <v>241</v>
      </c>
      <c r="I993">
        <f t="shared" si="64"/>
        <v>46.02</v>
      </c>
      <c r="J993" t="s">
        <v>21</v>
      </c>
      <c r="K993" t="s">
        <v>22</v>
      </c>
      <c r="L993">
        <v>1411621200</v>
      </c>
      <c r="M993" s="9">
        <f t="shared" si="62"/>
        <v>41907.208333333336</v>
      </c>
      <c r="N993">
        <v>1411966800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1"/>
        <v>426.54838709677421</v>
      </c>
      <c r="G994" t="s">
        <v>20</v>
      </c>
      <c r="H994">
        <v>132</v>
      </c>
      <c r="I994">
        <f t="shared" si="64"/>
        <v>100.17</v>
      </c>
      <c r="J994" t="s">
        <v>21</v>
      </c>
      <c r="K994" t="s">
        <v>22</v>
      </c>
      <c r="L994">
        <v>1525669200</v>
      </c>
      <c r="M994" s="9">
        <f t="shared" si="62"/>
        <v>43227.208333333328</v>
      </c>
      <c r="N994">
        <v>1526878800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1"/>
        <v>77.632653061224488</v>
      </c>
      <c r="G995" t="s">
        <v>74</v>
      </c>
      <c r="H995">
        <v>75</v>
      </c>
      <c r="I995">
        <f t="shared" si="64"/>
        <v>101.44</v>
      </c>
      <c r="J995" t="s">
        <v>107</v>
      </c>
      <c r="K995" t="s">
        <v>108</v>
      </c>
      <c r="L995">
        <v>1450936800</v>
      </c>
      <c r="M995" s="9">
        <f t="shared" si="62"/>
        <v>42362.25</v>
      </c>
      <c r="N995">
        <v>1452405600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618</v>
      </c>
      <c r="B996" s="4" t="s">
        <v>1278</v>
      </c>
      <c r="C996" s="3" t="s">
        <v>1279</v>
      </c>
      <c r="D996">
        <v>198600</v>
      </c>
      <c r="E996">
        <v>97037</v>
      </c>
      <c r="F996" s="5">
        <f t="shared" si="61"/>
        <v>48.860523665659613</v>
      </c>
      <c r="G996" t="s">
        <v>14</v>
      </c>
      <c r="H996">
        <v>842</v>
      </c>
      <c r="I996">
        <f t="shared" si="64"/>
        <v>115.25</v>
      </c>
      <c r="J996" t="s">
        <v>21</v>
      </c>
      <c r="K996" t="s">
        <v>22</v>
      </c>
      <c r="L996">
        <v>1367470800</v>
      </c>
      <c r="M996" s="9">
        <f t="shared" si="62"/>
        <v>41396.208333333336</v>
      </c>
      <c r="N996">
        <v>1369285200</v>
      </c>
      <c r="O996" s="9">
        <f t="shared" si="63"/>
        <v>41417.208333333336</v>
      </c>
      <c r="P996" t="b">
        <v>0</v>
      </c>
      <c r="Q996" t="b">
        <v>0</v>
      </c>
      <c r="R996" t="s">
        <v>68</v>
      </c>
      <c r="S996" t="s">
        <v>2047</v>
      </c>
      <c r="T996" t="s">
        <v>2048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1"/>
        <v>157.46762589928059</v>
      </c>
      <c r="G997" t="s">
        <v>20</v>
      </c>
      <c r="H997">
        <v>2043</v>
      </c>
      <c r="I997">
        <f t="shared" si="64"/>
        <v>75</v>
      </c>
      <c r="J997" t="s">
        <v>21</v>
      </c>
      <c r="K997" t="s">
        <v>22</v>
      </c>
      <c r="L997">
        <v>1541307600</v>
      </c>
      <c r="M997" s="9">
        <f t="shared" si="62"/>
        <v>43408.208333333328</v>
      </c>
      <c r="N997">
        <v>1543816800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x14ac:dyDescent="0.35">
      <c r="A998">
        <v>348</v>
      </c>
      <c r="B998" s="4" t="s">
        <v>748</v>
      </c>
      <c r="C998" s="3" t="s">
        <v>749</v>
      </c>
      <c r="D998">
        <v>199000</v>
      </c>
      <c r="E998">
        <v>142823</v>
      </c>
      <c r="F998" s="5">
        <f t="shared" si="61"/>
        <v>71.770351758793964</v>
      </c>
      <c r="G998" t="s">
        <v>14</v>
      </c>
      <c r="H998">
        <v>112</v>
      </c>
      <c r="I998">
        <f t="shared" si="64"/>
        <v>1275.21</v>
      </c>
      <c r="J998" t="s">
        <v>21</v>
      </c>
      <c r="K998" t="s">
        <v>22</v>
      </c>
      <c r="L998">
        <v>1487224800</v>
      </c>
      <c r="M998" s="9">
        <f t="shared" si="62"/>
        <v>42782.25</v>
      </c>
      <c r="N998">
        <v>1488348000</v>
      </c>
      <c r="O998" s="9">
        <f t="shared" si="63"/>
        <v>42795.25</v>
      </c>
      <c r="P998" t="b">
        <v>0</v>
      </c>
      <c r="Q998" t="b">
        <v>0</v>
      </c>
      <c r="R998" t="s">
        <v>17</v>
      </c>
      <c r="S998" t="s">
        <v>2033</v>
      </c>
      <c r="T998" t="s">
        <v>2034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1"/>
        <v>60.565789473684205</v>
      </c>
      <c r="G999" t="s">
        <v>74</v>
      </c>
      <c r="H999">
        <v>139</v>
      </c>
      <c r="I999">
        <f t="shared" si="64"/>
        <v>33.119999999999997</v>
      </c>
      <c r="J999" t="s">
        <v>107</v>
      </c>
      <c r="K999" t="s">
        <v>108</v>
      </c>
      <c r="L999">
        <v>1390197600</v>
      </c>
      <c r="M999" s="9">
        <f t="shared" si="62"/>
        <v>41659.25</v>
      </c>
      <c r="N999">
        <v>1390629600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61</v>
      </c>
      <c r="B1000" s="4" t="s">
        <v>170</v>
      </c>
      <c r="C1000" s="3" t="s">
        <v>171</v>
      </c>
      <c r="D1000">
        <v>199200</v>
      </c>
      <c r="E1000">
        <v>184750</v>
      </c>
      <c r="F1000" s="5">
        <f t="shared" si="61"/>
        <v>92.74598393574297</v>
      </c>
      <c r="G1000" t="s">
        <v>14</v>
      </c>
      <c r="H1000">
        <v>374</v>
      </c>
      <c r="I1000">
        <f t="shared" si="64"/>
        <v>493.98</v>
      </c>
      <c r="J1000" t="s">
        <v>15</v>
      </c>
      <c r="K1000" t="s">
        <v>16</v>
      </c>
      <c r="L1000">
        <v>1298268000</v>
      </c>
      <c r="M1000" s="9">
        <f t="shared" si="62"/>
        <v>40595.25</v>
      </c>
      <c r="N1000">
        <v>1301720400</v>
      </c>
      <c r="O1000" s="9">
        <f t="shared" si="63"/>
        <v>40635.208333333336</v>
      </c>
      <c r="P1000" t="b">
        <v>0</v>
      </c>
      <c r="Q1000" t="b">
        <v>0</v>
      </c>
      <c r="R1000" t="s">
        <v>33</v>
      </c>
      <c r="S1000" t="s">
        <v>2039</v>
      </c>
      <c r="T1000" t="s">
        <v>2040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ref="F1001" si="65">100*(E1001/D1001)</f>
        <v>56.542754275427541</v>
      </c>
      <c r="G1001" t="s">
        <v>74</v>
      </c>
      <c r="H1001">
        <v>1122</v>
      </c>
      <c r="I1001">
        <f t="shared" ref="I1001" si="66">ROUND(E1001/H1001,2)</f>
        <v>55.99</v>
      </c>
      <c r="J1001" t="s">
        <v>21</v>
      </c>
      <c r="K1001" t="s">
        <v>22</v>
      </c>
      <c r="L1001">
        <v>1467176400</v>
      </c>
      <c r="M1001" s="9">
        <f t="shared" ref="M1001" si="67">(((L1001/60)/60)/24)+DATE(1970,1,1)</f>
        <v>42550.208333333328</v>
      </c>
      <c r="N1001">
        <v>1467781200</v>
      </c>
      <c r="O1001" s="9">
        <f t="shared" ref="O1001" si="68">(((N1001/60)/60)/24)+DATE(1970,1,1)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sortState ref="A2:R1002">
    <sortCondition ref="A972"/>
  </sortState>
  <conditionalFormatting sqref="G1:G1048576">
    <cfRule type="cellIs" dxfId="19" priority="2" operator="equal">
      <formula>"live"</formula>
    </cfRule>
    <cfRule type="cellIs" dxfId="18" priority="3" operator="equal">
      <formula>"successful"</formula>
    </cfRule>
    <cfRule type="cellIs" dxfId="17" priority="4" operator="equal">
      <formula>"failed"</formula>
    </cfRule>
    <cfRule type="cellIs" dxfId="16" priority="5" operator="equal">
      <formula>"canceled"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FFEB84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3CA5-AC7A-438C-9DB6-950881EBD712}">
  <dimension ref="A3:F14"/>
  <sheetViews>
    <sheetView topLeftCell="A22" workbookViewId="0">
      <selection activeCell="E24" sqref="A24:E35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3" spans="1:6" x14ac:dyDescent="0.35">
      <c r="A3" s="6" t="s">
        <v>2069</v>
      </c>
      <c r="B3" s="6" t="s">
        <v>2068</v>
      </c>
    </row>
    <row r="4" spans="1:6" x14ac:dyDescent="0.3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5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5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5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35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5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5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5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5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5">
      <c r="A14" s="7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8FB8A-C4AF-4732-86D8-B684E62F6A7A}">
  <dimension ref="A3:F29"/>
  <sheetViews>
    <sheetView topLeftCell="A22" zoomScaleNormal="100" workbookViewId="0">
      <selection activeCell="F37" sqref="F37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3" spans="1:6" x14ac:dyDescent="0.35">
      <c r="A3" s="6" t="s">
        <v>2069</v>
      </c>
      <c r="B3" s="6" t="s">
        <v>2068</v>
      </c>
    </row>
    <row r="4" spans="1:6" x14ac:dyDescent="0.3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7" t="s">
        <v>2049</v>
      </c>
      <c r="B5" s="8">
        <v>1</v>
      </c>
      <c r="C5" s="8">
        <v>10</v>
      </c>
      <c r="D5" s="8">
        <v>2</v>
      </c>
      <c r="E5" s="8">
        <v>21</v>
      </c>
      <c r="F5" s="8">
        <v>34</v>
      </c>
    </row>
    <row r="6" spans="1:6" x14ac:dyDescent="0.35">
      <c r="A6" s="7" t="s">
        <v>2065</v>
      </c>
      <c r="B6" s="8"/>
      <c r="C6" s="8"/>
      <c r="D6" s="8"/>
      <c r="E6" s="8">
        <v>4</v>
      </c>
      <c r="F6" s="8">
        <v>4</v>
      </c>
    </row>
    <row r="7" spans="1:6" x14ac:dyDescent="0.35">
      <c r="A7" s="7" t="s">
        <v>2042</v>
      </c>
      <c r="B7" s="8">
        <v>4</v>
      </c>
      <c r="C7" s="8">
        <v>21</v>
      </c>
      <c r="D7" s="8">
        <v>1</v>
      </c>
      <c r="E7" s="8">
        <v>34</v>
      </c>
      <c r="F7" s="8">
        <v>60</v>
      </c>
    </row>
    <row r="8" spans="1:6" x14ac:dyDescent="0.35">
      <c r="A8" s="7" t="s">
        <v>2044</v>
      </c>
      <c r="B8" s="8">
        <v>2</v>
      </c>
      <c r="C8" s="8">
        <v>12</v>
      </c>
      <c r="D8" s="8">
        <v>1</v>
      </c>
      <c r="E8" s="8">
        <v>22</v>
      </c>
      <c r="F8" s="8">
        <v>37</v>
      </c>
    </row>
    <row r="9" spans="1:6" x14ac:dyDescent="0.35">
      <c r="A9" s="7" t="s">
        <v>2043</v>
      </c>
      <c r="B9" s="8"/>
      <c r="C9" s="8">
        <v>8</v>
      </c>
      <c r="D9" s="8"/>
      <c r="E9" s="8">
        <v>10</v>
      </c>
      <c r="F9" s="8">
        <v>18</v>
      </c>
    </row>
    <row r="10" spans="1:6" x14ac:dyDescent="0.35">
      <c r="A10" s="7" t="s">
        <v>2053</v>
      </c>
      <c r="B10" s="8">
        <v>1</v>
      </c>
      <c r="C10" s="8">
        <v>7</v>
      </c>
      <c r="D10" s="8"/>
      <c r="E10" s="8">
        <v>9</v>
      </c>
      <c r="F10" s="8">
        <v>17</v>
      </c>
    </row>
    <row r="11" spans="1:6" x14ac:dyDescent="0.35">
      <c r="A11" s="7" t="s">
        <v>2034</v>
      </c>
      <c r="B11" s="8">
        <v>4</v>
      </c>
      <c r="C11" s="8">
        <v>20</v>
      </c>
      <c r="D11" s="8"/>
      <c r="E11" s="8">
        <v>22</v>
      </c>
      <c r="F11" s="8">
        <v>46</v>
      </c>
    </row>
    <row r="12" spans="1:6" x14ac:dyDescent="0.35">
      <c r="A12" s="7" t="s">
        <v>2045</v>
      </c>
      <c r="B12" s="8">
        <v>3</v>
      </c>
      <c r="C12" s="8">
        <v>19</v>
      </c>
      <c r="D12" s="8"/>
      <c r="E12" s="8">
        <v>23</v>
      </c>
      <c r="F12" s="8">
        <v>45</v>
      </c>
    </row>
    <row r="13" spans="1:6" x14ac:dyDescent="0.35">
      <c r="A13" s="7" t="s">
        <v>2058</v>
      </c>
      <c r="B13" s="8">
        <v>1</v>
      </c>
      <c r="C13" s="8">
        <v>6</v>
      </c>
      <c r="D13" s="8"/>
      <c r="E13" s="8">
        <v>10</v>
      </c>
      <c r="F13" s="8">
        <v>17</v>
      </c>
    </row>
    <row r="14" spans="1:6" x14ac:dyDescent="0.35">
      <c r="A14" s="7" t="s">
        <v>2057</v>
      </c>
      <c r="B14" s="8"/>
      <c r="C14" s="8">
        <v>3</v>
      </c>
      <c r="D14" s="8"/>
      <c r="E14" s="8">
        <v>4</v>
      </c>
      <c r="F14" s="8">
        <v>7</v>
      </c>
    </row>
    <row r="15" spans="1:6" x14ac:dyDescent="0.35">
      <c r="A15" s="7" t="s">
        <v>2061</v>
      </c>
      <c r="B15" s="8"/>
      <c r="C15" s="8">
        <v>8</v>
      </c>
      <c r="D15" s="8">
        <v>1</v>
      </c>
      <c r="E15" s="8">
        <v>4</v>
      </c>
      <c r="F15" s="8">
        <v>13</v>
      </c>
    </row>
    <row r="16" spans="1:6" x14ac:dyDescent="0.35">
      <c r="A16" s="7" t="s">
        <v>2048</v>
      </c>
      <c r="B16" s="8">
        <v>1</v>
      </c>
      <c r="C16" s="8">
        <v>6</v>
      </c>
      <c r="D16" s="8">
        <v>1</v>
      </c>
      <c r="E16" s="8">
        <v>13</v>
      </c>
      <c r="F16" s="8">
        <v>21</v>
      </c>
    </row>
    <row r="17" spans="1:6" x14ac:dyDescent="0.35">
      <c r="A17" s="7" t="s">
        <v>2055</v>
      </c>
      <c r="B17" s="8">
        <v>4</v>
      </c>
      <c r="C17" s="8">
        <v>11</v>
      </c>
      <c r="D17" s="8">
        <v>1</v>
      </c>
      <c r="E17" s="8">
        <v>26</v>
      </c>
      <c r="F17" s="8">
        <v>42</v>
      </c>
    </row>
    <row r="18" spans="1:6" x14ac:dyDescent="0.35">
      <c r="A18" s="7" t="s">
        <v>2040</v>
      </c>
      <c r="B18" s="8">
        <v>23</v>
      </c>
      <c r="C18" s="8">
        <v>132</v>
      </c>
      <c r="D18" s="8">
        <v>2</v>
      </c>
      <c r="E18" s="8">
        <v>187</v>
      </c>
      <c r="F18" s="8">
        <v>344</v>
      </c>
    </row>
    <row r="19" spans="1:6" x14ac:dyDescent="0.35">
      <c r="A19" s="7" t="s">
        <v>2056</v>
      </c>
      <c r="B19" s="8"/>
      <c r="C19" s="8">
        <v>4</v>
      </c>
      <c r="D19" s="8"/>
      <c r="E19" s="8">
        <v>4</v>
      </c>
      <c r="F19" s="8">
        <v>8</v>
      </c>
    </row>
    <row r="20" spans="1:6" x14ac:dyDescent="0.35">
      <c r="A20" s="7" t="s">
        <v>2036</v>
      </c>
      <c r="B20" s="8">
        <v>6</v>
      </c>
      <c r="C20" s="8">
        <v>30</v>
      </c>
      <c r="D20" s="8"/>
      <c r="E20" s="8">
        <v>49</v>
      </c>
      <c r="F20" s="8">
        <v>85</v>
      </c>
    </row>
    <row r="21" spans="1:6" x14ac:dyDescent="0.35">
      <c r="A21" s="7" t="s">
        <v>2063</v>
      </c>
      <c r="B21" s="8"/>
      <c r="C21" s="8">
        <v>9</v>
      </c>
      <c r="D21" s="8"/>
      <c r="E21" s="8">
        <v>5</v>
      </c>
      <c r="F21" s="8">
        <v>14</v>
      </c>
    </row>
    <row r="22" spans="1:6" x14ac:dyDescent="0.35">
      <c r="A22" s="7" t="s">
        <v>2052</v>
      </c>
      <c r="B22" s="8">
        <v>1</v>
      </c>
      <c r="C22" s="8">
        <v>5</v>
      </c>
      <c r="D22" s="8">
        <v>1</v>
      </c>
      <c r="E22" s="8">
        <v>9</v>
      </c>
      <c r="F22" s="8">
        <v>16</v>
      </c>
    </row>
    <row r="23" spans="1:6" x14ac:dyDescent="0.35">
      <c r="A23" s="7" t="s">
        <v>2060</v>
      </c>
      <c r="B23" s="8">
        <v>3</v>
      </c>
      <c r="C23" s="8">
        <v>3</v>
      </c>
      <c r="D23" s="8"/>
      <c r="E23" s="8">
        <v>11</v>
      </c>
      <c r="F23" s="8">
        <v>17</v>
      </c>
    </row>
    <row r="24" spans="1:6" x14ac:dyDescent="0.35">
      <c r="A24" s="7" t="s">
        <v>2059</v>
      </c>
      <c r="B24" s="8"/>
      <c r="C24" s="8">
        <v>7</v>
      </c>
      <c r="D24" s="8"/>
      <c r="E24" s="8">
        <v>14</v>
      </c>
      <c r="F24" s="8">
        <v>21</v>
      </c>
    </row>
    <row r="25" spans="1:6" x14ac:dyDescent="0.35">
      <c r="A25" s="7" t="s">
        <v>2051</v>
      </c>
      <c r="B25" s="8">
        <v>1</v>
      </c>
      <c r="C25" s="8">
        <v>15</v>
      </c>
      <c r="D25" s="8">
        <v>2</v>
      </c>
      <c r="E25" s="8">
        <v>17</v>
      </c>
      <c r="F25" s="8">
        <v>35</v>
      </c>
    </row>
    <row r="26" spans="1:6" x14ac:dyDescent="0.35">
      <c r="A26" s="7" t="s">
        <v>2046</v>
      </c>
      <c r="B26" s="8"/>
      <c r="C26" s="8">
        <v>16</v>
      </c>
      <c r="D26" s="8">
        <v>1</v>
      </c>
      <c r="E26" s="8">
        <v>28</v>
      </c>
      <c r="F26" s="8">
        <v>45</v>
      </c>
    </row>
    <row r="27" spans="1:6" x14ac:dyDescent="0.35">
      <c r="A27" s="7" t="s">
        <v>2038</v>
      </c>
      <c r="B27" s="8">
        <v>2</v>
      </c>
      <c r="C27" s="8">
        <v>12</v>
      </c>
      <c r="D27" s="8">
        <v>1</v>
      </c>
      <c r="E27" s="8">
        <v>36</v>
      </c>
      <c r="F27" s="8">
        <v>51</v>
      </c>
    </row>
    <row r="28" spans="1:6" x14ac:dyDescent="0.35">
      <c r="A28" s="7" t="s">
        <v>2062</v>
      </c>
      <c r="B28" s="8"/>
      <c r="C28" s="8"/>
      <c r="D28" s="8"/>
      <c r="E28" s="8">
        <v>3</v>
      </c>
      <c r="F28" s="8">
        <v>3</v>
      </c>
    </row>
    <row r="29" spans="1:6" x14ac:dyDescent="0.35">
      <c r="A29" s="7" t="s">
        <v>2067</v>
      </c>
      <c r="B29" s="8">
        <v>57</v>
      </c>
      <c r="C29" s="8">
        <v>364</v>
      </c>
      <c r="D29" s="8">
        <v>14</v>
      </c>
      <c r="E29" s="8">
        <v>565</v>
      </c>
      <c r="F29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4AAF2-EF5F-44BA-A43F-EA8E0BB93699}">
  <dimension ref="A3:E17"/>
  <sheetViews>
    <sheetView topLeftCell="A19" workbookViewId="0">
      <selection activeCell="E26" sqref="E26"/>
    </sheetView>
  </sheetViews>
  <sheetFormatPr defaultRowHeight="15.5" x14ac:dyDescent="0.35"/>
  <cols>
    <col min="1" max="1" width="22" bestFit="1" customWidth="1"/>
    <col min="2" max="2" width="15.08203125" bestFit="1" customWidth="1"/>
    <col min="3" max="3" width="5.5" bestFit="1" customWidth="1"/>
    <col min="4" max="4" width="9.25" bestFit="1" customWidth="1"/>
    <col min="5" max="5" width="10.58203125" bestFit="1" customWidth="1"/>
    <col min="6" max="6" width="11" bestFit="1" customWidth="1"/>
    <col min="7" max="7" width="5.75" bestFit="1" customWidth="1"/>
    <col min="8" max="8" width="12.08203125" bestFit="1" customWidth="1"/>
    <col min="9" max="9" width="9.75" bestFit="1" customWidth="1"/>
    <col min="10" max="10" width="10.5" bestFit="1" customWidth="1"/>
    <col min="11" max="11" width="7.25" bestFit="1" customWidth="1"/>
    <col min="12" max="12" width="11" bestFit="1" customWidth="1"/>
    <col min="13" max="13" width="30.5" bestFit="1" customWidth="1"/>
    <col min="14" max="14" width="16.5" bestFit="1" customWidth="1"/>
    <col min="15" max="15" width="30.5" bestFit="1" customWidth="1"/>
    <col min="16" max="16" width="16.5" bestFit="1" customWidth="1"/>
    <col min="17" max="17" width="30.5" bestFit="1" customWidth="1"/>
    <col min="18" max="18" width="16.5" bestFit="1" customWidth="1"/>
    <col min="19" max="19" width="30.5" bestFit="1" customWidth="1"/>
    <col min="20" max="20" width="21.58203125" bestFit="1" customWidth="1"/>
    <col min="21" max="21" width="35.5" bestFit="1" customWidth="1"/>
    <col min="22" max="122" width="15.33203125" bestFit="1" customWidth="1"/>
    <col min="123" max="123" width="11" bestFit="1" customWidth="1"/>
    <col min="124" max="880" width="15.33203125" bestFit="1" customWidth="1"/>
    <col min="881" max="881" width="11" bestFit="1" customWidth="1"/>
  </cols>
  <sheetData>
    <row r="3" spans="1:5" x14ac:dyDescent="0.35">
      <c r="A3" s="6" t="s">
        <v>2084</v>
      </c>
      <c r="B3" s="6" t="s">
        <v>2068</v>
      </c>
    </row>
    <row r="4" spans="1:5" x14ac:dyDescent="0.35">
      <c r="A4" s="6" t="s">
        <v>2066</v>
      </c>
      <c r="B4" t="s">
        <v>74</v>
      </c>
      <c r="C4" t="s">
        <v>14</v>
      </c>
      <c r="D4" t="s">
        <v>20</v>
      </c>
      <c r="E4" t="s">
        <v>2067</v>
      </c>
    </row>
    <row r="5" spans="1:5" x14ac:dyDescent="0.35">
      <c r="A5" s="7" t="s">
        <v>2072</v>
      </c>
      <c r="B5" s="8">
        <v>6</v>
      </c>
      <c r="C5" s="8">
        <v>36</v>
      </c>
      <c r="D5" s="8">
        <v>49</v>
      </c>
      <c r="E5" s="8">
        <v>91</v>
      </c>
    </row>
    <row r="6" spans="1:5" x14ac:dyDescent="0.35">
      <c r="A6" s="7" t="s">
        <v>2073</v>
      </c>
      <c r="B6" s="8">
        <v>7</v>
      </c>
      <c r="C6" s="8">
        <v>28</v>
      </c>
      <c r="D6" s="8">
        <v>44</v>
      </c>
      <c r="E6" s="8">
        <v>79</v>
      </c>
    </row>
    <row r="7" spans="1:5" x14ac:dyDescent="0.35">
      <c r="A7" s="7" t="s">
        <v>2074</v>
      </c>
      <c r="B7" s="8">
        <v>4</v>
      </c>
      <c r="C7" s="8">
        <v>33</v>
      </c>
      <c r="D7" s="8">
        <v>49</v>
      </c>
      <c r="E7" s="8">
        <v>86</v>
      </c>
    </row>
    <row r="8" spans="1:5" x14ac:dyDescent="0.35">
      <c r="A8" s="7" t="s">
        <v>2075</v>
      </c>
      <c r="B8" s="8">
        <v>1</v>
      </c>
      <c r="C8" s="8">
        <v>30</v>
      </c>
      <c r="D8" s="8">
        <v>46</v>
      </c>
      <c r="E8" s="8">
        <v>77</v>
      </c>
    </row>
    <row r="9" spans="1:5" x14ac:dyDescent="0.35">
      <c r="A9" s="7" t="s">
        <v>2076</v>
      </c>
      <c r="B9" s="8">
        <v>3</v>
      </c>
      <c r="C9" s="8">
        <v>35</v>
      </c>
      <c r="D9" s="8">
        <v>46</v>
      </c>
      <c r="E9" s="8">
        <v>84</v>
      </c>
    </row>
    <row r="10" spans="1:5" x14ac:dyDescent="0.35">
      <c r="A10" s="7" t="s">
        <v>2077</v>
      </c>
      <c r="B10" s="8">
        <v>3</v>
      </c>
      <c r="C10" s="8">
        <v>28</v>
      </c>
      <c r="D10" s="8">
        <v>55</v>
      </c>
      <c r="E10" s="8">
        <v>86</v>
      </c>
    </row>
    <row r="11" spans="1:5" x14ac:dyDescent="0.35">
      <c r="A11" s="7" t="s">
        <v>2078</v>
      </c>
      <c r="B11" s="8">
        <v>4</v>
      </c>
      <c r="C11" s="8">
        <v>31</v>
      </c>
      <c r="D11" s="8">
        <v>58</v>
      </c>
      <c r="E11" s="8">
        <v>93</v>
      </c>
    </row>
    <row r="12" spans="1:5" x14ac:dyDescent="0.35">
      <c r="A12" s="7" t="s">
        <v>2079</v>
      </c>
      <c r="B12" s="8">
        <v>8</v>
      </c>
      <c r="C12" s="8">
        <v>35</v>
      </c>
      <c r="D12" s="8">
        <v>41</v>
      </c>
      <c r="E12" s="8">
        <v>84</v>
      </c>
    </row>
    <row r="13" spans="1:5" x14ac:dyDescent="0.35">
      <c r="A13" s="7" t="s">
        <v>2080</v>
      </c>
      <c r="B13" s="8">
        <v>5</v>
      </c>
      <c r="C13" s="8">
        <v>23</v>
      </c>
      <c r="D13" s="8">
        <v>45</v>
      </c>
      <c r="E13" s="8">
        <v>73</v>
      </c>
    </row>
    <row r="14" spans="1:5" x14ac:dyDescent="0.35">
      <c r="A14" s="7" t="s">
        <v>2081</v>
      </c>
      <c r="B14" s="8">
        <v>6</v>
      </c>
      <c r="C14" s="8">
        <v>26</v>
      </c>
      <c r="D14" s="8">
        <v>45</v>
      </c>
      <c r="E14" s="8">
        <v>77</v>
      </c>
    </row>
    <row r="15" spans="1:5" x14ac:dyDescent="0.35">
      <c r="A15" s="7" t="s">
        <v>2082</v>
      </c>
      <c r="B15" s="8">
        <v>3</v>
      </c>
      <c r="C15" s="8">
        <v>27</v>
      </c>
      <c r="D15" s="8">
        <v>45</v>
      </c>
      <c r="E15" s="8">
        <v>75</v>
      </c>
    </row>
    <row r="16" spans="1:5" x14ac:dyDescent="0.35">
      <c r="A16" s="7" t="s">
        <v>2083</v>
      </c>
      <c r="B16" s="8">
        <v>7</v>
      </c>
      <c r="C16" s="8">
        <v>32</v>
      </c>
      <c r="D16" s="8">
        <v>42</v>
      </c>
      <c r="E16" s="8">
        <v>81</v>
      </c>
    </row>
    <row r="17" spans="1:5" x14ac:dyDescent="0.35">
      <c r="A17" s="7" t="s">
        <v>2067</v>
      </c>
      <c r="B17" s="8">
        <v>57</v>
      </c>
      <c r="C17" s="8">
        <v>364</v>
      </c>
      <c r="D17" s="8">
        <v>565</v>
      </c>
      <c r="E17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5A02-7F89-4578-B767-431DD657FACF}">
  <dimension ref="A1:I13"/>
  <sheetViews>
    <sheetView topLeftCell="A25" workbookViewId="0">
      <selection activeCell="F7" sqref="F7"/>
    </sheetView>
  </sheetViews>
  <sheetFormatPr defaultColWidth="8.83203125" defaultRowHeight="15.5" x14ac:dyDescent="0.35"/>
  <cols>
    <col min="2" max="2" width="26.08203125" bestFit="1" customWidth="1"/>
    <col min="3" max="3" width="12.58203125" bestFit="1" customWidth="1"/>
    <col min="4" max="4" width="9.08203125" bestFit="1" customWidth="1"/>
    <col min="5" max="5" width="11.25" bestFit="1" customWidth="1"/>
    <col min="6" max="6" width="12" bestFit="1" customWidth="1"/>
    <col min="7" max="7" width="18.33203125" bestFit="1" customWidth="1"/>
    <col min="8" max="8" width="15.5" bestFit="1" customWidth="1"/>
    <col min="9" max="9" width="18" bestFit="1" customWidth="1"/>
  </cols>
  <sheetData>
    <row r="1" spans="1:9" x14ac:dyDescent="0.35">
      <c r="B1" t="s">
        <v>2085</v>
      </c>
      <c r="C1" t="s">
        <v>2102</v>
      </c>
      <c r="D1" t="s">
        <v>2103</v>
      </c>
      <c r="E1" t="s">
        <v>2104</v>
      </c>
      <c r="F1" t="s">
        <v>2086</v>
      </c>
      <c r="G1" t="s">
        <v>2087</v>
      </c>
      <c r="H1" t="s">
        <v>2088</v>
      </c>
      <c r="I1" t="s">
        <v>2089</v>
      </c>
    </row>
    <row r="2" spans="1:9" x14ac:dyDescent="0.35">
      <c r="A2">
        <v>1000</v>
      </c>
      <c r="B2" t="s">
        <v>2090</v>
      </c>
      <c r="C2">
        <f>COUNTIFS(Crowdfunding!G:G,"successful",Crowdfunding!D:D,"&lt;1000")</f>
        <v>30</v>
      </c>
      <c r="D2">
        <f>COUNTIFS(Crowdfunding!G:G,"failed",Crowdfunding!D:D,"&lt;1000")</f>
        <v>20</v>
      </c>
      <c r="E2">
        <f>COUNTIFS(Crowdfunding!G:G,"canceled",Crowdfunding!D:D,"&lt;1000")</f>
        <v>1</v>
      </c>
      <c r="F2">
        <f>SUM(C2:E2)</f>
        <v>51</v>
      </c>
      <c r="G2" s="10">
        <f>C2/$F2</f>
        <v>0.58823529411764708</v>
      </c>
      <c r="H2" s="10">
        <f t="shared" ref="H2:I2" si="0">D2/$F2</f>
        <v>0.39215686274509803</v>
      </c>
      <c r="I2" s="10">
        <f t="shared" si="0"/>
        <v>1.9607843137254902E-2</v>
      </c>
    </row>
    <row r="3" spans="1:9" x14ac:dyDescent="0.35">
      <c r="A3">
        <v>5000</v>
      </c>
      <c r="B3" t="s">
        <v>2091</v>
      </c>
      <c r="C3">
        <f>COUNTIFS(Crowdfunding!G:G,"successful",Crowdfunding!D:D,"&gt;=1000",Crowdfunding!D:D,"&lt;5000")</f>
        <v>191</v>
      </c>
      <c r="D3">
        <f>COUNTIFS(Crowdfunding!G:G,"failed",Crowdfunding!D:D,"&gt;=1000",Crowdfunding!D:D,"&lt;5000")</f>
        <v>38</v>
      </c>
      <c r="E3">
        <f>COUNTIFS(Crowdfunding!G:G,"canceled",Crowdfunding!D:D,"&gt;=1000",Crowdfunding!D:D,"&lt;5000")</f>
        <v>2</v>
      </c>
      <c r="F3">
        <f t="shared" ref="F3:F13" si="1">SUM(C3:E3)</f>
        <v>231</v>
      </c>
      <c r="G3" s="10">
        <f t="shared" ref="G3:G12" si="2">C3/$F3</f>
        <v>0.82683982683982682</v>
      </c>
      <c r="H3" s="10">
        <f t="shared" ref="H3:H12" si="3">D3/$F3</f>
        <v>0.16450216450216451</v>
      </c>
      <c r="I3" s="10">
        <f t="shared" ref="I3:I12" si="4">E3/$F3</f>
        <v>8.658008658008658E-3</v>
      </c>
    </row>
    <row r="4" spans="1:9" x14ac:dyDescent="0.35">
      <c r="A4">
        <v>10000</v>
      </c>
      <c r="B4" t="s">
        <v>2092</v>
      </c>
      <c r="C4">
        <f>COUNTIFS(Crowdfunding!G:G,"successful",Crowdfunding!D:D,"&gt;=5000",Crowdfunding!D:D,"&lt;10000")</f>
        <v>164</v>
      </c>
      <c r="D4">
        <f>COUNTIFS(Crowdfunding!G:G,"failed",Crowdfunding!D:D,"&gt;=5000",Crowdfunding!D:D,"&lt;10000")</f>
        <v>126</v>
      </c>
      <c r="E4">
        <f>COUNTIFS(Crowdfunding!G:G,"canceled",Crowdfunding!D:D,"&gt;=5000",Crowdfunding!D:D,"&lt;10000")</f>
        <v>25</v>
      </c>
      <c r="F4">
        <f t="shared" si="1"/>
        <v>315</v>
      </c>
      <c r="G4" s="10">
        <f t="shared" si="2"/>
        <v>0.52063492063492067</v>
      </c>
      <c r="H4" s="10">
        <f t="shared" si="3"/>
        <v>0.4</v>
      </c>
      <c r="I4" s="10">
        <f t="shared" si="4"/>
        <v>7.9365079365079361E-2</v>
      </c>
    </row>
    <row r="5" spans="1:9" x14ac:dyDescent="0.35">
      <c r="A5">
        <v>15000</v>
      </c>
      <c r="B5" t="s">
        <v>2093</v>
      </c>
      <c r="C5">
        <f>COUNTIFS(Crowdfunding!G:G,"successful",Crowdfunding!D:D,"&gt;=10000",Crowdfunding!D:D,"&lt;15000")</f>
        <v>4</v>
      </c>
      <c r="D5">
        <f>COUNTIFS(Crowdfunding!G:G,"failed",Crowdfunding!D:D,"&gt;=10000",Crowdfunding!D:D,"&lt;15000")</f>
        <v>5</v>
      </c>
      <c r="E5">
        <f>COUNTIFS(Crowdfunding!G:G,"canceled",Crowdfunding!D:D,"&gt;=10000",Crowdfunding!D:D,"&lt;15000")</f>
        <v>0</v>
      </c>
      <c r="F5">
        <f t="shared" si="1"/>
        <v>9</v>
      </c>
      <c r="G5" s="10">
        <f t="shared" si="2"/>
        <v>0.44444444444444442</v>
      </c>
      <c r="H5" s="10">
        <f t="shared" si="3"/>
        <v>0.55555555555555558</v>
      </c>
      <c r="I5" s="10">
        <f t="shared" si="4"/>
        <v>0</v>
      </c>
    </row>
    <row r="6" spans="1:9" x14ac:dyDescent="0.35">
      <c r="A6">
        <v>20000</v>
      </c>
      <c r="B6" t="s">
        <v>2094</v>
      </c>
      <c r="C6">
        <f>COUNTIFS(Crowdfunding!G:G,"successful",Crowdfunding!D:D,"&gt;=15000",Crowdfunding!D:D,"&lt;20000")</f>
        <v>10</v>
      </c>
      <c r="D6">
        <f>COUNTIFS(Crowdfunding!G:G,"failed",Crowdfunding!D:D,"&gt;=15000",Crowdfunding!D:D,"&lt;20000")</f>
        <v>0</v>
      </c>
      <c r="E6">
        <f>COUNTIFS(Crowdfunding!G:G,"canceled",Crowdfunding!D:D,"&gt;=15000",Crowdfunding!D:D,"&lt;20000")</f>
        <v>0</v>
      </c>
      <c r="F6">
        <f t="shared" si="1"/>
        <v>10</v>
      </c>
      <c r="G6" s="10">
        <f t="shared" si="2"/>
        <v>1</v>
      </c>
      <c r="H6" s="10">
        <f t="shared" si="3"/>
        <v>0</v>
      </c>
      <c r="I6" s="10">
        <f t="shared" si="4"/>
        <v>0</v>
      </c>
    </row>
    <row r="7" spans="1:9" x14ac:dyDescent="0.35">
      <c r="A7">
        <v>25000</v>
      </c>
      <c r="B7" t="s">
        <v>2095</v>
      </c>
      <c r="C7">
        <f>COUNTIFS(Crowdfunding!G:G,"successful",Crowdfunding!D:D,"&gt;=20000",Crowdfunding!D:D,"&lt;25000")</f>
        <v>7</v>
      </c>
      <c r="D7">
        <f>COUNTIFS(Crowdfunding!G:G,"failed",Crowdfunding!D:D,"&gt;=20000",Crowdfunding!D:D,"&lt;25000")</f>
        <v>0</v>
      </c>
      <c r="E7">
        <f>COUNTIFS(Crowdfunding!G:G,"canceled",Crowdfunding!D:D,"&gt;=20000",Crowdfunding!D:D,"&lt;25000")</f>
        <v>0</v>
      </c>
      <c r="F7">
        <f t="shared" si="1"/>
        <v>7</v>
      </c>
      <c r="G7" s="10">
        <f t="shared" si="2"/>
        <v>1</v>
      </c>
      <c r="H7" s="10">
        <f t="shared" si="3"/>
        <v>0</v>
      </c>
      <c r="I7" s="10">
        <f t="shared" si="4"/>
        <v>0</v>
      </c>
    </row>
    <row r="8" spans="1:9" x14ac:dyDescent="0.35">
      <c r="A8">
        <v>30000</v>
      </c>
      <c r="B8" t="s">
        <v>2096</v>
      </c>
      <c r="C8">
        <f>COUNTIFS(Crowdfunding!G:G,"successful",Crowdfunding!D:D,"&gt;=25000",Crowdfunding!D:D,"&lt;30000")</f>
        <v>11</v>
      </c>
      <c r="D8">
        <f>COUNTIFS(Crowdfunding!G:G,"failed",Crowdfunding!D:D,"&gt;=25000",Crowdfunding!D:D,"&lt;30000")</f>
        <v>3</v>
      </c>
      <c r="E8">
        <f>COUNTIFS(Crowdfunding!G:G,"canceled",Crowdfunding!D:D,"&gt;=25000",Crowdfunding!D:D,"&lt;30000")</f>
        <v>0</v>
      </c>
      <c r="F8">
        <f t="shared" si="1"/>
        <v>14</v>
      </c>
      <c r="G8" s="10">
        <f t="shared" si="2"/>
        <v>0.7857142857142857</v>
      </c>
      <c r="H8" s="10">
        <f t="shared" si="3"/>
        <v>0.21428571428571427</v>
      </c>
      <c r="I8" s="10">
        <f t="shared" si="4"/>
        <v>0</v>
      </c>
    </row>
    <row r="9" spans="1:9" x14ac:dyDescent="0.35">
      <c r="A9">
        <v>35000</v>
      </c>
      <c r="B9" t="s">
        <v>2097</v>
      </c>
      <c r="C9">
        <f>COUNTIFS(Crowdfunding!G:G,"successful",Crowdfunding!D:D,"&gt;=30000",Crowdfunding!D:D,"&lt;35000")</f>
        <v>7</v>
      </c>
      <c r="D9">
        <f>COUNTIFS(Crowdfunding!G:G,"failed",Crowdfunding!D:D,"&gt;=30000",Crowdfunding!D:D,"&lt;35000")</f>
        <v>0</v>
      </c>
      <c r="E9">
        <f>COUNTIFS(Crowdfunding!G:G,"canceled",Crowdfunding!D:D,"&gt;=30000",Crowdfunding!D:D,"&lt;35000")</f>
        <v>0</v>
      </c>
      <c r="F9">
        <f t="shared" si="1"/>
        <v>7</v>
      </c>
      <c r="G9" s="10">
        <f t="shared" si="2"/>
        <v>1</v>
      </c>
      <c r="H9" s="10">
        <f t="shared" si="3"/>
        <v>0</v>
      </c>
      <c r="I9" s="10">
        <f t="shared" si="4"/>
        <v>0</v>
      </c>
    </row>
    <row r="10" spans="1:9" x14ac:dyDescent="0.35">
      <c r="A10">
        <v>40000</v>
      </c>
      <c r="B10" t="s">
        <v>2098</v>
      </c>
      <c r="C10">
        <f>COUNTIFS(Crowdfunding!G:G,"successful",Crowdfunding!D:D,"&gt;=35000",Crowdfunding!D:D,"&lt;40000")</f>
        <v>8</v>
      </c>
      <c r="D10">
        <f>COUNTIFS(Crowdfunding!G:G,"failed",Crowdfunding!D:D,"&gt;=35000",Crowdfunding!D:D,"&lt;40000")</f>
        <v>3</v>
      </c>
      <c r="E10">
        <f>COUNTIFS(Crowdfunding!G:G,"canceled",Crowdfunding!D:D,"&gt;=35000",Crowdfunding!D:D,"&lt;40000")</f>
        <v>1</v>
      </c>
      <c r="F10">
        <f t="shared" si="1"/>
        <v>12</v>
      </c>
      <c r="G10" s="10">
        <f t="shared" si="2"/>
        <v>0.66666666666666663</v>
      </c>
      <c r="H10" s="10">
        <f t="shared" si="3"/>
        <v>0.25</v>
      </c>
      <c r="I10" s="10">
        <f t="shared" si="4"/>
        <v>8.3333333333333329E-2</v>
      </c>
    </row>
    <row r="11" spans="1:9" x14ac:dyDescent="0.35">
      <c r="A11">
        <v>45000</v>
      </c>
      <c r="B11" t="s">
        <v>2099</v>
      </c>
      <c r="C11">
        <f>COUNTIFS(Crowdfunding!G:G,"successful",Crowdfunding!D:D,"&gt;=40000",Crowdfunding!D:D,"&lt;45000")</f>
        <v>11</v>
      </c>
      <c r="D11">
        <f>COUNTIFS(Crowdfunding!G:G,"failed",Crowdfunding!D:D,"&gt;=40000",Crowdfunding!D:D,"&lt;45000")</f>
        <v>3</v>
      </c>
      <c r="E11">
        <f>COUNTIFS(Crowdfunding!G:G,"canceled",Crowdfunding!D:D,"&gt;=40000",Crowdfunding!D:D,"&lt;45000")</f>
        <v>0</v>
      </c>
      <c r="F11">
        <f t="shared" si="1"/>
        <v>14</v>
      </c>
      <c r="G11" s="10">
        <f t="shared" si="2"/>
        <v>0.7857142857142857</v>
      </c>
      <c r="H11" s="10">
        <f t="shared" si="3"/>
        <v>0.21428571428571427</v>
      </c>
      <c r="I11" s="10">
        <f t="shared" si="4"/>
        <v>0</v>
      </c>
    </row>
    <row r="12" spans="1:9" x14ac:dyDescent="0.35">
      <c r="A12">
        <v>50000</v>
      </c>
      <c r="B12" t="s">
        <v>2100</v>
      </c>
      <c r="C12">
        <f>COUNTIFS(Crowdfunding!G:G,"successful",Crowdfunding!D:D,"&gt;=45000",Crowdfunding!D:D,"&lt;50000")</f>
        <v>8</v>
      </c>
      <c r="D12">
        <f>COUNTIFS(Crowdfunding!G:G,"failed",Crowdfunding!D:D,"&gt;=45000",Crowdfunding!D:D,"&lt;50000")</f>
        <v>3</v>
      </c>
      <c r="E12">
        <f>COUNTIFS(Crowdfunding!G:G,"canceled",Crowdfunding!D:D,"&gt;=45000",Crowdfunding!D:D,"&lt;50000")</f>
        <v>0</v>
      </c>
      <c r="F12">
        <f t="shared" si="1"/>
        <v>11</v>
      </c>
      <c r="G12" s="10">
        <f t="shared" si="2"/>
        <v>0.72727272727272729</v>
      </c>
      <c r="H12" s="10">
        <f t="shared" si="3"/>
        <v>0.27272727272727271</v>
      </c>
      <c r="I12" s="10">
        <f t="shared" si="4"/>
        <v>0</v>
      </c>
    </row>
    <row r="13" spans="1:9" x14ac:dyDescent="0.35">
      <c r="B13" t="s">
        <v>2101</v>
      </c>
      <c r="C13">
        <f>COUNTIFS(Crowdfunding!G:G,"successful",Crowdfunding!D:D,"&gt;=50000")</f>
        <v>114</v>
      </c>
      <c r="D13">
        <f>COUNTIFS(Crowdfunding!G:G,"failed",Crowdfunding!D:D,"&gt;=50000")</f>
        <v>163</v>
      </c>
      <c r="E13">
        <f>COUNTIFS(Crowdfunding!G:G,"canceled",Crowdfunding!D:D,"&gt;=50000")</f>
        <v>28</v>
      </c>
      <c r="F13">
        <f t="shared" si="1"/>
        <v>305</v>
      </c>
      <c r="G13" s="10">
        <f t="shared" ref="G13" si="5">C13/$F13</f>
        <v>0.3737704918032787</v>
      </c>
      <c r="H13" s="10">
        <f t="shared" ref="H13" si="6">D13/$F13</f>
        <v>0.53442622950819674</v>
      </c>
      <c r="I13" s="10">
        <f t="shared" ref="I13" si="7">E13/$F13</f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743E-8BBE-4E19-804E-81CEC0337A33}">
  <dimension ref="A1:I566"/>
  <sheetViews>
    <sheetView tabSelected="1" topLeftCell="A13" zoomScaleNormal="100" workbookViewId="0">
      <selection activeCell="H14" sqref="H14"/>
    </sheetView>
  </sheetViews>
  <sheetFormatPr defaultRowHeight="15.5" x14ac:dyDescent="0.35"/>
  <cols>
    <col min="1" max="1" width="9.33203125" bestFit="1" customWidth="1"/>
    <col min="2" max="2" width="13.5" customWidth="1"/>
    <col min="4" max="4" width="9.33203125" bestFit="1" customWidth="1"/>
    <col min="5" max="5" width="13.5" customWidth="1"/>
    <col min="7" max="7" width="11.08203125" bestFit="1" customWidth="1"/>
    <col min="8" max="8" width="13" bestFit="1" customWidth="1"/>
    <col min="9" max="9" width="11.75" bestFit="1" customWidth="1"/>
  </cols>
  <sheetData>
    <row r="1" spans="1:9" ht="18.5" x14ac:dyDescent="0.45">
      <c r="A1" s="15" t="s">
        <v>4</v>
      </c>
      <c r="B1" s="15" t="s">
        <v>5</v>
      </c>
      <c r="D1" s="15" t="s">
        <v>4</v>
      </c>
      <c r="E1" s="15" t="s">
        <v>5</v>
      </c>
      <c r="G1" s="12"/>
      <c r="H1" s="12" t="s">
        <v>20</v>
      </c>
      <c r="I1" s="12" t="s">
        <v>14</v>
      </c>
    </row>
    <row r="2" spans="1:9" ht="18.5" x14ac:dyDescent="0.45">
      <c r="A2" s="11" t="s">
        <v>20</v>
      </c>
      <c r="B2" s="11">
        <v>158</v>
      </c>
      <c r="D2" s="11" t="s">
        <v>14</v>
      </c>
      <c r="E2" s="11">
        <v>0</v>
      </c>
      <c r="G2" s="12" t="s">
        <v>2105</v>
      </c>
      <c r="H2" s="13">
        <f>AVERAGE(B2:B566)</f>
        <v>851.14690265486729</v>
      </c>
      <c r="I2" s="13">
        <f>AVERAGE(E2:E365)</f>
        <v>585.61538461538464</v>
      </c>
    </row>
    <row r="3" spans="1:9" ht="18.5" x14ac:dyDescent="0.45">
      <c r="A3" s="11" t="s">
        <v>20</v>
      </c>
      <c r="B3" s="11">
        <v>1425</v>
      </c>
      <c r="D3" s="11" t="s">
        <v>14</v>
      </c>
      <c r="E3" s="11">
        <v>24</v>
      </c>
      <c r="G3" s="12" t="s">
        <v>2106</v>
      </c>
      <c r="H3" s="14">
        <f>MEDIAN(B2:B566)</f>
        <v>201</v>
      </c>
      <c r="I3" s="14">
        <f>MEDIAN(E2:E365)</f>
        <v>114.5</v>
      </c>
    </row>
    <row r="4" spans="1:9" ht="18.5" x14ac:dyDescent="0.45">
      <c r="A4" s="11" t="s">
        <v>20</v>
      </c>
      <c r="B4" s="11">
        <v>174</v>
      </c>
      <c r="D4" s="11" t="s">
        <v>14</v>
      </c>
      <c r="E4" s="11">
        <v>53</v>
      </c>
      <c r="G4" s="12" t="s">
        <v>2107</v>
      </c>
      <c r="H4" s="14">
        <f>MIN(B2:B566)</f>
        <v>16</v>
      </c>
      <c r="I4" s="14">
        <f>MIN(E2:E365)</f>
        <v>0</v>
      </c>
    </row>
    <row r="5" spans="1:9" ht="18.5" x14ac:dyDescent="0.45">
      <c r="A5" s="11" t="s">
        <v>20</v>
      </c>
      <c r="B5" s="11">
        <v>227</v>
      </c>
      <c r="D5" s="11" t="s">
        <v>14</v>
      </c>
      <c r="E5" s="11">
        <v>18</v>
      </c>
      <c r="G5" s="12" t="s">
        <v>2108</v>
      </c>
      <c r="H5" s="14">
        <f>MAX(B2:B566)</f>
        <v>7295</v>
      </c>
      <c r="I5" s="14">
        <f>MAX(E2:E365)</f>
        <v>6080</v>
      </c>
    </row>
    <row r="6" spans="1:9" ht="18.5" x14ac:dyDescent="0.45">
      <c r="A6" s="11" t="s">
        <v>20</v>
      </c>
      <c r="B6" s="11">
        <v>220</v>
      </c>
      <c r="D6" s="11" t="s">
        <v>14</v>
      </c>
      <c r="E6" s="11">
        <v>44</v>
      </c>
      <c r="G6" s="12" t="s">
        <v>2109</v>
      </c>
      <c r="H6" s="13">
        <f>VAR(B2:B566)</f>
        <v>1606216.5936295739</v>
      </c>
      <c r="I6" s="13">
        <f>VAR(E2:E365)</f>
        <v>924113.45496927318</v>
      </c>
    </row>
    <row r="7" spans="1:9" ht="18.5" x14ac:dyDescent="0.45">
      <c r="A7" s="11" t="s">
        <v>20</v>
      </c>
      <c r="B7" s="11">
        <v>98</v>
      </c>
      <c r="D7" s="11" t="s">
        <v>14</v>
      </c>
      <c r="E7" s="11">
        <v>27</v>
      </c>
      <c r="G7" s="12" t="s">
        <v>2110</v>
      </c>
      <c r="H7" s="13">
        <f>_xlfn.STDEV.S(B2:B566)</f>
        <v>1267.366006183523</v>
      </c>
      <c r="I7" s="13">
        <f>_xlfn.STDEV.S(E2:E365)</f>
        <v>961.30819978260524</v>
      </c>
    </row>
    <row r="8" spans="1:9" x14ac:dyDescent="0.35">
      <c r="A8" s="11" t="s">
        <v>20</v>
      </c>
      <c r="B8" s="11">
        <v>100</v>
      </c>
      <c r="D8" s="11" t="s">
        <v>14</v>
      </c>
      <c r="E8" s="11">
        <v>55</v>
      </c>
    </row>
    <row r="9" spans="1:9" x14ac:dyDescent="0.35">
      <c r="A9" s="11" t="s">
        <v>20</v>
      </c>
      <c r="B9" s="11">
        <v>1249</v>
      </c>
      <c r="D9" s="11" t="s">
        <v>14</v>
      </c>
      <c r="E9" s="11">
        <v>200</v>
      </c>
      <c r="H9" s="4" t="s">
        <v>2111</v>
      </c>
      <c r="I9" s="4"/>
    </row>
    <row r="10" spans="1:9" x14ac:dyDescent="0.35">
      <c r="A10" s="11" t="s">
        <v>20</v>
      </c>
      <c r="B10" s="11">
        <v>1396</v>
      </c>
      <c r="D10" s="11" t="s">
        <v>14</v>
      </c>
      <c r="E10" s="11">
        <v>452</v>
      </c>
      <c r="H10" s="4"/>
      <c r="I10" s="4"/>
    </row>
    <row r="11" spans="1:9" x14ac:dyDescent="0.35">
      <c r="A11" s="11" t="s">
        <v>20</v>
      </c>
      <c r="B11" s="11">
        <v>890</v>
      </c>
      <c r="D11" s="11" t="s">
        <v>14</v>
      </c>
      <c r="E11" s="11">
        <v>674</v>
      </c>
    </row>
    <row r="12" spans="1:9" x14ac:dyDescent="0.35">
      <c r="A12" s="11" t="s">
        <v>20</v>
      </c>
      <c r="B12" s="11">
        <v>142</v>
      </c>
      <c r="D12" s="11" t="s">
        <v>14</v>
      </c>
      <c r="E12" s="11">
        <v>558</v>
      </c>
    </row>
    <row r="13" spans="1:9" x14ac:dyDescent="0.35">
      <c r="A13" s="11" t="s">
        <v>20</v>
      </c>
      <c r="B13" s="11">
        <v>2673</v>
      </c>
      <c r="D13" s="11" t="s">
        <v>14</v>
      </c>
      <c r="E13" s="11">
        <v>15</v>
      </c>
    </row>
    <row r="14" spans="1:9" x14ac:dyDescent="0.35">
      <c r="A14" s="11" t="s">
        <v>20</v>
      </c>
      <c r="B14" s="11">
        <v>163</v>
      </c>
      <c r="D14" s="11" t="s">
        <v>14</v>
      </c>
      <c r="E14" s="11">
        <v>2307</v>
      </c>
    </row>
    <row r="15" spans="1:9" x14ac:dyDescent="0.35">
      <c r="A15" s="11" t="s">
        <v>20</v>
      </c>
      <c r="B15" s="11">
        <v>2220</v>
      </c>
      <c r="D15" s="11" t="s">
        <v>14</v>
      </c>
      <c r="E15" s="11">
        <v>88</v>
      </c>
    </row>
    <row r="16" spans="1:9" x14ac:dyDescent="0.35">
      <c r="A16" s="11" t="s">
        <v>20</v>
      </c>
      <c r="B16" s="11">
        <v>1606</v>
      </c>
      <c r="D16" s="11" t="s">
        <v>14</v>
      </c>
      <c r="E16" s="11">
        <v>48</v>
      </c>
    </row>
    <row r="17" spans="1:5" x14ac:dyDescent="0.35">
      <c r="A17" s="11" t="s">
        <v>20</v>
      </c>
      <c r="B17" s="11">
        <v>129</v>
      </c>
      <c r="D17" s="11" t="s">
        <v>14</v>
      </c>
      <c r="E17" s="11">
        <v>1</v>
      </c>
    </row>
    <row r="18" spans="1:5" x14ac:dyDescent="0.35">
      <c r="A18" s="11" t="s">
        <v>20</v>
      </c>
      <c r="B18" s="11">
        <v>226</v>
      </c>
      <c r="D18" s="11" t="s">
        <v>14</v>
      </c>
      <c r="E18" s="11">
        <v>1467</v>
      </c>
    </row>
    <row r="19" spans="1:5" x14ac:dyDescent="0.35">
      <c r="A19" s="11" t="s">
        <v>20</v>
      </c>
      <c r="B19" s="11">
        <v>5419</v>
      </c>
      <c r="D19" s="11" t="s">
        <v>14</v>
      </c>
      <c r="E19" s="11">
        <v>75</v>
      </c>
    </row>
    <row r="20" spans="1:5" x14ac:dyDescent="0.35">
      <c r="A20" s="11" t="s">
        <v>20</v>
      </c>
      <c r="B20" s="11">
        <v>165</v>
      </c>
      <c r="D20" s="11" t="s">
        <v>14</v>
      </c>
      <c r="E20" s="11">
        <v>120</v>
      </c>
    </row>
    <row r="21" spans="1:5" x14ac:dyDescent="0.35">
      <c r="A21" s="11" t="s">
        <v>20</v>
      </c>
      <c r="B21" s="11">
        <v>1965</v>
      </c>
      <c r="D21" s="11" t="s">
        <v>14</v>
      </c>
      <c r="E21" s="11">
        <v>2253</v>
      </c>
    </row>
    <row r="22" spans="1:5" x14ac:dyDescent="0.35">
      <c r="A22" s="11" t="s">
        <v>20</v>
      </c>
      <c r="B22" s="11">
        <v>16</v>
      </c>
      <c r="D22" s="11" t="s">
        <v>14</v>
      </c>
      <c r="E22" s="11">
        <v>5</v>
      </c>
    </row>
    <row r="23" spans="1:5" x14ac:dyDescent="0.35">
      <c r="A23" s="11" t="s">
        <v>20</v>
      </c>
      <c r="B23" s="11">
        <v>107</v>
      </c>
      <c r="D23" s="11" t="s">
        <v>14</v>
      </c>
      <c r="E23" s="11">
        <v>38</v>
      </c>
    </row>
    <row r="24" spans="1:5" x14ac:dyDescent="0.35">
      <c r="A24" s="11" t="s">
        <v>20</v>
      </c>
      <c r="B24" s="11">
        <v>134</v>
      </c>
      <c r="D24" s="11" t="s">
        <v>14</v>
      </c>
      <c r="E24" s="11">
        <v>12</v>
      </c>
    </row>
    <row r="25" spans="1:5" x14ac:dyDescent="0.35">
      <c r="A25" s="11" t="s">
        <v>20</v>
      </c>
      <c r="B25" s="11">
        <v>198</v>
      </c>
      <c r="D25" s="11" t="s">
        <v>14</v>
      </c>
      <c r="E25" s="11">
        <v>1684</v>
      </c>
    </row>
    <row r="26" spans="1:5" x14ac:dyDescent="0.35">
      <c r="A26" s="11" t="s">
        <v>20</v>
      </c>
      <c r="B26" s="11">
        <v>111</v>
      </c>
      <c r="D26" s="11" t="s">
        <v>14</v>
      </c>
      <c r="E26" s="11">
        <v>56</v>
      </c>
    </row>
    <row r="27" spans="1:5" x14ac:dyDescent="0.35">
      <c r="A27" s="11" t="s">
        <v>20</v>
      </c>
      <c r="B27" s="11">
        <v>222</v>
      </c>
      <c r="D27" s="11" t="s">
        <v>14</v>
      </c>
      <c r="E27" s="11">
        <v>838</v>
      </c>
    </row>
    <row r="28" spans="1:5" x14ac:dyDescent="0.35">
      <c r="A28" s="11" t="s">
        <v>20</v>
      </c>
      <c r="B28" s="11">
        <v>6212</v>
      </c>
      <c r="D28" s="11" t="s">
        <v>14</v>
      </c>
      <c r="E28" s="11">
        <v>1000</v>
      </c>
    </row>
    <row r="29" spans="1:5" x14ac:dyDescent="0.35">
      <c r="A29" s="11" t="s">
        <v>20</v>
      </c>
      <c r="B29" s="11">
        <v>98</v>
      </c>
      <c r="D29" s="11" t="s">
        <v>14</v>
      </c>
      <c r="E29" s="11">
        <v>1482</v>
      </c>
    </row>
    <row r="30" spans="1:5" x14ac:dyDescent="0.35">
      <c r="A30" s="11" t="s">
        <v>20</v>
      </c>
      <c r="B30" s="11">
        <v>92</v>
      </c>
      <c r="D30" s="11" t="s">
        <v>14</v>
      </c>
      <c r="E30" s="11">
        <v>106</v>
      </c>
    </row>
    <row r="31" spans="1:5" x14ac:dyDescent="0.35">
      <c r="A31" s="11" t="s">
        <v>20</v>
      </c>
      <c r="B31" s="11">
        <v>149</v>
      </c>
      <c r="D31" s="11" t="s">
        <v>14</v>
      </c>
      <c r="E31" s="11">
        <v>679</v>
      </c>
    </row>
    <row r="32" spans="1:5" x14ac:dyDescent="0.35">
      <c r="A32" s="11" t="s">
        <v>20</v>
      </c>
      <c r="B32" s="11">
        <v>2431</v>
      </c>
      <c r="D32" s="11" t="s">
        <v>14</v>
      </c>
      <c r="E32" s="11">
        <v>1220</v>
      </c>
    </row>
    <row r="33" spans="1:5" x14ac:dyDescent="0.35">
      <c r="A33" s="11" t="s">
        <v>20</v>
      </c>
      <c r="B33" s="11">
        <v>303</v>
      </c>
      <c r="D33" s="11" t="s">
        <v>14</v>
      </c>
      <c r="E33" s="11">
        <v>1</v>
      </c>
    </row>
    <row r="34" spans="1:5" x14ac:dyDescent="0.35">
      <c r="A34" s="11" t="s">
        <v>20</v>
      </c>
      <c r="B34" s="11">
        <v>209</v>
      </c>
      <c r="D34" s="11" t="s">
        <v>14</v>
      </c>
      <c r="E34" s="11">
        <v>37</v>
      </c>
    </row>
    <row r="35" spans="1:5" x14ac:dyDescent="0.35">
      <c r="A35" s="11" t="s">
        <v>20</v>
      </c>
      <c r="B35" s="11">
        <v>131</v>
      </c>
      <c r="D35" s="11" t="s">
        <v>14</v>
      </c>
      <c r="E35" s="11">
        <v>60</v>
      </c>
    </row>
    <row r="36" spans="1:5" x14ac:dyDescent="0.35">
      <c r="A36" s="11" t="s">
        <v>20</v>
      </c>
      <c r="B36" s="11">
        <v>164</v>
      </c>
      <c r="D36" s="11" t="s">
        <v>14</v>
      </c>
      <c r="E36" s="11">
        <v>296</v>
      </c>
    </row>
    <row r="37" spans="1:5" x14ac:dyDescent="0.35">
      <c r="A37" s="11" t="s">
        <v>20</v>
      </c>
      <c r="B37" s="11">
        <v>201</v>
      </c>
      <c r="D37" s="11" t="s">
        <v>14</v>
      </c>
      <c r="E37" s="11">
        <v>3304</v>
      </c>
    </row>
    <row r="38" spans="1:5" x14ac:dyDescent="0.35">
      <c r="A38" s="11" t="s">
        <v>20</v>
      </c>
      <c r="B38" s="11">
        <v>211</v>
      </c>
      <c r="D38" s="11" t="s">
        <v>14</v>
      </c>
      <c r="E38" s="11">
        <v>73</v>
      </c>
    </row>
    <row r="39" spans="1:5" x14ac:dyDescent="0.35">
      <c r="A39" s="11" t="s">
        <v>20</v>
      </c>
      <c r="B39" s="11">
        <v>128</v>
      </c>
      <c r="D39" s="11" t="s">
        <v>14</v>
      </c>
      <c r="E39" s="11">
        <v>3387</v>
      </c>
    </row>
    <row r="40" spans="1:5" x14ac:dyDescent="0.35">
      <c r="A40" s="11" t="s">
        <v>20</v>
      </c>
      <c r="B40" s="11">
        <v>1600</v>
      </c>
      <c r="D40" s="11" t="s">
        <v>14</v>
      </c>
      <c r="E40" s="11">
        <v>662</v>
      </c>
    </row>
    <row r="41" spans="1:5" x14ac:dyDescent="0.35">
      <c r="A41" s="11" t="s">
        <v>20</v>
      </c>
      <c r="B41" s="11">
        <v>249</v>
      </c>
      <c r="D41" s="11" t="s">
        <v>14</v>
      </c>
      <c r="E41" s="11">
        <v>774</v>
      </c>
    </row>
    <row r="42" spans="1:5" x14ac:dyDescent="0.35">
      <c r="A42" s="11" t="s">
        <v>20</v>
      </c>
      <c r="B42" s="11">
        <v>236</v>
      </c>
      <c r="D42" s="11" t="s">
        <v>14</v>
      </c>
      <c r="E42" s="11">
        <v>672</v>
      </c>
    </row>
    <row r="43" spans="1:5" x14ac:dyDescent="0.35">
      <c r="A43" s="11" t="s">
        <v>20</v>
      </c>
      <c r="B43" s="11">
        <v>4065</v>
      </c>
      <c r="D43" s="11" t="s">
        <v>14</v>
      </c>
      <c r="E43" s="11">
        <v>940</v>
      </c>
    </row>
    <row r="44" spans="1:5" x14ac:dyDescent="0.35">
      <c r="A44" s="11" t="s">
        <v>20</v>
      </c>
      <c r="B44" s="11">
        <v>246</v>
      </c>
      <c r="D44" s="11" t="s">
        <v>14</v>
      </c>
      <c r="E44" s="11">
        <v>117</v>
      </c>
    </row>
    <row r="45" spans="1:5" x14ac:dyDescent="0.35">
      <c r="A45" s="11" t="s">
        <v>20</v>
      </c>
      <c r="B45" s="11">
        <v>2475</v>
      </c>
      <c r="D45" s="11" t="s">
        <v>14</v>
      </c>
      <c r="E45" s="11">
        <v>115</v>
      </c>
    </row>
    <row r="46" spans="1:5" x14ac:dyDescent="0.35">
      <c r="A46" s="11" t="s">
        <v>20</v>
      </c>
      <c r="B46" s="11">
        <v>76</v>
      </c>
      <c r="D46" s="11" t="s">
        <v>14</v>
      </c>
      <c r="E46" s="11">
        <v>326</v>
      </c>
    </row>
    <row r="47" spans="1:5" x14ac:dyDescent="0.35">
      <c r="A47" s="11" t="s">
        <v>20</v>
      </c>
      <c r="B47" s="11">
        <v>54</v>
      </c>
      <c r="D47" s="11" t="s">
        <v>14</v>
      </c>
      <c r="E47" s="11">
        <v>1</v>
      </c>
    </row>
    <row r="48" spans="1:5" x14ac:dyDescent="0.35">
      <c r="A48" s="11" t="s">
        <v>20</v>
      </c>
      <c r="B48" s="11">
        <v>88</v>
      </c>
      <c r="D48" s="11" t="s">
        <v>14</v>
      </c>
      <c r="E48" s="11">
        <v>1467</v>
      </c>
    </row>
    <row r="49" spans="1:5" x14ac:dyDescent="0.35">
      <c r="A49" s="11" t="s">
        <v>20</v>
      </c>
      <c r="B49" s="11">
        <v>85</v>
      </c>
      <c r="D49" s="11" t="s">
        <v>14</v>
      </c>
      <c r="E49" s="11">
        <v>5681</v>
      </c>
    </row>
    <row r="50" spans="1:5" x14ac:dyDescent="0.35">
      <c r="A50" s="11" t="s">
        <v>20</v>
      </c>
      <c r="B50" s="11">
        <v>170</v>
      </c>
      <c r="D50" s="11" t="s">
        <v>14</v>
      </c>
      <c r="E50" s="11">
        <v>1059</v>
      </c>
    </row>
    <row r="51" spans="1:5" x14ac:dyDescent="0.35">
      <c r="A51" s="11" t="s">
        <v>20</v>
      </c>
      <c r="B51" s="11">
        <v>330</v>
      </c>
      <c r="D51" s="11" t="s">
        <v>14</v>
      </c>
      <c r="E51" s="11">
        <v>1194</v>
      </c>
    </row>
    <row r="52" spans="1:5" x14ac:dyDescent="0.35">
      <c r="A52" s="11" t="s">
        <v>20</v>
      </c>
      <c r="B52" s="11">
        <v>127</v>
      </c>
      <c r="D52" s="11" t="s">
        <v>14</v>
      </c>
      <c r="E52" s="11">
        <v>30</v>
      </c>
    </row>
    <row r="53" spans="1:5" x14ac:dyDescent="0.35">
      <c r="A53" s="11" t="s">
        <v>20</v>
      </c>
      <c r="B53" s="11">
        <v>411</v>
      </c>
      <c r="D53" s="11" t="s">
        <v>14</v>
      </c>
      <c r="E53" s="11">
        <v>75</v>
      </c>
    </row>
    <row r="54" spans="1:5" x14ac:dyDescent="0.35">
      <c r="A54" s="11" t="s">
        <v>20</v>
      </c>
      <c r="B54" s="11">
        <v>180</v>
      </c>
      <c r="D54" s="11" t="s">
        <v>14</v>
      </c>
      <c r="E54" s="11">
        <v>955</v>
      </c>
    </row>
    <row r="55" spans="1:5" x14ac:dyDescent="0.35">
      <c r="A55" s="11" t="s">
        <v>20</v>
      </c>
      <c r="B55" s="11">
        <v>374</v>
      </c>
      <c r="D55" s="11" t="s">
        <v>14</v>
      </c>
      <c r="E55" s="11">
        <v>67</v>
      </c>
    </row>
    <row r="56" spans="1:5" x14ac:dyDescent="0.35">
      <c r="A56" s="11" t="s">
        <v>20</v>
      </c>
      <c r="B56" s="11">
        <v>71</v>
      </c>
      <c r="D56" s="11" t="s">
        <v>14</v>
      </c>
      <c r="E56" s="11">
        <v>5</v>
      </c>
    </row>
    <row r="57" spans="1:5" x14ac:dyDescent="0.35">
      <c r="A57" s="11" t="s">
        <v>20</v>
      </c>
      <c r="B57" s="11">
        <v>203</v>
      </c>
      <c r="D57" s="11" t="s">
        <v>14</v>
      </c>
      <c r="E57" s="11">
        <v>26</v>
      </c>
    </row>
    <row r="58" spans="1:5" x14ac:dyDescent="0.35">
      <c r="A58" s="11" t="s">
        <v>20</v>
      </c>
      <c r="B58" s="11">
        <v>113</v>
      </c>
      <c r="D58" s="11" t="s">
        <v>14</v>
      </c>
      <c r="E58" s="11">
        <v>1130</v>
      </c>
    </row>
    <row r="59" spans="1:5" x14ac:dyDescent="0.35">
      <c r="A59" s="11" t="s">
        <v>20</v>
      </c>
      <c r="B59" s="11">
        <v>96</v>
      </c>
      <c r="D59" s="11" t="s">
        <v>14</v>
      </c>
      <c r="E59" s="11">
        <v>782</v>
      </c>
    </row>
    <row r="60" spans="1:5" x14ac:dyDescent="0.35">
      <c r="A60" s="11" t="s">
        <v>20</v>
      </c>
      <c r="B60" s="11">
        <v>498</v>
      </c>
      <c r="D60" s="11" t="s">
        <v>14</v>
      </c>
      <c r="E60" s="11">
        <v>210</v>
      </c>
    </row>
    <row r="61" spans="1:5" x14ac:dyDescent="0.35">
      <c r="A61" s="11" t="s">
        <v>20</v>
      </c>
      <c r="B61" s="11">
        <v>180</v>
      </c>
      <c r="D61" s="11" t="s">
        <v>14</v>
      </c>
      <c r="E61" s="11">
        <v>136</v>
      </c>
    </row>
    <row r="62" spans="1:5" x14ac:dyDescent="0.35">
      <c r="A62" s="11" t="s">
        <v>20</v>
      </c>
      <c r="B62" s="11">
        <v>27</v>
      </c>
      <c r="D62" s="11" t="s">
        <v>14</v>
      </c>
      <c r="E62" s="11">
        <v>86</v>
      </c>
    </row>
    <row r="63" spans="1:5" x14ac:dyDescent="0.35">
      <c r="A63" s="11" t="s">
        <v>20</v>
      </c>
      <c r="B63" s="11">
        <v>2331</v>
      </c>
      <c r="D63" s="11" t="s">
        <v>14</v>
      </c>
      <c r="E63" s="11">
        <v>19</v>
      </c>
    </row>
    <row r="64" spans="1:5" x14ac:dyDescent="0.35">
      <c r="A64" s="11" t="s">
        <v>20</v>
      </c>
      <c r="B64" s="11">
        <v>113</v>
      </c>
      <c r="D64" s="11" t="s">
        <v>14</v>
      </c>
      <c r="E64" s="11">
        <v>886</v>
      </c>
    </row>
    <row r="65" spans="1:5" x14ac:dyDescent="0.35">
      <c r="A65" s="11" t="s">
        <v>20</v>
      </c>
      <c r="B65" s="11">
        <v>164</v>
      </c>
      <c r="D65" s="11" t="s">
        <v>14</v>
      </c>
      <c r="E65" s="11">
        <v>35</v>
      </c>
    </row>
    <row r="66" spans="1:5" x14ac:dyDescent="0.35">
      <c r="A66" s="11" t="s">
        <v>20</v>
      </c>
      <c r="B66" s="11">
        <v>164</v>
      </c>
      <c r="D66" s="11" t="s">
        <v>14</v>
      </c>
      <c r="E66" s="11">
        <v>24</v>
      </c>
    </row>
    <row r="67" spans="1:5" x14ac:dyDescent="0.35">
      <c r="A67" s="11" t="s">
        <v>20</v>
      </c>
      <c r="B67" s="11">
        <v>336</v>
      </c>
      <c r="D67" s="11" t="s">
        <v>14</v>
      </c>
      <c r="E67" s="11">
        <v>86</v>
      </c>
    </row>
    <row r="68" spans="1:5" x14ac:dyDescent="0.35">
      <c r="A68" s="11" t="s">
        <v>20</v>
      </c>
      <c r="B68" s="11">
        <v>1917</v>
      </c>
      <c r="D68" s="11" t="s">
        <v>14</v>
      </c>
      <c r="E68" s="11">
        <v>243</v>
      </c>
    </row>
    <row r="69" spans="1:5" x14ac:dyDescent="0.35">
      <c r="A69" s="11" t="s">
        <v>20</v>
      </c>
      <c r="B69" s="11">
        <v>95</v>
      </c>
      <c r="D69" s="11" t="s">
        <v>14</v>
      </c>
      <c r="E69" s="11">
        <v>65</v>
      </c>
    </row>
    <row r="70" spans="1:5" x14ac:dyDescent="0.35">
      <c r="A70" s="11" t="s">
        <v>20</v>
      </c>
      <c r="B70" s="11">
        <v>147</v>
      </c>
      <c r="D70" s="11" t="s">
        <v>14</v>
      </c>
      <c r="E70" s="11">
        <v>100</v>
      </c>
    </row>
    <row r="71" spans="1:5" x14ac:dyDescent="0.35">
      <c r="A71" s="11" t="s">
        <v>20</v>
      </c>
      <c r="B71" s="11">
        <v>86</v>
      </c>
      <c r="D71" s="11" t="s">
        <v>14</v>
      </c>
      <c r="E71" s="11">
        <v>168</v>
      </c>
    </row>
    <row r="72" spans="1:5" x14ac:dyDescent="0.35">
      <c r="A72" s="11" t="s">
        <v>20</v>
      </c>
      <c r="B72" s="11">
        <v>83</v>
      </c>
      <c r="D72" s="11" t="s">
        <v>14</v>
      </c>
      <c r="E72" s="11">
        <v>13</v>
      </c>
    </row>
    <row r="73" spans="1:5" x14ac:dyDescent="0.35">
      <c r="A73" s="11" t="s">
        <v>20</v>
      </c>
      <c r="B73" s="11">
        <v>676</v>
      </c>
      <c r="D73" s="11" t="s">
        <v>14</v>
      </c>
      <c r="E73" s="11">
        <v>1</v>
      </c>
    </row>
    <row r="74" spans="1:5" x14ac:dyDescent="0.35">
      <c r="A74" s="11" t="s">
        <v>20</v>
      </c>
      <c r="B74" s="11">
        <v>361</v>
      </c>
      <c r="D74" s="11" t="s">
        <v>14</v>
      </c>
      <c r="E74" s="11">
        <v>40</v>
      </c>
    </row>
    <row r="75" spans="1:5" x14ac:dyDescent="0.35">
      <c r="A75" s="11" t="s">
        <v>20</v>
      </c>
      <c r="B75" s="11">
        <v>131</v>
      </c>
      <c r="D75" s="11" t="s">
        <v>14</v>
      </c>
      <c r="E75" s="11">
        <v>226</v>
      </c>
    </row>
    <row r="76" spans="1:5" x14ac:dyDescent="0.35">
      <c r="A76" s="11" t="s">
        <v>20</v>
      </c>
      <c r="B76" s="11">
        <v>126</v>
      </c>
      <c r="D76" s="11" t="s">
        <v>14</v>
      </c>
      <c r="E76" s="11">
        <v>1625</v>
      </c>
    </row>
    <row r="77" spans="1:5" x14ac:dyDescent="0.35">
      <c r="A77" s="11" t="s">
        <v>20</v>
      </c>
      <c r="B77" s="11">
        <v>275</v>
      </c>
      <c r="D77" s="11" t="s">
        <v>14</v>
      </c>
      <c r="E77" s="11">
        <v>143</v>
      </c>
    </row>
    <row r="78" spans="1:5" x14ac:dyDescent="0.35">
      <c r="A78" s="11" t="s">
        <v>20</v>
      </c>
      <c r="B78" s="11">
        <v>67</v>
      </c>
      <c r="D78" s="11" t="s">
        <v>14</v>
      </c>
      <c r="E78" s="11">
        <v>934</v>
      </c>
    </row>
    <row r="79" spans="1:5" x14ac:dyDescent="0.35">
      <c r="A79" s="11" t="s">
        <v>20</v>
      </c>
      <c r="B79" s="11">
        <v>154</v>
      </c>
      <c r="D79" s="11" t="s">
        <v>14</v>
      </c>
      <c r="E79" s="11">
        <v>17</v>
      </c>
    </row>
    <row r="80" spans="1:5" x14ac:dyDescent="0.35">
      <c r="A80" s="11" t="s">
        <v>20</v>
      </c>
      <c r="B80" s="11">
        <v>1782</v>
      </c>
      <c r="D80" s="11" t="s">
        <v>14</v>
      </c>
      <c r="E80" s="11">
        <v>2179</v>
      </c>
    </row>
    <row r="81" spans="1:5" x14ac:dyDescent="0.35">
      <c r="A81" s="11" t="s">
        <v>20</v>
      </c>
      <c r="B81" s="11">
        <v>903</v>
      </c>
      <c r="D81" s="11" t="s">
        <v>14</v>
      </c>
      <c r="E81" s="11">
        <v>931</v>
      </c>
    </row>
    <row r="82" spans="1:5" x14ac:dyDescent="0.35">
      <c r="A82" s="11" t="s">
        <v>20</v>
      </c>
      <c r="B82" s="11">
        <v>94</v>
      </c>
      <c r="D82" s="11" t="s">
        <v>14</v>
      </c>
      <c r="E82" s="11">
        <v>92</v>
      </c>
    </row>
    <row r="83" spans="1:5" x14ac:dyDescent="0.35">
      <c r="A83" s="11" t="s">
        <v>20</v>
      </c>
      <c r="B83" s="11">
        <v>180</v>
      </c>
      <c r="D83" s="11" t="s">
        <v>14</v>
      </c>
      <c r="E83" s="11">
        <v>57</v>
      </c>
    </row>
    <row r="84" spans="1:5" x14ac:dyDescent="0.35">
      <c r="A84" s="11" t="s">
        <v>20</v>
      </c>
      <c r="B84" s="11">
        <v>533</v>
      </c>
      <c r="D84" s="11" t="s">
        <v>14</v>
      </c>
      <c r="E84" s="11">
        <v>41</v>
      </c>
    </row>
    <row r="85" spans="1:5" x14ac:dyDescent="0.35">
      <c r="A85" s="11" t="s">
        <v>20</v>
      </c>
      <c r="B85" s="11">
        <v>2443</v>
      </c>
      <c r="D85" s="11" t="s">
        <v>14</v>
      </c>
      <c r="E85" s="11">
        <v>1</v>
      </c>
    </row>
    <row r="86" spans="1:5" x14ac:dyDescent="0.35">
      <c r="A86" s="11" t="s">
        <v>20</v>
      </c>
      <c r="B86" s="11">
        <v>89</v>
      </c>
      <c r="D86" s="11" t="s">
        <v>14</v>
      </c>
      <c r="E86" s="11">
        <v>101</v>
      </c>
    </row>
    <row r="87" spans="1:5" x14ac:dyDescent="0.35">
      <c r="A87" s="11" t="s">
        <v>20</v>
      </c>
      <c r="B87" s="11">
        <v>159</v>
      </c>
      <c r="D87" s="11" t="s">
        <v>14</v>
      </c>
      <c r="E87" s="11">
        <v>1335</v>
      </c>
    </row>
    <row r="88" spans="1:5" x14ac:dyDescent="0.35">
      <c r="A88" s="11" t="s">
        <v>20</v>
      </c>
      <c r="B88" s="11">
        <v>50</v>
      </c>
      <c r="D88" s="11" t="s">
        <v>14</v>
      </c>
      <c r="E88" s="11">
        <v>15</v>
      </c>
    </row>
    <row r="89" spans="1:5" x14ac:dyDescent="0.35">
      <c r="A89" s="11" t="s">
        <v>20</v>
      </c>
      <c r="B89" s="11">
        <v>186</v>
      </c>
      <c r="D89" s="11" t="s">
        <v>14</v>
      </c>
      <c r="E89" s="11">
        <v>454</v>
      </c>
    </row>
    <row r="90" spans="1:5" x14ac:dyDescent="0.35">
      <c r="A90" s="11" t="s">
        <v>20</v>
      </c>
      <c r="B90" s="11">
        <v>1071</v>
      </c>
      <c r="D90" s="11" t="s">
        <v>14</v>
      </c>
      <c r="E90" s="11">
        <v>3182</v>
      </c>
    </row>
    <row r="91" spans="1:5" x14ac:dyDescent="0.35">
      <c r="A91" s="11" t="s">
        <v>20</v>
      </c>
      <c r="B91" s="11">
        <v>117</v>
      </c>
      <c r="D91" s="11" t="s">
        <v>14</v>
      </c>
      <c r="E91" s="11">
        <v>15</v>
      </c>
    </row>
    <row r="92" spans="1:5" x14ac:dyDescent="0.35">
      <c r="A92" s="11" t="s">
        <v>20</v>
      </c>
      <c r="B92" s="11">
        <v>70</v>
      </c>
      <c r="D92" s="11" t="s">
        <v>14</v>
      </c>
      <c r="E92" s="11">
        <v>133</v>
      </c>
    </row>
    <row r="93" spans="1:5" x14ac:dyDescent="0.35">
      <c r="A93" s="11" t="s">
        <v>20</v>
      </c>
      <c r="B93" s="11">
        <v>135</v>
      </c>
      <c r="D93" s="11" t="s">
        <v>14</v>
      </c>
      <c r="E93" s="11">
        <v>2062</v>
      </c>
    </row>
    <row r="94" spans="1:5" x14ac:dyDescent="0.35">
      <c r="A94" s="11" t="s">
        <v>20</v>
      </c>
      <c r="B94" s="11">
        <v>768</v>
      </c>
      <c r="D94" s="11" t="s">
        <v>14</v>
      </c>
      <c r="E94" s="11">
        <v>29</v>
      </c>
    </row>
    <row r="95" spans="1:5" x14ac:dyDescent="0.35">
      <c r="A95" s="11" t="s">
        <v>20</v>
      </c>
      <c r="B95" s="11">
        <v>199</v>
      </c>
      <c r="D95" s="11" t="s">
        <v>14</v>
      </c>
      <c r="E95" s="11">
        <v>132</v>
      </c>
    </row>
    <row r="96" spans="1:5" x14ac:dyDescent="0.35">
      <c r="A96" s="11" t="s">
        <v>20</v>
      </c>
      <c r="B96" s="11">
        <v>107</v>
      </c>
      <c r="D96" s="11" t="s">
        <v>14</v>
      </c>
      <c r="E96" s="11">
        <v>137</v>
      </c>
    </row>
    <row r="97" spans="1:5" x14ac:dyDescent="0.35">
      <c r="A97" s="11" t="s">
        <v>20</v>
      </c>
      <c r="B97" s="11">
        <v>195</v>
      </c>
      <c r="D97" s="11" t="s">
        <v>14</v>
      </c>
      <c r="E97" s="11">
        <v>908</v>
      </c>
    </row>
    <row r="98" spans="1:5" x14ac:dyDescent="0.35">
      <c r="A98" s="11" t="s">
        <v>20</v>
      </c>
      <c r="B98" s="11">
        <v>3376</v>
      </c>
      <c r="D98" s="11" t="s">
        <v>14</v>
      </c>
      <c r="E98" s="11">
        <v>10</v>
      </c>
    </row>
    <row r="99" spans="1:5" x14ac:dyDescent="0.35">
      <c r="A99" s="11" t="s">
        <v>20</v>
      </c>
      <c r="B99" s="11">
        <v>41</v>
      </c>
      <c r="D99" s="11" t="s">
        <v>14</v>
      </c>
      <c r="E99" s="11">
        <v>1910</v>
      </c>
    </row>
    <row r="100" spans="1:5" x14ac:dyDescent="0.35">
      <c r="A100" s="11" t="s">
        <v>20</v>
      </c>
      <c r="B100" s="11">
        <v>1821</v>
      </c>
      <c r="D100" s="11" t="s">
        <v>14</v>
      </c>
      <c r="E100" s="11">
        <v>38</v>
      </c>
    </row>
    <row r="101" spans="1:5" x14ac:dyDescent="0.35">
      <c r="A101" s="11" t="s">
        <v>20</v>
      </c>
      <c r="B101" s="11">
        <v>164</v>
      </c>
      <c r="D101" s="11" t="s">
        <v>14</v>
      </c>
      <c r="E101" s="11">
        <v>104</v>
      </c>
    </row>
    <row r="102" spans="1:5" x14ac:dyDescent="0.35">
      <c r="A102" s="11" t="s">
        <v>20</v>
      </c>
      <c r="B102" s="11">
        <v>157</v>
      </c>
      <c r="D102" s="11" t="s">
        <v>14</v>
      </c>
      <c r="E102" s="11">
        <v>49</v>
      </c>
    </row>
    <row r="103" spans="1:5" x14ac:dyDescent="0.35">
      <c r="A103" s="11" t="s">
        <v>20</v>
      </c>
      <c r="B103" s="11">
        <v>246</v>
      </c>
      <c r="D103" s="11" t="s">
        <v>14</v>
      </c>
      <c r="E103" s="11">
        <v>1</v>
      </c>
    </row>
    <row r="104" spans="1:5" x14ac:dyDescent="0.35">
      <c r="A104" s="11" t="s">
        <v>20</v>
      </c>
      <c r="B104" s="11">
        <v>1396</v>
      </c>
      <c r="D104" s="11" t="s">
        <v>14</v>
      </c>
      <c r="E104" s="11">
        <v>245</v>
      </c>
    </row>
    <row r="105" spans="1:5" x14ac:dyDescent="0.35">
      <c r="A105" s="11" t="s">
        <v>20</v>
      </c>
      <c r="B105" s="11">
        <v>2506</v>
      </c>
      <c r="D105" s="11" t="s">
        <v>14</v>
      </c>
      <c r="E105" s="11">
        <v>32</v>
      </c>
    </row>
    <row r="106" spans="1:5" x14ac:dyDescent="0.35">
      <c r="A106" s="11" t="s">
        <v>20</v>
      </c>
      <c r="B106" s="11">
        <v>244</v>
      </c>
      <c r="D106" s="11" t="s">
        <v>14</v>
      </c>
      <c r="E106" s="11">
        <v>7</v>
      </c>
    </row>
    <row r="107" spans="1:5" x14ac:dyDescent="0.35">
      <c r="A107" s="11" t="s">
        <v>20</v>
      </c>
      <c r="B107" s="11">
        <v>146</v>
      </c>
      <c r="D107" s="11" t="s">
        <v>14</v>
      </c>
      <c r="E107" s="11">
        <v>803</v>
      </c>
    </row>
    <row r="108" spans="1:5" x14ac:dyDescent="0.35">
      <c r="A108" s="11" t="s">
        <v>20</v>
      </c>
      <c r="B108" s="11">
        <v>1267</v>
      </c>
      <c r="D108" s="11" t="s">
        <v>14</v>
      </c>
      <c r="E108" s="11">
        <v>16</v>
      </c>
    </row>
    <row r="109" spans="1:5" x14ac:dyDescent="0.35">
      <c r="A109" s="11" t="s">
        <v>20</v>
      </c>
      <c r="B109" s="11">
        <v>1561</v>
      </c>
      <c r="D109" s="11" t="s">
        <v>14</v>
      </c>
      <c r="E109" s="11">
        <v>31</v>
      </c>
    </row>
    <row r="110" spans="1:5" x14ac:dyDescent="0.35">
      <c r="A110" s="11" t="s">
        <v>20</v>
      </c>
      <c r="B110" s="11">
        <v>48</v>
      </c>
      <c r="D110" s="11" t="s">
        <v>14</v>
      </c>
      <c r="E110" s="11">
        <v>108</v>
      </c>
    </row>
    <row r="111" spans="1:5" x14ac:dyDescent="0.35">
      <c r="A111" s="11" t="s">
        <v>20</v>
      </c>
      <c r="B111" s="11">
        <v>2739</v>
      </c>
      <c r="D111" s="11" t="s">
        <v>14</v>
      </c>
      <c r="E111" s="11">
        <v>30</v>
      </c>
    </row>
    <row r="112" spans="1:5" x14ac:dyDescent="0.35">
      <c r="A112" s="11" t="s">
        <v>20</v>
      </c>
      <c r="B112" s="11">
        <v>3537</v>
      </c>
      <c r="D112" s="11" t="s">
        <v>14</v>
      </c>
      <c r="E112" s="11">
        <v>17</v>
      </c>
    </row>
    <row r="113" spans="1:5" x14ac:dyDescent="0.35">
      <c r="A113" s="11" t="s">
        <v>20</v>
      </c>
      <c r="B113" s="11">
        <v>2107</v>
      </c>
      <c r="D113" s="11" t="s">
        <v>14</v>
      </c>
      <c r="E113" s="11">
        <v>80</v>
      </c>
    </row>
    <row r="114" spans="1:5" x14ac:dyDescent="0.35">
      <c r="A114" s="11" t="s">
        <v>20</v>
      </c>
      <c r="B114" s="11">
        <v>3318</v>
      </c>
      <c r="D114" s="11" t="s">
        <v>14</v>
      </c>
      <c r="E114" s="11">
        <v>2468</v>
      </c>
    </row>
    <row r="115" spans="1:5" x14ac:dyDescent="0.35">
      <c r="A115" s="11" t="s">
        <v>20</v>
      </c>
      <c r="B115" s="11">
        <v>340</v>
      </c>
      <c r="D115" s="11" t="s">
        <v>14</v>
      </c>
      <c r="E115" s="11">
        <v>26</v>
      </c>
    </row>
    <row r="116" spans="1:5" x14ac:dyDescent="0.35">
      <c r="A116" s="11" t="s">
        <v>20</v>
      </c>
      <c r="B116" s="11">
        <v>1442</v>
      </c>
      <c r="D116" s="11" t="s">
        <v>14</v>
      </c>
      <c r="E116" s="11">
        <v>73</v>
      </c>
    </row>
    <row r="117" spans="1:5" x14ac:dyDescent="0.35">
      <c r="A117" s="11" t="s">
        <v>20</v>
      </c>
      <c r="B117" s="11">
        <v>126</v>
      </c>
      <c r="D117" s="11" t="s">
        <v>14</v>
      </c>
      <c r="E117" s="11">
        <v>128</v>
      </c>
    </row>
    <row r="118" spans="1:5" x14ac:dyDescent="0.35">
      <c r="A118" s="11" t="s">
        <v>20</v>
      </c>
      <c r="B118" s="11">
        <v>524</v>
      </c>
      <c r="D118" s="11" t="s">
        <v>14</v>
      </c>
      <c r="E118" s="11">
        <v>33</v>
      </c>
    </row>
    <row r="119" spans="1:5" x14ac:dyDescent="0.35">
      <c r="A119" s="11" t="s">
        <v>20</v>
      </c>
      <c r="B119" s="11">
        <v>1989</v>
      </c>
      <c r="D119" s="11" t="s">
        <v>14</v>
      </c>
      <c r="E119" s="11">
        <v>1072</v>
      </c>
    </row>
    <row r="120" spans="1:5" x14ac:dyDescent="0.35">
      <c r="A120" s="11" t="s">
        <v>20</v>
      </c>
      <c r="B120" s="11">
        <v>157</v>
      </c>
      <c r="D120" s="11" t="s">
        <v>14</v>
      </c>
      <c r="E120" s="11">
        <v>393</v>
      </c>
    </row>
    <row r="121" spans="1:5" x14ac:dyDescent="0.35">
      <c r="A121" s="11" t="s">
        <v>20</v>
      </c>
      <c r="B121" s="11">
        <v>4498</v>
      </c>
      <c r="D121" s="11" t="s">
        <v>14</v>
      </c>
      <c r="E121" s="11">
        <v>1257</v>
      </c>
    </row>
    <row r="122" spans="1:5" x14ac:dyDescent="0.35">
      <c r="A122" s="11" t="s">
        <v>20</v>
      </c>
      <c r="B122" s="11">
        <v>80</v>
      </c>
      <c r="D122" s="11" t="s">
        <v>14</v>
      </c>
      <c r="E122" s="11">
        <v>328</v>
      </c>
    </row>
    <row r="123" spans="1:5" x14ac:dyDescent="0.35">
      <c r="A123" s="11" t="s">
        <v>20</v>
      </c>
      <c r="B123" s="11">
        <v>43</v>
      </c>
      <c r="D123" s="11" t="s">
        <v>14</v>
      </c>
      <c r="E123" s="11">
        <v>147</v>
      </c>
    </row>
    <row r="124" spans="1:5" x14ac:dyDescent="0.35">
      <c r="A124" s="11" t="s">
        <v>20</v>
      </c>
      <c r="B124" s="11">
        <v>2053</v>
      </c>
      <c r="D124" s="11" t="s">
        <v>14</v>
      </c>
      <c r="E124" s="11">
        <v>830</v>
      </c>
    </row>
    <row r="125" spans="1:5" x14ac:dyDescent="0.35">
      <c r="A125" s="11" t="s">
        <v>20</v>
      </c>
      <c r="B125" s="11">
        <v>168</v>
      </c>
      <c r="D125" s="11" t="s">
        <v>14</v>
      </c>
      <c r="E125" s="11">
        <v>331</v>
      </c>
    </row>
    <row r="126" spans="1:5" x14ac:dyDescent="0.35">
      <c r="A126" s="11" t="s">
        <v>20</v>
      </c>
      <c r="B126" s="11">
        <v>4289</v>
      </c>
      <c r="D126" s="11" t="s">
        <v>14</v>
      </c>
      <c r="E126" s="11">
        <v>25</v>
      </c>
    </row>
    <row r="127" spans="1:5" x14ac:dyDescent="0.35">
      <c r="A127" s="11" t="s">
        <v>20</v>
      </c>
      <c r="B127" s="11">
        <v>165</v>
      </c>
      <c r="D127" s="11" t="s">
        <v>14</v>
      </c>
      <c r="E127" s="11">
        <v>3483</v>
      </c>
    </row>
    <row r="128" spans="1:5" x14ac:dyDescent="0.35">
      <c r="A128" s="11" t="s">
        <v>20</v>
      </c>
      <c r="B128" s="11">
        <v>1815</v>
      </c>
      <c r="D128" s="11" t="s">
        <v>14</v>
      </c>
      <c r="E128" s="11">
        <v>923</v>
      </c>
    </row>
    <row r="129" spans="1:5" x14ac:dyDescent="0.35">
      <c r="A129" s="11" t="s">
        <v>20</v>
      </c>
      <c r="B129" s="11">
        <v>397</v>
      </c>
      <c r="D129" s="11" t="s">
        <v>14</v>
      </c>
      <c r="E129" s="11">
        <v>1</v>
      </c>
    </row>
    <row r="130" spans="1:5" x14ac:dyDescent="0.35">
      <c r="A130" s="11" t="s">
        <v>20</v>
      </c>
      <c r="B130" s="11">
        <v>1539</v>
      </c>
      <c r="D130" s="11" t="s">
        <v>14</v>
      </c>
      <c r="E130" s="11">
        <v>33</v>
      </c>
    </row>
    <row r="131" spans="1:5" x14ac:dyDescent="0.35">
      <c r="A131" s="11" t="s">
        <v>20</v>
      </c>
      <c r="B131" s="11">
        <v>138</v>
      </c>
      <c r="D131" s="11" t="s">
        <v>14</v>
      </c>
      <c r="E131" s="11">
        <v>40</v>
      </c>
    </row>
    <row r="132" spans="1:5" x14ac:dyDescent="0.35">
      <c r="A132" s="11" t="s">
        <v>20</v>
      </c>
      <c r="B132" s="11">
        <v>3594</v>
      </c>
      <c r="D132" s="11" t="s">
        <v>14</v>
      </c>
      <c r="E132" s="11">
        <v>23</v>
      </c>
    </row>
    <row r="133" spans="1:5" x14ac:dyDescent="0.35">
      <c r="A133" s="11" t="s">
        <v>20</v>
      </c>
      <c r="B133" s="11">
        <v>5880</v>
      </c>
      <c r="D133" s="11" t="s">
        <v>14</v>
      </c>
      <c r="E133" s="11">
        <v>75</v>
      </c>
    </row>
    <row r="134" spans="1:5" x14ac:dyDescent="0.35">
      <c r="A134" s="11" t="s">
        <v>20</v>
      </c>
      <c r="B134" s="11">
        <v>112</v>
      </c>
      <c r="D134" s="11" t="s">
        <v>14</v>
      </c>
      <c r="E134" s="11">
        <v>2176</v>
      </c>
    </row>
    <row r="135" spans="1:5" x14ac:dyDescent="0.35">
      <c r="A135" s="11" t="s">
        <v>20</v>
      </c>
      <c r="B135" s="11">
        <v>943</v>
      </c>
      <c r="D135" s="11" t="s">
        <v>14</v>
      </c>
      <c r="E135" s="11">
        <v>441</v>
      </c>
    </row>
    <row r="136" spans="1:5" x14ac:dyDescent="0.35">
      <c r="A136" s="11" t="s">
        <v>20</v>
      </c>
      <c r="B136" s="11">
        <v>2468</v>
      </c>
      <c r="D136" s="11" t="s">
        <v>14</v>
      </c>
      <c r="E136" s="11">
        <v>25</v>
      </c>
    </row>
    <row r="137" spans="1:5" x14ac:dyDescent="0.35">
      <c r="A137" s="11" t="s">
        <v>20</v>
      </c>
      <c r="B137" s="11">
        <v>2551</v>
      </c>
      <c r="D137" s="11" t="s">
        <v>14</v>
      </c>
      <c r="E137" s="11">
        <v>127</v>
      </c>
    </row>
    <row r="138" spans="1:5" x14ac:dyDescent="0.35">
      <c r="A138" s="11" t="s">
        <v>20</v>
      </c>
      <c r="B138" s="11">
        <v>101</v>
      </c>
      <c r="D138" s="11" t="s">
        <v>14</v>
      </c>
      <c r="E138" s="11">
        <v>355</v>
      </c>
    </row>
    <row r="139" spans="1:5" x14ac:dyDescent="0.35">
      <c r="A139" s="11" t="s">
        <v>20</v>
      </c>
      <c r="B139" s="11">
        <v>92</v>
      </c>
      <c r="D139" s="11" t="s">
        <v>14</v>
      </c>
      <c r="E139" s="11">
        <v>44</v>
      </c>
    </row>
    <row r="140" spans="1:5" x14ac:dyDescent="0.35">
      <c r="A140" s="11" t="s">
        <v>20</v>
      </c>
      <c r="B140" s="11">
        <v>62</v>
      </c>
      <c r="D140" s="11" t="s">
        <v>14</v>
      </c>
      <c r="E140" s="11">
        <v>67</v>
      </c>
    </row>
    <row r="141" spans="1:5" x14ac:dyDescent="0.35">
      <c r="A141" s="11" t="s">
        <v>20</v>
      </c>
      <c r="B141" s="11">
        <v>149</v>
      </c>
      <c r="D141" s="11" t="s">
        <v>14</v>
      </c>
      <c r="E141" s="11">
        <v>1068</v>
      </c>
    </row>
    <row r="142" spans="1:5" x14ac:dyDescent="0.35">
      <c r="A142" s="11" t="s">
        <v>20</v>
      </c>
      <c r="B142" s="11">
        <v>329</v>
      </c>
      <c r="D142" s="11" t="s">
        <v>14</v>
      </c>
      <c r="E142" s="11">
        <v>424</v>
      </c>
    </row>
    <row r="143" spans="1:5" x14ac:dyDescent="0.35">
      <c r="A143" s="11" t="s">
        <v>20</v>
      </c>
      <c r="B143" s="11">
        <v>97</v>
      </c>
      <c r="D143" s="11" t="s">
        <v>14</v>
      </c>
      <c r="E143" s="11">
        <v>151</v>
      </c>
    </row>
    <row r="144" spans="1:5" x14ac:dyDescent="0.35">
      <c r="A144" s="11" t="s">
        <v>20</v>
      </c>
      <c r="B144" s="11">
        <v>1784</v>
      </c>
      <c r="D144" s="11" t="s">
        <v>14</v>
      </c>
      <c r="E144" s="11">
        <v>1608</v>
      </c>
    </row>
    <row r="145" spans="1:5" x14ac:dyDescent="0.35">
      <c r="A145" s="11" t="s">
        <v>20</v>
      </c>
      <c r="B145" s="11">
        <v>1684</v>
      </c>
      <c r="D145" s="11" t="s">
        <v>14</v>
      </c>
      <c r="E145" s="11">
        <v>941</v>
      </c>
    </row>
    <row r="146" spans="1:5" x14ac:dyDescent="0.35">
      <c r="A146" s="11" t="s">
        <v>20</v>
      </c>
      <c r="B146" s="11">
        <v>250</v>
      </c>
      <c r="D146" s="11" t="s">
        <v>14</v>
      </c>
      <c r="E146" s="11">
        <v>1</v>
      </c>
    </row>
    <row r="147" spans="1:5" x14ac:dyDescent="0.35">
      <c r="A147" s="11" t="s">
        <v>20</v>
      </c>
      <c r="B147" s="11">
        <v>238</v>
      </c>
      <c r="D147" s="11" t="s">
        <v>14</v>
      </c>
      <c r="E147" s="11">
        <v>40</v>
      </c>
    </row>
    <row r="148" spans="1:5" x14ac:dyDescent="0.35">
      <c r="A148" s="11" t="s">
        <v>20</v>
      </c>
      <c r="B148" s="11">
        <v>53</v>
      </c>
      <c r="D148" s="11" t="s">
        <v>14</v>
      </c>
      <c r="E148" s="11">
        <v>3015</v>
      </c>
    </row>
    <row r="149" spans="1:5" x14ac:dyDescent="0.35">
      <c r="A149" s="11" t="s">
        <v>20</v>
      </c>
      <c r="B149" s="11">
        <v>214</v>
      </c>
      <c r="D149" s="11" t="s">
        <v>14</v>
      </c>
      <c r="E149" s="11">
        <v>435</v>
      </c>
    </row>
    <row r="150" spans="1:5" x14ac:dyDescent="0.35">
      <c r="A150" s="11" t="s">
        <v>20</v>
      </c>
      <c r="B150" s="11">
        <v>222</v>
      </c>
      <c r="D150" s="11" t="s">
        <v>14</v>
      </c>
      <c r="E150" s="11">
        <v>714</v>
      </c>
    </row>
    <row r="151" spans="1:5" x14ac:dyDescent="0.35">
      <c r="A151" s="11" t="s">
        <v>20</v>
      </c>
      <c r="B151" s="11">
        <v>1884</v>
      </c>
      <c r="D151" s="11" t="s">
        <v>14</v>
      </c>
      <c r="E151" s="11">
        <v>5497</v>
      </c>
    </row>
    <row r="152" spans="1:5" x14ac:dyDescent="0.35">
      <c r="A152" s="11" t="s">
        <v>20</v>
      </c>
      <c r="B152" s="11">
        <v>218</v>
      </c>
      <c r="D152" s="11" t="s">
        <v>14</v>
      </c>
      <c r="E152" s="11">
        <v>418</v>
      </c>
    </row>
    <row r="153" spans="1:5" x14ac:dyDescent="0.35">
      <c r="A153" s="11" t="s">
        <v>20</v>
      </c>
      <c r="B153" s="11">
        <v>6465</v>
      </c>
      <c r="D153" s="11" t="s">
        <v>14</v>
      </c>
      <c r="E153" s="11">
        <v>1439</v>
      </c>
    </row>
    <row r="154" spans="1:5" x14ac:dyDescent="0.35">
      <c r="A154" s="11" t="s">
        <v>20</v>
      </c>
      <c r="B154" s="11">
        <v>59</v>
      </c>
      <c r="D154" s="11" t="s">
        <v>14</v>
      </c>
      <c r="E154" s="11">
        <v>15</v>
      </c>
    </row>
    <row r="155" spans="1:5" x14ac:dyDescent="0.35">
      <c r="A155" s="11" t="s">
        <v>20</v>
      </c>
      <c r="B155" s="11">
        <v>88</v>
      </c>
      <c r="D155" s="11" t="s">
        <v>14</v>
      </c>
      <c r="E155" s="11">
        <v>1999</v>
      </c>
    </row>
    <row r="156" spans="1:5" x14ac:dyDescent="0.35">
      <c r="A156" s="11" t="s">
        <v>20</v>
      </c>
      <c r="B156" s="11">
        <v>1697</v>
      </c>
      <c r="D156" s="11" t="s">
        <v>14</v>
      </c>
      <c r="E156" s="11">
        <v>118</v>
      </c>
    </row>
    <row r="157" spans="1:5" x14ac:dyDescent="0.35">
      <c r="A157" s="11" t="s">
        <v>20</v>
      </c>
      <c r="B157" s="11">
        <v>92</v>
      </c>
      <c r="D157" s="11" t="s">
        <v>14</v>
      </c>
      <c r="E157" s="11">
        <v>162</v>
      </c>
    </row>
    <row r="158" spans="1:5" x14ac:dyDescent="0.35">
      <c r="A158" s="11" t="s">
        <v>20</v>
      </c>
      <c r="B158" s="11">
        <v>186</v>
      </c>
      <c r="D158" s="11" t="s">
        <v>14</v>
      </c>
      <c r="E158" s="11">
        <v>83</v>
      </c>
    </row>
    <row r="159" spans="1:5" x14ac:dyDescent="0.35">
      <c r="A159" s="11" t="s">
        <v>20</v>
      </c>
      <c r="B159" s="11">
        <v>138</v>
      </c>
      <c r="D159" s="11" t="s">
        <v>14</v>
      </c>
      <c r="E159" s="11">
        <v>747</v>
      </c>
    </row>
    <row r="160" spans="1:5" x14ac:dyDescent="0.35">
      <c r="A160" s="11" t="s">
        <v>20</v>
      </c>
      <c r="B160" s="11">
        <v>261</v>
      </c>
      <c r="D160" s="11" t="s">
        <v>14</v>
      </c>
      <c r="E160" s="11">
        <v>84</v>
      </c>
    </row>
    <row r="161" spans="1:5" x14ac:dyDescent="0.35">
      <c r="A161" s="11" t="s">
        <v>20</v>
      </c>
      <c r="B161" s="11">
        <v>107</v>
      </c>
      <c r="D161" s="11" t="s">
        <v>14</v>
      </c>
      <c r="E161" s="11">
        <v>91</v>
      </c>
    </row>
    <row r="162" spans="1:5" x14ac:dyDescent="0.35">
      <c r="A162" s="11" t="s">
        <v>20</v>
      </c>
      <c r="B162" s="11">
        <v>199</v>
      </c>
      <c r="D162" s="11" t="s">
        <v>14</v>
      </c>
      <c r="E162" s="11">
        <v>792</v>
      </c>
    </row>
    <row r="163" spans="1:5" x14ac:dyDescent="0.35">
      <c r="A163" s="11" t="s">
        <v>20</v>
      </c>
      <c r="B163" s="11">
        <v>5512</v>
      </c>
      <c r="D163" s="11" t="s">
        <v>14</v>
      </c>
      <c r="E163" s="11">
        <v>32</v>
      </c>
    </row>
    <row r="164" spans="1:5" x14ac:dyDescent="0.35">
      <c r="A164" s="11" t="s">
        <v>20</v>
      </c>
      <c r="B164" s="11">
        <v>86</v>
      </c>
      <c r="D164" s="11" t="s">
        <v>14</v>
      </c>
      <c r="E164" s="11">
        <v>186</v>
      </c>
    </row>
    <row r="165" spans="1:5" x14ac:dyDescent="0.35">
      <c r="A165" s="11" t="s">
        <v>20</v>
      </c>
      <c r="B165" s="11">
        <v>2768</v>
      </c>
      <c r="D165" s="11" t="s">
        <v>14</v>
      </c>
      <c r="E165" s="11">
        <v>605</v>
      </c>
    </row>
    <row r="166" spans="1:5" x14ac:dyDescent="0.35">
      <c r="A166" s="11" t="s">
        <v>20</v>
      </c>
      <c r="B166" s="11">
        <v>48</v>
      </c>
      <c r="D166" s="11" t="s">
        <v>14</v>
      </c>
      <c r="E166" s="11">
        <v>1</v>
      </c>
    </row>
    <row r="167" spans="1:5" x14ac:dyDescent="0.35">
      <c r="A167" s="11" t="s">
        <v>20</v>
      </c>
      <c r="B167" s="11">
        <v>87</v>
      </c>
      <c r="D167" s="11" t="s">
        <v>14</v>
      </c>
      <c r="E167" s="11">
        <v>31</v>
      </c>
    </row>
    <row r="168" spans="1:5" x14ac:dyDescent="0.35">
      <c r="A168" s="11" t="s">
        <v>20</v>
      </c>
      <c r="B168" s="11">
        <v>1894</v>
      </c>
      <c r="D168" s="11" t="s">
        <v>14</v>
      </c>
      <c r="E168" s="11">
        <v>1181</v>
      </c>
    </row>
    <row r="169" spans="1:5" x14ac:dyDescent="0.35">
      <c r="A169" s="11" t="s">
        <v>20</v>
      </c>
      <c r="B169" s="11">
        <v>282</v>
      </c>
      <c r="D169" s="11" t="s">
        <v>14</v>
      </c>
      <c r="E169" s="11">
        <v>39</v>
      </c>
    </row>
    <row r="170" spans="1:5" x14ac:dyDescent="0.35">
      <c r="A170" s="11" t="s">
        <v>20</v>
      </c>
      <c r="B170" s="11">
        <v>116</v>
      </c>
      <c r="D170" s="11" t="s">
        <v>14</v>
      </c>
      <c r="E170" s="11">
        <v>46</v>
      </c>
    </row>
    <row r="171" spans="1:5" x14ac:dyDescent="0.35">
      <c r="A171" s="11" t="s">
        <v>20</v>
      </c>
      <c r="B171" s="11">
        <v>83</v>
      </c>
      <c r="D171" s="11" t="s">
        <v>14</v>
      </c>
      <c r="E171" s="11">
        <v>105</v>
      </c>
    </row>
    <row r="172" spans="1:5" x14ac:dyDescent="0.35">
      <c r="A172" s="11" t="s">
        <v>20</v>
      </c>
      <c r="B172" s="11">
        <v>91</v>
      </c>
      <c r="D172" s="11" t="s">
        <v>14</v>
      </c>
      <c r="E172" s="11">
        <v>535</v>
      </c>
    </row>
    <row r="173" spans="1:5" x14ac:dyDescent="0.35">
      <c r="A173" s="11" t="s">
        <v>20</v>
      </c>
      <c r="B173" s="11">
        <v>546</v>
      </c>
      <c r="D173" s="11" t="s">
        <v>14</v>
      </c>
      <c r="E173" s="11">
        <v>16</v>
      </c>
    </row>
    <row r="174" spans="1:5" x14ac:dyDescent="0.35">
      <c r="A174" s="11" t="s">
        <v>20</v>
      </c>
      <c r="B174" s="11">
        <v>393</v>
      </c>
      <c r="D174" s="11" t="s">
        <v>14</v>
      </c>
      <c r="E174" s="11">
        <v>575</v>
      </c>
    </row>
    <row r="175" spans="1:5" x14ac:dyDescent="0.35">
      <c r="A175" s="11" t="s">
        <v>20</v>
      </c>
      <c r="B175" s="11">
        <v>133</v>
      </c>
      <c r="D175" s="11" t="s">
        <v>14</v>
      </c>
      <c r="E175" s="11">
        <v>1120</v>
      </c>
    </row>
    <row r="176" spans="1:5" x14ac:dyDescent="0.35">
      <c r="A176" s="11" t="s">
        <v>20</v>
      </c>
      <c r="B176" s="11">
        <v>254</v>
      </c>
      <c r="D176" s="11" t="s">
        <v>14</v>
      </c>
      <c r="E176" s="11">
        <v>113</v>
      </c>
    </row>
    <row r="177" spans="1:5" x14ac:dyDescent="0.35">
      <c r="A177" s="11" t="s">
        <v>20</v>
      </c>
      <c r="B177" s="11">
        <v>176</v>
      </c>
      <c r="D177" s="11" t="s">
        <v>14</v>
      </c>
      <c r="E177" s="11">
        <v>1538</v>
      </c>
    </row>
    <row r="178" spans="1:5" x14ac:dyDescent="0.35">
      <c r="A178" s="11" t="s">
        <v>20</v>
      </c>
      <c r="B178" s="11">
        <v>337</v>
      </c>
      <c r="D178" s="11" t="s">
        <v>14</v>
      </c>
      <c r="E178" s="11">
        <v>9</v>
      </c>
    </row>
    <row r="179" spans="1:5" x14ac:dyDescent="0.35">
      <c r="A179" s="11" t="s">
        <v>20</v>
      </c>
      <c r="B179" s="11">
        <v>107</v>
      </c>
      <c r="D179" s="11" t="s">
        <v>14</v>
      </c>
      <c r="E179" s="11">
        <v>554</v>
      </c>
    </row>
    <row r="180" spans="1:5" x14ac:dyDescent="0.35">
      <c r="A180" s="11" t="s">
        <v>20</v>
      </c>
      <c r="B180" s="11">
        <v>183</v>
      </c>
      <c r="D180" s="11" t="s">
        <v>14</v>
      </c>
      <c r="E180" s="11">
        <v>648</v>
      </c>
    </row>
    <row r="181" spans="1:5" x14ac:dyDescent="0.35">
      <c r="A181" s="11" t="s">
        <v>20</v>
      </c>
      <c r="B181" s="11">
        <v>72</v>
      </c>
      <c r="D181" s="11" t="s">
        <v>14</v>
      </c>
      <c r="E181" s="11">
        <v>21</v>
      </c>
    </row>
    <row r="182" spans="1:5" x14ac:dyDescent="0.35">
      <c r="A182" s="11" t="s">
        <v>20</v>
      </c>
      <c r="B182" s="11">
        <v>295</v>
      </c>
      <c r="D182" s="11" t="s">
        <v>14</v>
      </c>
      <c r="E182" s="11">
        <v>54</v>
      </c>
    </row>
    <row r="183" spans="1:5" x14ac:dyDescent="0.35">
      <c r="A183" s="11" t="s">
        <v>20</v>
      </c>
      <c r="B183" s="11">
        <v>142</v>
      </c>
      <c r="D183" s="11" t="s">
        <v>14</v>
      </c>
      <c r="E183" s="11">
        <v>120</v>
      </c>
    </row>
    <row r="184" spans="1:5" x14ac:dyDescent="0.35">
      <c r="A184" s="11" t="s">
        <v>20</v>
      </c>
      <c r="B184" s="11">
        <v>85</v>
      </c>
      <c r="D184" s="11" t="s">
        <v>14</v>
      </c>
      <c r="E184" s="11">
        <v>579</v>
      </c>
    </row>
    <row r="185" spans="1:5" x14ac:dyDescent="0.35">
      <c r="A185" s="11" t="s">
        <v>20</v>
      </c>
      <c r="B185" s="11">
        <v>659</v>
      </c>
      <c r="D185" s="11" t="s">
        <v>14</v>
      </c>
      <c r="E185" s="11">
        <v>2072</v>
      </c>
    </row>
    <row r="186" spans="1:5" x14ac:dyDescent="0.35">
      <c r="A186" s="11" t="s">
        <v>20</v>
      </c>
      <c r="B186" s="11">
        <v>121</v>
      </c>
      <c r="D186" s="11" t="s">
        <v>14</v>
      </c>
      <c r="E186" s="11">
        <v>0</v>
      </c>
    </row>
    <row r="187" spans="1:5" x14ac:dyDescent="0.35">
      <c r="A187" s="11" t="s">
        <v>20</v>
      </c>
      <c r="B187" s="11">
        <v>3742</v>
      </c>
      <c r="D187" s="11" t="s">
        <v>14</v>
      </c>
      <c r="E187" s="11">
        <v>1796</v>
      </c>
    </row>
    <row r="188" spans="1:5" x14ac:dyDescent="0.35">
      <c r="A188" s="11" t="s">
        <v>20</v>
      </c>
      <c r="B188" s="11">
        <v>223</v>
      </c>
      <c r="D188" s="11" t="s">
        <v>14</v>
      </c>
      <c r="E188" s="11">
        <v>62</v>
      </c>
    </row>
    <row r="189" spans="1:5" x14ac:dyDescent="0.35">
      <c r="A189" s="11" t="s">
        <v>20</v>
      </c>
      <c r="B189" s="11">
        <v>133</v>
      </c>
      <c r="D189" s="11" t="s">
        <v>14</v>
      </c>
      <c r="E189" s="11">
        <v>347</v>
      </c>
    </row>
    <row r="190" spans="1:5" x14ac:dyDescent="0.35">
      <c r="A190" s="11" t="s">
        <v>20</v>
      </c>
      <c r="B190" s="11">
        <v>5168</v>
      </c>
      <c r="D190" s="11" t="s">
        <v>14</v>
      </c>
      <c r="E190" s="11">
        <v>19</v>
      </c>
    </row>
    <row r="191" spans="1:5" x14ac:dyDescent="0.35">
      <c r="A191" s="11" t="s">
        <v>20</v>
      </c>
      <c r="B191" s="11">
        <v>307</v>
      </c>
      <c r="D191" s="11" t="s">
        <v>14</v>
      </c>
      <c r="E191" s="11">
        <v>1258</v>
      </c>
    </row>
    <row r="192" spans="1:5" x14ac:dyDescent="0.35">
      <c r="A192" s="11" t="s">
        <v>20</v>
      </c>
      <c r="B192" s="11">
        <v>2441</v>
      </c>
      <c r="D192" s="11" t="s">
        <v>14</v>
      </c>
      <c r="E192" s="11">
        <v>362</v>
      </c>
    </row>
    <row r="193" spans="1:5" x14ac:dyDescent="0.35">
      <c r="A193" s="11" t="s">
        <v>20</v>
      </c>
      <c r="B193" s="11">
        <v>1385</v>
      </c>
      <c r="D193" s="11" t="s">
        <v>14</v>
      </c>
      <c r="E193" s="11">
        <v>133</v>
      </c>
    </row>
    <row r="194" spans="1:5" x14ac:dyDescent="0.35">
      <c r="A194" s="11" t="s">
        <v>20</v>
      </c>
      <c r="B194" s="11">
        <v>190</v>
      </c>
      <c r="D194" s="11" t="s">
        <v>14</v>
      </c>
      <c r="E194" s="11">
        <v>846</v>
      </c>
    </row>
    <row r="195" spans="1:5" x14ac:dyDescent="0.35">
      <c r="A195" s="11" t="s">
        <v>20</v>
      </c>
      <c r="B195" s="11">
        <v>470</v>
      </c>
      <c r="D195" s="11" t="s">
        <v>14</v>
      </c>
      <c r="E195" s="11">
        <v>10</v>
      </c>
    </row>
    <row r="196" spans="1:5" x14ac:dyDescent="0.35">
      <c r="A196" s="11" t="s">
        <v>20</v>
      </c>
      <c r="B196" s="11">
        <v>253</v>
      </c>
      <c r="D196" s="11" t="s">
        <v>14</v>
      </c>
      <c r="E196" s="11">
        <v>191</v>
      </c>
    </row>
    <row r="197" spans="1:5" x14ac:dyDescent="0.35">
      <c r="A197" s="11" t="s">
        <v>20</v>
      </c>
      <c r="B197" s="11">
        <v>1113</v>
      </c>
      <c r="D197" s="11" t="s">
        <v>14</v>
      </c>
      <c r="E197" s="11">
        <v>1979</v>
      </c>
    </row>
    <row r="198" spans="1:5" x14ac:dyDescent="0.35">
      <c r="A198" s="11" t="s">
        <v>20</v>
      </c>
      <c r="B198" s="11">
        <v>2283</v>
      </c>
      <c r="D198" s="11" t="s">
        <v>14</v>
      </c>
      <c r="E198" s="11">
        <v>63</v>
      </c>
    </row>
    <row r="199" spans="1:5" x14ac:dyDescent="0.35">
      <c r="A199" s="11" t="s">
        <v>20</v>
      </c>
      <c r="B199" s="11">
        <v>1095</v>
      </c>
      <c r="D199" s="11" t="s">
        <v>14</v>
      </c>
      <c r="E199" s="11">
        <v>6080</v>
      </c>
    </row>
    <row r="200" spans="1:5" x14ac:dyDescent="0.35">
      <c r="A200" s="11" t="s">
        <v>20</v>
      </c>
      <c r="B200" s="11">
        <v>1690</v>
      </c>
      <c r="D200" s="11" t="s">
        <v>14</v>
      </c>
      <c r="E200" s="11">
        <v>80</v>
      </c>
    </row>
    <row r="201" spans="1:5" x14ac:dyDescent="0.35">
      <c r="A201" s="11" t="s">
        <v>20</v>
      </c>
      <c r="B201" s="11">
        <v>191</v>
      </c>
      <c r="D201" s="11" t="s">
        <v>14</v>
      </c>
      <c r="E201" s="11">
        <v>9</v>
      </c>
    </row>
    <row r="202" spans="1:5" x14ac:dyDescent="0.35">
      <c r="A202" s="11" t="s">
        <v>20</v>
      </c>
      <c r="B202" s="11">
        <v>2013</v>
      </c>
      <c r="D202" s="11" t="s">
        <v>14</v>
      </c>
      <c r="E202" s="11">
        <v>1784</v>
      </c>
    </row>
    <row r="203" spans="1:5" x14ac:dyDescent="0.35">
      <c r="A203" s="11" t="s">
        <v>20</v>
      </c>
      <c r="B203" s="11">
        <v>1703</v>
      </c>
      <c r="D203" s="11" t="s">
        <v>14</v>
      </c>
      <c r="E203" s="11">
        <v>243</v>
      </c>
    </row>
    <row r="204" spans="1:5" x14ac:dyDescent="0.35">
      <c r="A204" s="11" t="s">
        <v>20</v>
      </c>
      <c r="B204" s="11">
        <v>80</v>
      </c>
      <c r="D204" s="11" t="s">
        <v>14</v>
      </c>
      <c r="E204" s="11">
        <v>1296</v>
      </c>
    </row>
    <row r="205" spans="1:5" x14ac:dyDescent="0.35">
      <c r="A205" s="11" t="s">
        <v>20</v>
      </c>
      <c r="B205" s="11">
        <v>41</v>
      </c>
      <c r="D205" s="11" t="s">
        <v>14</v>
      </c>
      <c r="E205" s="11">
        <v>77</v>
      </c>
    </row>
    <row r="206" spans="1:5" x14ac:dyDescent="0.35">
      <c r="A206" s="11" t="s">
        <v>20</v>
      </c>
      <c r="B206" s="11">
        <v>187</v>
      </c>
      <c r="D206" s="11" t="s">
        <v>14</v>
      </c>
      <c r="E206" s="11">
        <v>395</v>
      </c>
    </row>
    <row r="207" spans="1:5" x14ac:dyDescent="0.35">
      <c r="A207" s="11" t="s">
        <v>20</v>
      </c>
      <c r="B207" s="11">
        <v>2875</v>
      </c>
      <c r="D207" s="11" t="s">
        <v>14</v>
      </c>
      <c r="E207" s="11">
        <v>49</v>
      </c>
    </row>
    <row r="208" spans="1:5" x14ac:dyDescent="0.35">
      <c r="A208" s="11" t="s">
        <v>20</v>
      </c>
      <c r="B208" s="11">
        <v>88</v>
      </c>
      <c r="D208" s="11" t="s">
        <v>14</v>
      </c>
      <c r="E208" s="11">
        <v>180</v>
      </c>
    </row>
    <row r="209" spans="1:5" x14ac:dyDescent="0.35">
      <c r="A209" s="11" t="s">
        <v>20</v>
      </c>
      <c r="B209" s="11">
        <v>191</v>
      </c>
      <c r="D209" s="11" t="s">
        <v>14</v>
      </c>
      <c r="E209" s="11">
        <v>2690</v>
      </c>
    </row>
    <row r="210" spans="1:5" x14ac:dyDescent="0.35">
      <c r="A210" s="11" t="s">
        <v>20</v>
      </c>
      <c r="B210" s="11">
        <v>139</v>
      </c>
      <c r="D210" s="11" t="s">
        <v>14</v>
      </c>
      <c r="E210" s="11">
        <v>2779</v>
      </c>
    </row>
    <row r="211" spans="1:5" x14ac:dyDescent="0.35">
      <c r="A211" s="11" t="s">
        <v>20</v>
      </c>
      <c r="B211" s="11">
        <v>186</v>
      </c>
      <c r="D211" s="11" t="s">
        <v>14</v>
      </c>
      <c r="E211" s="11">
        <v>92</v>
      </c>
    </row>
    <row r="212" spans="1:5" x14ac:dyDescent="0.35">
      <c r="A212" s="11" t="s">
        <v>20</v>
      </c>
      <c r="B212" s="11">
        <v>112</v>
      </c>
      <c r="D212" s="11" t="s">
        <v>14</v>
      </c>
      <c r="E212" s="11">
        <v>1028</v>
      </c>
    </row>
    <row r="213" spans="1:5" x14ac:dyDescent="0.35">
      <c r="A213" s="11" t="s">
        <v>20</v>
      </c>
      <c r="B213" s="11">
        <v>101</v>
      </c>
      <c r="D213" s="11" t="s">
        <v>14</v>
      </c>
      <c r="E213" s="11">
        <v>26</v>
      </c>
    </row>
    <row r="214" spans="1:5" x14ac:dyDescent="0.35">
      <c r="A214" s="11" t="s">
        <v>20</v>
      </c>
      <c r="B214" s="11">
        <v>206</v>
      </c>
      <c r="D214" s="11" t="s">
        <v>14</v>
      </c>
      <c r="E214" s="11">
        <v>1790</v>
      </c>
    </row>
    <row r="215" spans="1:5" x14ac:dyDescent="0.35">
      <c r="A215" s="11" t="s">
        <v>20</v>
      </c>
      <c r="B215" s="11">
        <v>154</v>
      </c>
      <c r="D215" s="11" t="s">
        <v>14</v>
      </c>
      <c r="E215" s="11">
        <v>37</v>
      </c>
    </row>
    <row r="216" spans="1:5" x14ac:dyDescent="0.35">
      <c r="A216" s="11" t="s">
        <v>20</v>
      </c>
      <c r="B216" s="11">
        <v>5966</v>
      </c>
      <c r="D216" s="11" t="s">
        <v>14</v>
      </c>
      <c r="E216" s="11">
        <v>35</v>
      </c>
    </row>
    <row r="217" spans="1:5" x14ac:dyDescent="0.35">
      <c r="A217" s="11" t="s">
        <v>20</v>
      </c>
      <c r="B217" s="11">
        <v>169</v>
      </c>
      <c r="D217" s="11" t="s">
        <v>14</v>
      </c>
      <c r="E217" s="11">
        <v>558</v>
      </c>
    </row>
    <row r="218" spans="1:5" x14ac:dyDescent="0.35">
      <c r="A218" s="11" t="s">
        <v>20</v>
      </c>
      <c r="B218" s="11">
        <v>2106</v>
      </c>
      <c r="D218" s="11" t="s">
        <v>14</v>
      </c>
      <c r="E218" s="11">
        <v>64</v>
      </c>
    </row>
    <row r="219" spans="1:5" x14ac:dyDescent="0.35">
      <c r="A219" s="11" t="s">
        <v>20</v>
      </c>
      <c r="B219" s="11">
        <v>131</v>
      </c>
      <c r="D219" s="11" t="s">
        <v>14</v>
      </c>
      <c r="E219" s="11">
        <v>245</v>
      </c>
    </row>
    <row r="220" spans="1:5" x14ac:dyDescent="0.35">
      <c r="A220" s="11" t="s">
        <v>20</v>
      </c>
      <c r="B220" s="11">
        <v>84</v>
      </c>
      <c r="D220" s="11" t="s">
        <v>14</v>
      </c>
      <c r="E220" s="11">
        <v>71</v>
      </c>
    </row>
    <row r="221" spans="1:5" x14ac:dyDescent="0.35">
      <c r="A221" s="11" t="s">
        <v>20</v>
      </c>
      <c r="B221" s="11">
        <v>155</v>
      </c>
      <c r="D221" s="11" t="s">
        <v>14</v>
      </c>
      <c r="E221" s="11">
        <v>42</v>
      </c>
    </row>
    <row r="222" spans="1:5" x14ac:dyDescent="0.35">
      <c r="A222" s="11" t="s">
        <v>20</v>
      </c>
      <c r="B222" s="11">
        <v>189</v>
      </c>
      <c r="D222" s="11" t="s">
        <v>14</v>
      </c>
      <c r="E222" s="11">
        <v>156</v>
      </c>
    </row>
    <row r="223" spans="1:5" x14ac:dyDescent="0.35">
      <c r="A223" s="11" t="s">
        <v>20</v>
      </c>
      <c r="B223" s="11">
        <v>4799</v>
      </c>
      <c r="D223" s="11" t="s">
        <v>14</v>
      </c>
      <c r="E223" s="11">
        <v>1368</v>
      </c>
    </row>
    <row r="224" spans="1:5" x14ac:dyDescent="0.35">
      <c r="A224" s="11" t="s">
        <v>20</v>
      </c>
      <c r="B224" s="11">
        <v>1137</v>
      </c>
      <c r="D224" s="11" t="s">
        <v>14</v>
      </c>
      <c r="E224" s="11">
        <v>102</v>
      </c>
    </row>
    <row r="225" spans="1:5" x14ac:dyDescent="0.35">
      <c r="A225" s="11" t="s">
        <v>20</v>
      </c>
      <c r="B225" s="11">
        <v>1152</v>
      </c>
      <c r="D225" s="11" t="s">
        <v>14</v>
      </c>
      <c r="E225" s="11">
        <v>86</v>
      </c>
    </row>
    <row r="226" spans="1:5" x14ac:dyDescent="0.35">
      <c r="A226" s="11" t="s">
        <v>20</v>
      </c>
      <c r="B226" s="11">
        <v>50</v>
      </c>
      <c r="D226" s="11" t="s">
        <v>14</v>
      </c>
      <c r="E226" s="11">
        <v>253</v>
      </c>
    </row>
    <row r="227" spans="1:5" x14ac:dyDescent="0.35">
      <c r="A227" s="11" t="s">
        <v>20</v>
      </c>
      <c r="B227" s="11">
        <v>3059</v>
      </c>
      <c r="D227" s="11" t="s">
        <v>14</v>
      </c>
      <c r="E227" s="11">
        <v>157</v>
      </c>
    </row>
    <row r="228" spans="1:5" x14ac:dyDescent="0.35">
      <c r="A228" s="11" t="s">
        <v>20</v>
      </c>
      <c r="B228" s="11">
        <v>34</v>
      </c>
      <c r="D228" s="11" t="s">
        <v>14</v>
      </c>
      <c r="E228" s="11">
        <v>183</v>
      </c>
    </row>
    <row r="229" spans="1:5" x14ac:dyDescent="0.35">
      <c r="A229" s="11" t="s">
        <v>20</v>
      </c>
      <c r="B229" s="11">
        <v>220</v>
      </c>
      <c r="D229" s="11" t="s">
        <v>14</v>
      </c>
      <c r="E229" s="11">
        <v>82</v>
      </c>
    </row>
    <row r="230" spans="1:5" x14ac:dyDescent="0.35">
      <c r="A230" s="11" t="s">
        <v>20</v>
      </c>
      <c r="B230" s="11">
        <v>1604</v>
      </c>
      <c r="D230" s="11" t="s">
        <v>14</v>
      </c>
      <c r="E230" s="11">
        <v>1</v>
      </c>
    </row>
    <row r="231" spans="1:5" x14ac:dyDescent="0.35">
      <c r="A231" s="11" t="s">
        <v>20</v>
      </c>
      <c r="B231" s="11">
        <v>454</v>
      </c>
      <c r="D231" s="11" t="s">
        <v>14</v>
      </c>
      <c r="E231" s="11">
        <v>1198</v>
      </c>
    </row>
    <row r="232" spans="1:5" x14ac:dyDescent="0.35">
      <c r="A232" s="11" t="s">
        <v>20</v>
      </c>
      <c r="B232" s="11">
        <v>123</v>
      </c>
      <c r="D232" s="11" t="s">
        <v>14</v>
      </c>
      <c r="E232" s="11">
        <v>648</v>
      </c>
    </row>
    <row r="233" spans="1:5" x14ac:dyDescent="0.35">
      <c r="A233" s="11" t="s">
        <v>20</v>
      </c>
      <c r="B233" s="11">
        <v>299</v>
      </c>
      <c r="D233" s="11" t="s">
        <v>14</v>
      </c>
      <c r="E233" s="11">
        <v>64</v>
      </c>
    </row>
    <row r="234" spans="1:5" x14ac:dyDescent="0.35">
      <c r="A234" s="11" t="s">
        <v>20</v>
      </c>
      <c r="B234" s="11">
        <v>2237</v>
      </c>
      <c r="D234" s="11" t="s">
        <v>14</v>
      </c>
      <c r="E234" s="11">
        <v>62</v>
      </c>
    </row>
    <row r="235" spans="1:5" x14ac:dyDescent="0.35">
      <c r="A235" s="11" t="s">
        <v>20</v>
      </c>
      <c r="B235" s="11">
        <v>645</v>
      </c>
      <c r="D235" s="11" t="s">
        <v>14</v>
      </c>
      <c r="E235" s="11">
        <v>750</v>
      </c>
    </row>
    <row r="236" spans="1:5" x14ac:dyDescent="0.35">
      <c r="A236" s="11" t="s">
        <v>20</v>
      </c>
      <c r="B236" s="11">
        <v>484</v>
      </c>
      <c r="D236" s="11" t="s">
        <v>14</v>
      </c>
      <c r="E236" s="11">
        <v>105</v>
      </c>
    </row>
    <row r="237" spans="1:5" x14ac:dyDescent="0.35">
      <c r="A237" s="11" t="s">
        <v>20</v>
      </c>
      <c r="B237" s="11">
        <v>154</v>
      </c>
      <c r="D237" s="11" t="s">
        <v>14</v>
      </c>
      <c r="E237" s="11">
        <v>2604</v>
      </c>
    </row>
    <row r="238" spans="1:5" x14ac:dyDescent="0.35">
      <c r="A238" s="11" t="s">
        <v>20</v>
      </c>
      <c r="B238" s="11">
        <v>82</v>
      </c>
      <c r="D238" s="11" t="s">
        <v>14</v>
      </c>
      <c r="E238" s="11">
        <v>65</v>
      </c>
    </row>
    <row r="239" spans="1:5" x14ac:dyDescent="0.35">
      <c r="A239" s="11" t="s">
        <v>20</v>
      </c>
      <c r="B239" s="11">
        <v>134</v>
      </c>
      <c r="D239" s="11" t="s">
        <v>14</v>
      </c>
      <c r="E239" s="11">
        <v>94</v>
      </c>
    </row>
    <row r="240" spans="1:5" x14ac:dyDescent="0.35">
      <c r="A240" s="11" t="s">
        <v>20</v>
      </c>
      <c r="B240" s="11">
        <v>5203</v>
      </c>
      <c r="D240" s="11" t="s">
        <v>14</v>
      </c>
      <c r="E240" s="11">
        <v>257</v>
      </c>
    </row>
    <row r="241" spans="1:5" x14ac:dyDescent="0.35">
      <c r="A241" s="11" t="s">
        <v>20</v>
      </c>
      <c r="B241" s="11">
        <v>94</v>
      </c>
      <c r="D241" s="11" t="s">
        <v>14</v>
      </c>
      <c r="E241" s="11">
        <v>2928</v>
      </c>
    </row>
    <row r="242" spans="1:5" x14ac:dyDescent="0.35">
      <c r="A242" s="11" t="s">
        <v>20</v>
      </c>
      <c r="B242" s="11">
        <v>205</v>
      </c>
      <c r="D242" s="11" t="s">
        <v>14</v>
      </c>
      <c r="E242" s="11">
        <v>4697</v>
      </c>
    </row>
    <row r="243" spans="1:5" x14ac:dyDescent="0.35">
      <c r="A243" s="11" t="s">
        <v>20</v>
      </c>
      <c r="B243" s="11">
        <v>92</v>
      </c>
      <c r="D243" s="11" t="s">
        <v>14</v>
      </c>
      <c r="E243" s="11">
        <v>2915</v>
      </c>
    </row>
    <row r="244" spans="1:5" x14ac:dyDescent="0.35">
      <c r="A244" s="11" t="s">
        <v>20</v>
      </c>
      <c r="B244" s="11">
        <v>219</v>
      </c>
      <c r="D244" s="11" t="s">
        <v>14</v>
      </c>
      <c r="E244" s="11">
        <v>18</v>
      </c>
    </row>
    <row r="245" spans="1:5" x14ac:dyDescent="0.35">
      <c r="A245" s="11" t="s">
        <v>20</v>
      </c>
      <c r="B245" s="11">
        <v>2526</v>
      </c>
      <c r="D245" s="11" t="s">
        <v>14</v>
      </c>
      <c r="E245" s="11">
        <v>602</v>
      </c>
    </row>
    <row r="246" spans="1:5" x14ac:dyDescent="0.35">
      <c r="A246" s="11" t="s">
        <v>20</v>
      </c>
      <c r="B246" s="11">
        <v>94</v>
      </c>
      <c r="D246" s="11" t="s">
        <v>14</v>
      </c>
      <c r="E246" s="11">
        <v>1</v>
      </c>
    </row>
    <row r="247" spans="1:5" x14ac:dyDescent="0.35">
      <c r="A247" s="11" t="s">
        <v>20</v>
      </c>
      <c r="B247" s="11">
        <v>1713</v>
      </c>
      <c r="D247" s="11" t="s">
        <v>14</v>
      </c>
      <c r="E247" s="11">
        <v>3868</v>
      </c>
    </row>
    <row r="248" spans="1:5" x14ac:dyDescent="0.35">
      <c r="A248" s="11" t="s">
        <v>20</v>
      </c>
      <c r="B248" s="11">
        <v>249</v>
      </c>
      <c r="D248" s="11" t="s">
        <v>14</v>
      </c>
      <c r="E248" s="11">
        <v>504</v>
      </c>
    </row>
    <row r="249" spans="1:5" x14ac:dyDescent="0.35">
      <c r="A249" s="11" t="s">
        <v>20</v>
      </c>
      <c r="B249" s="11">
        <v>192</v>
      </c>
      <c r="D249" s="11" t="s">
        <v>14</v>
      </c>
      <c r="E249" s="11">
        <v>14</v>
      </c>
    </row>
    <row r="250" spans="1:5" x14ac:dyDescent="0.35">
      <c r="A250" s="11" t="s">
        <v>20</v>
      </c>
      <c r="B250" s="11">
        <v>247</v>
      </c>
      <c r="D250" s="11" t="s">
        <v>14</v>
      </c>
      <c r="E250" s="11">
        <v>750</v>
      </c>
    </row>
    <row r="251" spans="1:5" x14ac:dyDescent="0.35">
      <c r="A251" s="11" t="s">
        <v>20</v>
      </c>
      <c r="B251" s="11">
        <v>2293</v>
      </c>
      <c r="D251" s="11" t="s">
        <v>14</v>
      </c>
      <c r="E251" s="11">
        <v>77</v>
      </c>
    </row>
    <row r="252" spans="1:5" x14ac:dyDescent="0.35">
      <c r="A252" s="11" t="s">
        <v>20</v>
      </c>
      <c r="B252" s="11">
        <v>3131</v>
      </c>
      <c r="D252" s="11" t="s">
        <v>14</v>
      </c>
      <c r="E252" s="11">
        <v>752</v>
      </c>
    </row>
    <row r="253" spans="1:5" x14ac:dyDescent="0.35">
      <c r="A253" s="11" t="s">
        <v>20</v>
      </c>
      <c r="B253" s="11">
        <v>143</v>
      </c>
      <c r="D253" s="11" t="s">
        <v>14</v>
      </c>
      <c r="E253" s="11">
        <v>131</v>
      </c>
    </row>
    <row r="254" spans="1:5" x14ac:dyDescent="0.35">
      <c r="A254" s="11" t="s">
        <v>20</v>
      </c>
      <c r="B254" s="11">
        <v>296</v>
      </c>
      <c r="D254" s="11" t="s">
        <v>14</v>
      </c>
      <c r="E254" s="11">
        <v>87</v>
      </c>
    </row>
    <row r="255" spans="1:5" x14ac:dyDescent="0.35">
      <c r="A255" s="11" t="s">
        <v>20</v>
      </c>
      <c r="B255" s="11">
        <v>170</v>
      </c>
      <c r="D255" s="11" t="s">
        <v>14</v>
      </c>
      <c r="E255" s="11">
        <v>1063</v>
      </c>
    </row>
    <row r="256" spans="1:5" x14ac:dyDescent="0.35">
      <c r="A256" s="11" t="s">
        <v>20</v>
      </c>
      <c r="B256" s="11">
        <v>86</v>
      </c>
      <c r="D256" s="11" t="s">
        <v>14</v>
      </c>
      <c r="E256" s="11">
        <v>76</v>
      </c>
    </row>
    <row r="257" spans="1:5" x14ac:dyDescent="0.35">
      <c r="A257" s="11" t="s">
        <v>20</v>
      </c>
      <c r="B257" s="11">
        <v>6286</v>
      </c>
      <c r="D257" s="11" t="s">
        <v>14</v>
      </c>
      <c r="E257" s="11">
        <v>4428</v>
      </c>
    </row>
    <row r="258" spans="1:5" x14ac:dyDescent="0.35">
      <c r="A258" s="11" t="s">
        <v>20</v>
      </c>
      <c r="B258" s="11">
        <v>3727</v>
      </c>
      <c r="D258" s="11" t="s">
        <v>14</v>
      </c>
      <c r="E258" s="11">
        <v>58</v>
      </c>
    </row>
    <row r="259" spans="1:5" x14ac:dyDescent="0.35">
      <c r="A259" s="11" t="s">
        <v>20</v>
      </c>
      <c r="B259" s="11">
        <v>1605</v>
      </c>
      <c r="D259" s="11" t="s">
        <v>14</v>
      </c>
      <c r="E259" s="11">
        <v>111</v>
      </c>
    </row>
    <row r="260" spans="1:5" x14ac:dyDescent="0.35">
      <c r="A260" s="11" t="s">
        <v>20</v>
      </c>
      <c r="B260" s="11">
        <v>2120</v>
      </c>
      <c r="D260" s="11" t="s">
        <v>14</v>
      </c>
      <c r="E260" s="11">
        <v>2955</v>
      </c>
    </row>
    <row r="261" spans="1:5" x14ac:dyDescent="0.35">
      <c r="A261" s="11" t="s">
        <v>20</v>
      </c>
      <c r="B261" s="11">
        <v>50</v>
      </c>
      <c r="D261" s="11" t="s">
        <v>14</v>
      </c>
      <c r="E261" s="11">
        <v>1657</v>
      </c>
    </row>
    <row r="262" spans="1:5" x14ac:dyDescent="0.35">
      <c r="A262" s="11" t="s">
        <v>20</v>
      </c>
      <c r="B262" s="11">
        <v>2080</v>
      </c>
      <c r="D262" s="11" t="s">
        <v>14</v>
      </c>
      <c r="E262" s="11">
        <v>926</v>
      </c>
    </row>
    <row r="263" spans="1:5" x14ac:dyDescent="0.35">
      <c r="A263" s="11" t="s">
        <v>20</v>
      </c>
      <c r="B263" s="11">
        <v>2105</v>
      </c>
      <c r="D263" s="11" t="s">
        <v>14</v>
      </c>
      <c r="E263" s="11">
        <v>77</v>
      </c>
    </row>
    <row r="264" spans="1:5" x14ac:dyDescent="0.35">
      <c r="A264" s="11" t="s">
        <v>20</v>
      </c>
      <c r="B264" s="11">
        <v>2436</v>
      </c>
      <c r="D264" s="11" t="s">
        <v>14</v>
      </c>
      <c r="E264" s="11">
        <v>1748</v>
      </c>
    </row>
    <row r="265" spans="1:5" x14ac:dyDescent="0.35">
      <c r="A265" s="11" t="s">
        <v>20</v>
      </c>
      <c r="B265" s="11">
        <v>80</v>
      </c>
      <c r="D265" s="11" t="s">
        <v>14</v>
      </c>
      <c r="E265" s="11">
        <v>79</v>
      </c>
    </row>
    <row r="266" spans="1:5" x14ac:dyDescent="0.35">
      <c r="A266" s="11" t="s">
        <v>20</v>
      </c>
      <c r="B266" s="11">
        <v>42</v>
      </c>
      <c r="D266" s="11" t="s">
        <v>14</v>
      </c>
      <c r="E266" s="11">
        <v>889</v>
      </c>
    </row>
    <row r="267" spans="1:5" x14ac:dyDescent="0.35">
      <c r="A267" s="11" t="s">
        <v>20</v>
      </c>
      <c r="B267" s="11">
        <v>139</v>
      </c>
      <c r="D267" s="11" t="s">
        <v>14</v>
      </c>
      <c r="E267" s="11">
        <v>56</v>
      </c>
    </row>
    <row r="268" spans="1:5" x14ac:dyDescent="0.35">
      <c r="A268" s="11" t="s">
        <v>20</v>
      </c>
      <c r="B268" s="11">
        <v>159</v>
      </c>
      <c r="D268" s="11" t="s">
        <v>14</v>
      </c>
      <c r="E268" s="11">
        <v>1</v>
      </c>
    </row>
    <row r="269" spans="1:5" x14ac:dyDescent="0.35">
      <c r="A269" s="11" t="s">
        <v>20</v>
      </c>
      <c r="B269" s="11">
        <v>381</v>
      </c>
      <c r="D269" s="11" t="s">
        <v>14</v>
      </c>
      <c r="E269" s="11">
        <v>83</v>
      </c>
    </row>
    <row r="270" spans="1:5" x14ac:dyDescent="0.35">
      <c r="A270" s="11" t="s">
        <v>20</v>
      </c>
      <c r="B270" s="11">
        <v>194</v>
      </c>
      <c r="D270" s="11" t="s">
        <v>14</v>
      </c>
      <c r="E270" s="11">
        <v>2025</v>
      </c>
    </row>
    <row r="271" spans="1:5" x14ac:dyDescent="0.35">
      <c r="A271" s="11" t="s">
        <v>20</v>
      </c>
      <c r="B271" s="11">
        <v>106</v>
      </c>
      <c r="D271" s="11" t="s">
        <v>14</v>
      </c>
      <c r="E271" s="11">
        <v>14</v>
      </c>
    </row>
    <row r="272" spans="1:5" x14ac:dyDescent="0.35">
      <c r="A272" s="11" t="s">
        <v>20</v>
      </c>
      <c r="B272" s="11">
        <v>142</v>
      </c>
      <c r="D272" s="11" t="s">
        <v>14</v>
      </c>
      <c r="E272" s="11">
        <v>656</v>
      </c>
    </row>
    <row r="273" spans="1:5" x14ac:dyDescent="0.35">
      <c r="A273" s="11" t="s">
        <v>20</v>
      </c>
      <c r="B273" s="11">
        <v>211</v>
      </c>
      <c r="D273" s="11" t="s">
        <v>14</v>
      </c>
      <c r="E273" s="11">
        <v>1596</v>
      </c>
    </row>
    <row r="274" spans="1:5" x14ac:dyDescent="0.35">
      <c r="A274" s="11" t="s">
        <v>20</v>
      </c>
      <c r="B274" s="11">
        <v>2756</v>
      </c>
      <c r="D274" s="11" t="s">
        <v>14</v>
      </c>
      <c r="E274" s="11">
        <v>10</v>
      </c>
    </row>
    <row r="275" spans="1:5" x14ac:dyDescent="0.35">
      <c r="A275" s="11" t="s">
        <v>20</v>
      </c>
      <c r="B275" s="11">
        <v>173</v>
      </c>
      <c r="D275" s="11" t="s">
        <v>14</v>
      </c>
      <c r="E275" s="11">
        <v>1121</v>
      </c>
    </row>
    <row r="276" spans="1:5" x14ac:dyDescent="0.35">
      <c r="A276" s="11" t="s">
        <v>20</v>
      </c>
      <c r="B276" s="11">
        <v>87</v>
      </c>
      <c r="D276" s="11" t="s">
        <v>14</v>
      </c>
      <c r="E276" s="11">
        <v>15</v>
      </c>
    </row>
    <row r="277" spans="1:5" x14ac:dyDescent="0.35">
      <c r="A277" s="11" t="s">
        <v>20</v>
      </c>
      <c r="B277" s="11">
        <v>1572</v>
      </c>
      <c r="D277" s="11" t="s">
        <v>14</v>
      </c>
      <c r="E277" s="11">
        <v>191</v>
      </c>
    </row>
    <row r="278" spans="1:5" x14ac:dyDescent="0.35">
      <c r="A278" s="11" t="s">
        <v>20</v>
      </c>
      <c r="B278" s="11">
        <v>2346</v>
      </c>
      <c r="D278" s="11" t="s">
        <v>14</v>
      </c>
      <c r="E278" s="11">
        <v>16</v>
      </c>
    </row>
    <row r="279" spans="1:5" x14ac:dyDescent="0.35">
      <c r="A279" s="11" t="s">
        <v>20</v>
      </c>
      <c r="B279" s="11">
        <v>115</v>
      </c>
      <c r="D279" s="11" t="s">
        <v>14</v>
      </c>
      <c r="E279" s="11">
        <v>17</v>
      </c>
    </row>
    <row r="280" spans="1:5" x14ac:dyDescent="0.35">
      <c r="A280" s="11" t="s">
        <v>20</v>
      </c>
      <c r="B280" s="11">
        <v>85</v>
      </c>
      <c r="D280" s="11" t="s">
        <v>14</v>
      </c>
      <c r="E280" s="11">
        <v>34</v>
      </c>
    </row>
    <row r="281" spans="1:5" x14ac:dyDescent="0.35">
      <c r="A281" s="11" t="s">
        <v>20</v>
      </c>
      <c r="B281" s="11">
        <v>144</v>
      </c>
      <c r="D281" s="11" t="s">
        <v>14</v>
      </c>
      <c r="E281" s="11">
        <v>1</v>
      </c>
    </row>
    <row r="282" spans="1:5" x14ac:dyDescent="0.35">
      <c r="A282" s="11" t="s">
        <v>20</v>
      </c>
      <c r="B282" s="11">
        <v>2443</v>
      </c>
      <c r="D282" s="11" t="s">
        <v>14</v>
      </c>
      <c r="E282" s="11">
        <v>1274</v>
      </c>
    </row>
    <row r="283" spans="1:5" x14ac:dyDescent="0.35">
      <c r="A283" s="11" t="s">
        <v>20</v>
      </c>
      <c r="B283" s="11">
        <v>64</v>
      </c>
      <c r="D283" s="11" t="s">
        <v>14</v>
      </c>
      <c r="E283" s="11">
        <v>210</v>
      </c>
    </row>
    <row r="284" spans="1:5" x14ac:dyDescent="0.35">
      <c r="A284" s="11" t="s">
        <v>20</v>
      </c>
      <c r="B284" s="11">
        <v>268</v>
      </c>
      <c r="D284" s="11" t="s">
        <v>14</v>
      </c>
      <c r="E284" s="11">
        <v>248</v>
      </c>
    </row>
    <row r="285" spans="1:5" x14ac:dyDescent="0.35">
      <c r="A285" s="11" t="s">
        <v>20</v>
      </c>
      <c r="B285" s="11">
        <v>195</v>
      </c>
      <c r="D285" s="11" t="s">
        <v>14</v>
      </c>
      <c r="E285" s="11">
        <v>513</v>
      </c>
    </row>
    <row r="286" spans="1:5" x14ac:dyDescent="0.35">
      <c r="A286" s="11" t="s">
        <v>20</v>
      </c>
      <c r="B286" s="11">
        <v>186</v>
      </c>
      <c r="D286" s="11" t="s">
        <v>14</v>
      </c>
      <c r="E286" s="11">
        <v>3410</v>
      </c>
    </row>
    <row r="287" spans="1:5" x14ac:dyDescent="0.35">
      <c r="A287" s="11" t="s">
        <v>20</v>
      </c>
      <c r="B287" s="11">
        <v>460</v>
      </c>
      <c r="D287" s="11" t="s">
        <v>14</v>
      </c>
      <c r="E287" s="11">
        <v>10</v>
      </c>
    </row>
    <row r="288" spans="1:5" x14ac:dyDescent="0.35">
      <c r="A288" s="11" t="s">
        <v>20</v>
      </c>
      <c r="B288" s="11">
        <v>2528</v>
      </c>
      <c r="D288" s="11" t="s">
        <v>14</v>
      </c>
      <c r="E288" s="11">
        <v>2201</v>
      </c>
    </row>
    <row r="289" spans="1:5" x14ac:dyDescent="0.35">
      <c r="A289" s="11" t="s">
        <v>20</v>
      </c>
      <c r="B289" s="11">
        <v>3657</v>
      </c>
      <c r="D289" s="11" t="s">
        <v>14</v>
      </c>
      <c r="E289" s="11">
        <v>676</v>
      </c>
    </row>
    <row r="290" spans="1:5" x14ac:dyDescent="0.35">
      <c r="A290" s="11" t="s">
        <v>20</v>
      </c>
      <c r="B290" s="11">
        <v>131</v>
      </c>
      <c r="D290" s="11" t="s">
        <v>14</v>
      </c>
      <c r="E290" s="11">
        <v>831</v>
      </c>
    </row>
    <row r="291" spans="1:5" x14ac:dyDescent="0.35">
      <c r="A291" s="11" t="s">
        <v>20</v>
      </c>
      <c r="B291" s="11">
        <v>239</v>
      </c>
      <c r="D291" s="11" t="s">
        <v>14</v>
      </c>
      <c r="E291" s="11">
        <v>859</v>
      </c>
    </row>
    <row r="292" spans="1:5" x14ac:dyDescent="0.35">
      <c r="A292" s="11" t="s">
        <v>20</v>
      </c>
      <c r="B292" s="11">
        <v>78</v>
      </c>
      <c r="D292" s="11" t="s">
        <v>14</v>
      </c>
      <c r="E292" s="11">
        <v>45</v>
      </c>
    </row>
    <row r="293" spans="1:5" x14ac:dyDescent="0.35">
      <c r="A293" s="11" t="s">
        <v>20</v>
      </c>
      <c r="B293" s="11">
        <v>1773</v>
      </c>
      <c r="D293" s="11" t="s">
        <v>14</v>
      </c>
      <c r="E293" s="11">
        <v>6</v>
      </c>
    </row>
    <row r="294" spans="1:5" x14ac:dyDescent="0.35">
      <c r="A294" s="11" t="s">
        <v>20</v>
      </c>
      <c r="B294" s="11">
        <v>32</v>
      </c>
      <c r="D294" s="11" t="s">
        <v>14</v>
      </c>
      <c r="E294" s="11">
        <v>7</v>
      </c>
    </row>
    <row r="295" spans="1:5" x14ac:dyDescent="0.35">
      <c r="A295" s="11" t="s">
        <v>20</v>
      </c>
      <c r="B295" s="11">
        <v>369</v>
      </c>
      <c r="D295" s="11" t="s">
        <v>14</v>
      </c>
      <c r="E295" s="11">
        <v>31</v>
      </c>
    </row>
    <row r="296" spans="1:5" x14ac:dyDescent="0.35">
      <c r="A296" s="11" t="s">
        <v>20</v>
      </c>
      <c r="B296" s="11">
        <v>89</v>
      </c>
      <c r="D296" s="11" t="s">
        <v>14</v>
      </c>
      <c r="E296" s="11">
        <v>78</v>
      </c>
    </row>
    <row r="297" spans="1:5" x14ac:dyDescent="0.35">
      <c r="A297" s="11" t="s">
        <v>20</v>
      </c>
      <c r="B297" s="11">
        <v>147</v>
      </c>
      <c r="D297" s="11" t="s">
        <v>14</v>
      </c>
      <c r="E297" s="11">
        <v>1225</v>
      </c>
    </row>
    <row r="298" spans="1:5" x14ac:dyDescent="0.35">
      <c r="A298" s="11" t="s">
        <v>20</v>
      </c>
      <c r="B298" s="11">
        <v>126</v>
      </c>
      <c r="D298" s="11" t="s">
        <v>14</v>
      </c>
      <c r="E298" s="11">
        <v>1</v>
      </c>
    </row>
    <row r="299" spans="1:5" x14ac:dyDescent="0.35">
      <c r="A299" s="11" t="s">
        <v>20</v>
      </c>
      <c r="B299" s="11">
        <v>2218</v>
      </c>
      <c r="D299" s="11" t="s">
        <v>14</v>
      </c>
      <c r="E299" s="11">
        <v>67</v>
      </c>
    </row>
    <row r="300" spans="1:5" x14ac:dyDescent="0.35">
      <c r="A300" s="11" t="s">
        <v>20</v>
      </c>
      <c r="B300" s="11">
        <v>202</v>
      </c>
      <c r="D300" s="11" t="s">
        <v>14</v>
      </c>
      <c r="E300" s="11">
        <v>19</v>
      </c>
    </row>
    <row r="301" spans="1:5" x14ac:dyDescent="0.35">
      <c r="A301" s="11" t="s">
        <v>20</v>
      </c>
      <c r="B301" s="11">
        <v>140</v>
      </c>
      <c r="D301" s="11" t="s">
        <v>14</v>
      </c>
      <c r="E301" s="11">
        <v>2108</v>
      </c>
    </row>
    <row r="302" spans="1:5" x14ac:dyDescent="0.35">
      <c r="A302" s="11" t="s">
        <v>20</v>
      </c>
      <c r="B302" s="11">
        <v>1052</v>
      </c>
      <c r="D302" s="11" t="s">
        <v>14</v>
      </c>
      <c r="E302" s="11">
        <v>679</v>
      </c>
    </row>
    <row r="303" spans="1:5" x14ac:dyDescent="0.35">
      <c r="A303" s="11" t="s">
        <v>20</v>
      </c>
      <c r="B303" s="11">
        <v>247</v>
      </c>
      <c r="D303" s="11" t="s">
        <v>14</v>
      </c>
      <c r="E303" s="11">
        <v>36</v>
      </c>
    </row>
    <row r="304" spans="1:5" x14ac:dyDescent="0.35">
      <c r="A304" s="11" t="s">
        <v>20</v>
      </c>
      <c r="B304" s="11">
        <v>84</v>
      </c>
      <c r="D304" s="11" t="s">
        <v>14</v>
      </c>
      <c r="E304" s="11">
        <v>47</v>
      </c>
    </row>
    <row r="305" spans="1:5" x14ac:dyDescent="0.35">
      <c r="A305" s="11" t="s">
        <v>20</v>
      </c>
      <c r="B305" s="11">
        <v>88</v>
      </c>
      <c r="D305" s="11" t="s">
        <v>14</v>
      </c>
      <c r="E305" s="11">
        <v>70</v>
      </c>
    </row>
    <row r="306" spans="1:5" x14ac:dyDescent="0.35">
      <c r="A306" s="11" t="s">
        <v>20</v>
      </c>
      <c r="B306" s="11">
        <v>156</v>
      </c>
      <c r="D306" s="11" t="s">
        <v>14</v>
      </c>
      <c r="E306" s="11">
        <v>154</v>
      </c>
    </row>
    <row r="307" spans="1:5" x14ac:dyDescent="0.35">
      <c r="A307" s="11" t="s">
        <v>20</v>
      </c>
      <c r="B307" s="11">
        <v>2985</v>
      </c>
      <c r="D307" s="11" t="s">
        <v>14</v>
      </c>
      <c r="E307" s="11">
        <v>22</v>
      </c>
    </row>
    <row r="308" spans="1:5" x14ac:dyDescent="0.35">
      <c r="A308" s="11" t="s">
        <v>20</v>
      </c>
      <c r="B308" s="11">
        <v>762</v>
      </c>
      <c r="D308" s="11" t="s">
        <v>14</v>
      </c>
      <c r="E308" s="11">
        <v>1758</v>
      </c>
    </row>
    <row r="309" spans="1:5" x14ac:dyDescent="0.35">
      <c r="A309" s="11" t="s">
        <v>20</v>
      </c>
      <c r="B309" s="11">
        <v>554</v>
      </c>
      <c r="D309" s="11" t="s">
        <v>14</v>
      </c>
      <c r="E309" s="11">
        <v>94</v>
      </c>
    </row>
    <row r="310" spans="1:5" x14ac:dyDescent="0.35">
      <c r="A310" s="11" t="s">
        <v>20</v>
      </c>
      <c r="B310" s="11">
        <v>135</v>
      </c>
      <c r="D310" s="11" t="s">
        <v>14</v>
      </c>
      <c r="E310" s="11">
        <v>33</v>
      </c>
    </row>
    <row r="311" spans="1:5" x14ac:dyDescent="0.35">
      <c r="A311" s="11" t="s">
        <v>20</v>
      </c>
      <c r="B311" s="11">
        <v>122</v>
      </c>
      <c r="D311" s="11" t="s">
        <v>14</v>
      </c>
      <c r="E311" s="11">
        <v>1</v>
      </c>
    </row>
    <row r="312" spans="1:5" x14ac:dyDescent="0.35">
      <c r="A312" s="11" t="s">
        <v>20</v>
      </c>
      <c r="B312" s="11">
        <v>221</v>
      </c>
      <c r="D312" s="11" t="s">
        <v>14</v>
      </c>
      <c r="E312" s="11">
        <v>31</v>
      </c>
    </row>
    <row r="313" spans="1:5" x14ac:dyDescent="0.35">
      <c r="A313" s="11" t="s">
        <v>20</v>
      </c>
      <c r="B313" s="11">
        <v>126</v>
      </c>
      <c r="D313" s="11" t="s">
        <v>14</v>
      </c>
      <c r="E313" s="11">
        <v>35</v>
      </c>
    </row>
    <row r="314" spans="1:5" x14ac:dyDescent="0.35">
      <c r="A314" s="11" t="s">
        <v>20</v>
      </c>
      <c r="B314" s="11">
        <v>1022</v>
      </c>
      <c r="D314" s="11" t="s">
        <v>14</v>
      </c>
      <c r="E314" s="11">
        <v>63</v>
      </c>
    </row>
    <row r="315" spans="1:5" x14ac:dyDescent="0.35">
      <c r="A315" s="11" t="s">
        <v>20</v>
      </c>
      <c r="B315" s="11">
        <v>3177</v>
      </c>
      <c r="D315" s="11" t="s">
        <v>14</v>
      </c>
      <c r="E315" s="11">
        <v>526</v>
      </c>
    </row>
    <row r="316" spans="1:5" x14ac:dyDescent="0.35">
      <c r="A316" s="11" t="s">
        <v>20</v>
      </c>
      <c r="B316" s="11">
        <v>198</v>
      </c>
      <c r="D316" s="11" t="s">
        <v>14</v>
      </c>
      <c r="E316" s="11">
        <v>121</v>
      </c>
    </row>
    <row r="317" spans="1:5" x14ac:dyDescent="0.35">
      <c r="A317" s="11" t="s">
        <v>20</v>
      </c>
      <c r="B317" s="11">
        <v>85</v>
      </c>
      <c r="D317" s="11" t="s">
        <v>14</v>
      </c>
      <c r="E317" s="11">
        <v>67</v>
      </c>
    </row>
    <row r="318" spans="1:5" x14ac:dyDescent="0.35">
      <c r="A318" s="11" t="s">
        <v>20</v>
      </c>
      <c r="B318" s="11">
        <v>3596</v>
      </c>
      <c r="D318" s="11" t="s">
        <v>14</v>
      </c>
      <c r="E318" s="11">
        <v>57</v>
      </c>
    </row>
    <row r="319" spans="1:5" x14ac:dyDescent="0.35">
      <c r="A319" s="11" t="s">
        <v>20</v>
      </c>
      <c r="B319" s="11">
        <v>244</v>
      </c>
      <c r="D319" s="11" t="s">
        <v>14</v>
      </c>
      <c r="E319" s="11">
        <v>1229</v>
      </c>
    </row>
    <row r="320" spans="1:5" x14ac:dyDescent="0.35">
      <c r="A320" s="11" t="s">
        <v>20</v>
      </c>
      <c r="B320" s="11">
        <v>5180</v>
      </c>
      <c r="D320" s="11" t="s">
        <v>14</v>
      </c>
      <c r="E320" s="11">
        <v>12</v>
      </c>
    </row>
    <row r="321" spans="1:5" x14ac:dyDescent="0.35">
      <c r="A321" s="11" t="s">
        <v>20</v>
      </c>
      <c r="B321" s="11">
        <v>589</v>
      </c>
      <c r="D321" s="11" t="s">
        <v>14</v>
      </c>
      <c r="E321" s="11">
        <v>452</v>
      </c>
    </row>
    <row r="322" spans="1:5" x14ac:dyDescent="0.35">
      <c r="A322" s="11" t="s">
        <v>20</v>
      </c>
      <c r="B322" s="11">
        <v>2725</v>
      </c>
      <c r="D322" s="11" t="s">
        <v>14</v>
      </c>
      <c r="E322" s="11">
        <v>1886</v>
      </c>
    </row>
    <row r="323" spans="1:5" x14ac:dyDescent="0.35">
      <c r="A323" s="11" t="s">
        <v>20</v>
      </c>
      <c r="B323" s="11">
        <v>300</v>
      </c>
      <c r="D323" s="11" t="s">
        <v>14</v>
      </c>
      <c r="E323" s="11">
        <v>1825</v>
      </c>
    </row>
    <row r="324" spans="1:5" x14ac:dyDescent="0.35">
      <c r="A324" s="11" t="s">
        <v>20</v>
      </c>
      <c r="B324" s="11">
        <v>144</v>
      </c>
      <c r="D324" s="11" t="s">
        <v>14</v>
      </c>
      <c r="E324" s="11">
        <v>31</v>
      </c>
    </row>
    <row r="325" spans="1:5" x14ac:dyDescent="0.35">
      <c r="A325" s="11" t="s">
        <v>20</v>
      </c>
      <c r="B325" s="11">
        <v>87</v>
      </c>
      <c r="D325" s="11" t="s">
        <v>14</v>
      </c>
      <c r="E325" s="11">
        <v>107</v>
      </c>
    </row>
    <row r="326" spans="1:5" x14ac:dyDescent="0.35">
      <c r="A326" s="11" t="s">
        <v>20</v>
      </c>
      <c r="B326" s="11">
        <v>3116</v>
      </c>
      <c r="D326" s="11" t="s">
        <v>14</v>
      </c>
      <c r="E326" s="11">
        <v>27</v>
      </c>
    </row>
    <row r="327" spans="1:5" x14ac:dyDescent="0.35">
      <c r="A327" s="11" t="s">
        <v>20</v>
      </c>
      <c r="B327" s="11">
        <v>909</v>
      </c>
      <c r="D327" s="11" t="s">
        <v>14</v>
      </c>
      <c r="E327" s="11">
        <v>1221</v>
      </c>
    </row>
    <row r="328" spans="1:5" x14ac:dyDescent="0.35">
      <c r="A328" s="11" t="s">
        <v>20</v>
      </c>
      <c r="B328" s="11">
        <v>1613</v>
      </c>
      <c r="D328" s="11" t="s">
        <v>14</v>
      </c>
      <c r="E328" s="11">
        <v>1</v>
      </c>
    </row>
    <row r="329" spans="1:5" x14ac:dyDescent="0.35">
      <c r="A329" s="11" t="s">
        <v>20</v>
      </c>
      <c r="B329" s="11">
        <v>136</v>
      </c>
      <c r="D329" s="11" t="s">
        <v>14</v>
      </c>
      <c r="E329" s="11">
        <v>16</v>
      </c>
    </row>
    <row r="330" spans="1:5" x14ac:dyDescent="0.35">
      <c r="A330" s="11" t="s">
        <v>20</v>
      </c>
      <c r="B330" s="11">
        <v>130</v>
      </c>
      <c r="D330" s="11" t="s">
        <v>14</v>
      </c>
      <c r="E330" s="11">
        <v>41</v>
      </c>
    </row>
    <row r="331" spans="1:5" x14ac:dyDescent="0.35">
      <c r="A331" s="11" t="s">
        <v>20</v>
      </c>
      <c r="B331" s="11">
        <v>102</v>
      </c>
      <c r="D331" s="11" t="s">
        <v>14</v>
      </c>
      <c r="E331" s="11">
        <v>523</v>
      </c>
    </row>
    <row r="332" spans="1:5" x14ac:dyDescent="0.35">
      <c r="A332" s="11" t="s">
        <v>20</v>
      </c>
      <c r="B332" s="11">
        <v>4006</v>
      </c>
      <c r="D332" s="11" t="s">
        <v>14</v>
      </c>
      <c r="E332" s="11">
        <v>141</v>
      </c>
    </row>
    <row r="333" spans="1:5" x14ac:dyDescent="0.35">
      <c r="A333" s="11" t="s">
        <v>20</v>
      </c>
      <c r="B333" s="11">
        <v>1629</v>
      </c>
      <c r="D333" s="11" t="s">
        <v>14</v>
      </c>
      <c r="E333" s="11">
        <v>52</v>
      </c>
    </row>
    <row r="334" spans="1:5" x14ac:dyDescent="0.35">
      <c r="A334" s="11" t="s">
        <v>20</v>
      </c>
      <c r="B334" s="11">
        <v>2188</v>
      </c>
      <c r="D334" s="11" t="s">
        <v>14</v>
      </c>
      <c r="E334" s="11">
        <v>225</v>
      </c>
    </row>
    <row r="335" spans="1:5" x14ac:dyDescent="0.35">
      <c r="A335" s="11" t="s">
        <v>20</v>
      </c>
      <c r="B335" s="11">
        <v>2409</v>
      </c>
      <c r="D335" s="11" t="s">
        <v>14</v>
      </c>
      <c r="E335" s="11">
        <v>38</v>
      </c>
    </row>
    <row r="336" spans="1:5" x14ac:dyDescent="0.35">
      <c r="A336" s="11" t="s">
        <v>20</v>
      </c>
      <c r="B336" s="11">
        <v>194</v>
      </c>
      <c r="D336" s="11" t="s">
        <v>14</v>
      </c>
      <c r="E336" s="11">
        <v>15</v>
      </c>
    </row>
    <row r="337" spans="1:5" x14ac:dyDescent="0.35">
      <c r="A337" s="11" t="s">
        <v>20</v>
      </c>
      <c r="B337" s="11">
        <v>1140</v>
      </c>
      <c r="D337" s="11" t="s">
        <v>14</v>
      </c>
      <c r="E337" s="11">
        <v>37</v>
      </c>
    </row>
    <row r="338" spans="1:5" x14ac:dyDescent="0.35">
      <c r="A338" s="11" t="s">
        <v>20</v>
      </c>
      <c r="B338" s="11">
        <v>102</v>
      </c>
      <c r="D338" s="11" t="s">
        <v>14</v>
      </c>
      <c r="E338" s="11">
        <v>112</v>
      </c>
    </row>
    <row r="339" spans="1:5" x14ac:dyDescent="0.35">
      <c r="A339" s="11" t="s">
        <v>20</v>
      </c>
      <c r="B339" s="11">
        <v>2857</v>
      </c>
      <c r="D339" s="11" t="s">
        <v>14</v>
      </c>
      <c r="E339" s="11">
        <v>21</v>
      </c>
    </row>
    <row r="340" spans="1:5" x14ac:dyDescent="0.35">
      <c r="A340" s="11" t="s">
        <v>20</v>
      </c>
      <c r="B340" s="11">
        <v>107</v>
      </c>
      <c r="D340" s="11" t="s">
        <v>14</v>
      </c>
      <c r="E340" s="11">
        <v>67</v>
      </c>
    </row>
    <row r="341" spans="1:5" x14ac:dyDescent="0.35">
      <c r="A341" s="11" t="s">
        <v>20</v>
      </c>
      <c r="B341" s="11">
        <v>160</v>
      </c>
      <c r="D341" s="11" t="s">
        <v>14</v>
      </c>
      <c r="E341" s="11">
        <v>78</v>
      </c>
    </row>
    <row r="342" spans="1:5" x14ac:dyDescent="0.35">
      <c r="A342" s="11" t="s">
        <v>20</v>
      </c>
      <c r="B342" s="11">
        <v>2230</v>
      </c>
      <c r="D342" s="11" t="s">
        <v>14</v>
      </c>
      <c r="E342" s="11">
        <v>67</v>
      </c>
    </row>
    <row r="343" spans="1:5" x14ac:dyDescent="0.35">
      <c r="A343" s="11" t="s">
        <v>20</v>
      </c>
      <c r="B343" s="11">
        <v>316</v>
      </c>
      <c r="D343" s="11" t="s">
        <v>14</v>
      </c>
      <c r="E343" s="11">
        <v>263</v>
      </c>
    </row>
    <row r="344" spans="1:5" x14ac:dyDescent="0.35">
      <c r="A344" s="11" t="s">
        <v>20</v>
      </c>
      <c r="B344" s="11">
        <v>117</v>
      </c>
      <c r="D344" s="11" t="s">
        <v>14</v>
      </c>
      <c r="E344" s="11">
        <v>1691</v>
      </c>
    </row>
    <row r="345" spans="1:5" x14ac:dyDescent="0.35">
      <c r="A345" s="11" t="s">
        <v>20</v>
      </c>
      <c r="B345" s="11">
        <v>6406</v>
      </c>
      <c r="D345" s="11" t="s">
        <v>14</v>
      </c>
      <c r="E345" s="11">
        <v>181</v>
      </c>
    </row>
    <row r="346" spans="1:5" x14ac:dyDescent="0.35">
      <c r="A346" s="11" t="s">
        <v>20</v>
      </c>
      <c r="B346" s="11">
        <v>192</v>
      </c>
      <c r="D346" s="11" t="s">
        <v>14</v>
      </c>
      <c r="E346" s="11">
        <v>13</v>
      </c>
    </row>
    <row r="347" spans="1:5" x14ac:dyDescent="0.35">
      <c r="A347" s="11" t="s">
        <v>20</v>
      </c>
      <c r="B347" s="11">
        <v>26</v>
      </c>
      <c r="D347" s="11" t="s">
        <v>14</v>
      </c>
      <c r="E347" s="11">
        <v>1</v>
      </c>
    </row>
    <row r="348" spans="1:5" x14ac:dyDescent="0.35">
      <c r="A348" s="11" t="s">
        <v>20</v>
      </c>
      <c r="B348" s="11">
        <v>723</v>
      </c>
      <c r="D348" s="11" t="s">
        <v>14</v>
      </c>
      <c r="E348" s="11">
        <v>21</v>
      </c>
    </row>
    <row r="349" spans="1:5" x14ac:dyDescent="0.35">
      <c r="A349" s="11" t="s">
        <v>20</v>
      </c>
      <c r="B349" s="11">
        <v>170</v>
      </c>
      <c r="D349" s="11" t="s">
        <v>14</v>
      </c>
      <c r="E349" s="11">
        <v>830</v>
      </c>
    </row>
    <row r="350" spans="1:5" x14ac:dyDescent="0.35">
      <c r="A350" s="11" t="s">
        <v>20</v>
      </c>
      <c r="B350" s="11">
        <v>238</v>
      </c>
      <c r="D350" s="11" t="s">
        <v>14</v>
      </c>
      <c r="E350" s="11">
        <v>130</v>
      </c>
    </row>
    <row r="351" spans="1:5" x14ac:dyDescent="0.35">
      <c r="A351" s="11" t="s">
        <v>20</v>
      </c>
      <c r="B351" s="11">
        <v>55</v>
      </c>
      <c r="D351" s="11" t="s">
        <v>14</v>
      </c>
      <c r="E351" s="11">
        <v>55</v>
      </c>
    </row>
    <row r="352" spans="1:5" x14ac:dyDescent="0.35">
      <c r="A352" s="11" t="s">
        <v>20</v>
      </c>
      <c r="B352" s="11">
        <v>128</v>
      </c>
      <c r="D352" s="11" t="s">
        <v>14</v>
      </c>
      <c r="E352" s="11">
        <v>114</v>
      </c>
    </row>
    <row r="353" spans="1:5" x14ac:dyDescent="0.35">
      <c r="A353" s="11" t="s">
        <v>20</v>
      </c>
      <c r="B353" s="11">
        <v>2144</v>
      </c>
      <c r="D353" s="11" t="s">
        <v>14</v>
      </c>
      <c r="E353" s="11">
        <v>594</v>
      </c>
    </row>
    <row r="354" spans="1:5" x14ac:dyDescent="0.35">
      <c r="A354" s="11" t="s">
        <v>20</v>
      </c>
      <c r="B354" s="11">
        <v>2693</v>
      </c>
      <c r="D354" s="11" t="s">
        <v>14</v>
      </c>
      <c r="E354" s="11">
        <v>24</v>
      </c>
    </row>
    <row r="355" spans="1:5" x14ac:dyDescent="0.35">
      <c r="A355" s="11" t="s">
        <v>20</v>
      </c>
      <c r="B355" s="11">
        <v>432</v>
      </c>
      <c r="D355" s="11" t="s">
        <v>14</v>
      </c>
      <c r="E355" s="11">
        <v>252</v>
      </c>
    </row>
    <row r="356" spans="1:5" x14ac:dyDescent="0.35">
      <c r="A356" s="11" t="s">
        <v>20</v>
      </c>
      <c r="B356" s="11">
        <v>189</v>
      </c>
      <c r="D356" s="11" t="s">
        <v>14</v>
      </c>
      <c r="E356" s="11">
        <v>67</v>
      </c>
    </row>
    <row r="357" spans="1:5" x14ac:dyDescent="0.35">
      <c r="A357" s="11" t="s">
        <v>20</v>
      </c>
      <c r="B357" s="11">
        <v>154</v>
      </c>
      <c r="D357" s="11" t="s">
        <v>14</v>
      </c>
      <c r="E357" s="11">
        <v>742</v>
      </c>
    </row>
    <row r="358" spans="1:5" x14ac:dyDescent="0.35">
      <c r="A358" s="11" t="s">
        <v>20</v>
      </c>
      <c r="B358" s="11">
        <v>96</v>
      </c>
      <c r="D358" s="11" t="s">
        <v>14</v>
      </c>
      <c r="E358" s="11">
        <v>75</v>
      </c>
    </row>
    <row r="359" spans="1:5" x14ac:dyDescent="0.35">
      <c r="A359" s="11" t="s">
        <v>20</v>
      </c>
      <c r="B359" s="11">
        <v>3063</v>
      </c>
      <c r="D359" s="11" t="s">
        <v>14</v>
      </c>
      <c r="E359" s="11">
        <v>4405</v>
      </c>
    </row>
    <row r="360" spans="1:5" x14ac:dyDescent="0.35">
      <c r="A360" s="11" t="s">
        <v>20</v>
      </c>
      <c r="B360" s="11">
        <v>2266</v>
      </c>
      <c r="D360" s="11" t="s">
        <v>14</v>
      </c>
      <c r="E360" s="11">
        <v>92</v>
      </c>
    </row>
    <row r="361" spans="1:5" x14ac:dyDescent="0.35">
      <c r="A361" s="11" t="s">
        <v>20</v>
      </c>
      <c r="B361" s="11">
        <v>194</v>
      </c>
      <c r="D361" s="11" t="s">
        <v>14</v>
      </c>
      <c r="E361" s="11">
        <v>64</v>
      </c>
    </row>
    <row r="362" spans="1:5" x14ac:dyDescent="0.35">
      <c r="A362" s="11" t="s">
        <v>20</v>
      </c>
      <c r="B362" s="11">
        <v>129</v>
      </c>
      <c r="D362" s="11" t="s">
        <v>14</v>
      </c>
      <c r="E362" s="11">
        <v>64</v>
      </c>
    </row>
    <row r="363" spans="1:5" x14ac:dyDescent="0.35">
      <c r="A363" s="11" t="s">
        <v>20</v>
      </c>
      <c r="B363" s="11">
        <v>375</v>
      </c>
      <c r="D363" s="11" t="s">
        <v>14</v>
      </c>
      <c r="E363" s="11">
        <v>842</v>
      </c>
    </row>
    <row r="364" spans="1:5" x14ac:dyDescent="0.35">
      <c r="A364" s="11" t="s">
        <v>20</v>
      </c>
      <c r="B364" s="11">
        <v>409</v>
      </c>
      <c r="D364" s="11" t="s">
        <v>14</v>
      </c>
      <c r="E364" s="11">
        <v>112</v>
      </c>
    </row>
    <row r="365" spans="1:5" x14ac:dyDescent="0.35">
      <c r="A365" s="11" t="s">
        <v>20</v>
      </c>
      <c r="B365" s="11">
        <v>234</v>
      </c>
      <c r="D365" s="11" t="s">
        <v>14</v>
      </c>
      <c r="E365" s="11">
        <v>374</v>
      </c>
    </row>
    <row r="366" spans="1:5" x14ac:dyDescent="0.35">
      <c r="A366" s="11" t="s">
        <v>20</v>
      </c>
      <c r="B366" s="11">
        <v>3016</v>
      </c>
    </row>
    <row r="367" spans="1:5" x14ac:dyDescent="0.35">
      <c r="A367" s="11" t="s">
        <v>20</v>
      </c>
      <c r="B367" s="11">
        <v>264</v>
      </c>
    </row>
    <row r="368" spans="1:5" x14ac:dyDescent="0.35">
      <c r="A368" s="11" t="s">
        <v>20</v>
      </c>
      <c r="B368" s="11">
        <v>272</v>
      </c>
    </row>
    <row r="369" spans="1:2" x14ac:dyDescent="0.35">
      <c r="A369" s="11" t="s">
        <v>20</v>
      </c>
      <c r="B369" s="11">
        <v>419</v>
      </c>
    </row>
    <row r="370" spans="1:2" x14ac:dyDescent="0.35">
      <c r="A370" s="11" t="s">
        <v>20</v>
      </c>
      <c r="B370" s="11">
        <v>1621</v>
      </c>
    </row>
    <row r="371" spans="1:2" x14ac:dyDescent="0.35">
      <c r="A371" s="11" t="s">
        <v>20</v>
      </c>
      <c r="B371" s="11">
        <v>1101</v>
      </c>
    </row>
    <row r="372" spans="1:2" x14ac:dyDescent="0.35">
      <c r="A372" s="11" t="s">
        <v>20</v>
      </c>
      <c r="B372" s="11">
        <v>1073</v>
      </c>
    </row>
    <row r="373" spans="1:2" x14ac:dyDescent="0.35">
      <c r="A373" s="11" t="s">
        <v>20</v>
      </c>
      <c r="B373" s="11">
        <v>331</v>
      </c>
    </row>
    <row r="374" spans="1:2" x14ac:dyDescent="0.35">
      <c r="A374" s="11" t="s">
        <v>20</v>
      </c>
      <c r="B374" s="11">
        <v>1170</v>
      </c>
    </row>
    <row r="375" spans="1:2" x14ac:dyDescent="0.35">
      <c r="A375" s="11" t="s">
        <v>20</v>
      </c>
      <c r="B375" s="11">
        <v>363</v>
      </c>
    </row>
    <row r="376" spans="1:2" x14ac:dyDescent="0.35">
      <c r="A376" s="11" t="s">
        <v>20</v>
      </c>
      <c r="B376" s="11">
        <v>103</v>
      </c>
    </row>
    <row r="377" spans="1:2" x14ac:dyDescent="0.35">
      <c r="A377" s="11" t="s">
        <v>20</v>
      </c>
      <c r="B377" s="11">
        <v>147</v>
      </c>
    </row>
    <row r="378" spans="1:2" x14ac:dyDescent="0.35">
      <c r="A378" s="11" t="s">
        <v>20</v>
      </c>
      <c r="B378" s="11">
        <v>110</v>
      </c>
    </row>
    <row r="379" spans="1:2" x14ac:dyDescent="0.35">
      <c r="A379" s="11" t="s">
        <v>20</v>
      </c>
      <c r="B379" s="11">
        <v>134</v>
      </c>
    </row>
    <row r="380" spans="1:2" x14ac:dyDescent="0.35">
      <c r="A380" s="11" t="s">
        <v>20</v>
      </c>
      <c r="B380" s="11">
        <v>269</v>
      </c>
    </row>
    <row r="381" spans="1:2" x14ac:dyDescent="0.35">
      <c r="A381" s="11" t="s">
        <v>20</v>
      </c>
      <c r="B381" s="11">
        <v>175</v>
      </c>
    </row>
    <row r="382" spans="1:2" x14ac:dyDescent="0.35">
      <c r="A382" s="11" t="s">
        <v>20</v>
      </c>
      <c r="B382" s="11">
        <v>69</v>
      </c>
    </row>
    <row r="383" spans="1:2" x14ac:dyDescent="0.35">
      <c r="A383" s="11" t="s">
        <v>20</v>
      </c>
      <c r="B383" s="11">
        <v>190</v>
      </c>
    </row>
    <row r="384" spans="1:2" x14ac:dyDescent="0.35">
      <c r="A384" s="11" t="s">
        <v>20</v>
      </c>
      <c r="B384" s="11">
        <v>237</v>
      </c>
    </row>
    <row r="385" spans="1:2" x14ac:dyDescent="0.35">
      <c r="A385" s="11" t="s">
        <v>20</v>
      </c>
      <c r="B385" s="11">
        <v>196</v>
      </c>
    </row>
    <row r="386" spans="1:2" x14ac:dyDescent="0.35">
      <c r="A386" s="11" t="s">
        <v>20</v>
      </c>
      <c r="B386" s="11">
        <v>7295</v>
      </c>
    </row>
    <row r="387" spans="1:2" x14ac:dyDescent="0.35">
      <c r="A387" s="11" t="s">
        <v>20</v>
      </c>
      <c r="B387" s="11">
        <v>2893</v>
      </c>
    </row>
    <row r="388" spans="1:2" x14ac:dyDescent="0.35">
      <c r="A388" s="11" t="s">
        <v>20</v>
      </c>
      <c r="B388" s="11">
        <v>820</v>
      </c>
    </row>
    <row r="389" spans="1:2" x14ac:dyDescent="0.35">
      <c r="A389" s="11" t="s">
        <v>20</v>
      </c>
      <c r="B389" s="11">
        <v>2038</v>
      </c>
    </row>
    <row r="390" spans="1:2" x14ac:dyDescent="0.35">
      <c r="A390" s="11" t="s">
        <v>20</v>
      </c>
      <c r="B390" s="11">
        <v>116</v>
      </c>
    </row>
    <row r="391" spans="1:2" x14ac:dyDescent="0.35">
      <c r="A391" s="11" t="s">
        <v>20</v>
      </c>
      <c r="B391" s="11">
        <v>1345</v>
      </c>
    </row>
    <row r="392" spans="1:2" x14ac:dyDescent="0.35">
      <c r="A392" s="11" t="s">
        <v>20</v>
      </c>
      <c r="B392" s="11">
        <v>168</v>
      </c>
    </row>
    <row r="393" spans="1:2" x14ac:dyDescent="0.35">
      <c r="A393" s="11" t="s">
        <v>20</v>
      </c>
      <c r="B393" s="11">
        <v>137</v>
      </c>
    </row>
    <row r="394" spans="1:2" x14ac:dyDescent="0.35">
      <c r="A394" s="11" t="s">
        <v>20</v>
      </c>
      <c r="B394" s="11">
        <v>186</v>
      </c>
    </row>
    <row r="395" spans="1:2" x14ac:dyDescent="0.35">
      <c r="A395" s="11" t="s">
        <v>20</v>
      </c>
      <c r="B395" s="11">
        <v>125</v>
      </c>
    </row>
    <row r="396" spans="1:2" x14ac:dyDescent="0.35">
      <c r="A396" s="11" t="s">
        <v>20</v>
      </c>
      <c r="B396" s="11">
        <v>202</v>
      </c>
    </row>
    <row r="397" spans="1:2" x14ac:dyDescent="0.35">
      <c r="A397" s="11" t="s">
        <v>20</v>
      </c>
      <c r="B397" s="11">
        <v>103</v>
      </c>
    </row>
    <row r="398" spans="1:2" x14ac:dyDescent="0.35">
      <c r="A398" s="11" t="s">
        <v>20</v>
      </c>
      <c r="B398" s="11">
        <v>1785</v>
      </c>
    </row>
    <row r="399" spans="1:2" x14ac:dyDescent="0.35">
      <c r="A399" s="11" t="s">
        <v>20</v>
      </c>
      <c r="B399" s="11">
        <v>157</v>
      </c>
    </row>
    <row r="400" spans="1:2" x14ac:dyDescent="0.35">
      <c r="A400" s="11" t="s">
        <v>20</v>
      </c>
      <c r="B400" s="11">
        <v>555</v>
      </c>
    </row>
    <row r="401" spans="1:2" x14ac:dyDescent="0.35">
      <c r="A401" s="11" t="s">
        <v>20</v>
      </c>
      <c r="B401" s="11">
        <v>297</v>
      </c>
    </row>
    <row r="402" spans="1:2" x14ac:dyDescent="0.35">
      <c r="A402" s="11" t="s">
        <v>20</v>
      </c>
      <c r="B402" s="11">
        <v>123</v>
      </c>
    </row>
    <row r="403" spans="1:2" x14ac:dyDescent="0.35">
      <c r="A403" s="11" t="s">
        <v>20</v>
      </c>
      <c r="B403" s="11">
        <v>3036</v>
      </c>
    </row>
    <row r="404" spans="1:2" x14ac:dyDescent="0.35">
      <c r="A404" s="11" t="s">
        <v>20</v>
      </c>
      <c r="B404" s="11">
        <v>144</v>
      </c>
    </row>
    <row r="405" spans="1:2" x14ac:dyDescent="0.35">
      <c r="A405" s="11" t="s">
        <v>20</v>
      </c>
      <c r="B405" s="11">
        <v>121</v>
      </c>
    </row>
    <row r="406" spans="1:2" x14ac:dyDescent="0.35">
      <c r="A406" s="11" t="s">
        <v>20</v>
      </c>
      <c r="B406" s="11">
        <v>181</v>
      </c>
    </row>
    <row r="407" spans="1:2" x14ac:dyDescent="0.35">
      <c r="A407" s="11" t="s">
        <v>20</v>
      </c>
      <c r="B407" s="11">
        <v>122</v>
      </c>
    </row>
    <row r="408" spans="1:2" x14ac:dyDescent="0.35">
      <c r="A408" s="11" t="s">
        <v>20</v>
      </c>
      <c r="B408" s="11">
        <v>1071</v>
      </c>
    </row>
    <row r="409" spans="1:2" x14ac:dyDescent="0.35">
      <c r="A409" s="11" t="s">
        <v>20</v>
      </c>
      <c r="B409" s="11">
        <v>980</v>
      </c>
    </row>
    <row r="410" spans="1:2" x14ac:dyDescent="0.35">
      <c r="A410" s="11" t="s">
        <v>20</v>
      </c>
      <c r="B410" s="11">
        <v>536</v>
      </c>
    </row>
    <row r="411" spans="1:2" x14ac:dyDescent="0.35">
      <c r="A411" s="11" t="s">
        <v>20</v>
      </c>
      <c r="B411" s="11">
        <v>1991</v>
      </c>
    </row>
    <row r="412" spans="1:2" x14ac:dyDescent="0.35">
      <c r="A412" s="11" t="s">
        <v>20</v>
      </c>
      <c r="B412" s="11">
        <v>180</v>
      </c>
    </row>
    <row r="413" spans="1:2" x14ac:dyDescent="0.35">
      <c r="A413" s="11" t="s">
        <v>20</v>
      </c>
      <c r="B413" s="11">
        <v>130</v>
      </c>
    </row>
    <row r="414" spans="1:2" x14ac:dyDescent="0.35">
      <c r="A414" s="11" t="s">
        <v>20</v>
      </c>
      <c r="B414" s="11">
        <v>122</v>
      </c>
    </row>
    <row r="415" spans="1:2" x14ac:dyDescent="0.35">
      <c r="A415" s="11" t="s">
        <v>20</v>
      </c>
      <c r="B415" s="11">
        <v>140</v>
      </c>
    </row>
    <row r="416" spans="1:2" x14ac:dyDescent="0.35">
      <c r="A416" s="11" t="s">
        <v>20</v>
      </c>
      <c r="B416" s="11">
        <v>3388</v>
      </c>
    </row>
    <row r="417" spans="1:2" x14ac:dyDescent="0.35">
      <c r="A417" s="11" t="s">
        <v>20</v>
      </c>
      <c r="B417" s="11">
        <v>280</v>
      </c>
    </row>
    <row r="418" spans="1:2" x14ac:dyDescent="0.35">
      <c r="A418" s="11" t="s">
        <v>20</v>
      </c>
      <c r="B418" s="11">
        <v>366</v>
      </c>
    </row>
    <row r="419" spans="1:2" x14ac:dyDescent="0.35">
      <c r="A419" s="11" t="s">
        <v>20</v>
      </c>
      <c r="B419" s="11">
        <v>270</v>
      </c>
    </row>
    <row r="420" spans="1:2" x14ac:dyDescent="0.35">
      <c r="A420" s="11" t="s">
        <v>20</v>
      </c>
      <c r="B420" s="11">
        <v>137</v>
      </c>
    </row>
    <row r="421" spans="1:2" x14ac:dyDescent="0.35">
      <c r="A421" s="11" t="s">
        <v>20</v>
      </c>
      <c r="B421" s="11">
        <v>3205</v>
      </c>
    </row>
    <row r="422" spans="1:2" x14ac:dyDescent="0.35">
      <c r="A422" s="11" t="s">
        <v>20</v>
      </c>
      <c r="B422" s="11">
        <v>288</v>
      </c>
    </row>
    <row r="423" spans="1:2" x14ac:dyDescent="0.35">
      <c r="A423" s="11" t="s">
        <v>20</v>
      </c>
      <c r="B423" s="11">
        <v>148</v>
      </c>
    </row>
    <row r="424" spans="1:2" x14ac:dyDescent="0.35">
      <c r="A424" s="11" t="s">
        <v>20</v>
      </c>
      <c r="B424" s="11">
        <v>114</v>
      </c>
    </row>
    <row r="425" spans="1:2" x14ac:dyDescent="0.35">
      <c r="A425" s="11" t="s">
        <v>20</v>
      </c>
      <c r="B425" s="11">
        <v>1518</v>
      </c>
    </row>
    <row r="426" spans="1:2" x14ac:dyDescent="0.35">
      <c r="A426" s="11" t="s">
        <v>20</v>
      </c>
      <c r="B426" s="11">
        <v>166</v>
      </c>
    </row>
    <row r="427" spans="1:2" x14ac:dyDescent="0.35">
      <c r="A427" s="11" t="s">
        <v>20</v>
      </c>
      <c r="B427" s="11">
        <v>100</v>
      </c>
    </row>
    <row r="428" spans="1:2" x14ac:dyDescent="0.35">
      <c r="A428" s="11" t="s">
        <v>20</v>
      </c>
      <c r="B428" s="11">
        <v>235</v>
      </c>
    </row>
    <row r="429" spans="1:2" x14ac:dyDescent="0.35">
      <c r="A429" s="11" t="s">
        <v>20</v>
      </c>
      <c r="B429" s="11">
        <v>148</v>
      </c>
    </row>
    <row r="430" spans="1:2" x14ac:dyDescent="0.35">
      <c r="A430" s="11" t="s">
        <v>20</v>
      </c>
      <c r="B430" s="11">
        <v>198</v>
      </c>
    </row>
    <row r="431" spans="1:2" x14ac:dyDescent="0.35">
      <c r="A431" s="11" t="s">
        <v>20</v>
      </c>
      <c r="B431" s="11">
        <v>150</v>
      </c>
    </row>
    <row r="432" spans="1:2" x14ac:dyDescent="0.35">
      <c r="A432" s="11" t="s">
        <v>20</v>
      </c>
      <c r="B432" s="11">
        <v>216</v>
      </c>
    </row>
    <row r="433" spans="1:2" x14ac:dyDescent="0.35">
      <c r="A433" s="11" t="s">
        <v>20</v>
      </c>
      <c r="B433" s="11">
        <v>5139</v>
      </c>
    </row>
    <row r="434" spans="1:2" x14ac:dyDescent="0.35">
      <c r="A434" s="11" t="s">
        <v>20</v>
      </c>
      <c r="B434" s="11">
        <v>2353</v>
      </c>
    </row>
    <row r="435" spans="1:2" x14ac:dyDescent="0.35">
      <c r="A435" s="11" t="s">
        <v>20</v>
      </c>
      <c r="B435" s="11">
        <v>78</v>
      </c>
    </row>
    <row r="436" spans="1:2" x14ac:dyDescent="0.35">
      <c r="A436" s="11" t="s">
        <v>20</v>
      </c>
      <c r="B436" s="11">
        <v>174</v>
      </c>
    </row>
    <row r="437" spans="1:2" x14ac:dyDescent="0.35">
      <c r="A437" s="11" t="s">
        <v>20</v>
      </c>
      <c r="B437" s="11">
        <v>164</v>
      </c>
    </row>
    <row r="438" spans="1:2" x14ac:dyDescent="0.35">
      <c r="A438" s="11" t="s">
        <v>20</v>
      </c>
      <c r="B438" s="11">
        <v>161</v>
      </c>
    </row>
    <row r="439" spans="1:2" x14ac:dyDescent="0.35">
      <c r="A439" s="11" t="s">
        <v>20</v>
      </c>
      <c r="B439" s="11">
        <v>138</v>
      </c>
    </row>
    <row r="440" spans="1:2" x14ac:dyDescent="0.35">
      <c r="A440" s="11" t="s">
        <v>20</v>
      </c>
      <c r="B440" s="11">
        <v>3308</v>
      </c>
    </row>
    <row r="441" spans="1:2" x14ac:dyDescent="0.35">
      <c r="A441" s="11" t="s">
        <v>20</v>
      </c>
      <c r="B441" s="11">
        <v>127</v>
      </c>
    </row>
    <row r="442" spans="1:2" x14ac:dyDescent="0.35">
      <c r="A442" s="11" t="s">
        <v>20</v>
      </c>
      <c r="B442" s="11">
        <v>207</v>
      </c>
    </row>
    <row r="443" spans="1:2" x14ac:dyDescent="0.35">
      <c r="A443" s="11" t="s">
        <v>20</v>
      </c>
      <c r="B443" s="11">
        <v>181</v>
      </c>
    </row>
    <row r="444" spans="1:2" x14ac:dyDescent="0.35">
      <c r="A444" s="11" t="s">
        <v>20</v>
      </c>
      <c r="B444" s="11">
        <v>110</v>
      </c>
    </row>
    <row r="445" spans="1:2" x14ac:dyDescent="0.35">
      <c r="A445" s="11" t="s">
        <v>20</v>
      </c>
      <c r="B445" s="11">
        <v>185</v>
      </c>
    </row>
    <row r="446" spans="1:2" x14ac:dyDescent="0.35">
      <c r="A446" s="11" t="s">
        <v>20</v>
      </c>
      <c r="B446" s="11">
        <v>121</v>
      </c>
    </row>
    <row r="447" spans="1:2" x14ac:dyDescent="0.35">
      <c r="A447" s="11" t="s">
        <v>20</v>
      </c>
      <c r="B447" s="11">
        <v>106</v>
      </c>
    </row>
    <row r="448" spans="1:2" x14ac:dyDescent="0.35">
      <c r="A448" s="11" t="s">
        <v>20</v>
      </c>
      <c r="B448" s="11">
        <v>142</v>
      </c>
    </row>
    <row r="449" spans="1:2" x14ac:dyDescent="0.35">
      <c r="A449" s="11" t="s">
        <v>20</v>
      </c>
      <c r="B449" s="11">
        <v>233</v>
      </c>
    </row>
    <row r="450" spans="1:2" x14ac:dyDescent="0.35">
      <c r="A450" s="11" t="s">
        <v>20</v>
      </c>
      <c r="B450" s="11">
        <v>218</v>
      </c>
    </row>
    <row r="451" spans="1:2" x14ac:dyDescent="0.35">
      <c r="A451" s="11" t="s">
        <v>20</v>
      </c>
      <c r="B451" s="11">
        <v>76</v>
      </c>
    </row>
    <row r="452" spans="1:2" x14ac:dyDescent="0.35">
      <c r="A452" s="11" t="s">
        <v>20</v>
      </c>
      <c r="B452" s="11">
        <v>43</v>
      </c>
    </row>
    <row r="453" spans="1:2" x14ac:dyDescent="0.35">
      <c r="A453" s="11" t="s">
        <v>20</v>
      </c>
      <c r="B453" s="11">
        <v>221</v>
      </c>
    </row>
    <row r="454" spans="1:2" x14ac:dyDescent="0.35">
      <c r="A454" s="11" t="s">
        <v>20</v>
      </c>
      <c r="B454" s="11">
        <v>2805</v>
      </c>
    </row>
    <row r="455" spans="1:2" x14ac:dyDescent="0.35">
      <c r="A455" s="11" t="s">
        <v>20</v>
      </c>
      <c r="B455" s="11">
        <v>68</v>
      </c>
    </row>
    <row r="456" spans="1:2" x14ac:dyDescent="0.35">
      <c r="A456" s="11" t="s">
        <v>20</v>
      </c>
      <c r="B456" s="11">
        <v>183</v>
      </c>
    </row>
    <row r="457" spans="1:2" x14ac:dyDescent="0.35">
      <c r="A457" s="11" t="s">
        <v>20</v>
      </c>
      <c r="B457" s="11">
        <v>133</v>
      </c>
    </row>
    <row r="458" spans="1:2" x14ac:dyDescent="0.35">
      <c r="A458" s="11" t="s">
        <v>20</v>
      </c>
      <c r="B458" s="11">
        <v>2489</v>
      </c>
    </row>
    <row r="459" spans="1:2" x14ac:dyDescent="0.35">
      <c r="A459" s="11" t="s">
        <v>20</v>
      </c>
      <c r="B459" s="11">
        <v>69</v>
      </c>
    </row>
    <row r="460" spans="1:2" x14ac:dyDescent="0.35">
      <c r="A460" s="11" t="s">
        <v>20</v>
      </c>
      <c r="B460" s="11">
        <v>279</v>
      </c>
    </row>
    <row r="461" spans="1:2" x14ac:dyDescent="0.35">
      <c r="A461" s="11" t="s">
        <v>20</v>
      </c>
      <c r="B461" s="11">
        <v>210</v>
      </c>
    </row>
    <row r="462" spans="1:2" x14ac:dyDescent="0.35">
      <c r="A462" s="11" t="s">
        <v>20</v>
      </c>
      <c r="B462" s="11">
        <v>2100</v>
      </c>
    </row>
    <row r="463" spans="1:2" x14ac:dyDescent="0.35">
      <c r="A463" s="11" t="s">
        <v>20</v>
      </c>
      <c r="B463" s="11">
        <v>252</v>
      </c>
    </row>
    <row r="464" spans="1:2" x14ac:dyDescent="0.35">
      <c r="A464" s="11" t="s">
        <v>20</v>
      </c>
      <c r="B464" s="11">
        <v>1280</v>
      </c>
    </row>
    <row r="465" spans="1:2" x14ac:dyDescent="0.35">
      <c r="A465" s="11" t="s">
        <v>20</v>
      </c>
      <c r="B465" s="11">
        <v>157</v>
      </c>
    </row>
    <row r="466" spans="1:2" x14ac:dyDescent="0.35">
      <c r="A466" s="11" t="s">
        <v>20</v>
      </c>
      <c r="B466" s="11">
        <v>194</v>
      </c>
    </row>
    <row r="467" spans="1:2" x14ac:dyDescent="0.35">
      <c r="A467" s="11" t="s">
        <v>20</v>
      </c>
      <c r="B467" s="11">
        <v>82</v>
      </c>
    </row>
    <row r="468" spans="1:2" x14ac:dyDescent="0.35">
      <c r="A468" s="11" t="s">
        <v>20</v>
      </c>
      <c r="B468" s="11">
        <v>4233</v>
      </c>
    </row>
    <row r="469" spans="1:2" x14ac:dyDescent="0.35">
      <c r="A469" s="11" t="s">
        <v>20</v>
      </c>
      <c r="B469" s="11">
        <v>1297</v>
      </c>
    </row>
    <row r="470" spans="1:2" x14ac:dyDescent="0.35">
      <c r="A470" s="11" t="s">
        <v>20</v>
      </c>
      <c r="B470" s="11">
        <v>165</v>
      </c>
    </row>
    <row r="471" spans="1:2" x14ac:dyDescent="0.35">
      <c r="A471" s="11" t="s">
        <v>20</v>
      </c>
      <c r="B471" s="11">
        <v>119</v>
      </c>
    </row>
    <row r="472" spans="1:2" x14ac:dyDescent="0.35">
      <c r="A472" s="11" t="s">
        <v>20</v>
      </c>
      <c r="B472" s="11">
        <v>1797</v>
      </c>
    </row>
    <row r="473" spans="1:2" x14ac:dyDescent="0.35">
      <c r="A473" s="11" t="s">
        <v>20</v>
      </c>
      <c r="B473" s="11">
        <v>261</v>
      </c>
    </row>
    <row r="474" spans="1:2" x14ac:dyDescent="0.35">
      <c r="A474" s="11" t="s">
        <v>20</v>
      </c>
      <c r="B474" s="11">
        <v>157</v>
      </c>
    </row>
    <row r="475" spans="1:2" x14ac:dyDescent="0.35">
      <c r="A475" s="11" t="s">
        <v>20</v>
      </c>
      <c r="B475" s="11">
        <v>3533</v>
      </c>
    </row>
    <row r="476" spans="1:2" x14ac:dyDescent="0.35">
      <c r="A476" s="11" t="s">
        <v>20</v>
      </c>
      <c r="B476" s="11">
        <v>155</v>
      </c>
    </row>
    <row r="477" spans="1:2" x14ac:dyDescent="0.35">
      <c r="A477" s="11" t="s">
        <v>20</v>
      </c>
      <c r="B477" s="11">
        <v>132</v>
      </c>
    </row>
    <row r="478" spans="1:2" x14ac:dyDescent="0.35">
      <c r="A478" s="11" t="s">
        <v>20</v>
      </c>
      <c r="B478" s="11">
        <v>1354</v>
      </c>
    </row>
    <row r="479" spans="1:2" x14ac:dyDescent="0.35">
      <c r="A479" s="11" t="s">
        <v>20</v>
      </c>
      <c r="B479" s="11">
        <v>48</v>
      </c>
    </row>
    <row r="480" spans="1:2" x14ac:dyDescent="0.35">
      <c r="A480" s="11" t="s">
        <v>20</v>
      </c>
      <c r="B480" s="11">
        <v>110</v>
      </c>
    </row>
    <row r="481" spans="1:2" x14ac:dyDescent="0.35">
      <c r="A481" s="11" t="s">
        <v>20</v>
      </c>
      <c r="B481" s="11">
        <v>172</v>
      </c>
    </row>
    <row r="482" spans="1:2" x14ac:dyDescent="0.35">
      <c r="A482" s="11" t="s">
        <v>20</v>
      </c>
      <c r="B482" s="11">
        <v>307</v>
      </c>
    </row>
    <row r="483" spans="1:2" x14ac:dyDescent="0.35">
      <c r="A483" s="11" t="s">
        <v>20</v>
      </c>
      <c r="B483" s="11">
        <v>160</v>
      </c>
    </row>
    <row r="484" spans="1:2" x14ac:dyDescent="0.35">
      <c r="A484" s="11" t="s">
        <v>20</v>
      </c>
      <c r="B484" s="11">
        <v>1467</v>
      </c>
    </row>
    <row r="485" spans="1:2" x14ac:dyDescent="0.35">
      <c r="A485" s="11" t="s">
        <v>20</v>
      </c>
      <c r="B485" s="11">
        <v>2662</v>
      </c>
    </row>
    <row r="486" spans="1:2" x14ac:dyDescent="0.35">
      <c r="A486" s="11" t="s">
        <v>20</v>
      </c>
      <c r="B486" s="11">
        <v>452</v>
      </c>
    </row>
    <row r="487" spans="1:2" x14ac:dyDescent="0.35">
      <c r="A487" s="11" t="s">
        <v>20</v>
      </c>
      <c r="B487" s="11">
        <v>158</v>
      </c>
    </row>
    <row r="488" spans="1:2" x14ac:dyDescent="0.35">
      <c r="A488" s="11" t="s">
        <v>20</v>
      </c>
      <c r="B488" s="11">
        <v>225</v>
      </c>
    </row>
    <row r="489" spans="1:2" x14ac:dyDescent="0.35">
      <c r="A489" s="11" t="s">
        <v>20</v>
      </c>
      <c r="B489" s="11">
        <v>65</v>
      </c>
    </row>
    <row r="490" spans="1:2" x14ac:dyDescent="0.35">
      <c r="A490" s="11" t="s">
        <v>20</v>
      </c>
      <c r="B490" s="11">
        <v>163</v>
      </c>
    </row>
    <row r="491" spans="1:2" x14ac:dyDescent="0.35">
      <c r="A491" s="11" t="s">
        <v>20</v>
      </c>
      <c r="B491" s="11">
        <v>85</v>
      </c>
    </row>
    <row r="492" spans="1:2" x14ac:dyDescent="0.35">
      <c r="A492" s="11" t="s">
        <v>20</v>
      </c>
      <c r="B492" s="11">
        <v>217</v>
      </c>
    </row>
    <row r="493" spans="1:2" x14ac:dyDescent="0.35">
      <c r="A493" s="11" t="s">
        <v>20</v>
      </c>
      <c r="B493" s="11">
        <v>150</v>
      </c>
    </row>
    <row r="494" spans="1:2" x14ac:dyDescent="0.35">
      <c r="A494" s="11" t="s">
        <v>20</v>
      </c>
      <c r="B494" s="11">
        <v>3272</v>
      </c>
    </row>
    <row r="495" spans="1:2" x14ac:dyDescent="0.35">
      <c r="A495" s="11" t="s">
        <v>20</v>
      </c>
      <c r="B495" s="11">
        <v>300</v>
      </c>
    </row>
    <row r="496" spans="1:2" x14ac:dyDescent="0.35">
      <c r="A496" s="11" t="s">
        <v>20</v>
      </c>
      <c r="B496" s="11">
        <v>126</v>
      </c>
    </row>
    <row r="497" spans="1:2" x14ac:dyDescent="0.35">
      <c r="A497" s="11" t="s">
        <v>20</v>
      </c>
      <c r="B497" s="11">
        <v>2320</v>
      </c>
    </row>
    <row r="498" spans="1:2" x14ac:dyDescent="0.35">
      <c r="A498" s="11" t="s">
        <v>20</v>
      </c>
      <c r="B498" s="11">
        <v>81</v>
      </c>
    </row>
    <row r="499" spans="1:2" x14ac:dyDescent="0.35">
      <c r="A499" s="11" t="s">
        <v>20</v>
      </c>
      <c r="B499" s="11">
        <v>1887</v>
      </c>
    </row>
    <row r="500" spans="1:2" x14ac:dyDescent="0.35">
      <c r="A500" s="11" t="s">
        <v>20</v>
      </c>
      <c r="B500" s="11">
        <v>4358</v>
      </c>
    </row>
    <row r="501" spans="1:2" x14ac:dyDescent="0.35">
      <c r="A501" s="11" t="s">
        <v>20</v>
      </c>
      <c r="B501" s="11">
        <v>53</v>
      </c>
    </row>
    <row r="502" spans="1:2" x14ac:dyDescent="0.35">
      <c r="A502" s="11" t="s">
        <v>20</v>
      </c>
      <c r="B502" s="11">
        <v>2414</v>
      </c>
    </row>
    <row r="503" spans="1:2" x14ac:dyDescent="0.35">
      <c r="A503" s="11" t="s">
        <v>20</v>
      </c>
      <c r="B503" s="11">
        <v>80</v>
      </c>
    </row>
    <row r="504" spans="1:2" x14ac:dyDescent="0.35">
      <c r="A504" s="11" t="s">
        <v>20</v>
      </c>
      <c r="B504" s="11">
        <v>193</v>
      </c>
    </row>
    <row r="505" spans="1:2" x14ac:dyDescent="0.35">
      <c r="A505" s="11" t="s">
        <v>20</v>
      </c>
      <c r="B505" s="11">
        <v>52</v>
      </c>
    </row>
    <row r="506" spans="1:2" x14ac:dyDescent="0.35">
      <c r="A506" s="11" t="s">
        <v>20</v>
      </c>
      <c r="B506" s="11">
        <v>290</v>
      </c>
    </row>
    <row r="507" spans="1:2" x14ac:dyDescent="0.35">
      <c r="A507" s="11" t="s">
        <v>20</v>
      </c>
      <c r="B507" s="11">
        <v>122</v>
      </c>
    </row>
    <row r="508" spans="1:2" x14ac:dyDescent="0.35">
      <c r="A508" s="11" t="s">
        <v>20</v>
      </c>
      <c r="B508" s="11">
        <v>1470</v>
      </c>
    </row>
    <row r="509" spans="1:2" x14ac:dyDescent="0.35">
      <c r="A509" s="11" t="s">
        <v>20</v>
      </c>
      <c r="B509" s="11">
        <v>165</v>
      </c>
    </row>
    <row r="510" spans="1:2" x14ac:dyDescent="0.35">
      <c r="A510" s="11" t="s">
        <v>20</v>
      </c>
      <c r="B510" s="11">
        <v>182</v>
      </c>
    </row>
    <row r="511" spans="1:2" x14ac:dyDescent="0.35">
      <c r="A511" s="11" t="s">
        <v>20</v>
      </c>
      <c r="B511" s="11">
        <v>199</v>
      </c>
    </row>
    <row r="512" spans="1:2" x14ac:dyDescent="0.35">
      <c r="A512" s="11" t="s">
        <v>20</v>
      </c>
      <c r="B512" s="11">
        <v>56</v>
      </c>
    </row>
    <row r="513" spans="1:2" x14ac:dyDescent="0.35">
      <c r="A513" s="11" t="s">
        <v>20</v>
      </c>
      <c r="B513" s="11">
        <v>1460</v>
      </c>
    </row>
    <row r="514" spans="1:2" x14ac:dyDescent="0.35">
      <c r="A514" s="11" t="s">
        <v>20</v>
      </c>
      <c r="B514" s="11">
        <v>123</v>
      </c>
    </row>
    <row r="515" spans="1:2" x14ac:dyDescent="0.35">
      <c r="A515" s="11" t="s">
        <v>20</v>
      </c>
      <c r="B515" s="11">
        <v>159</v>
      </c>
    </row>
    <row r="516" spans="1:2" x14ac:dyDescent="0.35">
      <c r="A516" s="11" t="s">
        <v>20</v>
      </c>
      <c r="B516" s="11">
        <v>110</v>
      </c>
    </row>
    <row r="517" spans="1:2" x14ac:dyDescent="0.35">
      <c r="A517" s="11" t="s">
        <v>20</v>
      </c>
      <c r="B517" s="11">
        <v>236</v>
      </c>
    </row>
    <row r="518" spans="1:2" x14ac:dyDescent="0.35">
      <c r="A518" s="11" t="s">
        <v>20</v>
      </c>
      <c r="B518" s="11">
        <v>191</v>
      </c>
    </row>
    <row r="519" spans="1:2" x14ac:dyDescent="0.35">
      <c r="A519" s="11" t="s">
        <v>20</v>
      </c>
      <c r="B519" s="11">
        <v>3934</v>
      </c>
    </row>
    <row r="520" spans="1:2" x14ac:dyDescent="0.35">
      <c r="A520" s="11" t="s">
        <v>20</v>
      </c>
      <c r="B520" s="11">
        <v>80</v>
      </c>
    </row>
    <row r="521" spans="1:2" x14ac:dyDescent="0.35">
      <c r="A521" s="11" t="s">
        <v>20</v>
      </c>
      <c r="B521" s="11">
        <v>462</v>
      </c>
    </row>
    <row r="522" spans="1:2" x14ac:dyDescent="0.35">
      <c r="A522" s="11" t="s">
        <v>20</v>
      </c>
      <c r="B522" s="11">
        <v>179</v>
      </c>
    </row>
    <row r="523" spans="1:2" x14ac:dyDescent="0.35">
      <c r="A523" s="11" t="s">
        <v>20</v>
      </c>
      <c r="B523" s="11">
        <v>1866</v>
      </c>
    </row>
    <row r="524" spans="1:2" x14ac:dyDescent="0.35">
      <c r="A524" s="11" t="s">
        <v>20</v>
      </c>
      <c r="B524" s="11">
        <v>156</v>
      </c>
    </row>
    <row r="525" spans="1:2" x14ac:dyDescent="0.35">
      <c r="A525" s="11" t="s">
        <v>20</v>
      </c>
      <c r="B525" s="11">
        <v>255</v>
      </c>
    </row>
    <row r="526" spans="1:2" x14ac:dyDescent="0.35">
      <c r="A526" s="11" t="s">
        <v>20</v>
      </c>
      <c r="B526" s="11">
        <v>2261</v>
      </c>
    </row>
    <row r="527" spans="1:2" x14ac:dyDescent="0.35">
      <c r="A527" s="11" t="s">
        <v>20</v>
      </c>
      <c r="B527" s="11">
        <v>40</v>
      </c>
    </row>
    <row r="528" spans="1:2" x14ac:dyDescent="0.35">
      <c r="A528" s="11" t="s">
        <v>20</v>
      </c>
      <c r="B528" s="11">
        <v>2289</v>
      </c>
    </row>
    <row r="529" spans="1:2" x14ac:dyDescent="0.35">
      <c r="A529" s="11" t="s">
        <v>20</v>
      </c>
      <c r="B529" s="11">
        <v>65</v>
      </c>
    </row>
    <row r="530" spans="1:2" x14ac:dyDescent="0.35">
      <c r="A530" s="11" t="s">
        <v>20</v>
      </c>
      <c r="B530" s="11">
        <v>3777</v>
      </c>
    </row>
    <row r="531" spans="1:2" x14ac:dyDescent="0.35">
      <c r="A531" s="11" t="s">
        <v>20</v>
      </c>
      <c r="B531" s="11">
        <v>184</v>
      </c>
    </row>
    <row r="532" spans="1:2" x14ac:dyDescent="0.35">
      <c r="A532" s="11" t="s">
        <v>20</v>
      </c>
      <c r="B532" s="11">
        <v>85</v>
      </c>
    </row>
    <row r="533" spans="1:2" x14ac:dyDescent="0.35">
      <c r="A533" s="11" t="s">
        <v>20</v>
      </c>
      <c r="B533" s="11">
        <v>144</v>
      </c>
    </row>
    <row r="534" spans="1:2" x14ac:dyDescent="0.35">
      <c r="A534" s="11" t="s">
        <v>20</v>
      </c>
      <c r="B534" s="11">
        <v>1902</v>
      </c>
    </row>
    <row r="535" spans="1:2" x14ac:dyDescent="0.35">
      <c r="A535" s="11" t="s">
        <v>20</v>
      </c>
      <c r="B535" s="11">
        <v>105</v>
      </c>
    </row>
    <row r="536" spans="1:2" x14ac:dyDescent="0.35">
      <c r="A536" s="11" t="s">
        <v>20</v>
      </c>
      <c r="B536" s="11">
        <v>132</v>
      </c>
    </row>
    <row r="537" spans="1:2" x14ac:dyDescent="0.35">
      <c r="A537" s="11" t="s">
        <v>20</v>
      </c>
      <c r="B537" s="11">
        <v>96</v>
      </c>
    </row>
    <row r="538" spans="1:2" x14ac:dyDescent="0.35">
      <c r="A538" s="11" t="s">
        <v>20</v>
      </c>
      <c r="B538" s="11">
        <v>114</v>
      </c>
    </row>
    <row r="539" spans="1:2" x14ac:dyDescent="0.35">
      <c r="A539" s="11" t="s">
        <v>20</v>
      </c>
      <c r="B539" s="11">
        <v>203</v>
      </c>
    </row>
    <row r="540" spans="1:2" x14ac:dyDescent="0.35">
      <c r="A540" s="11" t="s">
        <v>20</v>
      </c>
      <c r="B540" s="11">
        <v>1559</v>
      </c>
    </row>
    <row r="541" spans="1:2" x14ac:dyDescent="0.35">
      <c r="A541" s="11" t="s">
        <v>20</v>
      </c>
      <c r="B541" s="11">
        <v>1548</v>
      </c>
    </row>
    <row r="542" spans="1:2" x14ac:dyDescent="0.35">
      <c r="A542" s="11" t="s">
        <v>20</v>
      </c>
      <c r="B542" s="11">
        <v>80</v>
      </c>
    </row>
    <row r="543" spans="1:2" x14ac:dyDescent="0.35">
      <c r="A543" s="11" t="s">
        <v>20</v>
      </c>
      <c r="B543" s="11">
        <v>131</v>
      </c>
    </row>
    <row r="544" spans="1:2" x14ac:dyDescent="0.35">
      <c r="A544" s="11" t="s">
        <v>20</v>
      </c>
      <c r="B544" s="11">
        <v>112</v>
      </c>
    </row>
    <row r="545" spans="1:2" x14ac:dyDescent="0.35">
      <c r="A545" s="11" t="s">
        <v>20</v>
      </c>
      <c r="B545" s="11">
        <v>155</v>
      </c>
    </row>
    <row r="546" spans="1:2" x14ac:dyDescent="0.35">
      <c r="A546" s="11" t="s">
        <v>20</v>
      </c>
      <c r="B546" s="11">
        <v>266</v>
      </c>
    </row>
    <row r="547" spans="1:2" x14ac:dyDescent="0.35">
      <c r="A547" s="11" t="s">
        <v>20</v>
      </c>
      <c r="B547" s="11">
        <v>155</v>
      </c>
    </row>
    <row r="548" spans="1:2" x14ac:dyDescent="0.35">
      <c r="A548" s="11" t="s">
        <v>20</v>
      </c>
      <c r="B548" s="11">
        <v>207</v>
      </c>
    </row>
    <row r="549" spans="1:2" x14ac:dyDescent="0.35">
      <c r="A549" s="11" t="s">
        <v>20</v>
      </c>
      <c r="B549" s="11">
        <v>245</v>
      </c>
    </row>
    <row r="550" spans="1:2" x14ac:dyDescent="0.35">
      <c r="A550" s="11" t="s">
        <v>20</v>
      </c>
      <c r="B550" s="11">
        <v>1573</v>
      </c>
    </row>
    <row r="551" spans="1:2" x14ac:dyDescent="0.35">
      <c r="A551" s="11" t="s">
        <v>20</v>
      </c>
      <c r="B551" s="11">
        <v>114</v>
      </c>
    </row>
    <row r="552" spans="1:2" x14ac:dyDescent="0.35">
      <c r="A552" s="11" t="s">
        <v>20</v>
      </c>
      <c r="B552" s="11">
        <v>93</v>
      </c>
    </row>
    <row r="553" spans="1:2" x14ac:dyDescent="0.35">
      <c r="A553" s="11" t="s">
        <v>20</v>
      </c>
      <c r="B553" s="11">
        <v>1681</v>
      </c>
    </row>
    <row r="554" spans="1:2" x14ac:dyDescent="0.35">
      <c r="A554" s="11" t="s">
        <v>20</v>
      </c>
      <c r="B554" s="11">
        <v>32</v>
      </c>
    </row>
    <row r="555" spans="1:2" x14ac:dyDescent="0.35">
      <c r="A555" s="11" t="s">
        <v>20</v>
      </c>
      <c r="B555" s="11">
        <v>135</v>
      </c>
    </row>
    <row r="556" spans="1:2" x14ac:dyDescent="0.35">
      <c r="A556" s="11" t="s">
        <v>20</v>
      </c>
      <c r="B556" s="11">
        <v>140</v>
      </c>
    </row>
    <row r="557" spans="1:2" x14ac:dyDescent="0.35">
      <c r="A557" s="11" t="s">
        <v>20</v>
      </c>
      <c r="B557" s="11">
        <v>92</v>
      </c>
    </row>
    <row r="558" spans="1:2" x14ac:dyDescent="0.35">
      <c r="A558" s="11" t="s">
        <v>20</v>
      </c>
      <c r="B558" s="11">
        <v>1015</v>
      </c>
    </row>
    <row r="559" spans="1:2" x14ac:dyDescent="0.35">
      <c r="A559" s="11" t="s">
        <v>20</v>
      </c>
      <c r="B559" s="11">
        <v>323</v>
      </c>
    </row>
    <row r="560" spans="1:2" x14ac:dyDescent="0.35">
      <c r="A560" s="11" t="s">
        <v>20</v>
      </c>
      <c r="B560" s="11">
        <v>2326</v>
      </c>
    </row>
    <row r="561" spans="1:2" x14ac:dyDescent="0.35">
      <c r="A561" s="11" t="s">
        <v>20</v>
      </c>
      <c r="B561" s="11">
        <v>381</v>
      </c>
    </row>
    <row r="562" spans="1:2" x14ac:dyDescent="0.35">
      <c r="A562" s="11" t="s">
        <v>20</v>
      </c>
      <c r="B562" s="11">
        <v>480</v>
      </c>
    </row>
    <row r="563" spans="1:2" x14ac:dyDescent="0.35">
      <c r="A563" s="11" t="s">
        <v>20</v>
      </c>
      <c r="B563" s="11">
        <v>226</v>
      </c>
    </row>
    <row r="564" spans="1:2" x14ac:dyDescent="0.35">
      <c r="A564" s="11" t="s">
        <v>20</v>
      </c>
      <c r="B564" s="11">
        <v>241</v>
      </c>
    </row>
    <row r="565" spans="1:2" x14ac:dyDescent="0.35">
      <c r="A565" s="11" t="s">
        <v>20</v>
      </c>
      <c r="B565" s="11">
        <v>132</v>
      </c>
    </row>
    <row r="566" spans="1:2" x14ac:dyDescent="0.35">
      <c r="A566" s="11" t="s">
        <v>20</v>
      </c>
      <c r="B566" s="11">
        <v>2043</v>
      </c>
    </row>
  </sheetData>
  <conditionalFormatting sqref="A1:A1048576">
    <cfRule type="cellIs" dxfId="15" priority="13" operator="equal">
      <formula>"live"</formula>
    </cfRule>
    <cfRule type="cellIs" dxfId="14" priority="14" operator="equal">
      <formula>"successful"</formula>
    </cfRule>
    <cfRule type="cellIs" dxfId="13" priority="15" operator="equal">
      <formula>"failed"</formula>
    </cfRule>
    <cfRule type="cellIs" dxfId="12" priority="16" operator="equal">
      <formula>"canceled"</formula>
    </cfRule>
  </conditionalFormatting>
  <conditionalFormatting sqref="D1:D1048576">
    <cfRule type="cellIs" dxfId="11" priority="9" operator="equal">
      <formula>"live"</formula>
    </cfRule>
    <cfRule type="cellIs" dxfId="10" priority="10" operator="equal">
      <formula>"successful"</formula>
    </cfRule>
    <cfRule type="cellIs" dxfId="9" priority="11" operator="equal">
      <formula>"failed"</formula>
    </cfRule>
    <cfRule type="cellIs" dxfId="8" priority="12" operator="equal">
      <formula>"canceled"</formula>
    </cfRule>
  </conditionalFormatting>
  <conditionalFormatting sqref="H1">
    <cfRule type="cellIs" dxfId="7" priority="5" operator="equal">
      <formula>"live"</formula>
    </cfRule>
    <cfRule type="cellIs" dxfId="6" priority="6" operator="equal">
      <formula>"successful"</formula>
    </cfRule>
    <cfRule type="cellIs" dxfId="5" priority="7" operator="equal">
      <formula>"failed"</formula>
    </cfRule>
    <cfRule type="cellIs" dxfId="4" priority="8" operator="equal">
      <formula>"canceled"</formula>
    </cfRule>
  </conditionalFormatting>
  <conditionalFormatting sqref="I1">
    <cfRule type="cellIs" dxfId="3" priority="1" operator="equal">
      <formula>"live"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"canceled"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</vt:lpstr>
      <vt:lpstr>sub category</vt:lpstr>
      <vt:lpstr>time series</vt:lpstr>
      <vt:lpstr>Goal Analysis</vt:lpstr>
      <vt:lpstr>stat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Alireza Shams</cp:lastModifiedBy>
  <dcterms:created xsi:type="dcterms:W3CDTF">2021-09-29T18:52:28Z</dcterms:created>
  <dcterms:modified xsi:type="dcterms:W3CDTF">2022-12-12T20:11:22Z</dcterms:modified>
</cp:coreProperties>
</file>