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3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4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5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6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28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29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30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1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32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33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34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35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36.xml" ContentType="application/vnd.openxmlformats-officedocument.drawingml.chart+xml"/>
  <Override PartName="/xl/drawings/drawing7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360" yWindow="270" windowWidth="10460" windowHeight="6320" tabRatio="940"/>
  </bookViews>
  <sheets>
    <sheet name="Contents" sheetId="30" r:id="rId1"/>
    <sheet name="Fig1" sheetId="35" r:id="rId2"/>
    <sheet name="Fig2" sheetId="40" r:id="rId3"/>
    <sheet name="Fig3" sheetId="17" r:id="rId4"/>
    <sheet name="Fig4" sheetId="36" r:id="rId5"/>
    <sheet name="Fig5" sheetId="4" r:id="rId6"/>
    <sheet name="Fig32" sheetId="53" r:id="rId7"/>
    <sheet name="Fig35" sheetId="59" r:id="rId8"/>
    <sheet name="Fig36" sheetId="60" r:id="rId9"/>
    <sheet name="Fig6" sheetId="22" r:id="rId10"/>
    <sheet name="Fig7" sheetId="13" r:id="rId11"/>
    <sheet name="Fig8" sheetId="31" r:id="rId12"/>
    <sheet name="Fig9" sheetId="24" r:id="rId13"/>
    <sheet name="Fig10" sheetId="23" r:id="rId14"/>
    <sheet name="Fig11" sheetId="32" r:id="rId15"/>
    <sheet name="Fig12" sheetId="15" r:id="rId16"/>
    <sheet name="Fig13" sheetId="44" r:id="rId17"/>
    <sheet name="Fig14" sheetId="37" r:id="rId18"/>
    <sheet name="Fig15" sheetId="43" r:id="rId19"/>
    <sheet name="Fig16" sheetId="6" r:id="rId20"/>
    <sheet name="Fig17" sheetId="45" r:id="rId21"/>
    <sheet name="Fig18" sheetId="49" r:id="rId22"/>
    <sheet name="Fig19" sheetId="34" r:id="rId23"/>
    <sheet name="Fig20" sheetId="46" r:id="rId24"/>
    <sheet name="Fig21" sheetId="47" r:id="rId25"/>
    <sheet name="Fig22" sheetId="38" r:id="rId26"/>
    <sheet name="Fig23" sheetId="48" r:id="rId27"/>
    <sheet name="Fig24" sheetId="10" r:id="rId28"/>
    <sheet name="Fig25" sheetId="41" r:id="rId29"/>
    <sheet name="Fig26" sheetId="51" r:id="rId30"/>
    <sheet name="Fig27" sheetId="18" r:id="rId31"/>
    <sheet name="Fig28" sheetId="33" r:id="rId32"/>
    <sheet name="Fig33" sheetId="55" r:id="rId33"/>
    <sheet name="Fig34" sheetId="56" r:id="rId34"/>
    <sheet name="Fig29" sheetId="57" r:id="rId35"/>
    <sheet name="Fig30" sheetId="58" r:id="rId36"/>
    <sheet name="Fig31" sheetId="52" r:id="rId37"/>
  </sheets>
  <definedNames>
    <definedName name="_xlnm.Print_Area" localSheetId="1">'Fig1'!$A$1:$P$83</definedName>
    <definedName name="_xlnm.Print_Area" localSheetId="13">'Fig10'!$A$1:$O$52</definedName>
    <definedName name="_xlnm.Print_Area" localSheetId="14">'Fig11'!$A$1:$O$45</definedName>
    <definedName name="_xlnm.Print_Area" localSheetId="15">'Fig12'!$A$1:$O$114</definedName>
    <definedName name="_xlnm.Print_Area" localSheetId="17">'Fig14'!$A$1:$O$100</definedName>
    <definedName name="_xlnm.Print_Area" localSheetId="18">'Fig15'!$A$1:$O$33</definedName>
    <definedName name="_xlnm.Print_Area" localSheetId="19">'Fig16'!$A$1:$O$111</definedName>
    <definedName name="_xlnm.Print_Area" localSheetId="22">'Fig19'!$A$1:$O$114</definedName>
    <definedName name="_xlnm.Print_Area" localSheetId="2">'Fig2'!$A$1:$O$100</definedName>
    <definedName name="_xlnm.Print_Area" localSheetId="25">'Fig22'!$A$1:$O$148</definedName>
    <definedName name="_xlnm.Print_Area" localSheetId="27">'Fig24'!$A$1:$O$184</definedName>
    <definedName name="_xlnm.Print_Area" localSheetId="28">'Fig25'!$A$1:$O$38</definedName>
    <definedName name="_xlnm.Print_Area" localSheetId="29">'Fig26'!$A$1:$O$24</definedName>
    <definedName name="_xlnm.Print_Area" localSheetId="30">'Fig27'!$A$1:$O$55</definedName>
    <definedName name="_xlnm.Print_Area" localSheetId="31">'Fig28'!$A$1:$O$31</definedName>
    <definedName name="_xlnm.Print_Area" localSheetId="3">'Fig3'!$A$1:$O$100</definedName>
    <definedName name="_xlnm.Print_Area" localSheetId="4">'Fig4'!$A$1:$O$82</definedName>
    <definedName name="_xlnm.Print_Area" localSheetId="5">'Fig5'!$A$1:$O$100</definedName>
    <definedName name="_xlnm.Print_Area" localSheetId="9">'Fig6'!$A$1:$O$37</definedName>
    <definedName name="_xlnm.Print_Area" localSheetId="10">'Fig7'!$A$1:$O$32</definedName>
    <definedName name="_xlnm.Print_Area" localSheetId="11">'Fig8'!$A$1:$O$54</definedName>
    <definedName name="_xlnm.Print_Area" localSheetId="12">'Fig9'!$A$1:$O$49</definedName>
  </definedNames>
  <calcPr calcId="152511"/>
</workbook>
</file>

<file path=xl/calcChain.xml><?xml version="1.0" encoding="utf-8"?>
<calcChain xmlns="http://schemas.openxmlformats.org/spreadsheetml/2006/main">
  <c r="B87" i="35" l="1"/>
  <c r="B86" i="35"/>
  <c r="B86" i="36"/>
  <c r="B85" i="36"/>
  <c r="E99" i="40" l="1"/>
  <c r="L37" i="41"/>
  <c r="D36" i="22"/>
  <c r="N37" i="41"/>
  <c r="P37" i="41"/>
  <c r="E99" i="17"/>
  <c r="E33" i="57"/>
  <c r="K29" i="13"/>
  <c r="K28" i="13"/>
  <c r="K31" i="13"/>
  <c r="H31" i="43"/>
  <c r="H30" i="45"/>
  <c r="K37" i="41"/>
  <c r="M37" i="41"/>
  <c r="O37" i="41"/>
  <c r="Q37" i="41"/>
  <c r="G30" i="13"/>
  <c r="G41" i="10"/>
  <c r="E87" i="17" l="1"/>
  <c r="J64" i="36"/>
  <c r="K64" i="36"/>
  <c r="H64" i="36"/>
  <c r="I64" i="36"/>
  <c r="J29" i="13"/>
  <c r="J31" i="13"/>
  <c r="G40" i="10"/>
  <c r="G35" i="22"/>
  <c r="I64" i="35"/>
  <c r="H64" i="35"/>
  <c r="K64" i="35"/>
  <c r="J64" i="35"/>
  <c r="E98" i="40"/>
  <c r="F33" i="58"/>
  <c r="E98" i="17"/>
  <c r="N36" i="41"/>
  <c r="L36" i="41"/>
  <c r="O36" i="41"/>
  <c r="P36" i="41"/>
  <c r="K36" i="41"/>
  <c r="H36" i="22"/>
  <c r="G31" i="43"/>
  <c r="E87" i="40"/>
  <c r="J36" i="22"/>
  <c r="D35" i="22"/>
  <c r="D33" i="57"/>
  <c r="E33" i="58"/>
  <c r="Q36" i="41"/>
  <c r="G36" i="22"/>
  <c r="K27" i="13"/>
  <c r="G30" i="45"/>
  <c r="M36" i="41"/>
  <c r="F30" i="13"/>
  <c r="K30" i="13" s="1"/>
  <c r="F33" i="57" l="1"/>
  <c r="H34" i="22"/>
  <c r="G34" i="22"/>
  <c r="J34" i="22"/>
  <c r="I29" i="13"/>
  <c r="I27" i="13"/>
  <c r="I28" i="13"/>
  <c r="G39" i="10"/>
  <c r="P35" i="41"/>
  <c r="M35" i="41"/>
  <c r="L35" i="41"/>
  <c r="E86" i="17"/>
  <c r="E75" i="40"/>
  <c r="N35" i="41"/>
  <c r="Q35" i="41"/>
  <c r="E75" i="17"/>
  <c r="E97" i="17"/>
  <c r="E86" i="40"/>
  <c r="O35" i="41"/>
  <c r="K63" i="36"/>
  <c r="J63" i="36"/>
  <c r="I63" i="36"/>
  <c r="H63" i="36"/>
  <c r="C33" i="57"/>
  <c r="K52" i="36"/>
  <c r="J52" i="36"/>
  <c r="I52" i="36"/>
  <c r="H52" i="36"/>
  <c r="D34" i="22"/>
  <c r="I35" i="22" s="1"/>
  <c r="J63" i="35"/>
  <c r="H63" i="35"/>
  <c r="K63" i="35"/>
  <c r="I63" i="35"/>
  <c r="K35" i="41"/>
  <c r="J35" i="22"/>
  <c r="D33" i="58"/>
  <c r="J28" i="13"/>
  <c r="I52" i="35"/>
  <c r="H52" i="35"/>
  <c r="J52" i="35"/>
  <c r="K52" i="35"/>
  <c r="I36" i="22"/>
  <c r="F31" i="43"/>
  <c r="F30" i="45"/>
  <c r="E30" i="13"/>
  <c r="J30" i="13" s="1"/>
  <c r="J27" i="13"/>
  <c r="E97" i="40"/>
  <c r="H35" i="22"/>
  <c r="G38" i="10" l="1"/>
  <c r="E96" i="17"/>
  <c r="E85" i="40"/>
  <c r="E96" i="40"/>
  <c r="E85" i="17"/>
  <c r="E74" i="17"/>
  <c r="Q34" i="41"/>
  <c r="E31" i="43"/>
  <c r="M34" i="41"/>
  <c r="K51" i="36"/>
  <c r="J51" i="36"/>
  <c r="I51" i="36"/>
  <c r="H51" i="36"/>
  <c r="D33" i="22"/>
  <c r="I34" i="22" s="1"/>
  <c r="J40" i="35"/>
  <c r="H40" i="35"/>
  <c r="K40" i="35"/>
  <c r="I40" i="35"/>
  <c r="K40" i="36"/>
  <c r="J40" i="36"/>
  <c r="I40" i="36"/>
  <c r="H40" i="36"/>
  <c r="O34" i="41"/>
  <c r="L34" i="41"/>
  <c r="E30" i="45"/>
  <c r="K34" i="41"/>
  <c r="J62" i="35"/>
  <c r="K62" i="35"/>
  <c r="I62" i="35"/>
  <c r="H62" i="35"/>
  <c r="I31" i="13"/>
  <c r="D30" i="13"/>
  <c r="I30" i="13" s="1"/>
  <c r="I62" i="36"/>
  <c r="H62" i="36"/>
  <c r="K62" i="36"/>
  <c r="J62" i="36"/>
  <c r="I51" i="35"/>
  <c r="J51" i="35"/>
  <c r="H51" i="35"/>
  <c r="K51" i="35"/>
  <c r="N34" i="41"/>
  <c r="C33" i="58"/>
  <c r="P34" i="41"/>
  <c r="E74" i="40"/>
  <c r="E63" i="40"/>
  <c r="B33" i="57"/>
  <c r="E63" i="17"/>
  <c r="H32" i="22" l="1"/>
  <c r="E73" i="17"/>
  <c r="E51" i="17"/>
  <c r="E62" i="17"/>
  <c r="E95" i="17"/>
  <c r="K39" i="36"/>
  <c r="J39" i="36"/>
  <c r="I39" i="36"/>
  <c r="H39" i="36"/>
  <c r="K33" i="41"/>
  <c r="E62" i="40"/>
  <c r="E95" i="40"/>
  <c r="P33" i="41"/>
  <c r="E84" i="40"/>
  <c r="D32" i="22"/>
  <c r="I33" i="22" s="1"/>
  <c r="I61" i="36"/>
  <c r="H61" i="36"/>
  <c r="K61" i="36"/>
  <c r="J61" i="36"/>
  <c r="N33" i="41"/>
  <c r="B33" i="58"/>
  <c r="L33" i="41"/>
  <c r="H50" i="35"/>
  <c r="J50" i="35"/>
  <c r="K50" i="35"/>
  <c r="I50" i="35"/>
  <c r="M33" i="41"/>
  <c r="E84" i="17"/>
  <c r="E51" i="40"/>
  <c r="D31" i="43"/>
  <c r="O33" i="41"/>
  <c r="I50" i="36"/>
  <c r="H50" i="36"/>
  <c r="K50" i="36"/>
  <c r="J50" i="36"/>
  <c r="I61" i="35"/>
  <c r="J61" i="35"/>
  <c r="H61" i="35"/>
  <c r="K61" i="35"/>
  <c r="Q33" i="41"/>
  <c r="J33" i="22"/>
  <c r="J39" i="35"/>
  <c r="H39" i="35"/>
  <c r="K39" i="35"/>
  <c r="I39" i="35"/>
  <c r="H33" i="22"/>
  <c r="G33" i="22"/>
  <c r="E73" i="40"/>
  <c r="D30" i="45"/>
  <c r="G37" i="10"/>
  <c r="J31" i="22" l="1"/>
  <c r="H31" i="22"/>
  <c r="E83" i="17"/>
  <c r="E83" i="40"/>
  <c r="E94" i="40"/>
  <c r="E61" i="40"/>
  <c r="E94" i="17"/>
  <c r="E39" i="40"/>
  <c r="E61" i="17"/>
  <c r="E39" i="17"/>
  <c r="Q32" i="41"/>
  <c r="D31" i="22"/>
  <c r="I32" i="22" s="1"/>
  <c r="K32" i="41"/>
  <c r="G35" i="10"/>
  <c r="E50" i="40"/>
  <c r="L32" i="41"/>
  <c r="E50" i="17"/>
  <c r="E72" i="40"/>
  <c r="J32" i="22"/>
  <c r="I49" i="36"/>
  <c r="H49" i="36"/>
  <c r="K49" i="36"/>
  <c r="J49" i="36"/>
  <c r="O32" i="41"/>
  <c r="I49" i="35"/>
  <c r="J49" i="35"/>
  <c r="H49" i="35"/>
  <c r="K49" i="35"/>
  <c r="I38" i="36"/>
  <c r="H38" i="36"/>
  <c r="K38" i="36"/>
  <c r="J38" i="36"/>
  <c r="J38" i="35"/>
  <c r="K38" i="35"/>
  <c r="I38" i="35"/>
  <c r="H38" i="35"/>
  <c r="P32" i="41"/>
  <c r="N32" i="41"/>
  <c r="E72" i="17"/>
  <c r="D111" i="37"/>
  <c r="C51" i="37"/>
  <c r="C75" i="37"/>
  <c r="C99" i="37"/>
  <c r="D39" i="37"/>
  <c r="D63" i="37"/>
  <c r="D87" i="37"/>
  <c r="D51" i="37"/>
  <c r="D75" i="37"/>
  <c r="D99" i="37"/>
  <c r="C39" i="37"/>
  <c r="C63" i="37"/>
  <c r="C87" i="37"/>
  <c r="C111" i="37"/>
  <c r="G32" i="22"/>
  <c r="D112" i="15"/>
  <c r="C40" i="15"/>
  <c r="C64" i="15"/>
  <c r="C88" i="15"/>
  <c r="C112" i="15"/>
  <c r="D40" i="15"/>
  <c r="D64" i="15"/>
  <c r="D88" i="15"/>
  <c r="C52" i="15"/>
  <c r="C76" i="15"/>
  <c r="C100" i="15"/>
  <c r="D52" i="15"/>
  <c r="D76" i="15"/>
  <c r="D100" i="15"/>
  <c r="I60" i="35"/>
  <c r="H60" i="35"/>
  <c r="J60" i="35"/>
  <c r="K60" i="35"/>
  <c r="K60" i="36"/>
  <c r="J60" i="36"/>
  <c r="I60" i="36"/>
  <c r="H60" i="36"/>
  <c r="M32" i="41"/>
  <c r="G36" i="10"/>
  <c r="H48" i="36" l="1"/>
  <c r="E82" i="17"/>
  <c r="E82" i="40"/>
  <c r="H30" i="22"/>
  <c r="J30" i="22"/>
  <c r="Q31" i="41"/>
  <c r="E51" i="37"/>
  <c r="E40" i="15"/>
  <c r="E76" i="15"/>
  <c r="E71" i="40"/>
  <c r="E60" i="40"/>
  <c r="N31" i="41"/>
  <c r="E49" i="40"/>
  <c r="E38" i="17"/>
  <c r="E60" i="17"/>
  <c r="E71" i="17"/>
  <c r="E75" i="37"/>
  <c r="E93" i="40"/>
  <c r="E63" i="37"/>
  <c r="E100" i="15"/>
  <c r="E52" i="15"/>
  <c r="L31" i="41"/>
  <c r="P31" i="41"/>
  <c r="E87" i="37"/>
  <c r="E93" i="17"/>
  <c r="E99" i="37"/>
  <c r="D111" i="15"/>
  <c r="C39" i="15"/>
  <c r="C63" i="15"/>
  <c r="C87" i="15"/>
  <c r="C111" i="15"/>
  <c r="D51" i="15"/>
  <c r="D75" i="15"/>
  <c r="D99" i="15"/>
  <c r="C51" i="15"/>
  <c r="C75" i="15"/>
  <c r="C99" i="15"/>
  <c r="D39" i="15"/>
  <c r="D63" i="15"/>
  <c r="D87" i="15"/>
  <c r="E64" i="15"/>
  <c r="G31" i="22"/>
  <c r="E111" i="37"/>
  <c r="E49" i="17"/>
  <c r="I37" i="35"/>
  <c r="J37" i="35"/>
  <c r="H37" i="35"/>
  <c r="K37" i="35"/>
  <c r="J48" i="35"/>
  <c r="H48" i="35"/>
  <c r="K48" i="35"/>
  <c r="I48" i="35"/>
  <c r="K48" i="36"/>
  <c r="J48" i="36"/>
  <c r="I48" i="36"/>
  <c r="I37" i="36"/>
  <c r="H37" i="36"/>
  <c r="K37" i="36"/>
  <c r="J37" i="36"/>
  <c r="E88" i="15"/>
  <c r="E112" i="15"/>
  <c r="K31" i="41"/>
  <c r="E38" i="40"/>
  <c r="M31" i="41"/>
  <c r="D30" i="22"/>
  <c r="K59" i="36"/>
  <c r="J59" i="36"/>
  <c r="I59" i="36"/>
  <c r="H59" i="36"/>
  <c r="O31" i="41"/>
  <c r="E39" i="37"/>
  <c r="D110" i="37"/>
  <c r="D38" i="37"/>
  <c r="D62" i="37"/>
  <c r="D86" i="37"/>
  <c r="C50" i="37"/>
  <c r="C74" i="37"/>
  <c r="C98" i="37"/>
  <c r="D50" i="37"/>
  <c r="D74" i="37"/>
  <c r="D98" i="37"/>
  <c r="C38" i="37"/>
  <c r="C62" i="37"/>
  <c r="C86" i="37"/>
  <c r="C110" i="37"/>
  <c r="I59" i="35"/>
  <c r="J59" i="35"/>
  <c r="H59" i="35"/>
  <c r="K59" i="35"/>
  <c r="E111" i="15" l="1"/>
  <c r="G34" i="10"/>
  <c r="G29" i="22"/>
  <c r="H29" i="22"/>
  <c r="J29" i="22"/>
  <c r="E51" i="15"/>
  <c r="E37" i="40"/>
  <c r="E70" i="17"/>
  <c r="E86" i="37"/>
  <c r="E59" i="40"/>
  <c r="E48" i="17"/>
  <c r="E59" i="17"/>
  <c r="E62" i="37"/>
  <c r="E92" i="17"/>
  <c r="Q30" i="41"/>
  <c r="I58" i="36"/>
  <c r="H58" i="36"/>
  <c r="K58" i="36"/>
  <c r="J58" i="36"/>
  <c r="K47" i="36"/>
  <c r="J47" i="36"/>
  <c r="I47" i="36"/>
  <c r="H47" i="36"/>
  <c r="D109" i="37"/>
  <c r="C49" i="37"/>
  <c r="C73" i="37"/>
  <c r="C97" i="37"/>
  <c r="D37" i="37"/>
  <c r="D61" i="37"/>
  <c r="D85" i="37"/>
  <c r="D49" i="37"/>
  <c r="D73" i="37"/>
  <c r="D97" i="37"/>
  <c r="C37" i="37"/>
  <c r="C61" i="37"/>
  <c r="C85" i="37"/>
  <c r="C109" i="37"/>
  <c r="E74" i="37"/>
  <c r="E110" i="37"/>
  <c r="E70" i="40"/>
  <c r="L30" i="41"/>
  <c r="J47" i="35"/>
  <c r="H47" i="35"/>
  <c r="K47" i="35"/>
  <c r="I47" i="35"/>
  <c r="K36" i="36"/>
  <c r="J36" i="36"/>
  <c r="I36" i="36"/>
  <c r="H36" i="36"/>
  <c r="E92" i="40"/>
  <c r="E98" i="37"/>
  <c r="E38" i="37"/>
  <c r="P30" i="41"/>
  <c r="D110" i="15"/>
  <c r="D50" i="15"/>
  <c r="D74" i="15"/>
  <c r="D98" i="15"/>
  <c r="C38" i="15"/>
  <c r="C62" i="15"/>
  <c r="C86" i="15"/>
  <c r="C110" i="15"/>
  <c r="D38" i="15"/>
  <c r="D62" i="15"/>
  <c r="D86" i="15"/>
  <c r="C50" i="15"/>
  <c r="C74" i="15"/>
  <c r="C98" i="15"/>
  <c r="E37" i="17"/>
  <c r="K30" i="41"/>
  <c r="E63" i="15"/>
  <c r="I36" i="35"/>
  <c r="H36" i="35"/>
  <c r="J36" i="35"/>
  <c r="K36" i="35"/>
  <c r="I31" i="22"/>
  <c r="O30" i="41"/>
  <c r="E87" i="15"/>
  <c r="H58" i="35"/>
  <c r="J58" i="35"/>
  <c r="K58" i="35"/>
  <c r="I58" i="35"/>
  <c r="G30" i="22"/>
  <c r="E75" i="15"/>
  <c r="E48" i="40"/>
  <c r="M30" i="41"/>
  <c r="E99" i="15"/>
  <c r="E81" i="17"/>
  <c r="D29" i="22"/>
  <c r="E81" i="40"/>
  <c r="E50" i="37"/>
  <c r="N30" i="41"/>
  <c r="E39" i="15"/>
  <c r="G33" i="10" l="1"/>
  <c r="E80" i="17"/>
  <c r="G28" i="22"/>
  <c r="H28" i="22"/>
  <c r="E69" i="40"/>
  <c r="E36" i="40"/>
  <c r="E50" i="15"/>
  <c r="E91" i="40"/>
  <c r="E110" i="15"/>
  <c r="E85" i="37"/>
  <c r="E58" i="40"/>
  <c r="E47" i="40"/>
  <c r="Q29" i="41"/>
  <c r="D28" i="22"/>
  <c r="I29" i="22" s="1"/>
  <c r="E91" i="17"/>
  <c r="E69" i="17"/>
  <c r="L29" i="41"/>
  <c r="E97" i="37"/>
  <c r="I35" i="35"/>
  <c r="J35" i="35"/>
  <c r="H35" i="35"/>
  <c r="K35" i="35"/>
  <c r="I46" i="36"/>
  <c r="H46" i="36"/>
  <c r="K46" i="36"/>
  <c r="J46" i="36"/>
  <c r="J46" i="35"/>
  <c r="K46" i="35"/>
  <c r="I46" i="35"/>
  <c r="H46" i="35"/>
  <c r="N29" i="41"/>
  <c r="E80" i="40"/>
  <c r="D109" i="15"/>
  <c r="D49" i="15"/>
  <c r="D73" i="15"/>
  <c r="D97" i="15"/>
  <c r="C37" i="15"/>
  <c r="C61" i="15"/>
  <c r="C85" i="15"/>
  <c r="C109" i="15"/>
  <c r="D37" i="15"/>
  <c r="D61" i="15"/>
  <c r="D85" i="15"/>
  <c r="C49" i="15"/>
  <c r="C73" i="15"/>
  <c r="C97" i="15"/>
  <c r="E38" i="15"/>
  <c r="D108" i="37"/>
  <c r="D36" i="37"/>
  <c r="D60" i="37"/>
  <c r="D84" i="37"/>
  <c r="C36" i="37"/>
  <c r="C60" i="37"/>
  <c r="C84" i="37"/>
  <c r="C108" i="37"/>
  <c r="C48" i="37"/>
  <c r="C72" i="37"/>
  <c r="C96" i="37"/>
  <c r="D48" i="37"/>
  <c r="D72" i="37"/>
  <c r="D96" i="37"/>
  <c r="K29" i="41"/>
  <c r="E62" i="15"/>
  <c r="E37" i="37"/>
  <c r="I57" i="36"/>
  <c r="H57" i="36"/>
  <c r="K57" i="36"/>
  <c r="J57" i="36"/>
  <c r="M29" i="41"/>
  <c r="E86" i="15"/>
  <c r="E74" i="15"/>
  <c r="E61" i="37"/>
  <c r="O29" i="41"/>
  <c r="E98" i="15"/>
  <c r="I57" i="35"/>
  <c r="J57" i="35"/>
  <c r="H57" i="35"/>
  <c r="K57" i="35"/>
  <c r="K35" i="36"/>
  <c r="J35" i="36"/>
  <c r="I35" i="36"/>
  <c r="H35" i="36"/>
  <c r="I30" i="22"/>
  <c r="E49" i="37"/>
  <c r="E47" i="17"/>
  <c r="P29" i="41"/>
  <c r="E58" i="17"/>
  <c r="E36" i="17"/>
  <c r="E73" i="37"/>
  <c r="E109" i="37"/>
  <c r="E68" i="40" l="1"/>
  <c r="G32" i="10"/>
  <c r="E79" i="17"/>
  <c r="E35" i="40"/>
  <c r="P28" i="41"/>
  <c r="E90" i="40"/>
  <c r="E57" i="17"/>
  <c r="E79" i="40"/>
  <c r="E72" i="37"/>
  <c r="E68" i="17"/>
  <c r="E85" i="15"/>
  <c r="E49" i="15"/>
  <c r="E73" i="15"/>
  <c r="E57" i="40"/>
  <c r="E60" i="37"/>
  <c r="E48" i="37"/>
  <c r="E84" i="37"/>
  <c r="O28" i="41"/>
  <c r="D27" i="22"/>
  <c r="I28" i="22" s="1"/>
  <c r="K56" i="36"/>
  <c r="J56" i="36"/>
  <c r="I56" i="36"/>
  <c r="H56" i="36"/>
  <c r="Q28" i="41"/>
  <c r="D108" i="15"/>
  <c r="C48" i="15"/>
  <c r="C72" i="15"/>
  <c r="C96" i="15"/>
  <c r="D48" i="15"/>
  <c r="D72" i="15"/>
  <c r="D96" i="15"/>
  <c r="C36" i="15"/>
  <c r="C60" i="15"/>
  <c r="C84" i="15"/>
  <c r="C108" i="15"/>
  <c r="D36" i="15"/>
  <c r="D60" i="15"/>
  <c r="D84" i="15"/>
  <c r="I34" i="36"/>
  <c r="H34" i="36"/>
  <c r="K34" i="36"/>
  <c r="J34" i="36"/>
  <c r="I45" i="36"/>
  <c r="H45" i="36"/>
  <c r="K45" i="36"/>
  <c r="J45" i="36"/>
  <c r="E90" i="17"/>
  <c r="E96" i="37"/>
  <c r="E97" i="15"/>
  <c r="L28" i="41"/>
  <c r="E37" i="15"/>
  <c r="E46" i="40"/>
  <c r="E46" i="17"/>
  <c r="N28" i="41"/>
  <c r="H34" i="35"/>
  <c r="J34" i="35"/>
  <c r="K34" i="35"/>
  <c r="I34" i="35"/>
  <c r="D107" i="37"/>
  <c r="C35" i="37"/>
  <c r="C59" i="37"/>
  <c r="C83" i="37"/>
  <c r="C107" i="37"/>
  <c r="D47" i="37"/>
  <c r="D71" i="37"/>
  <c r="D95" i="37"/>
  <c r="D35" i="37"/>
  <c r="D59" i="37"/>
  <c r="D83" i="37"/>
  <c r="C47" i="37"/>
  <c r="C71" i="37"/>
  <c r="C95" i="37"/>
  <c r="E108" i="37"/>
  <c r="J28" i="22"/>
  <c r="M28" i="41"/>
  <c r="E36" i="37"/>
  <c r="E109" i="15"/>
  <c r="K28" i="41"/>
  <c r="I45" i="35"/>
  <c r="J45" i="35"/>
  <c r="H45" i="35"/>
  <c r="K45" i="35"/>
  <c r="J56" i="35"/>
  <c r="H56" i="35"/>
  <c r="K56" i="35"/>
  <c r="I56" i="35"/>
  <c r="E35" i="17"/>
  <c r="E61" i="15"/>
  <c r="E34" i="17" l="1"/>
  <c r="E78" i="40"/>
  <c r="E34" i="40"/>
  <c r="E78" i="17"/>
  <c r="E89" i="17"/>
  <c r="E35" i="37"/>
  <c r="E83" i="37"/>
  <c r="G31" i="10"/>
  <c r="E36" i="15"/>
  <c r="E96" i="15"/>
  <c r="E67" i="17"/>
  <c r="E45" i="40"/>
  <c r="E95" i="37"/>
  <c r="E107" i="37"/>
  <c r="E67" i="40"/>
  <c r="I44" i="35"/>
  <c r="H44" i="35"/>
  <c r="J44" i="35"/>
  <c r="K44" i="35"/>
  <c r="E89" i="40"/>
  <c r="D107" i="15"/>
  <c r="C47" i="15"/>
  <c r="C71" i="15"/>
  <c r="C95" i="15"/>
  <c r="D35" i="15"/>
  <c r="D59" i="15"/>
  <c r="D83" i="15"/>
  <c r="C35" i="15"/>
  <c r="C59" i="15"/>
  <c r="C83" i="15"/>
  <c r="C107" i="15"/>
  <c r="D47" i="15"/>
  <c r="D71" i="15"/>
  <c r="D95" i="15"/>
  <c r="I33" i="35"/>
  <c r="J33" i="35"/>
  <c r="H33" i="35"/>
  <c r="K33" i="35"/>
  <c r="E56" i="40"/>
  <c r="E47" i="37"/>
  <c r="E56" i="17"/>
  <c r="E71" i="37"/>
  <c r="E60" i="15"/>
  <c r="E48" i="15"/>
  <c r="D106" i="37"/>
  <c r="D46" i="37"/>
  <c r="D70" i="37"/>
  <c r="D94" i="37"/>
  <c r="C34" i="37"/>
  <c r="C58" i="37"/>
  <c r="C82" i="37"/>
  <c r="C106" i="37"/>
  <c r="D34" i="37"/>
  <c r="D58" i="37"/>
  <c r="D82" i="37"/>
  <c r="C46" i="37"/>
  <c r="C70" i="37"/>
  <c r="C94" i="37"/>
  <c r="J55" i="35"/>
  <c r="H55" i="35"/>
  <c r="K55" i="35"/>
  <c r="I55" i="35"/>
  <c r="K55" i="36"/>
  <c r="J55" i="36"/>
  <c r="I55" i="36"/>
  <c r="H55" i="36"/>
  <c r="E84" i="15"/>
  <c r="E72" i="15"/>
  <c r="K44" i="36"/>
  <c r="J44" i="36"/>
  <c r="I44" i="36"/>
  <c r="H44" i="36"/>
  <c r="E59" i="37"/>
  <c r="E45" i="17"/>
  <c r="I33" i="36"/>
  <c r="H33" i="36"/>
  <c r="K33" i="36"/>
  <c r="J33" i="36"/>
  <c r="E108" i="15"/>
  <c r="E77" i="40" l="1"/>
  <c r="E82" i="37"/>
  <c r="D28" i="32"/>
  <c r="D41" i="32"/>
  <c r="E107" i="15"/>
  <c r="G30" i="10"/>
  <c r="E95" i="15"/>
  <c r="E33" i="17"/>
  <c r="E55" i="17"/>
  <c r="E44" i="40"/>
  <c r="E66" i="40"/>
  <c r="E59" i="15"/>
  <c r="E70" i="37"/>
  <c r="E46" i="37"/>
  <c r="E44" i="17"/>
  <c r="E88" i="40"/>
  <c r="E88" i="17"/>
  <c r="I54" i="36"/>
  <c r="H54" i="36"/>
  <c r="K54" i="36"/>
  <c r="J54" i="36"/>
  <c r="E47" i="15"/>
  <c r="E66" i="17"/>
  <c r="K32" i="36"/>
  <c r="J32" i="36"/>
  <c r="I32" i="36"/>
  <c r="H32" i="36"/>
  <c r="D39" i="32"/>
  <c r="D37" i="32"/>
  <c r="B44" i="32"/>
  <c r="D35" i="32"/>
  <c r="D38" i="32"/>
  <c r="D31" i="32"/>
  <c r="D34" i="32"/>
  <c r="D40" i="32"/>
  <c r="D33" i="32"/>
  <c r="D36" i="32"/>
  <c r="D29" i="32"/>
  <c r="D32" i="32"/>
  <c r="D30" i="32"/>
  <c r="E94" i="37"/>
  <c r="E71" i="15"/>
  <c r="D106" i="15"/>
  <c r="D34" i="15"/>
  <c r="D58" i="15"/>
  <c r="D82" i="15"/>
  <c r="C46" i="15"/>
  <c r="C70" i="15"/>
  <c r="C94" i="15"/>
  <c r="D46" i="15"/>
  <c r="D70" i="15"/>
  <c r="D94" i="15"/>
  <c r="C34" i="15"/>
  <c r="C58" i="15"/>
  <c r="C82" i="15"/>
  <c r="C106" i="15"/>
  <c r="D105" i="37"/>
  <c r="C33" i="37"/>
  <c r="C57" i="37"/>
  <c r="C81" i="37"/>
  <c r="C105" i="37"/>
  <c r="D45" i="37"/>
  <c r="D69" i="37"/>
  <c r="D93" i="37"/>
  <c r="D33" i="37"/>
  <c r="D57" i="37"/>
  <c r="D81" i="37"/>
  <c r="C45" i="37"/>
  <c r="C69" i="37"/>
  <c r="C93" i="37"/>
  <c r="E55" i="40"/>
  <c r="E77" i="17"/>
  <c r="E83" i="15"/>
  <c r="K43" i="36"/>
  <c r="J43" i="36"/>
  <c r="I43" i="36"/>
  <c r="H43" i="36"/>
  <c r="I43" i="35"/>
  <c r="J43" i="35"/>
  <c r="H43" i="35"/>
  <c r="K43" i="35"/>
  <c r="E35" i="15"/>
  <c r="E33" i="40"/>
  <c r="J32" i="35"/>
  <c r="H32" i="35"/>
  <c r="K32" i="35"/>
  <c r="I32" i="35"/>
  <c r="E34" i="37"/>
  <c r="E106" i="37"/>
  <c r="J54" i="35"/>
  <c r="K54" i="35"/>
  <c r="I54" i="35"/>
  <c r="H54" i="35"/>
  <c r="E58" i="37"/>
  <c r="G29" i="10" l="1"/>
  <c r="E32" i="17"/>
  <c r="E43" i="17"/>
  <c r="E65" i="17"/>
  <c r="E54" i="17"/>
  <c r="E76" i="40"/>
  <c r="E46" i="15"/>
  <c r="E43" i="40"/>
  <c r="E54" i="40"/>
  <c r="E33" i="37"/>
  <c r="E58" i="15"/>
  <c r="E45" i="37"/>
  <c r="E32" i="40"/>
  <c r="E65" i="40"/>
  <c r="E69" i="37"/>
  <c r="K31" i="36"/>
  <c r="J31" i="36"/>
  <c r="I31" i="36"/>
  <c r="H31" i="36"/>
  <c r="H42" i="35"/>
  <c r="J42" i="35"/>
  <c r="K42" i="35"/>
  <c r="I42" i="35"/>
  <c r="I53" i="36"/>
  <c r="H53" i="36"/>
  <c r="K53" i="36"/>
  <c r="J53" i="36"/>
  <c r="J31" i="35"/>
  <c r="H31" i="35"/>
  <c r="K31" i="35"/>
  <c r="I31" i="35"/>
  <c r="I53" i="35"/>
  <c r="J53" i="35"/>
  <c r="H53" i="35"/>
  <c r="K53" i="35"/>
  <c r="E93" i="37"/>
  <c r="I42" i="36"/>
  <c r="H42" i="36"/>
  <c r="K42" i="36"/>
  <c r="J42" i="36"/>
  <c r="E105" i="37"/>
  <c r="E76" i="17"/>
  <c r="E70" i="15"/>
  <c r="E106" i="15"/>
  <c r="D105" i="15"/>
  <c r="D33" i="15"/>
  <c r="D57" i="15"/>
  <c r="D81" i="15"/>
  <c r="C45" i="15"/>
  <c r="C69" i="15"/>
  <c r="C93" i="15"/>
  <c r="D45" i="15"/>
  <c r="D69" i="15"/>
  <c r="D93" i="15"/>
  <c r="C33" i="15"/>
  <c r="C57" i="15"/>
  <c r="C81" i="15"/>
  <c r="C105" i="15"/>
  <c r="E57" i="37"/>
  <c r="E94" i="15"/>
  <c r="E34" i="15"/>
  <c r="E81" i="37"/>
  <c r="D104" i="37"/>
  <c r="D44" i="37"/>
  <c r="D68" i="37"/>
  <c r="D92" i="37"/>
  <c r="C44" i="37"/>
  <c r="C68" i="37"/>
  <c r="C92" i="37"/>
  <c r="C32" i="37"/>
  <c r="C56" i="37"/>
  <c r="C80" i="37"/>
  <c r="C104" i="37"/>
  <c r="D32" i="37"/>
  <c r="D56" i="37"/>
  <c r="D80" i="37"/>
  <c r="E82" i="15"/>
  <c r="E31" i="40" l="1"/>
  <c r="E64" i="17"/>
  <c r="E42" i="40"/>
  <c r="E105" i="15"/>
  <c r="E44" i="37"/>
  <c r="E53" i="40"/>
  <c r="E45" i="15"/>
  <c r="E80" i="37"/>
  <c r="E93" i="15"/>
  <c r="E81" i="15"/>
  <c r="E104" i="37"/>
  <c r="E33" i="15"/>
  <c r="E53" i="17"/>
  <c r="I41" i="35"/>
  <c r="J41" i="35"/>
  <c r="H41" i="35"/>
  <c r="K41" i="35"/>
  <c r="I30" i="36"/>
  <c r="H30" i="36"/>
  <c r="K30" i="36"/>
  <c r="J30" i="36"/>
  <c r="E42" i="17"/>
  <c r="E69" i="15"/>
  <c r="E31" i="17"/>
  <c r="E68" i="37"/>
  <c r="E32" i="37"/>
  <c r="E92" i="37"/>
  <c r="I41" i="36"/>
  <c r="H41" i="36"/>
  <c r="K41" i="36"/>
  <c r="J41" i="36"/>
  <c r="E56" i="37"/>
  <c r="E57" i="15"/>
  <c r="D103" i="37"/>
  <c r="C43" i="37"/>
  <c r="C67" i="37"/>
  <c r="C91" i="37"/>
  <c r="D31" i="37"/>
  <c r="D55" i="37"/>
  <c r="D79" i="37"/>
  <c r="D43" i="37"/>
  <c r="D67" i="37"/>
  <c r="D91" i="37"/>
  <c r="C31" i="37"/>
  <c r="C55" i="37"/>
  <c r="C79" i="37"/>
  <c r="C103" i="37"/>
  <c r="D104" i="15"/>
  <c r="C32" i="15"/>
  <c r="C56" i="15"/>
  <c r="C80" i="15"/>
  <c r="C104" i="15"/>
  <c r="D32" i="15"/>
  <c r="D56" i="15"/>
  <c r="D80" i="15"/>
  <c r="C44" i="15"/>
  <c r="C68" i="15"/>
  <c r="C92" i="15"/>
  <c r="D44" i="15"/>
  <c r="D68" i="15"/>
  <c r="D92" i="15"/>
  <c r="J30" i="35"/>
  <c r="K30" i="35"/>
  <c r="I30" i="35"/>
  <c r="H30" i="35"/>
  <c r="E64" i="40"/>
  <c r="E91" i="37" l="1"/>
  <c r="E41" i="17"/>
  <c r="E103" i="37"/>
  <c r="E30" i="40"/>
  <c r="E52" i="17"/>
  <c r="E30" i="17"/>
  <c r="E104" i="15"/>
  <c r="E55" i="37"/>
  <c r="E31" i="37"/>
  <c r="E44" i="15"/>
  <c r="E68" i="15"/>
  <c r="H29" i="35"/>
  <c r="I29" i="35"/>
  <c r="J29" i="35"/>
  <c r="K29" i="35"/>
  <c r="E92" i="15"/>
  <c r="E32" i="15"/>
  <c r="E79" i="37"/>
  <c r="E41" i="40"/>
  <c r="I29" i="36"/>
  <c r="J29" i="36"/>
  <c r="H29" i="36"/>
  <c r="K29" i="36"/>
  <c r="E56" i="15"/>
  <c r="E43" i="37"/>
  <c r="D103" i="15"/>
  <c r="C31" i="15"/>
  <c r="C55" i="15"/>
  <c r="C79" i="15"/>
  <c r="C103" i="15"/>
  <c r="D43" i="15"/>
  <c r="D67" i="15"/>
  <c r="D91" i="15"/>
  <c r="C43" i="15"/>
  <c r="C67" i="15"/>
  <c r="C91" i="15"/>
  <c r="D31" i="15"/>
  <c r="D55" i="15"/>
  <c r="D79" i="15"/>
  <c r="D102" i="37"/>
  <c r="D30" i="37"/>
  <c r="D54" i="37"/>
  <c r="D78" i="37"/>
  <c r="C42" i="37"/>
  <c r="C66" i="37"/>
  <c r="C90" i="37"/>
  <c r="D42" i="37"/>
  <c r="D66" i="37"/>
  <c r="D90" i="37"/>
  <c r="C30" i="37"/>
  <c r="C54" i="37"/>
  <c r="C78" i="37"/>
  <c r="C102" i="37"/>
  <c r="E80" i="15"/>
  <c r="E67" i="37"/>
  <c r="E52" i="40"/>
  <c r="E40" i="40" l="1"/>
  <c r="E29" i="40"/>
  <c r="E29" i="17"/>
  <c r="E66" i="37"/>
  <c r="E102" i="37"/>
  <c r="E40" i="17"/>
  <c r="E90" i="37"/>
  <c r="E42" i="37"/>
  <c r="E78" i="37"/>
  <c r="E30" i="37"/>
  <c r="E31" i="15"/>
  <c r="E54" i="37"/>
  <c r="D101" i="37"/>
  <c r="C41" i="37"/>
  <c r="C65" i="37"/>
  <c r="C89" i="37"/>
  <c r="D29" i="37"/>
  <c r="D53" i="37"/>
  <c r="D77" i="37"/>
  <c r="D41" i="37"/>
  <c r="D65" i="37"/>
  <c r="D89" i="37"/>
  <c r="C29" i="37"/>
  <c r="C53" i="37"/>
  <c r="C77" i="37"/>
  <c r="C101" i="37"/>
  <c r="D102" i="15"/>
  <c r="D42" i="15"/>
  <c r="D66" i="15"/>
  <c r="D90" i="15"/>
  <c r="C30" i="15"/>
  <c r="C54" i="15"/>
  <c r="C78" i="15"/>
  <c r="C102" i="15"/>
  <c r="D30" i="15"/>
  <c r="D54" i="15"/>
  <c r="D78" i="15"/>
  <c r="C42" i="15"/>
  <c r="C66" i="15"/>
  <c r="C90" i="15"/>
  <c r="E55" i="15"/>
  <c r="E103" i="15"/>
  <c r="E79" i="15"/>
  <c r="E43" i="15"/>
  <c r="E67" i="15"/>
  <c r="E91" i="15"/>
  <c r="E28" i="17" l="1"/>
  <c r="E78" i="15"/>
  <c r="E89" i="37"/>
  <c r="E90" i="15"/>
  <c r="E53" i="37"/>
  <c r="E28" i="40"/>
  <c r="E77" i="37"/>
  <c r="E66" i="15"/>
  <c r="E65" i="37"/>
  <c r="E101" i="37"/>
  <c r="E29" i="37"/>
  <c r="E30" i="15"/>
  <c r="E102" i="15"/>
  <c r="E54" i="15"/>
  <c r="E42" i="15"/>
  <c r="E41" i="37"/>
  <c r="D100" i="37" l="1"/>
  <c r="D28" i="37"/>
  <c r="D52" i="37"/>
  <c r="D76" i="37"/>
  <c r="C28" i="37"/>
  <c r="C52" i="37"/>
  <c r="C76" i="37"/>
  <c r="C100" i="37"/>
  <c r="C40" i="37"/>
  <c r="C64" i="37"/>
  <c r="C88" i="37"/>
  <c r="D40" i="37"/>
  <c r="D64" i="37"/>
  <c r="D88" i="37"/>
  <c r="D101" i="15"/>
  <c r="D41" i="15"/>
  <c r="D65" i="15"/>
  <c r="D89" i="15"/>
  <c r="C29" i="15"/>
  <c r="C53" i="15"/>
  <c r="C77" i="15"/>
  <c r="C101" i="15"/>
  <c r="D29" i="15"/>
  <c r="D53" i="15"/>
  <c r="D77" i="15"/>
  <c r="C41" i="15"/>
  <c r="C65" i="15"/>
  <c r="C89" i="15"/>
  <c r="E52" i="37" l="1"/>
  <c r="E29" i="15"/>
  <c r="E101" i="15"/>
  <c r="E40" i="37"/>
  <c r="E28" i="37"/>
  <c r="E53" i="15"/>
  <c r="E89" i="15"/>
  <c r="E100" i="37"/>
  <c r="E41" i="15"/>
  <c r="E76" i="37"/>
  <c r="E77" i="15"/>
  <c r="E65" i="15"/>
  <c r="E64" i="37"/>
  <c r="E88" i="37"/>
  <c r="J28" i="33" l="1"/>
  <c r="K27" i="33"/>
  <c r="M28" i="47"/>
  <c r="J28" i="47"/>
  <c r="M27" i="47"/>
  <c r="M29" i="46"/>
  <c r="J29" i="46"/>
  <c r="F28" i="34"/>
  <c r="G28" i="34" s="1"/>
  <c r="C30" i="34"/>
  <c r="D31" i="34"/>
  <c r="F32" i="34"/>
  <c r="G32" i="34" s="1"/>
  <c r="C34" i="34"/>
  <c r="D35" i="34"/>
  <c r="F36" i="34"/>
  <c r="G36" i="34" s="1"/>
  <c r="C38" i="34"/>
  <c r="D39" i="34"/>
  <c r="F40" i="34"/>
  <c r="G40" i="34" s="1"/>
  <c r="C42" i="34"/>
  <c r="D43" i="34"/>
  <c r="F44" i="34"/>
  <c r="G44" i="34" s="1"/>
  <c r="C46" i="34"/>
  <c r="D47" i="34"/>
  <c r="F48" i="34"/>
  <c r="G48" i="34" s="1"/>
  <c r="C50" i="34"/>
  <c r="D51" i="34"/>
  <c r="F52" i="34"/>
  <c r="G52" i="34" s="1"/>
  <c r="C54" i="34"/>
  <c r="D55" i="34"/>
  <c r="F56" i="34"/>
  <c r="G56" i="34" s="1"/>
  <c r="C58" i="34"/>
  <c r="D59" i="34"/>
  <c r="F60" i="34"/>
  <c r="G60" i="34" s="1"/>
  <c r="C62" i="34"/>
  <c r="D63" i="34"/>
  <c r="F64" i="34"/>
  <c r="G64" i="34" s="1"/>
  <c r="C66" i="34"/>
  <c r="D67" i="34"/>
  <c r="F68" i="34"/>
  <c r="G68" i="34" s="1"/>
  <c r="C70" i="34"/>
  <c r="D71" i="34"/>
  <c r="F72" i="34"/>
  <c r="G72" i="34" s="1"/>
  <c r="C74" i="34"/>
  <c r="D75" i="34"/>
  <c r="F76" i="34"/>
  <c r="G76" i="34" s="1"/>
  <c r="C78" i="34"/>
  <c r="D79" i="34"/>
  <c r="F80" i="34"/>
  <c r="G80" i="34" s="1"/>
  <c r="C82" i="34"/>
  <c r="D83" i="34"/>
  <c r="F84" i="34"/>
  <c r="G84" i="34" s="1"/>
  <c r="C86" i="34"/>
  <c r="D87" i="34"/>
  <c r="F88" i="34"/>
  <c r="G88" i="34" s="1"/>
  <c r="C90" i="34"/>
  <c r="D91" i="34"/>
  <c r="F92" i="34"/>
  <c r="G92" i="34" s="1"/>
  <c r="C94" i="34"/>
  <c r="D95" i="34"/>
  <c r="F96" i="34"/>
  <c r="G96" i="34" s="1"/>
  <c r="C98" i="34"/>
  <c r="D99" i="34"/>
  <c r="F100" i="34"/>
  <c r="G100" i="34" s="1"/>
  <c r="C102" i="34"/>
  <c r="D103" i="34"/>
  <c r="F104" i="34"/>
  <c r="G104" i="34" s="1"/>
  <c r="C106" i="34"/>
  <c r="D107" i="34"/>
  <c r="F108" i="34"/>
  <c r="G108" i="34" s="1"/>
  <c r="C110" i="34"/>
  <c r="D111" i="34"/>
  <c r="E86" i="6"/>
  <c r="G109" i="6"/>
  <c r="E108" i="6"/>
  <c r="H83" i="6"/>
  <c r="F94" i="6"/>
  <c r="H69" i="6"/>
  <c r="F68" i="6"/>
  <c r="H67" i="6"/>
  <c r="F54" i="6"/>
  <c r="G101" i="6"/>
  <c r="F76" i="6"/>
  <c r="H63" i="6"/>
  <c r="L31" i="43"/>
  <c r="J31" i="43"/>
  <c r="L30" i="43"/>
  <c r="J30" i="43"/>
  <c r="L29" i="43"/>
  <c r="J29" i="43"/>
  <c r="M28" i="43"/>
  <c r="J27" i="43"/>
  <c r="H51" i="23"/>
  <c r="M28" i="49"/>
  <c r="G51" i="23"/>
  <c r="H49" i="23"/>
  <c r="I49" i="23"/>
  <c r="I48" i="23"/>
  <c r="M30" i="44"/>
  <c r="M27" i="43"/>
  <c r="M28" i="44"/>
  <c r="L28" i="33"/>
  <c r="K28" i="43"/>
  <c r="L27" i="43"/>
  <c r="L28" i="44"/>
  <c r="K27" i="49"/>
  <c r="L30" i="46"/>
  <c r="L30" i="44"/>
  <c r="K31" i="44"/>
  <c r="H46" i="23"/>
  <c r="I46" i="23"/>
  <c r="I41" i="23"/>
  <c r="I45" i="23"/>
  <c r="H45" i="23"/>
  <c r="G43" i="23"/>
  <c r="I43" i="23"/>
  <c r="I47" i="23"/>
  <c r="G47" i="23"/>
  <c r="H47" i="23"/>
  <c r="J28" i="43"/>
  <c r="J29" i="45"/>
  <c r="J29" i="48"/>
  <c r="G41" i="23"/>
  <c r="G45" i="23"/>
  <c r="H44" i="23"/>
  <c r="J28" i="45"/>
  <c r="J30" i="48"/>
  <c r="G37" i="23"/>
  <c r="H36" i="23"/>
  <c r="G39" i="23"/>
  <c r="H40" i="23"/>
  <c r="H38" i="23"/>
  <c r="I38" i="23"/>
  <c r="G42" i="23"/>
  <c r="I37" i="23"/>
  <c r="I42" i="23"/>
  <c r="H42" i="23"/>
  <c r="G35" i="23"/>
  <c r="I32" i="23"/>
  <c r="G33" i="23"/>
  <c r="I33" i="23"/>
  <c r="I35" i="23"/>
  <c r="H32" i="23"/>
  <c r="I39" i="23"/>
  <c r="H34" i="23"/>
  <c r="G110" i="6"/>
  <c r="G86" i="6"/>
  <c r="G62" i="6"/>
  <c r="G38" i="6"/>
  <c r="G98" i="6"/>
  <c r="G50" i="6"/>
  <c r="G74" i="6"/>
  <c r="H50" i="6"/>
  <c r="H74" i="6"/>
  <c r="H98" i="6"/>
  <c r="H110" i="6"/>
  <c r="H38" i="6"/>
  <c r="H62" i="6"/>
  <c r="H86" i="6"/>
  <c r="F50" i="6"/>
  <c r="E98" i="6"/>
  <c r="F38" i="6"/>
  <c r="E74" i="6"/>
  <c r="D75" i="38"/>
  <c r="C135" i="38"/>
  <c r="C99" i="38"/>
  <c r="D51" i="38"/>
  <c r="D87" i="38"/>
  <c r="C39" i="38"/>
  <c r="G108" i="6"/>
  <c r="G96" i="6"/>
  <c r="G84" i="6"/>
  <c r="G72" i="6"/>
  <c r="G60" i="6"/>
  <c r="G48" i="6"/>
  <c r="G36" i="6"/>
  <c r="H108" i="6"/>
  <c r="H84" i="6"/>
  <c r="H96" i="6"/>
  <c r="K96" i="6" s="1"/>
  <c r="H72" i="6"/>
  <c r="H48" i="6"/>
  <c r="H60" i="6"/>
  <c r="H36" i="6"/>
  <c r="E60" i="6"/>
  <c r="F48" i="6"/>
  <c r="F108" i="6"/>
  <c r="J108" i="6" s="1"/>
  <c r="F109" i="6"/>
  <c r="E109" i="6"/>
  <c r="F97" i="6"/>
  <c r="E97" i="6"/>
  <c r="F85" i="6"/>
  <c r="F73" i="6"/>
  <c r="F61" i="6"/>
  <c r="F49" i="6"/>
  <c r="F37" i="6"/>
  <c r="E73" i="6"/>
  <c r="E49" i="6"/>
  <c r="E85" i="6"/>
  <c r="E61" i="6"/>
  <c r="E37" i="6"/>
  <c r="G107" i="6"/>
  <c r="H59" i="6"/>
  <c r="G95" i="6"/>
  <c r="G47" i="6"/>
  <c r="H85" i="6"/>
  <c r="H37" i="6"/>
  <c r="G73" i="6"/>
  <c r="F107" i="6"/>
  <c r="E107" i="6"/>
  <c r="F95" i="6"/>
  <c r="F83" i="6"/>
  <c r="F71" i="6"/>
  <c r="F59" i="6"/>
  <c r="F47" i="6"/>
  <c r="F35" i="6"/>
  <c r="E83" i="6"/>
  <c r="E59" i="6"/>
  <c r="E35" i="6"/>
  <c r="E95" i="6"/>
  <c r="E71" i="6"/>
  <c r="E47" i="6"/>
  <c r="C49" i="38"/>
  <c r="C145" i="38"/>
  <c r="D109" i="38"/>
  <c r="C61" i="38"/>
  <c r="C37" i="38"/>
  <c r="D85" i="38"/>
  <c r="D146" i="38"/>
  <c r="C62" i="38"/>
  <c r="C74" i="38"/>
  <c r="D134" i="38"/>
  <c r="D122" i="38"/>
  <c r="C98" i="38"/>
  <c r="D62" i="38"/>
  <c r="C38" i="38"/>
  <c r="C134" i="38"/>
  <c r="F70" i="6"/>
  <c r="E106" i="6"/>
  <c r="F106" i="6"/>
  <c r="F82" i="6"/>
  <c r="F34" i="6"/>
  <c r="E46" i="6"/>
  <c r="E34" i="6"/>
  <c r="H106" i="6"/>
  <c r="H82" i="6"/>
  <c r="H58" i="6"/>
  <c r="H34" i="6"/>
  <c r="G94" i="6"/>
  <c r="G70" i="6"/>
  <c r="G46" i="6"/>
  <c r="H94" i="6"/>
  <c r="H70" i="6"/>
  <c r="H46" i="6"/>
  <c r="G106" i="6"/>
  <c r="G82" i="6"/>
  <c r="G58" i="6"/>
  <c r="G34" i="6"/>
  <c r="J34" i="6" s="1"/>
  <c r="D72" i="38"/>
  <c r="D120" i="38"/>
  <c r="C48" i="38"/>
  <c r="C96" i="38"/>
  <c r="C144" i="38"/>
  <c r="D60" i="38"/>
  <c r="D108" i="38"/>
  <c r="C36" i="38"/>
  <c r="C84" i="38"/>
  <c r="C132" i="38"/>
  <c r="D37" i="38"/>
  <c r="H93" i="6"/>
  <c r="H45" i="6"/>
  <c r="G69" i="6"/>
  <c r="H105" i="6"/>
  <c r="H81" i="6"/>
  <c r="H33" i="6"/>
  <c r="G57" i="6"/>
  <c r="F105" i="6"/>
  <c r="F93" i="6"/>
  <c r="F69" i="6"/>
  <c r="F45" i="6"/>
  <c r="E81" i="6"/>
  <c r="E33" i="6"/>
  <c r="E69" i="6"/>
  <c r="F81" i="6"/>
  <c r="F57" i="6"/>
  <c r="E57" i="6"/>
  <c r="E45" i="6"/>
  <c r="E105" i="6"/>
  <c r="F33" i="6"/>
  <c r="E93" i="6"/>
  <c r="H104" i="6"/>
  <c r="H80" i="6"/>
  <c r="H56" i="6"/>
  <c r="H32" i="6"/>
  <c r="G92" i="6"/>
  <c r="G68" i="6"/>
  <c r="G44" i="6"/>
  <c r="H92" i="6"/>
  <c r="H68" i="6"/>
  <c r="H44" i="6"/>
  <c r="G104" i="6"/>
  <c r="G80" i="6"/>
  <c r="G56" i="6"/>
  <c r="G32" i="6"/>
  <c r="F92" i="6"/>
  <c r="F44" i="6"/>
  <c r="E68" i="6"/>
  <c r="E56" i="6"/>
  <c r="F56" i="6"/>
  <c r="E92" i="6"/>
  <c r="E80" i="6"/>
  <c r="C35" i="38"/>
  <c r="C131" i="38"/>
  <c r="D107" i="38"/>
  <c r="C95" i="38"/>
  <c r="D71" i="38"/>
  <c r="C59" i="38"/>
  <c r="D35" i="38"/>
  <c r="D131" i="38"/>
  <c r="C119" i="38"/>
  <c r="D95" i="38"/>
  <c r="D46" i="38"/>
  <c r="D142" i="38"/>
  <c r="C118" i="38"/>
  <c r="D82" i="38"/>
  <c r="C58" i="38"/>
  <c r="D70" i="38"/>
  <c r="C46" i="38"/>
  <c r="C142" i="38"/>
  <c r="D106" i="38"/>
  <c r="C82" i="38"/>
  <c r="H91" i="6"/>
  <c r="H43" i="6"/>
  <c r="G79" i="6"/>
  <c r="G31" i="6"/>
  <c r="H79" i="6"/>
  <c r="H31" i="6"/>
  <c r="G67" i="6"/>
  <c r="E103" i="6"/>
  <c r="F79" i="6"/>
  <c r="F55" i="6"/>
  <c r="F31" i="6"/>
  <c r="E55" i="6"/>
  <c r="E91" i="6"/>
  <c r="E43" i="6"/>
  <c r="F103" i="6"/>
  <c r="F91" i="6"/>
  <c r="F67" i="6"/>
  <c r="F43" i="6"/>
  <c r="E79" i="6"/>
  <c r="E31" i="6"/>
  <c r="E67" i="6"/>
  <c r="H90" i="6"/>
  <c r="H66" i="6"/>
  <c r="H42" i="6"/>
  <c r="G102" i="6"/>
  <c r="G78" i="6"/>
  <c r="G54" i="6"/>
  <c r="G30" i="6"/>
  <c r="H78" i="6"/>
  <c r="H30" i="6"/>
  <c r="G66" i="6"/>
  <c r="H102" i="6"/>
  <c r="H54" i="6"/>
  <c r="G90" i="6"/>
  <c r="G42" i="6"/>
  <c r="D81" i="38"/>
  <c r="D45" i="38"/>
  <c r="C129" i="38"/>
  <c r="C93" i="38"/>
  <c r="F78" i="6"/>
  <c r="F30" i="6"/>
  <c r="E42" i="6"/>
  <c r="E30" i="6"/>
  <c r="F42" i="6"/>
  <c r="E54" i="6"/>
  <c r="E102" i="6"/>
  <c r="C57" i="38"/>
  <c r="D129" i="38"/>
  <c r="D93" i="38"/>
  <c r="D57" i="38"/>
  <c r="C141" i="38"/>
  <c r="H77" i="6"/>
  <c r="H29" i="6"/>
  <c r="G53" i="6"/>
  <c r="H65" i="6"/>
  <c r="H101" i="6"/>
  <c r="H41" i="6"/>
  <c r="G41" i="6"/>
  <c r="D80" i="38"/>
  <c r="C56" i="38"/>
  <c r="D44" i="38"/>
  <c r="D140" i="38"/>
  <c r="C116" i="38"/>
  <c r="D104" i="38"/>
  <c r="C80" i="38"/>
  <c r="C44" i="38"/>
  <c r="C128" i="38"/>
  <c r="C140" i="38"/>
  <c r="C139" i="38"/>
  <c r="F101" i="6"/>
  <c r="F89" i="6"/>
  <c r="F65" i="6"/>
  <c r="F41" i="6"/>
  <c r="E77" i="6"/>
  <c r="E29" i="6"/>
  <c r="E65" i="6"/>
  <c r="E101" i="6"/>
  <c r="F53" i="6"/>
  <c r="E53" i="6"/>
  <c r="E41" i="6"/>
  <c r="F77" i="6"/>
  <c r="F29" i="6"/>
  <c r="E89" i="6"/>
  <c r="C67" i="38"/>
  <c r="C91" i="38"/>
  <c r="D115" i="38"/>
  <c r="D91" i="38"/>
  <c r="C43" i="38"/>
  <c r="D127" i="38"/>
  <c r="D55" i="38"/>
  <c r="C31" i="38"/>
  <c r="D103" i="38"/>
  <c r="F52" i="6"/>
  <c r="E88" i="6"/>
  <c r="E76" i="6"/>
  <c r="F88" i="6"/>
  <c r="F40" i="6"/>
  <c r="E64" i="6"/>
  <c r="E52" i="6"/>
  <c r="C30" i="38"/>
  <c r="H100" i="6"/>
  <c r="H76" i="6"/>
  <c r="H52" i="6"/>
  <c r="H28" i="6"/>
  <c r="G88" i="6"/>
  <c r="G64" i="6"/>
  <c r="G40" i="6"/>
  <c r="H88" i="6"/>
  <c r="H64" i="6"/>
  <c r="H40" i="6"/>
  <c r="G100" i="6"/>
  <c r="G76" i="6"/>
  <c r="G52" i="6"/>
  <c r="G28" i="6"/>
  <c r="C103" i="38"/>
  <c r="C126" i="38"/>
  <c r="D102" i="38"/>
  <c r="C90" i="38"/>
  <c r="E99" i="6"/>
  <c r="F75" i="6"/>
  <c r="F51" i="6"/>
  <c r="F27" i="6"/>
  <c r="E51" i="6"/>
  <c r="E87" i="6"/>
  <c r="E39" i="6"/>
  <c r="F99" i="6"/>
  <c r="F87" i="6"/>
  <c r="F39" i="6"/>
  <c r="E75" i="6"/>
  <c r="E63" i="6"/>
  <c r="F63" i="6"/>
  <c r="E27" i="6"/>
  <c r="H87" i="6"/>
  <c r="H39" i="6"/>
  <c r="G75" i="6"/>
  <c r="G27" i="6"/>
  <c r="H51" i="6"/>
  <c r="G63" i="6"/>
  <c r="G87" i="6"/>
  <c r="D30" i="38"/>
  <c r="D90" i="38"/>
  <c r="D66" i="38"/>
  <c r="C114" i="38"/>
  <c r="D138" i="38"/>
  <c r="C102" i="38"/>
  <c r="C65" i="38"/>
  <c r="D41" i="38"/>
  <c r="D137" i="38"/>
  <c r="C101" i="38"/>
  <c r="D77" i="38"/>
  <c r="C41" i="38"/>
  <c r="C137" i="38"/>
  <c r="D113" i="38"/>
  <c r="C77" i="38"/>
  <c r="D53" i="38"/>
  <c r="D52" i="38"/>
  <c r="C28" i="38"/>
  <c r="C124" i="38"/>
  <c r="D112" i="38"/>
  <c r="C88" i="38"/>
  <c r="C64" i="38"/>
  <c r="D76" i="38"/>
  <c r="C52" i="38"/>
  <c r="D40" i="38"/>
  <c r="D136" i="38"/>
  <c r="K60" i="6" l="1"/>
  <c r="K38" i="6"/>
  <c r="I71" i="6"/>
  <c r="K106" i="6"/>
  <c r="I73" i="6"/>
  <c r="K84" i="6"/>
  <c r="K74" i="6"/>
  <c r="I43" i="6"/>
  <c r="K42" i="6"/>
  <c r="K62" i="6"/>
  <c r="E37" i="38"/>
  <c r="K48" i="6"/>
  <c r="E131" i="38"/>
  <c r="K79" i="6"/>
  <c r="J48" i="6"/>
  <c r="K50" i="6"/>
  <c r="E91" i="38"/>
  <c r="J67" i="6"/>
  <c r="K80" i="6"/>
  <c r="J44" i="6"/>
  <c r="K30" i="6"/>
  <c r="E142" i="38"/>
  <c r="K86" i="6"/>
  <c r="I88" i="6"/>
  <c r="E140" i="38"/>
  <c r="E129" i="38"/>
  <c r="J78" i="6"/>
  <c r="J57" i="6"/>
  <c r="J73" i="6"/>
  <c r="E93" i="38"/>
  <c r="K54" i="6"/>
  <c r="E35" i="38"/>
  <c r="K108" i="6"/>
  <c r="E80" i="38"/>
  <c r="I42" i="6"/>
  <c r="K31" i="6"/>
  <c r="E95" i="38"/>
  <c r="K98" i="6"/>
  <c r="K110" i="6"/>
  <c r="K90" i="6"/>
  <c r="K56" i="6"/>
  <c r="J69" i="6"/>
  <c r="E62" i="38"/>
  <c r="L27" i="45"/>
  <c r="L28" i="45"/>
  <c r="M28" i="45"/>
  <c r="M29" i="45"/>
  <c r="J30" i="45"/>
  <c r="L30" i="45"/>
  <c r="J28" i="44"/>
  <c r="J29" i="44"/>
  <c r="L29" i="44"/>
  <c r="J30" i="44"/>
  <c r="J30" i="46"/>
  <c r="L30" i="47"/>
  <c r="K27" i="48"/>
  <c r="I49" i="6"/>
  <c r="K94" i="6"/>
  <c r="J29" i="33"/>
  <c r="M30" i="33"/>
  <c r="J30" i="6"/>
  <c r="I51" i="6"/>
  <c r="I89" i="6"/>
  <c r="I56" i="6"/>
  <c r="J27" i="49"/>
  <c r="J29" i="49"/>
  <c r="L29" i="49"/>
  <c r="M29" i="49"/>
  <c r="E30" i="38"/>
  <c r="I87" i="6"/>
  <c r="I29" i="6"/>
  <c r="J42" i="6"/>
  <c r="K78" i="6"/>
  <c r="K102" i="6"/>
  <c r="J79" i="6"/>
  <c r="I92" i="6"/>
  <c r="I33" i="6"/>
  <c r="E41" i="38"/>
  <c r="J41" i="6"/>
  <c r="J56" i="6"/>
  <c r="J92" i="6"/>
  <c r="K104" i="6"/>
  <c r="K82" i="6"/>
  <c r="I106" i="6"/>
  <c r="I52" i="6"/>
  <c r="E57" i="38"/>
  <c r="J31" i="6"/>
  <c r="E134" i="38"/>
  <c r="J95" i="6"/>
  <c r="I37" i="6"/>
  <c r="I85" i="6"/>
  <c r="I97" i="6"/>
  <c r="H33" i="23"/>
  <c r="H35" i="23"/>
  <c r="I36" i="23"/>
  <c r="H37" i="23"/>
  <c r="H39" i="23"/>
  <c r="G40" i="23"/>
  <c r="I50" i="23"/>
  <c r="J68" i="6"/>
  <c r="K69" i="6"/>
  <c r="D100" i="38"/>
  <c r="C113" i="38"/>
  <c r="E113" i="38" s="1"/>
  <c r="D114" i="38"/>
  <c r="E114" i="38" s="1"/>
  <c r="D43" i="38"/>
  <c r="D32" i="38"/>
  <c r="C105" i="38"/>
  <c r="D94" i="38"/>
  <c r="C83" i="38"/>
  <c r="D48" i="38"/>
  <c r="E48" i="38" s="1"/>
  <c r="D50" i="38"/>
  <c r="M28" i="48"/>
  <c r="M29" i="48"/>
  <c r="K30" i="48"/>
  <c r="J31" i="48"/>
  <c r="C73" i="38"/>
  <c r="C121" i="38"/>
  <c r="D145" i="38"/>
  <c r="E145" i="38" s="1"/>
  <c r="D49" i="38"/>
  <c r="E49" i="38" s="1"/>
  <c r="D61" i="38"/>
  <c r="E61" i="38" s="1"/>
  <c r="C85" i="38"/>
  <c r="E85" i="38" s="1"/>
  <c r="C133" i="38"/>
  <c r="D121" i="38"/>
  <c r="D133" i="38"/>
  <c r="C87" i="38"/>
  <c r="E87" i="38" s="1"/>
  <c r="D111" i="38"/>
  <c r="C51" i="38"/>
  <c r="E51" i="38" s="1"/>
  <c r="C147" i="38"/>
  <c r="D99" i="38"/>
  <c r="E99" i="38" s="1"/>
  <c r="C63" i="38"/>
  <c r="D135" i="38"/>
  <c r="E135" i="38" s="1"/>
  <c r="D39" i="38"/>
  <c r="E39" i="38" s="1"/>
  <c r="C123" i="38"/>
  <c r="D123" i="38"/>
  <c r="C112" i="38"/>
  <c r="E112" i="38" s="1"/>
  <c r="D88" i="38"/>
  <c r="E88" i="38" s="1"/>
  <c r="C100" i="38"/>
  <c r="D124" i="38"/>
  <c r="E124" i="38" s="1"/>
  <c r="D28" i="38"/>
  <c r="E28" i="38" s="1"/>
  <c r="C136" i="38"/>
  <c r="E136" i="38" s="1"/>
  <c r="C40" i="38"/>
  <c r="E40" i="38" s="1"/>
  <c r="D64" i="38"/>
  <c r="E64" i="38" s="1"/>
  <c r="C76" i="38"/>
  <c r="E76" i="38" s="1"/>
  <c r="D101" i="38"/>
  <c r="E101" i="38" s="1"/>
  <c r="C125" i="38"/>
  <c r="C29" i="38"/>
  <c r="D65" i="38"/>
  <c r="E65" i="38" s="1"/>
  <c r="C89" i="38"/>
  <c r="D125" i="38"/>
  <c r="D29" i="38"/>
  <c r="C53" i="38"/>
  <c r="E53" i="38" s="1"/>
  <c r="D89" i="38"/>
  <c r="C138" i="38"/>
  <c r="E138" i="38" s="1"/>
  <c r="D42" i="38"/>
  <c r="C66" i="38"/>
  <c r="E66" i="38" s="1"/>
  <c r="C42" i="38"/>
  <c r="G39" i="6"/>
  <c r="J39" i="6" s="1"/>
  <c r="H75" i="6"/>
  <c r="K75" i="6" s="1"/>
  <c r="H27" i="6"/>
  <c r="K27" i="6" s="1"/>
  <c r="G99" i="6"/>
  <c r="J99" i="6" s="1"/>
  <c r="G51" i="6"/>
  <c r="J51" i="6" s="1"/>
  <c r="H99" i="6"/>
  <c r="D126" i="38"/>
  <c r="E126" i="38" s="1"/>
  <c r="C78" i="38"/>
  <c r="C54" i="38"/>
  <c r="D54" i="38"/>
  <c r="D78" i="38"/>
  <c r="E100" i="6"/>
  <c r="F100" i="6"/>
  <c r="F64" i="6"/>
  <c r="I64" i="6" s="1"/>
  <c r="E28" i="6"/>
  <c r="E40" i="6"/>
  <c r="I40" i="6" s="1"/>
  <c r="F28" i="6"/>
  <c r="J28" i="6" s="1"/>
  <c r="C127" i="38"/>
  <c r="E127" i="38" s="1"/>
  <c r="D31" i="38"/>
  <c r="E31" i="38" s="1"/>
  <c r="C79" i="38"/>
  <c r="C55" i="38"/>
  <c r="E55" i="38" s="1"/>
  <c r="C115" i="38"/>
  <c r="E115" i="38" s="1"/>
  <c r="D79" i="38"/>
  <c r="D139" i="38"/>
  <c r="E139" i="38" s="1"/>
  <c r="D67" i="38"/>
  <c r="E67" i="38" s="1"/>
  <c r="D116" i="38"/>
  <c r="E116" i="38" s="1"/>
  <c r="C92" i="38"/>
  <c r="D68" i="38"/>
  <c r="C32" i="38"/>
  <c r="D56" i="38"/>
  <c r="E56" i="38" s="1"/>
  <c r="C68" i="38"/>
  <c r="D92" i="38"/>
  <c r="C104" i="38"/>
  <c r="E104" i="38" s="1"/>
  <c r="D128" i="38"/>
  <c r="E128" i="38" s="1"/>
  <c r="G89" i="6"/>
  <c r="J89" i="6" s="1"/>
  <c r="H89" i="6"/>
  <c r="G65" i="6"/>
  <c r="K65" i="6" s="1"/>
  <c r="G29" i="6"/>
  <c r="J29" i="6" s="1"/>
  <c r="G77" i="6"/>
  <c r="J77" i="6" s="1"/>
  <c r="H53" i="6"/>
  <c r="K53" i="6" s="1"/>
  <c r="C33" i="38"/>
  <c r="D117" i="38"/>
  <c r="C45" i="38"/>
  <c r="E45" i="38" s="1"/>
  <c r="C81" i="38"/>
  <c r="E81" i="38" s="1"/>
  <c r="C117" i="38"/>
  <c r="D33" i="38"/>
  <c r="F102" i="6"/>
  <c r="J102" i="6" s="1"/>
  <c r="F66" i="6"/>
  <c r="J66" i="6" s="1"/>
  <c r="E66" i="6"/>
  <c r="F90" i="6"/>
  <c r="E78" i="6"/>
  <c r="I78" i="6" s="1"/>
  <c r="E90" i="6"/>
  <c r="D69" i="38"/>
  <c r="D105" i="38"/>
  <c r="D141" i="38"/>
  <c r="E141" i="38" s="1"/>
  <c r="C69" i="38"/>
  <c r="G43" i="6"/>
  <c r="J43" i="6" s="1"/>
  <c r="G91" i="6"/>
  <c r="J91" i="6" s="1"/>
  <c r="H55" i="6"/>
  <c r="G103" i="6"/>
  <c r="J103" i="6" s="1"/>
  <c r="G55" i="6"/>
  <c r="J55" i="6" s="1"/>
  <c r="H103" i="6"/>
  <c r="C130" i="38"/>
  <c r="C34" i="38"/>
  <c r="D58" i="38"/>
  <c r="E58" i="38" s="1"/>
  <c r="C94" i="38"/>
  <c r="D118" i="38"/>
  <c r="E118" i="38" s="1"/>
  <c r="C106" i="38"/>
  <c r="E106" i="38" s="1"/>
  <c r="D130" i="38"/>
  <c r="D34" i="38"/>
  <c r="C70" i="38"/>
  <c r="E70" i="38" s="1"/>
  <c r="D143" i="38"/>
  <c r="D47" i="38"/>
  <c r="C71" i="38"/>
  <c r="E71" i="38" s="1"/>
  <c r="D83" i="38"/>
  <c r="C107" i="38"/>
  <c r="E107" i="38" s="1"/>
  <c r="D119" i="38"/>
  <c r="E119" i="38" s="1"/>
  <c r="C143" i="38"/>
  <c r="C47" i="38"/>
  <c r="D59" i="38"/>
  <c r="E59" i="38" s="1"/>
  <c r="E32" i="6"/>
  <c r="E44" i="6"/>
  <c r="I44" i="6" s="1"/>
  <c r="F32" i="6"/>
  <c r="F80" i="6"/>
  <c r="J80" i="6" s="1"/>
  <c r="E104" i="6"/>
  <c r="F104" i="6"/>
  <c r="J104" i="6" s="1"/>
  <c r="K68" i="6"/>
  <c r="K32" i="6"/>
  <c r="G33" i="6"/>
  <c r="J33" i="6" s="1"/>
  <c r="G81" i="6"/>
  <c r="K81" i="6" s="1"/>
  <c r="H57" i="6"/>
  <c r="K57" i="6" s="1"/>
  <c r="G105" i="6"/>
  <c r="K105" i="6" s="1"/>
  <c r="G45" i="6"/>
  <c r="J45" i="6" s="1"/>
  <c r="G93" i="6"/>
  <c r="K93" i="6" s="1"/>
  <c r="C108" i="38"/>
  <c r="E108" i="38" s="1"/>
  <c r="C60" i="38"/>
  <c r="E60" i="38" s="1"/>
  <c r="D132" i="38"/>
  <c r="E132" i="38" s="1"/>
  <c r="D84" i="38"/>
  <c r="E84" i="38" s="1"/>
  <c r="D36" i="38"/>
  <c r="E36" i="38" s="1"/>
  <c r="C120" i="38"/>
  <c r="E120" i="38" s="1"/>
  <c r="C72" i="38"/>
  <c r="E72" i="38" s="1"/>
  <c r="D144" i="38"/>
  <c r="E144" i="38" s="1"/>
  <c r="D96" i="38"/>
  <c r="E96" i="38" s="1"/>
  <c r="J94" i="6"/>
  <c r="K58" i="6"/>
  <c r="E82" i="6"/>
  <c r="I82" i="6" s="1"/>
  <c r="E94" i="6"/>
  <c r="I94" i="6" s="1"/>
  <c r="F58" i="6"/>
  <c r="E58" i="6"/>
  <c r="E70" i="6"/>
  <c r="I70" i="6" s="1"/>
  <c r="F46" i="6"/>
  <c r="J46" i="6" s="1"/>
  <c r="C86" i="38"/>
  <c r="D110" i="38"/>
  <c r="C146" i="38"/>
  <c r="E146" i="38" s="1"/>
  <c r="C50" i="38"/>
  <c r="E50" i="38" s="1"/>
  <c r="D74" i="38"/>
  <c r="E74" i="38" s="1"/>
  <c r="C110" i="38"/>
  <c r="D38" i="38"/>
  <c r="E38" i="38" s="1"/>
  <c r="D98" i="38"/>
  <c r="E98" i="38" s="1"/>
  <c r="D86" i="38"/>
  <c r="C122" i="38"/>
  <c r="E122" i="38" s="1"/>
  <c r="D73" i="38"/>
  <c r="C109" i="38"/>
  <c r="E109" i="38" s="1"/>
  <c r="D97" i="38"/>
  <c r="C97" i="38"/>
  <c r="G49" i="6"/>
  <c r="J49" i="6" s="1"/>
  <c r="H97" i="6"/>
  <c r="H61" i="6"/>
  <c r="G71" i="6"/>
  <c r="J71" i="6" s="1"/>
  <c r="H35" i="6"/>
  <c r="F60" i="6"/>
  <c r="E72" i="6"/>
  <c r="F96" i="6"/>
  <c r="J96" i="6" s="1"/>
  <c r="C75" i="38"/>
  <c r="E75" i="38" s="1"/>
  <c r="C111" i="38"/>
  <c r="D147" i="38"/>
  <c r="D63" i="38"/>
  <c r="E62" i="6"/>
  <c r="F86" i="6"/>
  <c r="I86" i="6" s="1"/>
  <c r="J38" i="6"/>
  <c r="K31" i="43"/>
  <c r="K29" i="46"/>
  <c r="K30" i="45"/>
  <c r="L29" i="45"/>
  <c r="K31" i="48"/>
  <c r="K28" i="47"/>
  <c r="M30" i="43"/>
  <c r="K27" i="44"/>
  <c r="J27" i="44"/>
  <c r="M31" i="44"/>
  <c r="L27" i="44"/>
  <c r="H95" i="6"/>
  <c r="K95" i="6" s="1"/>
  <c r="H71" i="6"/>
  <c r="H47" i="6"/>
  <c r="K47" i="6" s="1"/>
  <c r="H107" i="6"/>
  <c r="K107" i="6" s="1"/>
  <c r="G83" i="6"/>
  <c r="J83" i="6" s="1"/>
  <c r="G59" i="6"/>
  <c r="J59" i="6" s="1"/>
  <c r="G35" i="6"/>
  <c r="J35" i="6" s="1"/>
  <c r="E84" i="6"/>
  <c r="E36" i="6"/>
  <c r="F72" i="6"/>
  <c r="J72" i="6" s="1"/>
  <c r="E96" i="6"/>
  <c r="E48" i="6"/>
  <c r="I48" i="6" s="1"/>
  <c r="F84" i="6"/>
  <c r="F36" i="6"/>
  <c r="J36" i="6" s="1"/>
  <c r="G97" i="6"/>
  <c r="J97" i="6" s="1"/>
  <c r="H73" i="6"/>
  <c r="K73" i="6" s="1"/>
  <c r="H49" i="6"/>
  <c r="H109" i="6"/>
  <c r="K109" i="6" s="1"/>
  <c r="G85" i="6"/>
  <c r="K85" i="6" s="1"/>
  <c r="G61" i="6"/>
  <c r="J61" i="6" s="1"/>
  <c r="G37" i="6"/>
  <c r="K37" i="6" s="1"/>
  <c r="F74" i="6"/>
  <c r="F110" i="6"/>
  <c r="E38" i="6"/>
  <c r="I38" i="6" s="1"/>
  <c r="E50" i="6"/>
  <c r="I50" i="6" s="1"/>
  <c r="F62" i="6"/>
  <c r="J62" i="6" s="1"/>
  <c r="F98" i="6"/>
  <c r="J98" i="6" s="1"/>
  <c r="E110" i="6"/>
  <c r="J27" i="45"/>
  <c r="K27" i="45"/>
  <c r="K31" i="45"/>
  <c r="J31" i="45"/>
  <c r="K28" i="49"/>
  <c r="J28" i="49"/>
  <c r="J101" i="6"/>
  <c r="K66" i="6"/>
  <c r="E82" i="38"/>
  <c r="E46" i="38"/>
  <c r="I69" i="6"/>
  <c r="J70" i="6"/>
  <c r="J109" i="6"/>
  <c r="I108" i="6"/>
  <c r="G32" i="23"/>
  <c r="G34" i="23"/>
  <c r="I34" i="23"/>
  <c r="G36" i="23"/>
  <c r="G38" i="23"/>
  <c r="I40" i="23"/>
  <c r="H41" i="23"/>
  <c r="H43" i="23"/>
  <c r="G44" i="23"/>
  <c r="I44" i="23"/>
  <c r="G46" i="23"/>
  <c r="G48" i="23"/>
  <c r="G50" i="23"/>
  <c r="I47" i="6"/>
  <c r="I95" i="6"/>
  <c r="I35" i="6"/>
  <c r="I107" i="6"/>
  <c r="K36" i="6"/>
  <c r="L31" i="44"/>
  <c r="M27" i="44"/>
  <c r="K28" i="44"/>
  <c r="K29" i="44"/>
  <c r="M29" i="44"/>
  <c r="K30" i="44"/>
  <c r="K27" i="43"/>
  <c r="L28" i="43"/>
  <c r="K29" i="43"/>
  <c r="M29" i="43"/>
  <c r="K30" i="43"/>
  <c r="M31" i="43"/>
  <c r="M27" i="45"/>
  <c r="K28" i="45"/>
  <c r="K29" i="45"/>
  <c r="M30" i="45"/>
  <c r="L31" i="45"/>
  <c r="M31" i="45"/>
  <c r="L28" i="49"/>
  <c r="K29" i="49"/>
  <c r="J27" i="46"/>
  <c r="L27" i="46"/>
  <c r="M27" i="46"/>
  <c r="J28" i="46"/>
  <c r="L29" i="46"/>
  <c r="K30" i="46"/>
  <c r="M30" i="46"/>
  <c r="K27" i="47"/>
  <c r="L27" i="47"/>
  <c r="L28" i="47"/>
  <c r="K29" i="47"/>
  <c r="J30" i="47"/>
  <c r="K30" i="47"/>
  <c r="M30" i="47"/>
  <c r="J27" i="48"/>
  <c r="L27" i="48"/>
  <c r="M27" i="48"/>
  <c r="K28" i="48"/>
  <c r="L28" i="48"/>
  <c r="L29" i="48"/>
  <c r="L30" i="48"/>
  <c r="L31" i="48"/>
  <c r="M31" i="48"/>
  <c r="J27" i="33"/>
  <c r="L27" i="33"/>
  <c r="M27" i="33"/>
  <c r="K28" i="33"/>
  <c r="M28" i="33"/>
  <c r="M29" i="33"/>
  <c r="K30" i="33"/>
  <c r="L30" i="33"/>
  <c r="C28" i="34"/>
  <c r="D40" i="34"/>
  <c r="D52" i="34"/>
  <c r="D64" i="34"/>
  <c r="D76" i="34"/>
  <c r="D88" i="34"/>
  <c r="D100" i="34"/>
  <c r="C29" i="34"/>
  <c r="F29" i="34"/>
  <c r="G29" i="34" s="1"/>
  <c r="C41" i="34"/>
  <c r="F41" i="34"/>
  <c r="G41" i="34" s="1"/>
  <c r="C53" i="34"/>
  <c r="F53" i="34"/>
  <c r="G53" i="34" s="1"/>
  <c r="C65" i="34"/>
  <c r="F65" i="34"/>
  <c r="G65" i="34" s="1"/>
  <c r="C77" i="34"/>
  <c r="F77" i="34"/>
  <c r="G77" i="34" s="1"/>
  <c r="C89" i="34"/>
  <c r="F89" i="34"/>
  <c r="G89" i="34" s="1"/>
  <c r="C101" i="34"/>
  <c r="F101" i="34"/>
  <c r="G101" i="34" s="1"/>
  <c r="D30" i="34"/>
  <c r="E30" i="34" s="1"/>
  <c r="D42" i="34"/>
  <c r="E42" i="34" s="1"/>
  <c r="D54" i="34"/>
  <c r="E54" i="34" s="1"/>
  <c r="D66" i="34"/>
  <c r="E66" i="34" s="1"/>
  <c r="D78" i="34"/>
  <c r="E78" i="34" s="1"/>
  <c r="D90" i="34"/>
  <c r="E90" i="34" s="1"/>
  <c r="D102" i="34"/>
  <c r="E102" i="34" s="1"/>
  <c r="C31" i="34"/>
  <c r="E31" i="34" s="1"/>
  <c r="F31" i="34"/>
  <c r="G31" i="34" s="1"/>
  <c r="C43" i="34"/>
  <c r="E43" i="34" s="1"/>
  <c r="F43" i="34"/>
  <c r="G43" i="34" s="1"/>
  <c r="C55" i="34"/>
  <c r="E55" i="34" s="1"/>
  <c r="F55" i="34"/>
  <c r="G55" i="34" s="1"/>
  <c r="C67" i="34"/>
  <c r="E67" i="34" s="1"/>
  <c r="F67" i="34"/>
  <c r="G67" i="34" s="1"/>
  <c r="C79" i="34"/>
  <c r="E79" i="34" s="1"/>
  <c r="F79" i="34"/>
  <c r="G79" i="34" s="1"/>
  <c r="C91" i="34"/>
  <c r="E91" i="34" s="1"/>
  <c r="F91" i="34"/>
  <c r="G91" i="34" s="1"/>
  <c r="C103" i="34"/>
  <c r="E103" i="34" s="1"/>
  <c r="F103" i="34"/>
  <c r="G103" i="34" s="1"/>
  <c r="D32" i="34"/>
  <c r="D44" i="34"/>
  <c r="D56" i="34"/>
  <c r="D68" i="34"/>
  <c r="D80" i="34"/>
  <c r="D92" i="34"/>
  <c r="D104" i="34"/>
  <c r="C33" i="34"/>
  <c r="F33" i="34"/>
  <c r="G33" i="34" s="1"/>
  <c r="C45" i="34"/>
  <c r="F45" i="34"/>
  <c r="G45" i="34" s="1"/>
  <c r="C57" i="34"/>
  <c r="F57" i="34"/>
  <c r="G57" i="34" s="1"/>
  <c r="C69" i="34"/>
  <c r="F69" i="34"/>
  <c r="G69" i="34" s="1"/>
  <c r="C81" i="34"/>
  <c r="F81" i="34"/>
  <c r="G81" i="34" s="1"/>
  <c r="C93" i="34"/>
  <c r="F93" i="34"/>
  <c r="G93" i="34" s="1"/>
  <c r="C105" i="34"/>
  <c r="F105" i="34"/>
  <c r="G105" i="34" s="1"/>
  <c r="D34" i="34"/>
  <c r="E34" i="34" s="1"/>
  <c r="D46" i="34"/>
  <c r="E46" i="34" s="1"/>
  <c r="D58" i="34"/>
  <c r="E58" i="34" s="1"/>
  <c r="D70" i="34"/>
  <c r="E70" i="34" s="1"/>
  <c r="D82" i="34"/>
  <c r="E82" i="34" s="1"/>
  <c r="D94" i="34"/>
  <c r="E94" i="34" s="1"/>
  <c r="D106" i="34"/>
  <c r="E106" i="34" s="1"/>
  <c r="C35" i="34"/>
  <c r="E35" i="34" s="1"/>
  <c r="F35" i="34"/>
  <c r="G35" i="34" s="1"/>
  <c r="C47" i="34"/>
  <c r="E47" i="34" s="1"/>
  <c r="F47" i="34"/>
  <c r="G47" i="34" s="1"/>
  <c r="C59" i="34"/>
  <c r="E59" i="34" s="1"/>
  <c r="F59" i="34"/>
  <c r="G59" i="34" s="1"/>
  <c r="C71" i="34"/>
  <c r="E71" i="34" s="1"/>
  <c r="F71" i="34"/>
  <c r="G71" i="34" s="1"/>
  <c r="C83" i="34"/>
  <c r="E83" i="34" s="1"/>
  <c r="F83" i="34"/>
  <c r="G83" i="34" s="1"/>
  <c r="C95" i="34"/>
  <c r="E95" i="34" s="1"/>
  <c r="F95" i="34"/>
  <c r="G95" i="34" s="1"/>
  <c r="C107" i="34"/>
  <c r="E107" i="34" s="1"/>
  <c r="F107" i="34"/>
  <c r="G107" i="34" s="1"/>
  <c r="D36" i="34"/>
  <c r="D48" i="34"/>
  <c r="D60" i="34"/>
  <c r="D72" i="34"/>
  <c r="D84" i="34"/>
  <c r="D96" i="34"/>
  <c r="D108" i="34"/>
  <c r="C37" i="34"/>
  <c r="F37" i="34"/>
  <c r="G37" i="34" s="1"/>
  <c r="C49" i="34"/>
  <c r="F49" i="34"/>
  <c r="G49" i="34" s="1"/>
  <c r="C61" i="34"/>
  <c r="F61" i="34"/>
  <c r="G61" i="34" s="1"/>
  <c r="C73" i="34"/>
  <c r="F73" i="34"/>
  <c r="G73" i="34" s="1"/>
  <c r="C85" i="34"/>
  <c r="F85" i="34"/>
  <c r="G85" i="34" s="1"/>
  <c r="C97" i="34"/>
  <c r="F97" i="34"/>
  <c r="G97" i="34" s="1"/>
  <c r="C109" i="34"/>
  <c r="F109" i="34"/>
  <c r="G109" i="34" s="1"/>
  <c r="D38" i="34"/>
  <c r="E38" i="34" s="1"/>
  <c r="D50" i="34"/>
  <c r="E50" i="34" s="1"/>
  <c r="D62" i="34"/>
  <c r="E62" i="34" s="1"/>
  <c r="D74" i="34"/>
  <c r="E74" i="34" s="1"/>
  <c r="D86" i="34"/>
  <c r="E86" i="34" s="1"/>
  <c r="D98" i="34"/>
  <c r="E98" i="34" s="1"/>
  <c r="D110" i="34"/>
  <c r="E110" i="34" s="1"/>
  <c r="C39" i="34"/>
  <c r="E39" i="34" s="1"/>
  <c r="F39" i="34"/>
  <c r="G39" i="34" s="1"/>
  <c r="C51" i="34"/>
  <c r="E51" i="34" s="1"/>
  <c r="F51" i="34"/>
  <c r="G51" i="34" s="1"/>
  <c r="C63" i="34"/>
  <c r="E63" i="34" s="1"/>
  <c r="F63" i="34"/>
  <c r="G63" i="34" s="1"/>
  <c r="C75" i="34"/>
  <c r="E75" i="34" s="1"/>
  <c r="F75" i="34"/>
  <c r="G75" i="34" s="1"/>
  <c r="C87" i="34"/>
  <c r="E87" i="34" s="1"/>
  <c r="F87" i="34"/>
  <c r="G87" i="34" s="1"/>
  <c r="C99" i="34"/>
  <c r="E99" i="34" s="1"/>
  <c r="F99" i="34"/>
  <c r="G99" i="34" s="1"/>
  <c r="C111" i="34"/>
  <c r="E111" i="34" s="1"/>
  <c r="F111" i="34"/>
  <c r="G111" i="34" s="1"/>
  <c r="M28" i="46"/>
  <c r="L28" i="46"/>
  <c r="M29" i="47"/>
  <c r="L29" i="47"/>
  <c r="L29" i="33"/>
  <c r="K29" i="33"/>
  <c r="M27" i="49"/>
  <c r="L27" i="49"/>
  <c r="I65" i="6"/>
  <c r="J54" i="6"/>
  <c r="I109" i="6"/>
  <c r="J47" i="6"/>
  <c r="J27" i="47"/>
  <c r="K28" i="46"/>
  <c r="J28" i="48"/>
  <c r="J30" i="33"/>
  <c r="J29" i="47"/>
  <c r="K27" i="46"/>
  <c r="K29" i="48"/>
  <c r="M30" i="48"/>
  <c r="H48" i="23"/>
  <c r="G49" i="23"/>
  <c r="H50" i="23"/>
  <c r="I51" i="23"/>
  <c r="F110" i="34"/>
  <c r="G110" i="34" s="1"/>
  <c r="D109" i="34"/>
  <c r="E109" i="34" s="1"/>
  <c r="C108" i="34"/>
  <c r="F106" i="34"/>
  <c r="G106" i="34" s="1"/>
  <c r="D105" i="34"/>
  <c r="C104" i="34"/>
  <c r="F102" i="34"/>
  <c r="G102" i="34" s="1"/>
  <c r="D101" i="34"/>
  <c r="C100" i="34"/>
  <c r="F98" i="34"/>
  <c r="G98" i="34" s="1"/>
  <c r="D97" i="34"/>
  <c r="C96" i="34"/>
  <c r="F94" i="34"/>
  <c r="G94" i="34" s="1"/>
  <c r="D93" i="34"/>
  <c r="C92" i="34"/>
  <c r="F90" i="34"/>
  <c r="G90" i="34" s="1"/>
  <c r="D89" i="34"/>
  <c r="C88" i="34"/>
  <c r="F86" i="34"/>
  <c r="G86" i="34" s="1"/>
  <c r="D85" i="34"/>
  <c r="C84" i="34"/>
  <c r="F82" i="34"/>
  <c r="G82" i="34" s="1"/>
  <c r="D81" i="34"/>
  <c r="C80" i="34"/>
  <c r="F78" i="34"/>
  <c r="G78" i="34" s="1"/>
  <c r="D77" i="34"/>
  <c r="C76" i="34"/>
  <c r="F74" i="34"/>
  <c r="G74" i="34" s="1"/>
  <c r="D73" i="34"/>
  <c r="C72" i="34"/>
  <c r="F70" i="34"/>
  <c r="G70" i="34" s="1"/>
  <c r="D69" i="34"/>
  <c r="C68" i="34"/>
  <c r="F66" i="34"/>
  <c r="G66" i="34" s="1"/>
  <c r="D65" i="34"/>
  <c r="C64" i="34"/>
  <c r="F62" i="34"/>
  <c r="G62" i="34" s="1"/>
  <c r="D61" i="34"/>
  <c r="C60" i="34"/>
  <c r="F58" i="34"/>
  <c r="G58" i="34" s="1"/>
  <c r="D57" i="34"/>
  <c r="C56" i="34"/>
  <c r="F54" i="34"/>
  <c r="G54" i="34" s="1"/>
  <c r="D53" i="34"/>
  <c r="C52" i="34"/>
  <c r="F50" i="34"/>
  <c r="G50" i="34" s="1"/>
  <c r="D49" i="34"/>
  <c r="C48" i="34"/>
  <c r="F46" i="34"/>
  <c r="G46" i="34" s="1"/>
  <c r="D45" i="34"/>
  <c r="C44" i="34"/>
  <c r="F42" i="34"/>
  <c r="G42" i="34" s="1"/>
  <c r="D41" i="34"/>
  <c r="C40" i="34"/>
  <c r="F38" i="34"/>
  <c r="G38" i="34" s="1"/>
  <c r="D37" i="34"/>
  <c r="C36" i="34"/>
  <c r="F34" i="34"/>
  <c r="G34" i="34" s="1"/>
  <c r="D33" i="34"/>
  <c r="C32" i="34"/>
  <c r="F30" i="34"/>
  <c r="G30" i="34" s="1"/>
  <c r="D29" i="34"/>
  <c r="D28" i="34"/>
  <c r="E77" i="38"/>
  <c r="E52" i="38"/>
  <c r="K88" i="6"/>
  <c r="E44" i="38"/>
  <c r="K41" i="6"/>
  <c r="I30" i="6"/>
  <c r="J63" i="6"/>
  <c r="J76" i="6"/>
  <c r="J87" i="6"/>
  <c r="K76" i="6"/>
  <c r="I99" i="6"/>
  <c r="I79" i="6"/>
  <c r="I76" i="6"/>
  <c r="E43" i="38"/>
  <c r="I31" i="6"/>
  <c r="I91" i="6"/>
  <c r="J52" i="6"/>
  <c r="I103" i="6"/>
  <c r="J82" i="6"/>
  <c r="K87" i="6"/>
  <c r="J40" i="6"/>
  <c r="J88" i="6"/>
  <c r="K64" i="6"/>
  <c r="K100" i="6"/>
  <c r="I53" i="6"/>
  <c r="I77" i="6"/>
  <c r="I105" i="6"/>
  <c r="I57" i="6"/>
  <c r="I45" i="6"/>
  <c r="I93" i="6"/>
  <c r="K46" i="6"/>
  <c r="K70" i="6"/>
  <c r="K34" i="6"/>
  <c r="J50" i="6"/>
  <c r="E137" i="38"/>
  <c r="I27" i="6"/>
  <c r="I55" i="6"/>
  <c r="K67" i="6"/>
  <c r="I34" i="6"/>
  <c r="I59" i="6"/>
  <c r="J107" i="6"/>
  <c r="I61" i="6"/>
  <c r="K72" i="6"/>
  <c r="E102" i="38"/>
  <c r="E90" i="38"/>
  <c r="J27" i="6"/>
  <c r="J75" i="6"/>
  <c r="J53" i="6"/>
  <c r="I101" i="6"/>
  <c r="K40" i="6"/>
  <c r="I68" i="6"/>
  <c r="K44" i="6"/>
  <c r="K92" i="6"/>
  <c r="J106" i="6"/>
  <c r="I83" i="6"/>
  <c r="K101" i="6"/>
  <c r="I81" i="6"/>
  <c r="E103" i="38"/>
  <c r="I63" i="6"/>
  <c r="I75" i="6"/>
  <c r="K52" i="6"/>
  <c r="I41" i="6"/>
  <c r="I67" i="6"/>
  <c r="K63" i="6"/>
  <c r="I54" i="6"/>
  <c r="I39" i="6"/>
  <c r="K28" i="6"/>
  <c r="K51" i="6" l="1"/>
  <c r="E86" i="38"/>
  <c r="K33" i="6"/>
  <c r="K39" i="6"/>
  <c r="K43" i="6"/>
  <c r="J86" i="6"/>
  <c r="E147" i="38"/>
  <c r="K59" i="6"/>
  <c r="E33" i="34"/>
  <c r="E89" i="34"/>
  <c r="E100" i="38"/>
  <c r="E105" i="38"/>
  <c r="E44" i="34"/>
  <c r="I28" i="6"/>
  <c r="I102" i="6"/>
  <c r="J64" i="6"/>
  <c r="E49" i="34"/>
  <c r="E33" i="38"/>
  <c r="K45" i="6"/>
  <c r="E81" i="34"/>
  <c r="I36" i="6"/>
  <c r="K29" i="6"/>
  <c r="E34" i="38"/>
  <c r="K103" i="6"/>
  <c r="K99" i="6"/>
  <c r="E68" i="34"/>
  <c r="E57" i="34"/>
  <c r="E65" i="34"/>
  <c r="E93" i="34"/>
  <c r="E53" i="34"/>
  <c r="K35" i="6"/>
  <c r="E77" i="34"/>
  <c r="E79" i="38"/>
  <c r="J81" i="6"/>
  <c r="I80" i="6"/>
  <c r="J93" i="6"/>
  <c r="J37" i="6"/>
  <c r="K91" i="6"/>
  <c r="E29" i="34"/>
  <c r="E40" i="34"/>
  <c r="E64" i="34"/>
  <c r="E69" i="34"/>
  <c r="I46" i="6"/>
  <c r="E96" i="34"/>
  <c r="E94" i="38"/>
  <c r="E41" i="34"/>
  <c r="E73" i="34"/>
  <c r="E105" i="34"/>
  <c r="J65" i="6"/>
  <c r="E83" i="38"/>
  <c r="E92" i="34"/>
  <c r="E48" i="34"/>
  <c r="E97" i="34"/>
  <c r="K77" i="6"/>
  <c r="E130" i="38"/>
  <c r="E45" i="34"/>
  <c r="E88" i="34"/>
  <c r="E61" i="34"/>
  <c r="E72" i="34"/>
  <c r="K49" i="6"/>
  <c r="E92" i="38"/>
  <c r="E37" i="34"/>
  <c r="E101" i="34"/>
  <c r="E85" i="34"/>
  <c r="E89" i="38"/>
  <c r="E121" i="38"/>
  <c r="E133" i="38"/>
  <c r="I96" i="6"/>
  <c r="I72" i="6"/>
  <c r="J105" i="6"/>
  <c r="E28" i="34"/>
  <c r="E60" i="34"/>
  <c r="K83" i="6"/>
  <c r="I98" i="6"/>
  <c r="J85" i="6"/>
  <c r="K97" i="6"/>
  <c r="E111" i="38"/>
  <c r="E32" i="38"/>
  <c r="K89" i="6"/>
  <c r="I66" i="6"/>
  <c r="E117" i="38"/>
  <c r="E68" i="38"/>
  <c r="E54" i="38"/>
  <c r="E123" i="38"/>
  <c r="I100" i="6"/>
  <c r="I110" i="6"/>
  <c r="J110" i="6"/>
  <c r="J84" i="6"/>
  <c r="I84" i="6"/>
  <c r="J60" i="6"/>
  <c r="I60" i="6"/>
  <c r="J32" i="6"/>
  <c r="I32" i="6"/>
  <c r="I90" i="6"/>
  <c r="J90" i="6"/>
  <c r="E108" i="34"/>
  <c r="E84" i="34"/>
  <c r="E36" i="34"/>
  <c r="E104" i="34"/>
  <c r="E80" i="34"/>
  <c r="E56" i="34"/>
  <c r="E32" i="34"/>
  <c r="E100" i="34"/>
  <c r="E76" i="34"/>
  <c r="E52" i="34"/>
  <c r="K71" i="6"/>
  <c r="E110" i="38"/>
  <c r="E47" i="38"/>
  <c r="K55" i="6"/>
  <c r="J100" i="6"/>
  <c r="E42" i="38"/>
  <c r="E29" i="38"/>
  <c r="E63" i="38"/>
  <c r="E73" i="38"/>
  <c r="J74" i="6"/>
  <c r="I74" i="6"/>
  <c r="I62" i="6"/>
  <c r="K61" i="6"/>
  <c r="E97" i="38"/>
  <c r="I58" i="6"/>
  <c r="J58" i="6"/>
  <c r="I104" i="6"/>
  <c r="E143" i="38"/>
  <c r="E69" i="38"/>
  <c r="E78" i="38"/>
  <c r="E125" i="38"/>
  <c r="K27" i="31" l="1"/>
  <c r="L27" i="31"/>
  <c r="J30" i="31"/>
  <c r="K30" i="31"/>
  <c r="L30" i="31"/>
  <c r="J36" i="31"/>
  <c r="L31" i="31"/>
  <c r="K36" i="31"/>
  <c r="L43" i="31"/>
  <c r="J43" i="31"/>
  <c r="K42" i="31"/>
  <c r="L38" i="31"/>
  <c r="J38" i="31"/>
  <c r="J49" i="31"/>
  <c r="K37" i="31"/>
  <c r="K43" i="31"/>
  <c r="K49" i="31"/>
  <c r="K32" i="31"/>
  <c r="J47" i="31"/>
  <c r="L53" i="31"/>
  <c r="L36" i="31"/>
  <c r="K47" i="31"/>
  <c r="K31" i="31"/>
  <c r="K48" i="31"/>
  <c r="L41" i="31"/>
  <c r="J37" i="31"/>
  <c r="J35" i="31"/>
  <c r="K53" i="31"/>
  <c r="E34" i="31"/>
  <c r="L47" i="31"/>
  <c r="H40" i="31"/>
  <c r="L44" i="31"/>
  <c r="L42" i="31"/>
  <c r="G29" i="31"/>
  <c r="J44" i="31"/>
  <c r="G46" i="31"/>
  <c r="E40" i="31"/>
  <c r="J41" i="31"/>
  <c r="J27" i="31"/>
  <c r="L35" i="31"/>
  <c r="H34" i="31"/>
  <c r="E29" i="31"/>
  <c r="E46" i="31"/>
  <c r="K44" i="31"/>
  <c r="L48" i="31"/>
  <c r="J48" i="31"/>
  <c r="J53" i="31"/>
  <c r="K41" i="31"/>
  <c r="G40" i="31"/>
  <c r="F46" i="31"/>
  <c r="J31" i="31"/>
  <c r="F29" i="31"/>
  <c r="F34" i="31"/>
  <c r="H46" i="31"/>
  <c r="J42" i="31"/>
  <c r="L49" i="31"/>
  <c r="K38" i="31"/>
  <c r="L37" i="31"/>
  <c r="G34" i="31"/>
  <c r="K35" i="31"/>
  <c r="J32" i="31"/>
  <c r="H29" i="31"/>
  <c r="L32" i="31"/>
  <c r="F40" i="31"/>
  <c r="J34" i="31" l="1"/>
  <c r="E51" i="31"/>
  <c r="L40" i="31"/>
  <c r="K34" i="31"/>
  <c r="L46" i="31"/>
  <c r="J40" i="31"/>
  <c r="H51" i="31"/>
  <c r="J46" i="31"/>
  <c r="L29" i="31"/>
  <c r="F51" i="31"/>
  <c r="K46" i="31"/>
  <c r="L34" i="31"/>
  <c r="G51" i="31"/>
  <c r="K40" i="31"/>
  <c r="K29" i="31"/>
  <c r="J29" i="31"/>
  <c r="J51" i="31" l="1"/>
  <c r="K51" i="31"/>
  <c r="L51" i="31"/>
  <c r="J35" i="24"/>
  <c r="J43" i="24"/>
  <c r="J32" i="24"/>
  <c r="I34" i="24"/>
  <c r="I44" i="24"/>
  <c r="I27" i="24"/>
  <c r="J44" i="24"/>
  <c r="D47" i="24"/>
  <c r="H48" i="24"/>
  <c r="H32" i="24"/>
  <c r="J48" i="24"/>
  <c r="I35" i="24"/>
  <c r="I40" i="24"/>
  <c r="I30" i="24"/>
  <c r="H44" i="24"/>
  <c r="H39" i="24"/>
  <c r="I41" i="24"/>
  <c r="J40" i="24"/>
  <c r="I42" i="24"/>
  <c r="I46" i="24"/>
  <c r="H37" i="24"/>
  <c r="J45" i="24"/>
  <c r="J39" i="24"/>
  <c r="J38" i="24"/>
  <c r="H43" i="24"/>
  <c r="J46" i="24"/>
  <c r="I43" i="24"/>
  <c r="I32" i="24"/>
  <c r="I45" i="24"/>
  <c r="I39" i="24"/>
  <c r="I38" i="24"/>
  <c r="J28" i="24"/>
  <c r="J29" i="24"/>
  <c r="I29" i="24"/>
  <c r="J27" i="24"/>
  <c r="H42" i="24"/>
  <c r="H33" i="24"/>
  <c r="J41" i="24"/>
  <c r="J37" i="24"/>
  <c r="J33" i="24"/>
  <c r="H45" i="24"/>
  <c r="H35" i="24"/>
  <c r="I48" i="24"/>
  <c r="E47" i="24"/>
  <c r="I36" i="24"/>
  <c r="H40" i="24"/>
  <c r="J42" i="24"/>
  <c r="J36" i="24"/>
  <c r="I37" i="24"/>
  <c r="I33" i="24"/>
  <c r="J31" i="24"/>
  <c r="J30" i="24"/>
  <c r="H30" i="24"/>
  <c r="H28" i="24"/>
  <c r="I28" i="24"/>
  <c r="H27" i="24"/>
  <c r="C47" i="24"/>
  <c r="H46" i="24"/>
  <c r="F47" i="24"/>
  <c r="H34" i="24"/>
  <c r="J34" i="24"/>
  <c r="H41" i="24"/>
  <c r="H36" i="24"/>
  <c r="H31" i="24"/>
  <c r="I31" i="24"/>
  <c r="H38" i="24"/>
  <c r="H29" i="24"/>
  <c r="I47" i="24" l="1"/>
  <c r="J47" i="24"/>
  <c r="H47" i="24"/>
</calcChain>
</file>

<file path=xl/sharedStrings.xml><?xml version="1.0" encoding="utf-8"?>
<sst xmlns="http://schemas.openxmlformats.org/spreadsheetml/2006/main" count="796" uniqueCount="406">
  <si>
    <t>Forecast</t>
  </si>
  <si>
    <t>Annual</t>
  </si>
  <si>
    <t>Month</t>
  </si>
  <si>
    <t>WTI</t>
  </si>
  <si>
    <t>Retail</t>
  </si>
  <si>
    <t>Gasoline</t>
  </si>
  <si>
    <t>Residential</t>
  </si>
  <si>
    <t>Henry Hub</t>
  </si>
  <si>
    <t>Price</t>
  </si>
  <si>
    <t>Annual Growth</t>
  </si>
  <si>
    <t>Total</t>
  </si>
  <si>
    <t>Other</t>
  </si>
  <si>
    <t>Total Percent Change</t>
  </si>
  <si>
    <t>Low</t>
  </si>
  <si>
    <t>High</t>
  </si>
  <si>
    <t>Growth</t>
  </si>
  <si>
    <t>Average</t>
  </si>
  <si>
    <t>Year</t>
  </si>
  <si>
    <t>FSU and Eastern Europe</t>
  </si>
  <si>
    <t>Diesel</t>
  </si>
  <si>
    <t>Energy</t>
  </si>
  <si>
    <t>Expenditures</t>
  </si>
  <si>
    <t>as % of GDP</t>
  </si>
  <si>
    <t>Range</t>
  </si>
  <si>
    <t>Supply</t>
  </si>
  <si>
    <t>World</t>
  </si>
  <si>
    <t>China</t>
  </si>
  <si>
    <t>U.S.</t>
  </si>
  <si>
    <t>Demand</t>
  </si>
  <si>
    <t>Non-OPEC</t>
  </si>
  <si>
    <t>Quarter</t>
  </si>
  <si>
    <t>Capacity</t>
  </si>
  <si>
    <t>Return to Contents</t>
  </si>
  <si>
    <t>Region / Country</t>
  </si>
  <si>
    <t>OPEC Countries</t>
  </si>
  <si>
    <t>North America</t>
  </si>
  <si>
    <t xml:space="preserve">   Canada</t>
  </si>
  <si>
    <t xml:space="preserve">   Mexico</t>
  </si>
  <si>
    <t xml:space="preserve">   United States</t>
  </si>
  <si>
    <t>Russia and Caspian Sea</t>
  </si>
  <si>
    <t xml:space="preserve">   Azerbaijan</t>
  </si>
  <si>
    <t xml:space="preserve">   Kazakhstan</t>
  </si>
  <si>
    <t xml:space="preserve">   Russia</t>
  </si>
  <si>
    <t>Latin America</t>
  </si>
  <si>
    <t xml:space="preserve">   Argentina</t>
  </si>
  <si>
    <t xml:space="preserve">   Brazil</t>
  </si>
  <si>
    <t xml:space="preserve">   Colombia</t>
  </si>
  <si>
    <t xml:space="preserve">   Other Latin America</t>
  </si>
  <si>
    <t>North Sea</t>
  </si>
  <si>
    <t xml:space="preserve">   Norway</t>
  </si>
  <si>
    <t xml:space="preserve">   United Kingdom</t>
  </si>
  <si>
    <t xml:space="preserve">   Other North Sea</t>
  </si>
  <si>
    <t>Other Non-OPEC</t>
  </si>
  <si>
    <t>World Total</t>
  </si>
  <si>
    <t>Surplus</t>
  </si>
  <si>
    <t>Non-OECD Asia</t>
  </si>
  <si>
    <t>Refiner</t>
  </si>
  <si>
    <t>Cost of Oil</t>
  </si>
  <si>
    <t xml:space="preserve">   Turkmenistan</t>
  </si>
  <si>
    <t>Total Winter</t>
  </si>
  <si>
    <t>Total Summer</t>
  </si>
  <si>
    <t>Coal</t>
  </si>
  <si>
    <t>Petroleum</t>
  </si>
  <si>
    <t>(Million bbls per day)</t>
  </si>
  <si>
    <t>($ per bbl)</t>
  </si>
  <si>
    <t>Change from Previous Year</t>
  </si>
  <si>
    <t>Upper</t>
  </si>
  <si>
    <t>Cooling Degree-Days</t>
  </si>
  <si>
    <t>Heating Degree-Days</t>
  </si>
  <si>
    <t>Stock</t>
  </si>
  <si>
    <t>Level</t>
  </si>
  <si>
    <t>Normal Range for Chart</t>
  </si>
  <si>
    <t>Distillate</t>
  </si>
  <si>
    <t>Natural Gas Prices</t>
  </si>
  <si>
    <t>(Dollars per thousand cubic feet)</t>
  </si>
  <si>
    <t>Annual Consumption (Million barrels per day)</t>
  </si>
  <si>
    <t>Annual Production (Million barrels per day)</t>
  </si>
  <si>
    <t>Consumption Growth (Million barrels per day)</t>
  </si>
  <si>
    <t>Production Growth (Million barrels per day)</t>
  </si>
  <si>
    <t>Inventories (Million barrels)</t>
  </si>
  <si>
    <t>U.S. Working Natural Gas in Storage
(billion cubic feet)</t>
  </si>
  <si>
    <t>Storage</t>
  </si>
  <si>
    <t>Deviation*</t>
  </si>
  <si>
    <t xml:space="preserve">  </t>
  </si>
  <si>
    <t>*</t>
  </si>
  <si>
    <t>Prices (dollars per gallon)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</si>
  <si>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</si>
  <si>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</si>
  <si>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</si>
  <si>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</si>
  <si>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</si>
  <si>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</si>
  <si>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</si>
  <si>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</si>
  <si>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Volatility</t>
  </si>
  <si>
    <t>Expiry</t>
  </si>
  <si>
    <t>Lower</t>
  </si>
  <si>
    <t>Where:</t>
  </si>
  <si>
    <t>Total consumption</t>
  </si>
  <si>
    <t>Retail and general industry</t>
  </si>
  <si>
    <t>Coke plants</t>
  </si>
  <si>
    <t>Motor gasoline</t>
  </si>
  <si>
    <t>Jet fuel</t>
  </si>
  <si>
    <t>Distillate fuel</t>
  </si>
  <si>
    <t>Difference</t>
  </si>
  <si>
    <t>Ethanol</t>
  </si>
  <si>
    <t>Production (million barrels per day)</t>
  </si>
  <si>
    <t>Short</t>
  </si>
  <si>
    <t>Tons</t>
  </si>
  <si>
    <t>Electric Power Sector Coal Stocks</t>
  </si>
  <si>
    <t>Nuclear</t>
  </si>
  <si>
    <t>Total Non-OPEC</t>
  </si>
  <si>
    <t>Independent Statistics &amp; Analysis</t>
  </si>
  <si>
    <t>U.S. Energy Information Administration</t>
  </si>
  <si>
    <t>Natural</t>
  </si>
  <si>
    <t>Gas</t>
  </si>
  <si>
    <t>Hydro</t>
  </si>
  <si>
    <t>Generation</t>
  </si>
  <si>
    <t>Sources</t>
  </si>
  <si>
    <t>Power</t>
  </si>
  <si>
    <t>Share of Total Generation</t>
  </si>
  <si>
    <t>Date</t>
  </si>
  <si>
    <t>Production</t>
  </si>
  <si>
    <t>History</t>
  </si>
  <si>
    <t>Crude oil</t>
  </si>
  <si>
    <t>Biodiesel</t>
  </si>
  <si>
    <t>Total Consumption (bcf per day)</t>
  </si>
  <si>
    <t>Consumption (billion cubic feet per day)</t>
  </si>
  <si>
    <t>Electric power</t>
  </si>
  <si>
    <t>Industrial</t>
  </si>
  <si>
    <t>Residential and commercial</t>
  </si>
  <si>
    <t>Consumption Growth (bcf per day)</t>
  </si>
  <si>
    <t>Consumption (million short tons)</t>
  </si>
  <si>
    <t>Consumption Growth (million short tons)</t>
  </si>
  <si>
    <t>Total Consumption (million short tons)</t>
  </si>
  <si>
    <t>Production (million short tons)</t>
  </si>
  <si>
    <t>Production Growth (million short tons)</t>
  </si>
  <si>
    <t>Western region</t>
  </si>
  <si>
    <t>Appalachian region</t>
  </si>
  <si>
    <t>Interior region</t>
  </si>
  <si>
    <t>Total production</t>
  </si>
  <si>
    <t>Total Production (million short tons)</t>
  </si>
  <si>
    <t>Residential sales</t>
  </si>
  <si>
    <t>Industrial sales</t>
  </si>
  <si>
    <t>Direct use of electricity</t>
  </si>
  <si>
    <t>Consumption (million kilowatthours per day)</t>
  </si>
  <si>
    <t>Commercial and transportation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</si>
  <si>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</si>
  <si>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Consumption Growth (million barrels per day)</t>
  </si>
  <si>
    <t>Consumption (million barrels per day)</t>
  </si>
  <si>
    <t>Total Consumption (million bbl/day)</t>
  </si>
  <si>
    <t>OECD*</t>
  </si>
  <si>
    <t>Note: Labels show percentage share of total generation provided by coal and natural gas.</t>
  </si>
  <si>
    <t>Residential Price</t>
  </si>
  <si>
    <t>Federal Gulf of Mexico</t>
  </si>
  <si>
    <t>Net Imports</t>
  </si>
  <si>
    <t>U.S. excluding Gulf of Mexico</t>
  </si>
  <si>
    <t>Production / Imports (billion cubic feet per day)</t>
  </si>
  <si>
    <t>Annual Growth (bcf per day)</t>
  </si>
  <si>
    <t>U.S. Marketed Production (bcf per day)</t>
  </si>
  <si>
    <t>Electricity Generation, All Sectors (thousand megawatthours per day)</t>
  </si>
  <si>
    <t>Geothermal</t>
  </si>
  <si>
    <t>Solar</t>
  </si>
  <si>
    <t>Energy Source</t>
  </si>
  <si>
    <t>U.S. Renewable Energy Supply (Quadrillion Btu)</t>
  </si>
  <si>
    <t>Note: Hydropower excludes pumped storage generation.  Liquid biofuels include ethanol and biodiesel.  Other biomass includes municipal waste from biogenic sources, landfill gas, and other non-wood waste.</t>
  </si>
  <si>
    <t>All fossil fuels</t>
  </si>
  <si>
    <t>Natural gas</t>
  </si>
  <si>
    <t xml:space="preserve">                                                                                                                                                                     </t>
  </si>
  <si>
    <t xml:space="preserve"> </t>
  </si>
  <si>
    <t>Annual Growth (million barrels per day)</t>
  </si>
  <si>
    <t>Middle</t>
  </si>
  <si>
    <t>Hydropower</t>
  </si>
  <si>
    <t>Wood biomass</t>
  </si>
  <si>
    <t>Liquid biofuels</t>
  </si>
  <si>
    <t>Wind power</t>
  </si>
  <si>
    <t>Other biomass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</si>
  <si>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</si>
  <si>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</si>
  <si>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</si>
  <si>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</si>
  <si>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</si>
  <si>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</si>
  <si>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</si>
  <si>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</si>
  <si>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</si>
  <si>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</si>
  <si>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</si>
  <si>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</si>
  <si>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Stock Change</t>
  </si>
  <si>
    <t>and Balance</t>
  </si>
  <si>
    <t>Crude oil price is composite refiner acquisition cost.  Retail prices include state and federal taxes.</t>
  </si>
  <si>
    <t>United States</t>
  </si>
  <si>
    <t>Canada</t>
  </si>
  <si>
    <t>Brazil</t>
  </si>
  <si>
    <t>Colombia</t>
  </si>
  <si>
    <t>Russia</t>
  </si>
  <si>
    <t>Vietnam</t>
  </si>
  <si>
    <t>Kazakhstan</t>
  </si>
  <si>
    <t>Malaysia</t>
  </si>
  <si>
    <t>India</t>
  </si>
  <si>
    <t>Other North Sea</t>
  </si>
  <si>
    <t>Gabon</t>
  </si>
  <si>
    <t>Oman</t>
  </si>
  <si>
    <t>Australia</t>
  </si>
  <si>
    <t>Egypt</t>
  </si>
  <si>
    <t>Azerbaijan</t>
  </si>
  <si>
    <t>United Kingdom</t>
  </si>
  <si>
    <t>Mexico</t>
  </si>
  <si>
    <t>Syria</t>
  </si>
  <si>
    <t>Norway</t>
  </si>
  <si>
    <t>State</t>
  </si>
  <si>
    <t>Region</t>
  </si>
  <si>
    <t>Census Division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</si>
  <si>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</si>
  <si>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</si>
  <si>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</si>
  <si>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</si>
  <si>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</si>
  <si>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</si>
  <si>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</si>
  <si>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</si>
  <si>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</si>
  <si>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</si>
  <si>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</si>
  <si>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</si>
  <si>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</si>
  <si>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</si>
  <si>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</si>
  <si>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DC</t>
  </si>
  <si>
    <t>South Atlantic</t>
  </si>
  <si>
    <t>DE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</si>
  <si>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</si>
  <si>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</si>
  <si>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</si>
  <si>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</si>
  <si>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</si>
  <si>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</si>
  <si>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</si>
  <si>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</si>
  <si>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</si>
  <si>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</si>
  <si>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</si>
  <si>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</si>
  <si>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</si>
  <si>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</si>
  <si>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</si>
  <si>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</si>
  <si>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</si>
  <si>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</si>
  <si>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</si>
  <si>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</si>
  <si>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</si>
  <si>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</si>
  <si>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</si>
  <si>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</si>
  <si>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</si>
  <si>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</si>
  <si>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</si>
  <si>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</si>
  <si>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</si>
  <si>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</si>
  <si>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</si>
  <si>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</si>
  <si>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</si>
  <si>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</si>
  <si>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</si>
  <si>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</si>
  <si>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</si>
  <si>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</si>
  <si>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</si>
  <si>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</si>
  <si>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</si>
  <si>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</si>
  <si>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</si>
  <si>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</si>
  <si>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</si>
  <si>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</si>
  <si>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Index</t>
  </si>
  <si>
    <t>Change</t>
  </si>
  <si>
    <t>Real</t>
  </si>
  <si>
    <t>Disposable</t>
  </si>
  <si>
    <t>Income</t>
  </si>
  <si>
    <t>*  Countries belonging to the Organization for Economic Cooperation and Development</t>
  </si>
  <si>
    <t>Consumption</t>
  </si>
  <si>
    <t>Iran</t>
  </si>
  <si>
    <t>Libya</t>
  </si>
  <si>
    <t>Nigeria</t>
  </si>
  <si>
    <t>Iraq</t>
  </si>
  <si>
    <t>Yemen</t>
  </si>
  <si>
    <t>Argentina</t>
  </si>
  <si>
    <t>Indonesia</t>
  </si>
  <si>
    <t>Sudan / S. Sudan</t>
  </si>
  <si>
    <t>See</t>
  </si>
  <si>
    <t>http://www.eia.gov/forecasts/steo/special/pdf/2012_sp_04.pdf</t>
  </si>
  <si>
    <t>for more information</t>
  </si>
  <si>
    <t>Consumption Growth (million kWh per day)</t>
  </si>
  <si>
    <t>(Cents/kWh)</t>
  </si>
  <si>
    <t>Natural gas plant liquids</t>
  </si>
  <si>
    <t>Degree days calculated by applying contemporaneous population weights to state-level data from NOAA.</t>
  </si>
  <si>
    <t>Estimated Unplanned Crude Oil Production Outages million bbls/day)</t>
  </si>
  <si>
    <t>Estimated Unplanned Crude Oil Production Outages (million bbls/day)</t>
  </si>
  <si>
    <t>Sudan/S. Sudan</t>
  </si>
  <si>
    <t>Kuwait</t>
  </si>
  <si>
    <t>Saudi</t>
  </si>
  <si>
    <t>Arabia</t>
  </si>
  <si>
    <t>Total Consumption (million kWh/day)</t>
  </si>
  <si>
    <t>Ghana</t>
  </si>
  <si>
    <t>Countries Included in "Other" Category</t>
  </si>
  <si>
    <t>OECD Commercial Stocks of Crude Oil and Other Liquids</t>
  </si>
  <si>
    <t>Days of</t>
  </si>
  <si>
    <t>Peru</t>
  </si>
  <si>
    <t>Nonhydro</t>
  </si>
  <si>
    <t>Renewables</t>
  </si>
  <si>
    <t>U.S. gasoline and crude oil prices</t>
  </si>
  <si>
    <t>U.S. diesel fuel and crude oil prices</t>
  </si>
  <si>
    <t>Henry hub natural gas price</t>
  </si>
  <si>
    <t>U.S. natural gas prices</t>
  </si>
  <si>
    <t>World liquid fuels</t>
  </si>
  <si>
    <t>World liquid fuels production and consumption balance</t>
  </si>
  <si>
    <t>Estimated unplanned crude oil production outages among OPEC producers</t>
  </si>
  <si>
    <t>Estimated unplanned crude oil production disruptions among non-OPEC producers</t>
  </si>
  <si>
    <t>World liquid fuels consumption</t>
  </si>
  <si>
    <t>World liquid fuels consumption growth</t>
  </si>
  <si>
    <t>World crude oil and liquid fuels production growth</t>
  </si>
  <si>
    <t>Non-OPEC crude oil and liquid fuels production growth</t>
  </si>
  <si>
    <t>OPEC surplus crude oil production capacity</t>
  </si>
  <si>
    <t>OECD commercial stocks of crude oil and other liquids (days of supply)</t>
  </si>
  <si>
    <t>U.S. crude oil and liquid fuels production</t>
  </si>
  <si>
    <t>U.S. commercial crude oil stocks</t>
  </si>
  <si>
    <t>U.S. liquid fuels product supplied growth</t>
  </si>
  <si>
    <t>U.S. gasoline and distillate inventories</t>
  </si>
  <si>
    <t>U.S. natural gas consumption</t>
  </si>
  <si>
    <t>U.S. natural gas production and imports</t>
  </si>
  <si>
    <t>U.S. working natural gas in storage</t>
  </si>
  <si>
    <t>U.S. coal consumption</t>
  </si>
  <si>
    <t>U.S. coal production</t>
  </si>
  <si>
    <t>U.S. electric power sector coal stocks</t>
  </si>
  <si>
    <t>U.S. electricity consumption</t>
  </si>
  <si>
    <t>U.S. residential electricity price</t>
  </si>
  <si>
    <t>U.S. electricity generation by fuel, all sectors</t>
  </si>
  <si>
    <t>U.S. renewable energy supply</t>
  </si>
  <si>
    <t>U.S. carbon dioxide emissions growth</t>
  </si>
  <si>
    <t>U.S. economic assumptions</t>
  </si>
  <si>
    <t>U.S. total industrial production index</t>
  </si>
  <si>
    <t>U.S. disposable income</t>
  </si>
  <si>
    <t>U.S. annual energy expenditures share of gross domestic product</t>
  </si>
  <si>
    <t>U.S. summer cooling degree days</t>
  </si>
  <si>
    <t>U.S. winter heating degree days</t>
  </si>
  <si>
    <t>U.S. census regions and census divisions</t>
  </si>
  <si>
    <t>U.S. renewables and environment</t>
  </si>
  <si>
    <t>U.S. electricity</t>
  </si>
  <si>
    <t>U.S. coal</t>
  </si>
  <si>
    <t>U.S. natural gas</t>
  </si>
  <si>
    <t>U.S. liquid fuels</t>
  </si>
  <si>
    <t>U.S. prices</t>
  </si>
  <si>
    <t>World consumption and non-OPEC production growth</t>
  </si>
  <si>
    <t>West Texas Intermediate (WTI) crude oil price</t>
  </si>
  <si>
    <t>Note: Confidence interval derived from options market information for the 5 trading days ending Jan 5, 2017. Intervals not calculated for months with sparse trading in near-the-money options contracts.</t>
  </si>
  <si>
    <t>Short-Term Energy Outlook Figures, January 2017</t>
  </si>
  <si>
    <t>Short-Term Energy Outlook, January 2017</t>
  </si>
  <si>
    <t>Source: Short-Term Energy Outlook, January 2017.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</si>
  <si>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</si>
  <si>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</si>
  <si>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</si>
  <si>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</si>
  <si>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</si>
  <si>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</si>
  <si>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</si>
  <si>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</si>
  <si>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</si>
  <si>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</si>
  <si>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</si>
  <si>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</si>
  <si>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</si>
  <si>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</si>
  <si>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</si>
  <si>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</si>
  <si>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</si>
  <si>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</si>
  <si>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</si>
  <si>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</si>
  <si>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</si>
  <si>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</si>
  <si>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</si>
  <si>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</si>
  <si>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</si>
  <si>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</si>
  <si>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</si>
  <si>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</si>
  <si>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2006-2016 average</t>
  </si>
  <si>
    <t>2012 - 2016</t>
  </si>
  <si>
    <t>Note:  Colored band around days of supply of crude oil and other liquids stocks represents the range between the minimum and maximum from Jan. 2012 - Dec. 2016.</t>
  </si>
  <si>
    <t>Note:  Colored band around storage levels represents the range between the minimum and maximum from Jan. 2012 - Dec. 2016.</t>
  </si>
  <si>
    <t>Note:  Colored bands around storage levels represent the range between the minimum and maximum from Jan. 2012 - Dec. 2016.</t>
  </si>
  <si>
    <t>Deviation from 2012 - 2016 average</t>
  </si>
  <si>
    <t>2009-2016</t>
  </si>
  <si>
    <t>Note:  Colored band around stock levels represents the range between the minimum and maximum from Jan. 2009 - Dec. 2016.</t>
  </si>
  <si>
    <t>2007-2016 Avg</t>
  </si>
  <si>
    <t>Note: EIA calculations based on from the National Oceanic and Atmospheric Administration data. Horizontal lines indicate each month's prior 10-year average (2007-2016). Projections reflect NOAA's 14-16 month outlook.</t>
  </si>
  <si>
    <t>2014/15</t>
  </si>
  <si>
    <t>2015/16</t>
  </si>
  <si>
    <t>2016/17</t>
  </si>
  <si>
    <t>2017/18</t>
  </si>
  <si>
    <t>2006-2016 Avg</t>
  </si>
  <si>
    <t>Note: EIA calculations based on National Oceanic and Atmospheric Administration (NOAA) data. Horizontal lines indicate each month's prior 10-year average (Oct 2006 - Mar 2016). Projections reflect NOAA's 14-16 month outlook.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</si>
</sst>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m\ yyyy"/>
    <numFmt numFmtId="165" formatCode="mmmm\ yyyy"/>
    <numFmt numFmtId="166" formatCode="0.0%"/>
    <numFmt numFmtId="167" formatCode="0.0"/>
    <numFmt numFmtId="168" formatCode="0.000"/>
    <numFmt numFmtId="169" formatCode="#,##0.0"/>
    <numFmt numFmtId="170" formatCode="mm/dd/yy"/>
    <numFmt numFmtId="171" formatCode="[$-409]d\-mmm\-yy;@"/>
    <numFmt numFmtId="172" formatCode="#,##0.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Palatino Linotype"/>
      <family val="1"/>
    </font>
    <font>
      <sz val="18"/>
      <name val="Times New Roman"/>
      <family val="1"/>
    </font>
    <font>
      <b/>
      <sz val="9"/>
      <name val="Arial"/>
      <family val="2"/>
    </font>
    <font>
      <b/>
      <vertAlign val="subscript"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u/>
      <sz val="10"/>
      <color rgb="FF3333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26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Alignment="1">
      <alignment horizontal="right"/>
    </xf>
    <xf numFmtId="3" fontId="0" fillId="0" borderId="0" xfId="0" applyNumberFormat="1"/>
    <xf numFmtId="167" fontId="0" fillId="0" borderId="0" xfId="0" applyNumberFormat="1"/>
    <xf numFmtId="166" fontId="0" fillId="0" borderId="0" xfId="0" applyNumberFormat="1"/>
    <xf numFmtId="167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4" fontId="0" fillId="0" borderId="0" xfId="0" applyNumberFormat="1"/>
    <xf numFmtId="0" fontId="0" fillId="0" borderId="1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168" fontId="0" fillId="0" borderId="0" xfId="0" applyNumberFormat="1"/>
    <xf numFmtId="0" fontId="0" fillId="0" borderId="3" xfId="0" applyBorder="1"/>
    <xf numFmtId="0" fontId="3" fillId="0" borderId="0" xfId="1" applyAlignment="1" applyProtection="1"/>
    <xf numFmtId="0" fontId="0" fillId="0" borderId="0" xfId="0" applyAlignment="1"/>
    <xf numFmtId="0" fontId="0" fillId="0" borderId="0" xfId="0" applyAlignment="1">
      <alignment horizontal="left"/>
    </xf>
    <xf numFmtId="168" fontId="0" fillId="0" borderId="0" xfId="0" applyNumberFormat="1" applyAlignment="1"/>
    <xf numFmtId="1" fontId="0" fillId="0" borderId="0" xfId="0" applyNumberFormat="1" applyFill="1"/>
    <xf numFmtId="170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1" fontId="6" fillId="0" borderId="0" xfId="0" applyNumberFormat="1" applyFont="1" applyFill="1"/>
    <xf numFmtId="2" fontId="2" fillId="0" borderId="0" xfId="0" applyNumberFormat="1" applyFont="1"/>
    <xf numFmtId="168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right"/>
    </xf>
    <xf numFmtId="166" fontId="2" fillId="0" borderId="0" xfId="0" applyNumberFormat="1" applyFont="1"/>
    <xf numFmtId="2" fontId="0" fillId="0" borderId="1" xfId="0" applyNumberFormat="1" applyBorder="1" applyAlignment="1">
      <alignment horizontal="left"/>
    </xf>
    <xf numFmtId="2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0" borderId="0" xfId="0" applyFont="1"/>
    <xf numFmtId="0" fontId="8" fillId="0" borderId="1" xfId="0" applyFont="1" applyFill="1" applyBorder="1" applyAlignment="1">
      <alignment horizontal="right"/>
    </xf>
    <xf numFmtId="0" fontId="8" fillId="0" borderId="1" xfId="0" applyFont="1" applyBorder="1"/>
    <xf numFmtId="0" fontId="8" fillId="0" borderId="0" xfId="0" applyFont="1" applyAlignment="1">
      <alignment horizontal="left"/>
    </xf>
    <xf numFmtId="0" fontId="8" fillId="0" borderId="1" xfId="0" applyNumberFormat="1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2" fillId="0" borderId="0" xfId="2" quotePrefix="1" applyNumberFormat="1" applyFont="1"/>
    <xf numFmtId="0" fontId="0" fillId="0" borderId="1" xfId="0" applyFill="1" applyBorder="1" applyAlignment="1">
      <alignment horizontal="center" wrapText="1"/>
    </xf>
    <xf numFmtId="165" fontId="4" fillId="0" borderId="0" xfId="0" applyNumberFormat="1" applyFont="1"/>
    <xf numFmtId="0" fontId="5" fillId="2" borderId="0" xfId="0" applyFon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0" applyFont="1"/>
    <xf numFmtId="164" fontId="9" fillId="0" borderId="0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0" xfId="0" applyNumberFormat="1" applyBorder="1"/>
    <xf numFmtId="2" fontId="9" fillId="0" borderId="2" xfId="0" applyNumberFormat="1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8" fontId="0" fillId="0" borderId="1" xfId="0" applyNumberFormat="1" applyBorder="1" applyAlignment="1"/>
    <xf numFmtId="1" fontId="0" fillId="0" borderId="1" xfId="0" applyNumberFormat="1" applyBorder="1"/>
    <xf numFmtId="1" fontId="2" fillId="0" borderId="1" xfId="2" quotePrefix="1" applyNumberFormat="1" applyFont="1" applyBorder="1"/>
    <xf numFmtId="167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/>
    <xf numFmtId="4" fontId="0" fillId="0" borderId="1" xfId="0" applyNumberFormat="1" applyBorder="1"/>
    <xf numFmtId="3" fontId="6" fillId="0" borderId="1" xfId="0" applyNumberFormat="1" applyFont="1" applyBorder="1"/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0" xfId="0" applyNumberFormat="1" applyBorder="1"/>
    <xf numFmtId="168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vertical="top"/>
    </xf>
    <xf numFmtId="0" fontId="13" fillId="0" borderId="1" xfId="0" applyNumberFormat="1" applyFont="1" applyBorder="1"/>
    <xf numFmtId="172" fontId="0" fillId="0" borderId="0" xfId="0" applyNumberFormat="1"/>
    <xf numFmtId="172" fontId="0" fillId="0" borderId="1" xfId="0" applyNumberFormat="1" applyBorder="1"/>
    <xf numFmtId="0" fontId="5" fillId="0" borderId="1" xfId="0" applyFont="1" applyBorder="1" applyAlignment="1"/>
    <xf numFmtId="169" fontId="0" fillId="0" borderId="0" xfId="0" applyNumberFormat="1"/>
    <xf numFmtId="3" fontId="0" fillId="0" borderId="0" xfId="0" applyNumberFormat="1" applyBorder="1"/>
    <xf numFmtId="4" fontId="0" fillId="0" borderId="2" xfId="0" applyNumberFormat="1" applyBorder="1"/>
    <xf numFmtId="4" fontId="0" fillId="0" borderId="0" xfId="0" applyNumberFormat="1" applyBorder="1"/>
    <xf numFmtId="169" fontId="0" fillId="0" borderId="1" xfId="0" applyNumberFormat="1" applyBorder="1"/>
    <xf numFmtId="0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164" fontId="0" fillId="0" borderId="0" xfId="0" applyNumberFormat="1" applyBorder="1"/>
    <xf numFmtId="167" fontId="0" fillId="0" borderId="0" xfId="0" applyNumberFormat="1" applyBorder="1"/>
    <xf numFmtId="0" fontId="5" fillId="0" borderId="1" xfId="0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6" fillId="0" borderId="3" xfId="1" applyFont="1" applyBorder="1" applyAlignment="1" applyProtection="1"/>
    <xf numFmtId="0" fontId="16" fillId="0" borderId="3" xfId="1" applyFont="1" applyBorder="1" applyAlignment="1" applyProtection="1">
      <alignment wrapText="1"/>
    </xf>
    <xf numFmtId="9" fontId="0" fillId="0" borderId="0" xfId="0" applyNumberFormat="1"/>
    <xf numFmtId="0" fontId="5" fillId="0" borderId="0" xfId="0" applyFont="1" applyFill="1" applyBorder="1" applyAlignment="1">
      <alignment horizontal="center"/>
    </xf>
    <xf numFmtId="0" fontId="3" fillId="0" borderId="3" xfId="1" applyBorder="1" applyAlignment="1" applyProtection="1"/>
    <xf numFmtId="0" fontId="3" fillId="0" borderId="3" xfId="1" applyFont="1" applyBorder="1" applyAlignment="1" applyProtection="1"/>
    <xf numFmtId="0" fontId="0" fillId="0" borderId="7" xfId="0" applyBorder="1" applyAlignment="1"/>
    <xf numFmtId="0" fontId="5" fillId="0" borderId="3" xfId="0" applyFont="1" applyBorder="1"/>
    <xf numFmtId="0" fontId="3" fillId="0" borderId="3" xfId="1" applyFont="1" applyBorder="1" applyAlignment="1" applyProtection="1">
      <alignment wrapText="1"/>
    </xf>
    <xf numFmtId="0" fontId="7" fillId="0" borderId="0" xfId="0" applyFont="1" applyAlignment="1"/>
    <xf numFmtId="2" fontId="7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3"/>
    <xf numFmtId="0" fontId="2" fillId="0" borderId="0" xfId="3" applyAlignment="1">
      <alignment horizontal="right"/>
    </xf>
    <xf numFmtId="2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0" fontId="3" fillId="0" borderId="3" xfId="1" applyBorder="1" applyAlignment="1" applyProtection="1">
      <alignment wrapText="1"/>
    </xf>
    <xf numFmtId="0" fontId="6" fillId="0" borderId="1" xfId="0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8" fillId="0" borderId="0" xfId="0" applyFont="1" applyAlignment="1">
      <alignment horizontal="left" readingOrder="1"/>
    </xf>
    <xf numFmtId="0" fontId="18" fillId="0" borderId="3" xfId="1" applyFont="1" applyBorder="1" applyAlignment="1" applyProtection="1"/>
    <xf numFmtId="0" fontId="18" fillId="0" borderId="0" xfId="1" applyFont="1" applyAlignment="1" applyProtection="1">
      <alignment horizontal="left" readingOrder="1"/>
    </xf>
    <xf numFmtId="0" fontId="0" fillId="0" borderId="0" xfId="0" applyAlignment="1">
      <alignment wrapText="1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11" fillId="0" borderId="8" xfId="0" applyFont="1" applyBorder="1" applyAlignment="1"/>
    <xf numFmtId="0" fontId="0" fillId="0" borderId="8" xfId="0" applyBorder="1" applyAlignment="1"/>
    <xf numFmtId="0" fontId="12" fillId="0" borderId="10" xfId="1" applyFont="1" applyBorder="1" applyAlignment="1" applyProtection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164" fontId="17" fillId="0" borderId="6" xfId="0" applyNumberFormat="1" applyFont="1" applyBorder="1" applyAlignment="1"/>
    <xf numFmtId="9" fontId="10" fillId="2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9" fontId="5" fillId="0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1" applyAlignment="1" applyProtection="1">
      <alignment horizontal="left"/>
    </xf>
  </cellXfs>
  <cellStyles count="5">
    <cellStyle name="Hyperlink" xfId="1" builtinId="8"/>
    <cellStyle name="Normal" xfId="0" builtinId="0"/>
    <cellStyle name="Normal 2" xfId="3"/>
    <cellStyle name="Normal 3" xfId="4"/>
    <cellStyle name="Percent" xfId="2" builtinId="5"/>
  </cellStyles>
  <dxfs count="36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9" defaultPivotStyle="PivotStyleLight16"/>
  <colors>
    <mruColors>
      <color rgb="FFC8858C"/>
      <color rgb="FFFFC702"/>
      <color rgb="FFBED5AD"/>
      <color rgb="FF5D9732"/>
      <color rgb="FF2A4B11"/>
      <color rgb="FFA33340"/>
      <color rgb="FF76D5FF"/>
      <color rgb="FFD1BA8D"/>
      <color rgb="FFA27D33"/>
      <color rgb="FF594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400" b="0"/>
              <a:t>West Texas Intermediate (WTI) crude oil price</a:t>
            </a:r>
          </a:p>
          <a:p>
            <a:pPr algn="l">
              <a:defRPr sz="1200"/>
            </a:pPr>
            <a:r>
              <a:rPr lang="en-US" sz="1000" b="0"/>
              <a:t>dollars per barrel</a:t>
            </a:r>
          </a:p>
        </c:rich>
      </c:tx>
      <c:layout>
        <c:manualLayout>
          <c:xMode val="edge"/>
          <c:yMode val="edge"/>
          <c:x val="1.147198480531814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9773563807483165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'Fig1'!$C$29:$C$64</c:f>
              <c:numCache>
                <c:formatCode>0.00</c:formatCode>
                <c:ptCount val="36"/>
                <c:pt idx="0">
                  <c:v>31.683</c:v>
                </c:pt>
                <c:pt idx="1">
                  <c:v>30.323</c:v>
                </c:pt>
                <c:pt idx="2">
                  <c:v>37.545000000000002</c:v>
                </c:pt>
                <c:pt idx="3">
                  <c:v>40.753999999999998</c:v>
                </c:pt>
                <c:pt idx="4">
                  <c:v>46.712000000000003</c:v>
                </c:pt>
                <c:pt idx="5">
                  <c:v>48.756999999999998</c:v>
                </c:pt>
                <c:pt idx="6">
                  <c:v>44.651000000000003</c:v>
                </c:pt>
                <c:pt idx="7">
                  <c:v>44.723999999999997</c:v>
                </c:pt>
                <c:pt idx="8">
                  <c:v>45.182000000000002</c:v>
                </c:pt>
                <c:pt idx="9">
                  <c:v>49.774999999999999</c:v>
                </c:pt>
                <c:pt idx="10">
                  <c:v>45.71</c:v>
                </c:pt>
                <c:pt idx="11">
                  <c:v>51.97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price forecast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51.97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56</c:v>
                </c:pt>
                <c:pt idx="32">
                  <c:v>56</c:v>
                </c:pt>
                <c:pt idx="33">
                  <c:v>57</c:v>
                </c:pt>
                <c:pt idx="34">
                  <c:v>57</c:v>
                </c:pt>
                <c:pt idx="35">
                  <c:v>58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54.314</c:v>
                </c:pt>
                <c:pt idx="15">
                  <c:v>55.116</c:v>
                </c:pt>
                <c:pt idx="16">
                  <c:v>55.777999999999999</c:v>
                </c:pt>
                <c:pt idx="17">
                  <c:v>56.265999999999998</c:v>
                </c:pt>
                <c:pt idx="18">
                  <c:v>56.573999999999998</c:v>
                </c:pt>
                <c:pt idx="19">
                  <c:v>56.741999999999997</c:v>
                </c:pt>
                <c:pt idx="20">
                  <c:v>56.844000000000008</c:v>
                </c:pt>
                <c:pt idx="21">
                  <c:v>56.894000000000005</c:v>
                </c:pt>
                <c:pt idx="22">
                  <c:v>56.922000000000004</c:v>
                </c:pt>
                <c:pt idx="23">
                  <c:v>56.944000000000003</c:v>
                </c:pt>
                <c:pt idx="24">
                  <c:v>56.884</c:v>
                </c:pt>
                <c:pt idx="25">
                  <c:v>56.823999999999998</c:v>
                </c:pt>
                <c:pt idx="26">
                  <c:v>56.754000000000005</c:v>
                </c:pt>
                <c:pt idx="27">
                  <c:v>56.679999999999993</c:v>
                </c:pt>
                <c:pt idx="28">
                  <c:v>56.60799999999999</c:v>
                </c:pt>
                <c:pt idx="29">
                  <c:v>56.564</c:v>
                </c:pt>
                <c:pt idx="30">
                  <c:v>56.486000000000004</c:v>
                </c:pt>
                <c:pt idx="31">
                  <c:v>56.427999999999997</c:v>
                </c:pt>
                <c:pt idx="32">
                  <c:v>56.402000000000001</c:v>
                </c:pt>
                <c:pt idx="33">
                  <c:v>56.386000000000003</c:v>
                </c:pt>
                <c:pt idx="34">
                  <c:v>56.379999999999995</c:v>
                </c:pt>
                <c:pt idx="35">
                  <c:v>56.383999999999993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'Fig1'!$B$86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44.992506655000135</c:v>
                </c:pt>
                <c:pt idx="15">
                  <c:v>43.091772909633576</c:v>
                </c:pt>
                <c:pt idx="16">
                  <c:v>41.598697955469788</c:v>
                </c:pt>
                <c:pt idx="17">
                  <c:v>40.105096853756812</c:v>
                </c:pt>
                <c:pt idx="18">
                  <c:v>38.837387675060832</c:v>
                </c:pt>
                <c:pt idx="19">
                  <c:v>37.920401356633704</c:v>
                </c:pt>
                <c:pt idx="20">
                  <c:v>36.860305349127543</c:v>
                </c:pt>
                <c:pt idx="21">
                  <c:v>36.04716912997808</c:v>
                </c:pt>
                <c:pt idx="22">
                  <c:v>35.326408825942011</c:v>
                </c:pt>
                <c:pt idx="23">
                  <c:v>34.818118559944736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32.021640238413859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30.097734612969429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'Fig1'!$B$87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65.566709110486016</c:v>
                </c:pt>
                <c:pt idx="15">
                  <c:v>70.495439172818919</c:v>
                </c:pt>
                <c:pt idx="16">
                  <c:v>74.790448665735511</c:v>
                </c:pt>
                <c:pt idx="17">
                  <c:v>78.939162459682237</c:v>
                </c:pt>
                <c:pt idx="18">
                  <c:v>82.410730164924416</c:v>
                </c:pt>
                <c:pt idx="19">
                  <c:v>84.905603548860142</c:v>
                </c:pt>
                <c:pt idx="20">
                  <c:v>87.661789705615718</c:v>
                </c:pt>
                <c:pt idx="21">
                  <c:v>89.796988615898243</c:v>
                </c:pt>
                <c:pt idx="22">
                  <c:v>91.719316842096248</c:v>
                </c:pt>
                <c:pt idx="23">
                  <c:v>93.130222714858448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99.916371309481718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105.6277323486688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73696"/>
        <c:axId val="285487136"/>
      </c:lineChart>
      <c:dateAx>
        <c:axId val="28547369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285487136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285487136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285473696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10470831389978692"/>
          <c:y val="0.12078059589285008"/>
          <c:w val="0.6499924094853996"/>
          <c:h val="0.2224647115960899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 growth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38271604938370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00520361784048E-2"/>
          <c:y val="0.17921418114193008"/>
          <c:w val="0.90786952912937169"/>
          <c:h val="0.52606780661293051"/>
        </c:manualLayout>
      </c:layout>
      <c:barChart>
        <c:barDir val="col"/>
        <c:grouping val="clustered"/>
        <c:varyColors val="0"/>
        <c:ser>
          <c:idx val="1"/>
          <c:order val="0"/>
          <c:tx>
            <c:v>OECD*</c:v>
          </c:tx>
          <c:spPr>
            <a:solidFill>
              <a:schemeClr val="accent1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'Fig7'!$I$27:$K$27</c:f>
              <c:numCache>
                <c:formatCode>0.00</c:formatCode>
                <c:ptCount val="3"/>
                <c:pt idx="0">
                  <c:v>0.29948553900000263</c:v>
                </c:pt>
                <c:pt idx="1">
                  <c:v>0.38607179499999944</c:v>
                </c:pt>
                <c:pt idx="2">
                  <c:v>0.28909573399999999</c:v>
                </c:pt>
              </c:numCache>
            </c:numRef>
          </c:val>
        </c:ser>
        <c:ser>
          <c:idx val="2"/>
          <c:order val="1"/>
          <c:tx>
            <c:v>Non-OECD Asia</c:v>
          </c:tx>
          <c:spPr>
            <a:solidFill>
              <a:schemeClr val="accent4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'Fig7'!$I$28:$K$28</c:f>
              <c:numCache>
                <c:formatCode>0.00</c:formatCode>
                <c:ptCount val="3"/>
                <c:pt idx="0">
                  <c:v>0.89843044599999899</c:v>
                </c:pt>
                <c:pt idx="1">
                  <c:v>0.78305068099999886</c:v>
                </c:pt>
                <c:pt idx="2">
                  <c:v>0.75575703000000161</c:v>
                </c:pt>
              </c:numCache>
            </c:numRef>
          </c:val>
        </c:ser>
        <c:ser>
          <c:idx val="3"/>
          <c:order val="2"/>
          <c:tx>
            <c:v>Former Soviet Union</c:v>
          </c:tx>
          <c:spPr>
            <a:solidFill>
              <a:schemeClr val="accent3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'Fig7'!$I$29:$K$29</c:f>
              <c:numCache>
                <c:formatCode>0.00</c:formatCode>
                <c:ptCount val="3"/>
                <c:pt idx="0">
                  <c:v>2.4273018260000612E-2</c:v>
                </c:pt>
                <c:pt idx="1">
                  <c:v>1.4233746659999547E-2</c:v>
                </c:pt>
                <c:pt idx="2">
                  <c:v>1.5815672690000504E-2</c:v>
                </c:pt>
              </c:numCache>
            </c:numRef>
          </c:val>
        </c:ser>
        <c:ser>
          <c:idx val="4"/>
          <c:order val="3"/>
          <c:tx>
            <c:v>Other</c:v>
          </c:tx>
          <c:spPr>
            <a:solidFill>
              <a:schemeClr val="accent2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'Fig7'!$I$30:$K$30</c:f>
              <c:numCache>
                <c:formatCode>0.00</c:formatCode>
                <c:ptCount val="3"/>
                <c:pt idx="0">
                  <c:v>0.21025296173999308</c:v>
                </c:pt>
                <c:pt idx="1">
                  <c:v>0.44100094334001128</c:v>
                </c:pt>
                <c:pt idx="2">
                  <c:v>0.44998534630999387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8468592"/>
        <c:axId val="398460192"/>
      </c:barChart>
      <c:scatterChart>
        <c:scatterStyle val="lineMarker"/>
        <c:varyColors val="0"/>
        <c:ser>
          <c:idx val="0"/>
          <c:order val="4"/>
          <c:tx>
            <c:strRef>
              <c:f>'Fig7'!$D$36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'Fig7'!$C$37:$C$38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'Fig7'!$D$37:$D$38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1952"/>
        <c:axId val="398468032"/>
      </c:scatterChart>
      <c:catAx>
        <c:axId val="39846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398460192"/>
        <c:crosses val="autoZero"/>
        <c:auto val="1"/>
        <c:lblAlgn val="ctr"/>
        <c:lblOffset val="100"/>
        <c:noMultiLvlLbl val="0"/>
      </c:catAx>
      <c:valAx>
        <c:axId val="398460192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</c:spPr>
        <c:crossAx val="398468592"/>
        <c:crosses val="autoZero"/>
        <c:crossBetween val="between"/>
      </c:valAx>
      <c:valAx>
        <c:axId val="3984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8468032"/>
        <c:crosses val="autoZero"/>
        <c:crossBetween val="midCat"/>
      </c:valAx>
      <c:valAx>
        <c:axId val="398468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98471952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709072951247644"/>
          <c:y val="0.78664647688269762"/>
          <c:w val="0.71652705804936767"/>
          <c:h val="5.05929278525291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75084821714375E-2"/>
          <c:y val="0.16644165710441977"/>
          <c:w val="0.90322368240555317"/>
          <c:h val="0.53533274317041657"/>
        </c:manualLayout>
      </c:layout>
      <c:barChart>
        <c:barDir val="col"/>
        <c:grouping val="clustered"/>
        <c:varyColors val="0"/>
        <c:ser>
          <c:idx val="1"/>
          <c:order val="0"/>
          <c:tx>
            <c:v>OPEC countries</c:v>
          </c:tx>
          <c:spPr>
            <a:solidFill>
              <a:schemeClr val="accent1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'Fig8'!$J$27:$L$27</c:f>
              <c:numCache>
                <c:formatCode>0.000</c:formatCode>
                <c:ptCount val="3"/>
                <c:pt idx="0">
                  <c:v>0.92534521900000044</c:v>
                </c:pt>
                <c:pt idx="1">
                  <c:v>0.67542794399999906</c:v>
                </c:pt>
                <c:pt idx="2">
                  <c:v>0.66478727599999843</c:v>
                </c:pt>
              </c:numCache>
            </c:numRef>
          </c:val>
        </c:ser>
        <c:ser>
          <c:idx val="0"/>
          <c:order val="1"/>
          <c:tx>
            <c:v>North America</c:v>
          </c:tx>
          <c:spPr>
            <a:solidFill>
              <a:schemeClr val="accent4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'Fig8'!$J$29:$L$29</c:f>
              <c:numCache>
                <c:formatCode>0.000</c:formatCode>
                <c:ptCount val="3"/>
                <c:pt idx="0">
                  <c:v>-0.37716185680000081</c:v>
                </c:pt>
                <c:pt idx="1">
                  <c:v>0.36472116160000212</c:v>
                </c:pt>
                <c:pt idx="2">
                  <c:v>0.736219810999998</c:v>
                </c:pt>
              </c:numCache>
            </c:numRef>
          </c:val>
        </c:ser>
        <c:ser>
          <c:idx val="2"/>
          <c:order val="2"/>
          <c:tx>
            <c:v>Russia and Caspian Sea</c:v>
          </c:tx>
          <c:spPr>
            <a:solidFill>
              <a:schemeClr val="accent3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'Fig8'!$J$34:$L$34</c:f>
              <c:numCache>
                <c:formatCode>0.000</c:formatCode>
                <c:ptCount val="3"/>
                <c:pt idx="0">
                  <c:v>0.17513919027999947</c:v>
                </c:pt>
                <c:pt idx="1">
                  <c:v>0.18737983408000147</c:v>
                </c:pt>
                <c:pt idx="2">
                  <c:v>8.6024722619999494E-2</c:v>
                </c:pt>
              </c:numCache>
            </c:numRef>
          </c:val>
        </c:ser>
        <c:ser>
          <c:idx val="3"/>
          <c:order val="3"/>
          <c:tx>
            <c:v>Latin America</c:v>
          </c:tx>
          <c:spPr>
            <a:solidFill>
              <a:schemeClr val="accent2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'Fig8'!$J$40:$L$40</c:f>
              <c:numCache>
                <c:formatCode>0.000</c:formatCode>
                <c:ptCount val="3"/>
                <c:pt idx="0">
                  <c:v>-8.3242246500000228E-2</c:v>
                </c:pt>
                <c:pt idx="1">
                  <c:v>3.0183865940000665E-2</c:v>
                </c:pt>
                <c:pt idx="2">
                  <c:v>6.2511100040000933E-2</c:v>
                </c:pt>
              </c:numCache>
            </c:numRef>
          </c:val>
        </c:ser>
        <c:ser>
          <c:idx val="4"/>
          <c:order val="4"/>
          <c:tx>
            <c:v>North Sea</c:v>
          </c:tx>
          <c:spPr>
            <a:solidFill>
              <a:schemeClr val="accent5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'Fig8'!$J$46:$L$46</c:f>
              <c:numCache>
                <c:formatCode>0.000</c:formatCode>
                <c:ptCount val="3"/>
                <c:pt idx="0">
                  <c:v>7.2029568950000122E-2</c:v>
                </c:pt>
                <c:pt idx="1">
                  <c:v>-0.13980468013000058</c:v>
                </c:pt>
                <c:pt idx="2">
                  <c:v>-0.15565274540999985</c:v>
                </c:pt>
              </c:numCache>
            </c:numRef>
          </c:val>
        </c:ser>
        <c:ser>
          <c:idx val="5"/>
          <c:order val="5"/>
          <c:tx>
            <c:v>Other Non-OPEC</c:v>
          </c:tx>
          <c:spPr>
            <a:solidFill>
              <a:schemeClr val="accent6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'Fig8'!$J$51:$L$51</c:f>
              <c:numCache>
                <c:formatCode>0.000</c:formatCode>
                <c:ptCount val="3"/>
                <c:pt idx="0">
                  <c:v>-0.40930714593000594</c:v>
                </c:pt>
                <c:pt idx="1">
                  <c:v>-3.4282273490006787E-2</c:v>
                </c:pt>
                <c:pt idx="2">
                  <c:v>-6.7097822249991168E-2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23568"/>
        <c:axId val="205027488"/>
      </c:barChart>
      <c:scatterChart>
        <c:scatterStyle val="lineMarker"/>
        <c:varyColors val="0"/>
        <c:ser>
          <c:idx val="6"/>
          <c:order val="6"/>
          <c:tx>
            <c:strRef>
              <c:f>'Fig8'!$C$57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'Fig8'!$B$58:$B$59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'Fig8'!$C$58:$C$59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4688"/>
        <c:axId val="205026928"/>
      </c:scatterChart>
      <c:catAx>
        <c:axId val="20502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05027488"/>
        <c:crosses val="autoZero"/>
        <c:auto val="1"/>
        <c:lblAlgn val="ctr"/>
        <c:lblOffset val="100"/>
        <c:noMultiLvlLbl val="0"/>
      </c:catAx>
      <c:valAx>
        <c:axId val="2050274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205023568"/>
        <c:crosses val="autoZero"/>
        <c:crossBetween val="between"/>
      </c:valAx>
      <c:valAx>
        <c:axId val="2050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5026928"/>
        <c:crosses val="autoZero"/>
        <c:crossBetween val="midCat"/>
      </c:valAx>
      <c:valAx>
        <c:axId val="205026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05024688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3074707125024067E-2"/>
          <c:y val="0.77275994346864962"/>
          <c:w val="0.82144783184153269"/>
          <c:h val="0.14455512587553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83563335070917E-2"/>
          <c:y val="0.16718321452421997"/>
          <c:w val="0.90322368240555317"/>
          <c:h val="0.47641957477210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'Fig9'!$H$26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'Fig9'!$H$27:$H$46</c:f>
              <c:numCache>
                <c:formatCode>0.000</c:formatCode>
                <c:ptCount val="20"/>
                <c:pt idx="0">
                  <c:v>-0.29236992599999923</c:v>
                </c:pt>
                <c:pt idx="1">
                  <c:v>0.21084235500000048</c:v>
                </c:pt>
                <c:pt idx="2">
                  <c:v>2.3691825600000271E-2</c:v>
                </c:pt>
                <c:pt idx="3">
                  <c:v>4.9932233900000345E-2</c:v>
                </c:pt>
                <c:pt idx="4">
                  <c:v>-3.2538806999999892E-2</c:v>
                </c:pt>
                <c:pt idx="5">
                  <c:v>-2.6865397670000013E-2</c:v>
                </c:pt>
                <c:pt idx="6">
                  <c:v>2.7932647240000108E-2</c:v>
                </c:pt>
                <c:pt idx="7">
                  <c:v>1.0852013890000012E-2</c:v>
                </c:pt>
                <c:pt idx="8">
                  <c:v>-1.2807000390000045E-2</c:v>
                </c:pt>
                <c:pt idx="9">
                  <c:v>-3.8360172199999876E-4</c:v>
                </c:pt>
                <c:pt idx="10">
                  <c:v>7.7668911099999516E-3</c:v>
                </c:pt>
                <c:pt idx="11">
                  <c:v>-2.3421264019999999E-2</c:v>
                </c:pt>
                <c:pt idx="12">
                  <c:v>-1.4390849489999913E-2</c:v>
                </c:pt>
                <c:pt idx="13">
                  <c:v>-3.6132754399999523E-3</c:v>
                </c:pt>
                <c:pt idx="14">
                  <c:v>5.3640170200000004E-2</c:v>
                </c:pt>
                <c:pt idx="15">
                  <c:v>-3.1980681560000002E-2</c:v>
                </c:pt>
                <c:pt idx="16">
                  <c:v>4.1810662770000007E-2</c:v>
                </c:pt>
                <c:pt idx="17">
                  <c:v>-0.10502087102000002</c:v>
                </c:pt>
                <c:pt idx="18">
                  <c:v>-0.10848375640000008</c:v>
                </c:pt>
                <c:pt idx="19">
                  <c:v>-0.28098415390000042</c:v>
                </c:pt>
              </c:numCache>
            </c:numRef>
          </c:val>
        </c:ser>
        <c:ser>
          <c:idx val="1"/>
          <c:order val="1"/>
          <c:tx>
            <c:strRef>
              <c:f>'Fig9'!$I$26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'Fig9'!$I$27:$I$46</c:f>
              <c:numCache>
                <c:formatCode>0.000</c:formatCode>
                <c:ptCount val="20"/>
                <c:pt idx="0">
                  <c:v>0.31024361999999961</c:v>
                </c:pt>
                <c:pt idx="1">
                  <c:v>0.12181072699999973</c:v>
                </c:pt>
                <c:pt idx="2">
                  <c:v>0.19622593069999983</c:v>
                </c:pt>
                <c:pt idx="3">
                  <c:v>4.8066803999999852E-2</c:v>
                </c:pt>
                <c:pt idx="4">
                  <c:v>8.802815889999982E-2</c:v>
                </c:pt>
                <c:pt idx="5">
                  <c:v>1.5441250480000002E-2</c:v>
                </c:pt>
                <c:pt idx="6">
                  <c:v>8.7270611999998859E-3</c:v>
                </c:pt>
                <c:pt idx="7">
                  <c:v>2.6886646399999492E-3</c:v>
                </c:pt>
                <c:pt idx="8">
                  <c:v>3.1145759899999792E-3</c:v>
                </c:pt>
                <c:pt idx="9">
                  <c:v>-2.6411067070000044E-3</c:v>
                </c:pt>
                <c:pt idx="10">
                  <c:v>-3.9475872539999957E-2</c:v>
                </c:pt>
                <c:pt idx="11">
                  <c:v>-6.6022874699999956E-3</c:v>
                </c:pt>
                <c:pt idx="12">
                  <c:v>-1.2261981300000002E-2</c:v>
                </c:pt>
                <c:pt idx="13">
                  <c:v>-4.9199806700000459E-3</c:v>
                </c:pt>
                <c:pt idx="14">
                  <c:v>-1.0512216299999988E-2</c:v>
                </c:pt>
                <c:pt idx="15">
                  <c:v>-1.9427175370000049E-2</c:v>
                </c:pt>
                <c:pt idx="16">
                  <c:v>-0.12269017636000001</c:v>
                </c:pt>
                <c:pt idx="17">
                  <c:v>-1.578022559999992E-2</c:v>
                </c:pt>
                <c:pt idx="18">
                  <c:v>-0.14174838909999998</c:v>
                </c:pt>
                <c:pt idx="19">
                  <c:v>-0.11120500879999984</c:v>
                </c:pt>
              </c:numCache>
            </c:numRef>
          </c:val>
        </c:ser>
        <c:ser>
          <c:idx val="2"/>
          <c:order val="2"/>
          <c:tx>
            <c:strRef>
              <c:f>'Fig9'!$J$26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Russia</c:v>
                </c:pt>
                <c:pt idx="2">
                  <c:v>Canada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India</c:v>
                </c:pt>
                <c:pt idx="9">
                  <c:v>Syria</c:v>
                </c:pt>
                <c:pt idx="10">
                  <c:v>Azerbaijan</c:v>
                </c:pt>
                <c:pt idx="11">
                  <c:v>Other North Sea</c:v>
                </c:pt>
                <c:pt idx="12">
                  <c:v>Egypt</c:v>
                </c:pt>
                <c:pt idx="13">
                  <c:v>Sudan/S. Sudan</c:v>
                </c:pt>
                <c:pt idx="14">
                  <c:v>Norway</c:v>
                </c:pt>
                <c:pt idx="15">
                  <c:v>Vietnam</c:v>
                </c:pt>
                <c:pt idx="16">
                  <c:v>United Kingdom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'Fig9'!$J$27:$J$46</c:f>
              <c:numCache>
                <c:formatCode>0.000</c:formatCode>
                <c:ptCount val="20"/>
                <c:pt idx="0">
                  <c:v>0.69276580899999907</c:v>
                </c:pt>
                <c:pt idx="1">
                  <c:v>5.2120921000000209E-2</c:v>
                </c:pt>
                <c:pt idx="2">
                  <c:v>0.15842653720000044</c:v>
                </c:pt>
                <c:pt idx="3">
                  <c:v>5.9191852100000109E-2</c:v>
                </c:pt>
                <c:pt idx="4">
                  <c:v>3.8327117500000174E-2</c:v>
                </c:pt>
                <c:pt idx="5">
                  <c:v>6.2724495379999967E-2</c:v>
                </c:pt>
                <c:pt idx="6">
                  <c:v>6.3668632000000169E-3</c:v>
                </c:pt>
                <c:pt idx="7">
                  <c:v>3.3405781099999921E-3</c:v>
                </c:pt>
                <c:pt idx="8">
                  <c:v>4.5971349000000217E-3</c:v>
                </c:pt>
                <c:pt idx="9">
                  <c:v>-3.2056902489999983E-3</c:v>
                </c:pt>
                <c:pt idx="10">
                  <c:v>-4.6631685000000367E-3</c:v>
                </c:pt>
                <c:pt idx="11">
                  <c:v>-1.1908262520000018E-2</c:v>
                </c:pt>
                <c:pt idx="12">
                  <c:v>-1.8604904960000002E-2</c:v>
                </c:pt>
                <c:pt idx="13">
                  <c:v>-4.9944488799999964E-2</c:v>
                </c:pt>
                <c:pt idx="14">
                  <c:v>-0.1021670212000001</c:v>
                </c:pt>
                <c:pt idx="15">
                  <c:v>-1.3689347439999999E-2</c:v>
                </c:pt>
                <c:pt idx="16">
                  <c:v>-4.1577461689999984E-2</c:v>
                </c:pt>
                <c:pt idx="17">
                  <c:v>-6.0804153000000305E-3</c:v>
                </c:pt>
                <c:pt idx="18">
                  <c:v>-0.11497253520000017</c:v>
                </c:pt>
                <c:pt idx="19">
                  <c:v>-7.0404695199999701E-2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24208"/>
        <c:axId val="202521968"/>
      </c:barChart>
      <c:catAx>
        <c:axId val="20252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02521968"/>
        <c:crosses val="autoZero"/>
        <c:auto val="1"/>
        <c:lblAlgn val="ctr"/>
        <c:lblOffset val="100"/>
        <c:noMultiLvlLbl val="0"/>
      </c:catAx>
      <c:valAx>
        <c:axId val="202521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202524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21351294502822"/>
          <c:y val="0.17219959931044124"/>
          <c:w val="8.5031443719107327E-2"/>
          <c:h val="0.17202991334625886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71244752942467E-2"/>
          <c:y val="0.17249405954434394"/>
          <c:w val="0.86554729439307876"/>
          <c:h val="0.62659149854790064"/>
        </c:manualLayout>
      </c:layout>
      <c:barChart>
        <c:barDir val="col"/>
        <c:grouping val="clustered"/>
        <c:varyColors val="0"/>
        <c:ser>
          <c:idx val="1"/>
          <c:order val="0"/>
          <c:tx>
            <c:v>World oil consumption growth (left axis)</c:v>
          </c:tx>
          <c:spPr>
            <a:solidFill>
              <a:schemeClr val="accent4"/>
            </a:solidFill>
          </c:spPr>
          <c:invertIfNegative val="0"/>
          <c:val>
            <c:numRef>
              <c:f>'Fig10'!$H$32:$H$51</c:f>
              <c:numCache>
                <c:formatCode>0.00</c:formatCode>
                <c:ptCount val="20"/>
                <c:pt idx="0">
                  <c:v>1.6036650000000066</c:v>
                </c:pt>
                <c:pt idx="1">
                  <c:v>0.73936005100000557</c:v>
                </c:pt>
                <c:pt idx="2">
                  <c:v>1.0602687909999986</c:v>
                </c:pt>
                <c:pt idx="3">
                  <c:v>1.3424135359999951</c:v>
                </c:pt>
                <c:pt idx="4">
                  <c:v>1.4948550089999912</c:v>
                </c:pt>
                <c:pt idx="5">
                  <c:v>1.7612558029999974</c:v>
                </c:pt>
                <c:pt idx="6">
                  <c:v>2.1485869330000043</c:v>
                </c:pt>
                <c:pt idx="7">
                  <c:v>0.6860687530000007</c:v>
                </c:pt>
                <c:pt idx="8">
                  <c:v>0.85666535699999713</c:v>
                </c:pt>
                <c:pt idx="9">
                  <c:v>1.9003278800000061</c:v>
                </c:pt>
                <c:pt idx="10">
                  <c:v>1.5152893300000017</c:v>
                </c:pt>
                <c:pt idx="11">
                  <c:v>1.4642645899999991</c:v>
                </c:pt>
                <c:pt idx="12">
                  <c:v>1.5194708080000083</c:v>
                </c:pt>
                <c:pt idx="13">
                  <c:v>1.5840228209999907</c:v>
                </c:pt>
                <c:pt idx="14">
                  <c:v>1.6091887689999993</c:v>
                </c:pt>
                <c:pt idx="15">
                  <c:v>1.7678172490000037</c:v>
                </c:pt>
                <c:pt idx="16">
                  <c:v>1.5657338509999903</c:v>
                </c:pt>
                <c:pt idx="17">
                  <c:v>1.5210850070000106</c:v>
                </c:pt>
                <c:pt idx="18">
                  <c:v>1.4867480590000071</c:v>
                </c:pt>
                <c:pt idx="19">
                  <c:v>1.4703589900000082</c:v>
                </c:pt>
              </c:numCache>
            </c:numRef>
          </c:val>
        </c:ser>
        <c:ser>
          <c:idx val="0"/>
          <c:order val="1"/>
          <c:tx>
            <c:v>Non-OPEC production growth (left axis)</c:v>
          </c:tx>
          <c:spPr>
            <a:solidFill>
              <a:schemeClr val="accent3"/>
            </a:solidFill>
          </c:spPr>
          <c:invertIfNegative val="0"/>
          <c:val>
            <c:numRef>
              <c:f>'Fig10'!$G$32:$G$51</c:f>
              <c:numCache>
                <c:formatCode>0.00</c:formatCode>
                <c:ptCount val="20"/>
                <c:pt idx="0">
                  <c:v>2.2845146319999969</c:v>
                </c:pt>
                <c:pt idx="1">
                  <c:v>2.5943899530000039</c:v>
                </c:pt>
                <c:pt idx="2">
                  <c:v>2.31698643</c:v>
                </c:pt>
                <c:pt idx="3">
                  <c:v>2.7213631489999983</c:v>
                </c:pt>
                <c:pt idx="4">
                  <c:v>2.5950095710000056</c:v>
                </c:pt>
                <c:pt idx="5">
                  <c:v>1.6575916959999972</c:v>
                </c:pt>
                <c:pt idx="6">
                  <c:v>1.5521522369999943</c:v>
                </c:pt>
                <c:pt idx="7">
                  <c:v>0.54387364300000485</c:v>
                </c:pt>
                <c:pt idx="8">
                  <c:v>-2.9794780000003129E-3</c:v>
                </c:pt>
                <c:pt idx="9">
                  <c:v>-0.85592978900000105</c:v>
                </c:pt>
                <c:pt idx="10">
                  <c:v>-1.0420934369999983</c:v>
                </c:pt>
                <c:pt idx="11">
                  <c:v>-0.58122915900000294</c:v>
                </c:pt>
                <c:pt idx="12">
                  <c:v>-0.56844349200000011</c:v>
                </c:pt>
                <c:pt idx="13">
                  <c:v>0.84250081400000454</c:v>
                </c:pt>
                <c:pt idx="14">
                  <c:v>0.88570286899999928</c:v>
                </c:pt>
                <c:pt idx="15">
                  <c:v>0.45951463600000153</c:v>
                </c:pt>
                <c:pt idx="16">
                  <c:v>0.59359440299999733</c:v>
                </c:pt>
                <c:pt idx="17">
                  <c:v>0.82276163899999943</c:v>
                </c:pt>
                <c:pt idx="18">
                  <c:v>0.62112727000000234</c:v>
                </c:pt>
                <c:pt idx="19">
                  <c:v>0.61079711699999706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45184"/>
        <c:axId val="400871488"/>
      </c:barChart>
      <c:lineChart>
        <c:grouping val="standard"/>
        <c:varyColors val="0"/>
        <c:ser>
          <c:idx val="3"/>
          <c:order val="3"/>
          <c:tx>
            <c:v>Change in WTI price (right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'Fig10'!$A$32:$A$51</c:f>
              <c:strCache>
                <c:ptCount val="20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</c:strCache>
            </c:strRef>
          </c:cat>
          <c:val>
            <c:numRef>
              <c:f>'Fig10'!$I$32:$I$51</c:f>
              <c:numCache>
                <c:formatCode>0.00</c:formatCode>
                <c:ptCount val="20"/>
                <c:pt idx="0">
                  <c:v>4.3522983609999955</c:v>
                </c:pt>
                <c:pt idx="1">
                  <c:v>9.2975729200000075</c:v>
                </c:pt>
                <c:pt idx="2">
                  <c:v>-7.9616406250000011</c:v>
                </c:pt>
                <c:pt idx="3">
                  <c:v>-24.285578125000001</c:v>
                </c:pt>
                <c:pt idx="4">
                  <c:v>-50.193803278999994</c:v>
                </c:pt>
                <c:pt idx="5">
                  <c:v>-45.492206353000007</c:v>
                </c:pt>
                <c:pt idx="6">
                  <c:v>-51.315432451999996</c:v>
                </c:pt>
                <c:pt idx="7">
                  <c:v>-31.274656250000007</c:v>
                </c:pt>
                <c:pt idx="8">
                  <c:v>-15.133032787000005</c:v>
                </c:pt>
                <c:pt idx="9">
                  <c:v>-12.394460316999997</c:v>
                </c:pt>
                <c:pt idx="10">
                  <c:v>-1.7022081729999954</c:v>
                </c:pt>
                <c:pt idx="11">
                  <c:v>7.2593906250000018</c:v>
                </c:pt>
                <c:pt idx="12">
                  <c:v>18.648737705000002</c:v>
                </c:pt>
                <c:pt idx="13">
                  <c:v>6.5399999999999991</c:v>
                </c:pt>
                <c:pt idx="14">
                  <c:v>8.1485312499999978</c:v>
                </c:pt>
                <c:pt idx="15">
                  <c:v>3.8042968749999986</c:v>
                </c:pt>
                <c:pt idx="16">
                  <c:v>1</c:v>
                </c:pt>
                <c:pt idx="17">
                  <c:v>2.671875</c:v>
                </c:pt>
                <c:pt idx="18">
                  <c:v>2.6666666670000012</c:v>
                </c:pt>
                <c:pt idx="19">
                  <c:v>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48528"/>
        <c:axId val="400856928"/>
      </c:lineChart>
      <c:scatterChart>
        <c:scatterStyle val="lineMarker"/>
        <c:varyColors val="0"/>
        <c:ser>
          <c:idx val="2"/>
          <c:order val="2"/>
          <c:tx>
            <c:strRef>
              <c:f>'Fig10'!$B$54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5795568236897217"/>
                  <c:y val="3.9749297669449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'Fig10'!$A$55:$A$56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'Fig10'!$B$55:$B$56</c:f>
              <c:numCache>
                <c:formatCode>0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45184"/>
        <c:axId val="400871488"/>
      </c:scatterChart>
      <c:catAx>
        <c:axId val="9894518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400871488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400871488"/>
        <c:scaling>
          <c:orientation val="minMax"/>
          <c:max val="6"/>
          <c:min val="-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98945184"/>
        <c:crosses val="autoZero"/>
        <c:crossBetween val="between"/>
      </c:valAx>
      <c:catAx>
        <c:axId val="40084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crossAx val="400856928"/>
        <c:crossesAt val="0"/>
        <c:auto val="0"/>
        <c:lblAlgn val="ctr"/>
        <c:lblOffset val="100"/>
        <c:tickLblSkip val="4"/>
        <c:noMultiLvlLbl val="0"/>
      </c:catAx>
      <c:valAx>
        <c:axId val="400856928"/>
        <c:scaling>
          <c:orientation val="minMax"/>
          <c:max val="60"/>
          <c:min val="-6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00848528"/>
        <c:crosses val="max"/>
        <c:crossBetween val="between"/>
      </c:valAx>
      <c:spPr>
        <a:ln>
          <a:noFill/>
        </a:ln>
      </c:spPr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4.1811846689895474E-2"/>
          <c:y val="0.17151078225774541"/>
          <c:w val="0.49472706155632984"/>
          <c:h val="0.159786298901986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OPEC surplus crude oil production capacity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914529914530024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929234455449164E-2"/>
          <c:y val="0.17117395828480017"/>
          <c:w val="0.92517819418914105"/>
          <c:h val="0.59641553681529458"/>
        </c:manualLayout>
      </c:layout>
      <c:areaChart>
        <c:grouping val="standard"/>
        <c:varyColors val="0"/>
        <c:ser>
          <c:idx val="0"/>
          <c:order val="1"/>
          <c:spPr>
            <a:solidFill>
              <a:schemeClr val="accent6">
                <a:lumMod val="40000"/>
                <a:lumOff val="60000"/>
                <a:alpha val="50000"/>
              </a:schemeClr>
            </a:solidFill>
          </c:spPr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'Fig11'!$D$28:$D$42</c:f>
              <c:numCache>
                <c:formatCode>0.00</c:formatCode>
                <c:ptCount val="15"/>
                <c:pt idx="0">
                  <c:v>2.2613268691272728</c:v>
                </c:pt>
                <c:pt idx="1">
                  <c:v>2.2613268691272728</c:v>
                </c:pt>
                <c:pt idx="2">
                  <c:v>2.2613268691272728</c:v>
                </c:pt>
                <c:pt idx="3">
                  <c:v>2.2613268691272728</c:v>
                </c:pt>
                <c:pt idx="4">
                  <c:v>2.2613268691272728</c:v>
                </c:pt>
                <c:pt idx="5">
                  <c:v>2.2613268691272728</c:v>
                </c:pt>
                <c:pt idx="6">
                  <c:v>2.2613268691272728</c:v>
                </c:pt>
                <c:pt idx="7">
                  <c:v>2.2613268691272728</c:v>
                </c:pt>
                <c:pt idx="8">
                  <c:v>2.2613268691272728</c:v>
                </c:pt>
                <c:pt idx="9">
                  <c:v>2.2613268691272728</c:v>
                </c:pt>
                <c:pt idx="10">
                  <c:v>2.2613268691272728</c:v>
                </c:pt>
                <c:pt idx="11">
                  <c:v>2.2613268691272728</c:v>
                </c:pt>
                <c:pt idx="12">
                  <c:v>2.2613268691272728</c:v>
                </c:pt>
                <c:pt idx="13">
                  <c:v>2.2613268691272728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1184"/>
        <c:axId val="614271744"/>
      </c:areaChart>
      <c:barChart>
        <c:barDir val="col"/>
        <c:grouping val="clustered"/>
        <c:varyColors val="0"/>
        <c:ser>
          <c:idx val="1"/>
          <c:order val="0"/>
          <c:tx>
            <c:v>OPEC surplus capacity</c:v>
          </c:tx>
          <c:spPr>
            <a:solidFill>
              <a:schemeClr val="accent1"/>
            </a:solidFill>
          </c:spPr>
          <c:invertIfNegative val="0"/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'Fig11'!$C$28:$C$42</c:f>
              <c:numCache>
                <c:formatCode>0.00</c:formatCode>
                <c:ptCount val="15"/>
                <c:pt idx="1">
                  <c:v>1.4677147728</c:v>
                </c:pt>
                <c:pt idx="2">
                  <c:v>2.1071494646</c:v>
                </c:pt>
                <c:pt idx="3">
                  <c:v>1.403860009</c:v>
                </c:pt>
                <c:pt idx="4">
                  <c:v>3.7970625840999999</c:v>
                </c:pt>
                <c:pt idx="5">
                  <c:v>3.9796438959999998</c:v>
                </c:pt>
                <c:pt idx="6">
                  <c:v>3.0465753806999998</c:v>
                </c:pt>
                <c:pt idx="7">
                  <c:v>2.1221857922999998</c:v>
                </c:pt>
                <c:pt idx="8">
                  <c:v>2.1571123386000002</c:v>
                </c:pt>
                <c:pt idx="9">
                  <c:v>2.0732191962000002</c:v>
                </c:pt>
                <c:pt idx="10">
                  <c:v>1.4588781369999999</c:v>
                </c:pt>
                <c:pt idx="11">
                  <c:v>1.2611939890999999</c:v>
                </c:pt>
                <c:pt idx="12">
                  <c:v>1.2602465753000001</c:v>
                </c:pt>
                <c:pt idx="13">
                  <c:v>1.1575342466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4271184"/>
        <c:axId val="614271744"/>
      </c:barChart>
      <c:scatterChart>
        <c:scatterStyle val="lineMarker"/>
        <c:varyColors val="0"/>
        <c:ser>
          <c:idx val="2"/>
          <c:order val="2"/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'Fig11'!$B$46:$B$48</c:f>
              <c:numCache>
                <c:formatCode>General</c:formatCode>
                <c:ptCount val="3"/>
                <c:pt idx="1">
                  <c:v>11</c:v>
                </c:pt>
                <c:pt idx="2">
                  <c:v>11</c:v>
                </c:pt>
              </c:numCache>
            </c:numRef>
          </c:xVal>
          <c:yVal>
            <c:numRef>
              <c:f>'Fig11'!$C$46:$C$48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2304"/>
        <c:axId val="614272864"/>
      </c:scatterChart>
      <c:dateAx>
        <c:axId val="61427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14271744"/>
        <c:crosses val="autoZero"/>
        <c:auto val="0"/>
        <c:lblOffset val="100"/>
        <c:baseTimeUnit val="days"/>
      </c:dateAx>
      <c:valAx>
        <c:axId val="614271744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4271184"/>
        <c:crosses val="autoZero"/>
        <c:crossBetween val="between"/>
      </c:valAx>
      <c:valAx>
        <c:axId val="614272304"/>
        <c:scaling>
          <c:orientation val="minMax"/>
          <c:max val="1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72864"/>
        <c:crosses val="max"/>
        <c:crossBetween val="midCat"/>
        <c:majorUnit val="1"/>
      </c:valAx>
      <c:valAx>
        <c:axId val="6142728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7230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OECD commercial stocks of crude oil and </a:t>
            </a:r>
          </a:p>
          <a:p>
            <a:pPr algn="l">
              <a:defRPr/>
            </a:pPr>
            <a:r>
              <a:rPr lang="en-US" sz="1400" b="0"/>
              <a:t>other liquids</a:t>
            </a:r>
          </a:p>
          <a:p>
            <a:pPr algn="l">
              <a:defRPr/>
            </a:pPr>
            <a:r>
              <a:rPr lang="en-US" sz="1000" b="0"/>
              <a:t>days of supply</a:t>
            </a:r>
          </a:p>
        </c:rich>
      </c:tx>
      <c:layout>
        <c:manualLayout>
          <c:xMode val="edge"/>
          <c:yMode val="edge"/>
          <c:x val="9.9002258863983474E-3"/>
          <c:y val="7.8584851449781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961462134306394E-2"/>
          <c:y val="0.21456646321576667"/>
          <c:w val="0.91714596651028379"/>
          <c:h val="0.5332991660066160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'Fig12'!$C$29:$C$112</c:f>
              <c:numCache>
                <c:formatCode>0</c:formatCode>
                <c:ptCount val="84"/>
                <c:pt idx="0">
                  <c:v>54.663631402</c:v>
                </c:pt>
                <c:pt idx="1">
                  <c:v>56.202044712000003</c:v>
                </c:pt>
                <c:pt idx="2">
                  <c:v>56.698923372000003</c:v>
                </c:pt>
                <c:pt idx="3">
                  <c:v>57.998471504999998</c:v>
                </c:pt>
                <c:pt idx="4">
                  <c:v>57.861926707000002</c:v>
                </c:pt>
                <c:pt idx="5">
                  <c:v>56.232392965000003</c:v>
                </c:pt>
                <c:pt idx="6">
                  <c:v>57.14811486</c:v>
                </c:pt>
                <c:pt idx="7">
                  <c:v>57.615733198000001</c:v>
                </c:pt>
                <c:pt idx="8">
                  <c:v>57.525133373000003</c:v>
                </c:pt>
                <c:pt idx="9">
                  <c:v>56.031841178999997</c:v>
                </c:pt>
                <c:pt idx="10">
                  <c:v>55.884629064999999</c:v>
                </c:pt>
                <c:pt idx="11">
                  <c:v>55.707364748000003</c:v>
                </c:pt>
                <c:pt idx="12">
                  <c:v>54.663631402</c:v>
                </c:pt>
                <c:pt idx="13">
                  <c:v>56.202044712000003</c:v>
                </c:pt>
                <c:pt idx="14">
                  <c:v>56.698923372000003</c:v>
                </c:pt>
                <c:pt idx="15">
                  <c:v>57.998471504999998</c:v>
                </c:pt>
                <c:pt idx="16">
                  <c:v>57.861926707000002</c:v>
                </c:pt>
                <c:pt idx="17">
                  <c:v>56.232392965000003</c:v>
                </c:pt>
                <c:pt idx="18">
                  <c:v>57.14811486</c:v>
                </c:pt>
                <c:pt idx="19">
                  <c:v>57.615733198000001</c:v>
                </c:pt>
                <c:pt idx="20">
                  <c:v>57.525133373000003</c:v>
                </c:pt>
                <c:pt idx="21">
                  <c:v>56.031841178999997</c:v>
                </c:pt>
                <c:pt idx="22">
                  <c:v>55.884629064999999</c:v>
                </c:pt>
                <c:pt idx="23">
                  <c:v>55.707364748000003</c:v>
                </c:pt>
                <c:pt idx="24">
                  <c:v>54.663631402</c:v>
                </c:pt>
                <c:pt idx="25">
                  <c:v>56.202044712000003</c:v>
                </c:pt>
                <c:pt idx="26">
                  <c:v>56.698923372000003</c:v>
                </c:pt>
                <c:pt idx="27">
                  <c:v>57.998471504999998</c:v>
                </c:pt>
                <c:pt idx="28">
                  <c:v>57.861926707000002</c:v>
                </c:pt>
                <c:pt idx="29">
                  <c:v>56.232392965000003</c:v>
                </c:pt>
                <c:pt idx="30">
                  <c:v>57.14811486</c:v>
                </c:pt>
                <c:pt idx="31">
                  <c:v>57.615733198000001</c:v>
                </c:pt>
                <c:pt idx="32">
                  <c:v>57.525133373000003</c:v>
                </c:pt>
                <c:pt idx="33">
                  <c:v>56.031841178999997</c:v>
                </c:pt>
                <c:pt idx="34">
                  <c:v>55.884629064999999</c:v>
                </c:pt>
                <c:pt idx="35">
                  <c:v>55.707364748000003</c:v>
                </c:pt>
                <c:pt idx="36">
                  <c:v>54.663631402</c:v>
                </c:pt>
                <c:pt idx="37">
                  <c:v>56.202044712000003</c:v>
                </c:pt>
                <c:pt idx="38">
                  <c:v>56.698923372000003</c:v>
                </c:pt>
                <c:pt idx="39">
                  <c:v>57.998471504999998</c:v>
                </c:pt>
                <c:pt idx="40">
                  <c:v>57.861926707000002</c:v>
                </c:pt>
                <c:pt idx="41">
                  <c:v>56.232392965000003</c:v>
                </c:pt>
                <c:pt idx="42">
                  <c:v>57.14811486</c:v>
                </c:pt>
                <c:pt idx="43">
                  <c:v>57.615733198000001</c:v>
                </c:pt>
                <c:pt idx="44">
                  <c:v>57.525133373000003</c:v>
                </c:pt>
                <c:pt idx="45">
                  <c:v>56.031841178999997</c:v>
                </c:pt>
                <c:pt idx="46">
                  <c:v>55.884629064999999</c:v>
                </c:pt>
                <c:pt idx="47">
                  <c:v>55.707364748000003</c:v>
                </c:pt>
                <c:pt idx="48">
                  <c:v>54.663631402</c:v>
                </c:pt>
                <c:pt idx="49">
                  <c:v>56.202044712000003</c:v>
                </c:pt>
                <c:pt idx="50">
                  <c:v>56.698923372000003</c:v>
                </c:pt>
                <c:pt idx="51">
                  <c:v>57.998471504999998</c:v>
                </c:pt>
                <c:pt idx="52">
                  <c:v>57.861926707000002</c:v>
                </c:pt>
                <c:pt idx="53">
                  <c:v>56.232392965000003</c:v>
                </c:pt>
                <c:pt idx="54">
                  <c:v>57.14811486</c:v>
                </c:pt>
                <c:pt idx="55">
                  <c:v>57.615733198000001</c:v>
                </c:pt>
                <c:pt idx="56">
                  <c:v>57.525133373000003</c:v>
                </c:pt>
                <c:pt idx="57">
                  <c:v>56.031841178999997</c:v>
                </c:pt>
                <c:pt idx="58">
                  <c:v>55.884629064999999</c:v>
                </c:pt>
                <c:pt idx="59">
                  <c:v>55.707364748000003</c:v>
                </c:pt>
                <c:pt idx="60">
                  <c:v>54.663631402</c:v>
                </c:pt>
                <c:pt idx="61">
                  <c:v>56.202044712000003</c:v>
                </c:pt>
                <c:pt idx="62">
                  <c:v>56.698923372000003</c:v>
                </c:pt>
                <c:pt idx="63">
                  <c:v>57.998471504999998</c:v>
                </c:pt>
                <c:pt idx="64">
                  <c:v>57.861926707000002</c:v>
                </c:pt>
                <c:pt idx="65">
                  <c:v>56.232392965000003</c:v>
                </c:pt>
                <c:pt idx="66">
                  <c:v>57.14811486</c:v>
                </c:pt>
                <c:pt idx="67">
                  <c:v>57.615733198000001</c:v>
                </c:pt>
                <c:pt idx="68">
                  <c:v>57.525133373000003</c:v>
                </c:pt>
                <c:pt idx="69">
                  <c:v>56.031841178999997</c:v>
                </c:pt>
                <c:pt idx="70">
                  <c:v>55.884629064999999</c:v>
                </c:pt>
                <c:pt idx="71">
                  <c:v>55.707364748000003</c:v>
                </c:pt>
                <c:pt idx="72">
                  <c:v>54.663631402</c:v>
                </c:pt>
                <c:pt idx="73">
                  <c:v>56.202044712000003</c:v>
                </c:pt>
                <c:pt idx="74">
                  <c:v>56.698923372000003</c:v>
                </c:pt>
                <c:pt idx="75">
                  <c:v>57.998471504999998</c:v>
                </c:pt>
                <c:pt idx="76">
                  <c:v>57.861926707000002</c:v>
                </c:pt>
                <c:pt idx="77">
                  <c:v>56.232392965000003</c:v>
                </c:pt>
                <c:pt idx="78">
                  <c:v>57.14811486</c:v>
                </c:pt>
                <c:pt idx="79">
                  <c:v>57.615733198000001</c:v>
                </c:pt>
                <c:pt idx="80">
                  <c:v>57.525133373000003</c:v>
                </c:pt>
                <c:pt idx="81">
                  <c:v>56.031841178999997</c:v>
                </c:pt>
                <c:pt idx="82">
                  <c:v>55.884629064999999</c:v>
                </c:pt>
                <c:pt idx="83">
                  <c:v>55.707364748000003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'Fig12'!$E$29:$E$112</c:f>
              <c:numCache>
                <c:formatCode>0</c:formatCode>
                <c:ptCount val="84"/>
                <c:pt idx="0">
                  <c:v>8.332199580000001</c:v>
                </c:pt>
                <c:pt idx="1">
                  <c:v>7.6224255969999959</c:v>
                </c:pt>
                <c:pt idx="2">
                  <c:v>8.1630591420000016</c:v>
                </c:pt>
                <c:pt idx="3">
                  <c:v>8.1633401039999995</c:v>
                </c:pt>
                <c:pt idx="4">
                  <c:v>7.294911871999993</c:v>
                </c:pt>
                <c:pt idx="5">
                  <c:v>8.8692147649999953</c:v>
                </c:pt>
                <c:pt idx="6">
                  <c:v>7.1730651549999962</c:v>
                </c:pt>
                <c:pt idx="7">
                  <c:v>7.5996817479999947</c:v>
                </c:pt>
                <c:pt idx="8">
                  <c:v>8.0040683830000035</c:v>
                </c:pt>
                <c:pt idx="9">
                  <c:v>9.5953824560000101</c:v>
                </c:pt>
                <c:pt idx="10">
                  <c:v>9.8462150569999949</c:v>
                </c:pt>
                <c:pt idx="11">
                  <c:v>10.60991315199999</c:v>
                </c:pt>
                <c:pt idx="12">
                  <c:v>8.332199580000001</c:v>
                </c:pt>
                <c:pt idx="13">
                  <c:v>7.6224255969999959</c:v>
                </c:pt>
                <c:pt idx="14">
                  <c:v>8.1630591420000016</c:v>
                </c:pt>
                <c:pt idx="15">
                  <c:v>8.1633401039999995</c:v>
                </c:pt>
                <c:pt idx="16">
                  <c:v>7.294911871999993</c:v>
                </c:pt>
                <c:pt idx="17">
                  <c:v>8.8692147649999953</c:v>
                </c:pt>
                <c:pt idx="18">
                  <c:v>7.1730651549999962</c:v>
                </c:pt>
                <c:pt idx="19">
                  <c:v>7.5996817479999947</c:v>
                </c:pt>
                <c:pt idx="20">
                  <c:v>8.0040683830000035</c:v>
                </c:pt>
                <c:pt idx="21">
                  <c:v>9.5953824560000101</c:v>
                </c:pt>
                <c:pt idx="22">
                  <c:v>9.8462150569999949</c:v>
                </c:pt>
                <c:pt idx="23">
                  <c:v>10.60991315199999</c:v>
                </c:pt>
                <c:pt idx="24">
                  <c:v>8.332199580000001</c:v>
                </c:pt>
                <c:pt idx="25">
                  <c:v>7.6224255969999959</c:v>
                </c:pt>
                <c:pt idx="26">
                  <c:v>8.1630591420000016</c:v>
                </c:pt>
                <c:pt idx="27">
                  <c:v>8.1633401039999995</c:v>
                </c:pt>
                <c:pt idx="28">
                  <c:v>7.294911871999993</c:v>
                </c:pt>
                <c:pt idx="29">
                  <c:v>8.8692147649999953</c:v>
                </c:pt>
                <c:pt idx="30">
                  <c:v>7.1730651549999962</c:v>
                </c:pt>
                <c:pt idx="31">
                  <c:v>7.5996817479999947</c:v>
                </c:pt>
                <c:pt idx="32">
                  <c:v>8.0040683830000035</c:v>
                </c:pt>
                <c:pt idx="33">
                  <c:v>9.5953824560000101</c:v>
                </c:pt>
                <c:pt idx="34">
                  <c:v>9.8462150569999949</c:v>
                </c:pt>
                <c:pt idx="35">
                  <c:v>10.60991315199999</c:v>
                </c:pt>
                <c:pt idx="36">
                  <c:v>8.332199580000001</c:v>
                </c:pt>
                <c:pt idx="37">
                  <c:v>7.6224255969999959</c:v>
                </c:pt>
                <c:pt idx="38">
                  <c:v>8.1630591420000016</c:v>
                </c:pt>
                <c:pt idx="39">
                  <c:v>8.1633401039999995</c:v>
                </c:pt>
                <c:pt idx="40">
                  <c:v>7.294911871999993</c:v>
                </c:pt>
                <c:pt idx="41">
                  <c:v>8.8692147649999953</c:v>
                </c:pt>
                <c:pt idx="42">
                  <c:v>7.1730651549999962</c:v>
                </c:pt>
                <c:pt idx="43">
                  <c:v>7.5996817479999947</c:v>
                </c:pt>
                <c:pt idx="44">
                  <c:v>8.0040683830000035</c:v>
                </c:pt>
                <c:pt idx="45">
                  <c:v>9.5953824560000101</c:v>
                </c:pt>
                <c:pt idx="46">
                  <c:v>9.8462150569999949</c:v>
                </c:pt>
                <c:pt idx="47">
                  <c:v>10.60991315199999</c:v>
                </c:pt>
                <c:pt idx="48">
                  <c:v>8.332199580000001</c:v>
                </c:pt>
                <c:pt idx="49">
                  <c:v>7.6224255969999959</c:v>
                </c:pt>
                <c:pt idx="50">
                  <c:v>8.1630591420000016</c:v>
                </c:pt>
                <c:pt idx="51">
                  <c:v>8.1633401039999995</c:v>
                </c:pt>
                <c:pt idx="52">
                  <c:v>7.294911871999993</c:v>
                </c:pt>
                <c:pt idx="53">
                  <c:v>8.8692147649999953</c:v>
                </c:pt>
                <c:pt idx="54">
                  <c:v>7.1730651549999962</c:v>
                </c:pt>
                <c:pt idx="55">
                  <c:v>7.5996817479999947</c:v>
                </c:pt>
                <c:pt idx="56">
                  <c:v>8.0040683830000035</c:v>
                </c:pt>
                <c:pt idx="57">
                  <c:v>9.5953824560000101</c:v>
                </c:pt>
                <c:pt idx="58">
                  <c:v>9.8462150569999949</c:v>
                </c:pt>
                <c:pt idx="59">
                  <c:v>10.60991315199999</c:v>
                </c:pt>
                <c:pt idx="60">
                  <c:v>8.332199580000001</c:v>
                </c:pt>
                <c:pt idx="61">
                  <c:v>7.6224255969999959</c:v>
                </c:pt>
                <c:pt idx="62">
                  <c:v>8.1630591420000016</c:v>
                </c:pt>
                <c:pt idx="63">
                  <c:v>8.1633401039999995</c:v>
                </c:pt>
                <c:pt idx="64">
                  <c:v>7.294911871999993</c:v>
                </c:pt>
                <c:pt idx="65">
                  <c:v>8.8692147649999953</c:v>
                </c:pt>
                <c:pt idx="66">
                  <c:v>7.1730651549999962</c:v>
                </c:pt>
                <c:pt idx="67">
                  <c:v>7.5996817479999947</c:v>
                </c:pt>
                <c:pt idx="68">
                  <c:v>8.0040683830000035</c:v>
                </c:pt>
                <c:pt idx="69">
                  <c:v>9.5953824560000101</c:v>
                </c:pt>
                <c:pt idx="70">
                  <c:v>9.8462150569999949</c:v>
                </c:pt>
                <c:pt idx="71">
                  <c:v>10.60991315199999</c:v>
                </c:pt>
                <c:pt idx="72">
                  <c:v>8.332199580000001</c:v>
                </c:pt>
                <c:pt idx="73">
                  <c:v>7.6224255969999959</c:v>
                </c:pt>
                <c:pt idx="74">
                  <c:v>8.1630591420000016</c:v>
                </c:pt>
                <c:pt idx="75">
                  <c:v>8.1633401039999995</c:v>
                </c:pt>
                <c:pt idx="76">
                  <c:v>7.294911871999993</c:v>
                </c:pt>
                <c:pt idx="77">
                  <c:v>8.8692147649999953</c:v>
                </c:pt>
                <c:pt idx="78">
                  <c:v>7.1730651549999962</c:v>
                </c:pt>
                <c:pt idx="79">
                  <c:v>7.5996817479999947</c:v>
                </c:pt>
                <c:pt idx="80">
                  <c:v>8.0040683830000035</c:v>
                </c:pt>
                <c:pt idx="81">
                  <c:v>9.5953824560000101</c:v>
                </c:pt>
                <c:pt idx="82">
                  <c:v>9.8462150569999949</c:v>
                </c:pt>
                <c:pt idx="83">
                  <c:v>10.60991315199999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8464"/>
        <c:axId val="614279024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'Fig12'!$B$29:$B$112</c:f>
              <c:numCache>
                <c:formatCode>0.0</c:formatCode>
                <c:ptCount val="84"/>
                <c:pt idx="0">
                  <c:v>55.423987791000002</c:v>
                </c:pt>
                <c:pt idx="1">
                  <c:v>57.32778682</c:v>
                </c:pt>
                <c:pt idx="2">
                  <c:v>58.736331839999998</c:v>
                </c:pt>
                <c:pt idx="3">
                  <c:v>58.300099748999997</c:v>
                </c:pt>
                <c:pt idx="4">
                  <c:v>57.963218824999998</c:v>
                </c:pt>
                <c:pt idx="5">
                  <c:v>58.027716251999998</c:v>
                </c:pt>
                <c:pt idx="6">
                  <c:v>57.816031787999997</c:v>
                </c:pt>
                <c:pt idx="7">
                  <c:v>59.795496497000002</c:v>
                </c:pt>
                <c:pt idx="8">
                  <c:v>58.277416475999999</c:v>
                </c:pt>
                <c:pt idx="9">
                  <c:v>57.486884387000003</c:v>
                </c:pt>
                <c:pt idx="10">
                  <c:v>58.014264038</c:v>
                </c:pt>
                <c:pt idx="11">
                  <c:v>57.582879443000003</c:v>
                </c:pt>
                <c:pt idx="12">
                  <c:v>56.879203527999998</c:v>
                </c:pt>
                <c:pt idx="13">
                  <c:v>58.115561388000003</c:v>
                </c:pt>
                <c:pt idx="14">
                  <c:v>57.464447479</c:v>
                </c:pt>
                <c:pt idx="15">
                  <c:v>58.038477231999998</c:v>
                </c:pt>
                <c:pt idx="16">
                  <c:v>57.861926707000002</c:v>
                </c:pt>
                <c:pt idx="17">
                  <c:v>56.232392965000003</c:v>
                </c:pt>
                <c:pt idx="18">
                  <c:v>57.14811486</c:v>
                </c:pt>
                <c:pt idx="19">
                  <c:v>57.615733198000001</c:v>
                </c:pt>
                <c:pt idx="20">
                  <c:v>57.525133373000003</c:v>
                </c:pt>
                <c:pt idx="21">
                  <c:v>56.031841178999997</c:v>
                </c:pt>
                <c:pt idx="22">
                  <c:v>55.884629064999999</c:v>
                </c:pt>
                <c:pt idx="23">
                  <c:v>55.707364748000003</c:v>
                </c:pt>
                <c:pt idx="24">
                  <c:v>54.663631402</c:v>
                </c:pt>
                <c:pt idx="25">
                  <c:v>56.202044712000003</c:v>
                </c:pt>
                <c:pt idx="26">
                  <c:v>56.698923372000003</c:v>
                </c:pt>
                <c:pt idx="27">
                  <c:v>57.998471504999998</c:v>
                </c:pt>
                <c:pt idx="28">
                  <c:v>58.388667114</c:v>
                </c:pt>
                <c:pt idx="29">
                  <c:v>56.853039623000001</c:v>
                </c:pt>
                <c:pt idx="30">
                  <c:v>57.844219471000002</c:v>
                </c:pt>
                <c:pt idx="31">
                  <c:v>58.461823013</c:v>
                </c:pt>
                <c:pt idx="32">
                  <c:v>58.107170345</c:v>
                </c:pt>
                <c:pt idx="33">
                  <c:v>58.703204956</c:v>
                </c:pt>
                <c:pt idx="34">
                  <c:v>56.954445775000003</c:v>
                </c:pt>
                <c:pt idx="35">
                  <c:v>58.717231517000002</c:v>
                </c:pt>
                <c:pt idx="36">
                  <c:v>56.771582940999998</c:v>
                </c:pt>
                <c:pt idx="37">
                  <c:v>58.679366041999998</c:v>
                </c:pt>
                <c:pt idx="38">
                  <c:v>60.321400116</c:v>
                </c:pt>
                <c:pt idx="39">
                  <c:v>62.770663919999997</c:v>
                </c:pt>
                <c:pt idx="40">
                  <c:v>61.649208901000002</c:v>
                </c:pt>
                <c:pt idx="41">
                  <c:v>60.648533321999999</c:v>
                </c:pt>
                <c:pt idx="42">
                  <c:v>61.180503836</c:v>
                </c:pt>
                <c:pt idx="43">
                  <c:v>62.688120238000003</c:v>
                </c:pt>
                <c:pt idx="44">
                  <c:v>63.459426278999999</c:v>
                </c:pt>
                <c:pt idx="45">
                  <c:v>64.251995704999999</c:v>
                </c:pt>
                <c:pt idx="46">
                  <c:v>62.348884826999999</c:v>
                </c:pt>
                <c:pt idx="47">
                  <c:v>65.153312955000004</c:v>
                </c:pt>
                <c:pt idx="48">
                  <c:v>62.995830982000001</c:v>
                </c:pt>
                <c:pt idx="49">
                  <c:v>63.824470308999999</c:v>
                </c:pt>
                <c:pt idx="50">
                  <c:v>64.861982514000005</c:v>
                </c:pt>
                <c:pt idx="51">
                  <c:v>66.161811608999997</c:v>
                </c:pt>
                <c:pt idx="52">
                  <c:v>65.156838578999995</c:v>
                </c:pt>
                <c:pt idx="53">
                  <c:v>65.101607729999998</c:v>
                </c:pt>
                <c:pt idx="54">
                  <c:v>64.321180014999996</c:v>
                </c:pt>
                <c:pt idx="55">
                  <c:v>65.215414945999996</c:v>
                </c:pt>
                <c:pt idx="56">
                  <c:v>65.529201756000006</c:v>
                </c:pt>
                <c:pt idx="57">
                  <c:v>65.627223635000007</c:v>
                </c:pt>
                <c:pt idx="58">
                  <c:v>65.730844121999993</c:v>
                </c:pt>
                <c:pt idx="59">
                  <c:v>66.317277899999993</c:v>
                </c:pt>
                <c:pt idx="60">
                  <c:v>65.321730157999994</c:v>
                </c:pt>
                <c:pt idx="61">
                  <c:v>65.800783005</c:v>
                </c:pt>
                <c:pt idx="62">
                  <c:v>67.048331809999993</c:v>
                </c:pt>
                <c:pt idx="63">
                  <c:v>68.108946708000005</c:v>
                </c:pt>
                <c:pt idx="64">
                  <c:v>66.884797376999998</c:v>
                </c:pt>
                <c:pt idx="65">
                  <c:v>66.448546984000004</c:v>
                </c:pt>
                <c:pt idx="66">
                  <c:v>66.461105879000002</c:v>
                </c:pt>
                <c:pt idx="67">
                  <c:v>65.677724832999999</c:v>
                </c:pt>
                <c:pt idx="68">
                  <c:v>66.438473578</c:v>
                </c:pt>
                <c:pt idx="69">
                  <c:v>66.210137884000005</c:v>
                </c:pt>
                <c:pt idx="70">
                  <c:v>65.683196073999994</c:v>
                </c:pt>
                <c:pt idx="71">
                  <c:v>66.446502983000002</c:v>
                </c:pt>
                <c:pt idx="72">
                  <c:v>65.538389031999998</c:v>
                </c:pt>
                <c:pt idx="73">
                  <c:v>66.088064861000007</c:v>
                </c:pt>
                <c:pt idx="74">
                  <c:v>67.345070277000005</c:v>
                </c:pt>
                <c:pt idx="75">
                  <c:v>68.432107907000002</c:v>
                </c:pt>
                <c:pt idx="76">
                  <c:v>67.172382302000003</c:v>
                </c:pt>
                <c:pt idx="77">
                  <c:v>66.870846361000005</c:v>
                </c:pt>
                <c:pt idx="78">
                  <c:v>66.843834170999997</c:v>
                </c:pt>
                <c:pt idx="79">
                  <c:v>66.122215455000003</c:v>
                </c:pt>
                <c:pt idx="80">
                  <c:v>66.766380544</c:v>
                </c:pt>
                <c:pt idx="81">
                  <c:v>66.529702036000003</c:v>
                </c:pt>
                <c:pt idx="82">
                  <c:v>65.860600720999997</c:v>
                </c:pt>
                <c:pt idx="83">
                  <c:v>66.623907630000005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78464"/>
        <c:axId val="614279024"/>
      </c:lineChart>
      <c:scatterChart>
        <c:scatterStyle val="lineMarker"/>
        <c:varyColors val="0"/>
        <c:ser>
          <c:idx val="3"/>
          <c:order val="3"/>
          <c:tx>
            <c:strRef>
              <c:f>'Fig12'!$B$116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054761447501988E-2"/>
                  <c:y val="3.95359474538044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'Fig12'!$A$117:$A$118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'Fig12'!$B$117:$B$118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9584"/>
        <c:axId val="614280144"/>
      </c:scatterChart>
      <c:dateAx>
        <c:axId val="61427846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14279024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14279024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14278464"/>
        <c:crosses val="autoZero"/>
        <c:crossBetween val="between"/>
      </c:valAx>
      <c:valAx>
        <c:axId val="614279584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80144"/>
        <c:crosses val="max"/>
        <c:crossBetween val="midCat"/>
      </c:valAx>
      <c:valAx>
        <c:axId val="61428014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7958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crude oil and liquid fuels production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03126425436137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28001734825901E-2"/>
          <c:y val="0.17117395828480017"/>
          <c:w val="0.85243421495390004"/>
          <c:h val="0.51647268943453051"/>
        </c:manualLayout>
      </c:layout>
      <c:barChart>
        <c:barDir val="col"/>
        <c:grouping val="clustered"/>
        <c:varyColors val="0"/>
        <c:ser>
          <c:idx val="2"/>
          <c:order val="2"/>
          <c:tx>
            <c:v>Crude oil (right axis)</c:v>
          </c:tx>
          <c:spPr>
            <a:solidFill>
              <a:schemeClr val="accent1"/>
            </a:solidFill>
          </c:spPr>
          <c:invertIfNegative val="0"/>
          <c:cat>
            <c:numRef>
              <c:f>'Fig13'!$J$26:$M$26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'Fig13'!$J$27:$M$27</c:f>
              <c:numCache>
                <c:formatCode>0.000</c:formatCode>
                <c:ptCount val="4"/>
                <c:pt idx="0">
                  <c:v>0.6515648603000006</c:v>
                </c:pt>
                <c:pt idx="1">
                  <c:v>-0.5282615841000009</c:v>
                </c:pt>
                <c:pt idx="2">
                  <c:v>0.11764687730000034</c:v>
                </c:pt>
                <c:pt idx="3">
                  <c:v>0.29488420820000094</c:v>
                </c:pt>
              </c:numCache>
            </c:numRef>
          </c:val>
        </c:ser>
        <c:ser>
          <c:idx val="3"/>
          <c:order val="3"/>
          <c:tx>
            <c:v>Natural gas plant liquids (right axis)</c:v>
          </c:tx>
          <c:spPr>
            <a:solidFill>
              <a:schemeClr val="accent4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'Fig13'!$J$28:$M$28</c:f>
              <c:numCache>
                <c:formatCode>0.000</c:formatCode>
                <c:ptCount val="4"/>
                <c:pt idx="0">
                  <c:v>0.32776412609999994</c:v>
                </c:pt>
                <c:pt idx="1">
                  <c:v>0.13739475910000021</c:v>
                </c:pt>
                <c:pt idx="2">
                  <c:v>0.21903518879999995</c:v>
                </c:pt>
                <c:pt idx="3">
                  <c:v>0.36736733149999967</c:v>
                </c:pt>
              </c:numCache>
            </c:numRef>
          </c:val>
        </c:ser>
        <c:ser>
          <c:idx val="4"/>
          <c:order val="4"/>
          <c:tx>
            <c:v>Fuel ethanol (right axis)</c:v>
          </c:tx>
          <c:spPr>
            <a:solidFill>
              <a:schemeClr val="accent3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'Fig13'!$J$29:$M$29</c:f>
              <c:numCache>
                <c:formatCode>0.000</c:formatCode>
                <c:ptCount val="4"/>
                <c:pt idx="0">
                  <c:v>3.224086576000007E-2</c:v>
                </c:pt>
                <c:pt idx="1">
                  <c:v>2.9859348849999967E-2</c:v>
                </c:pt>
                <c:pt idx="2">
                  <c:v>8.8250250999999391E-3</c:v>
                </c:pt>
                <c:pt idx="3">
                  <c:v>1.0837481700000096E-2</c:v>
                </c:pt>
              </c:numCache>
            </c:numRef>
          </c:val>
        </c:ser>
        <c:ser>
          <c:idx val="5"/>
          <c:order val="5"/>
          <c:tx>
            <c:v>Biodiesel (right axis)</c:v>
          </c:tx>
          <c:spPr>
            <a:solidFill>
              <a:schemeClr val="accent2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'Fig13'!$J$30:$M$30</c:f>
              <c:numCache>
                <c:formatCode>0.000</c:formatCode>
                <c:ptCount val="4"/>
                <c:pt idx="0">
                  <c:v>-1.0200711799999984E-3</c:v>
                </c:pt>
                <c:pt idx="1">
                  <c:v>1.6906482370999995E-2</c:v>
                </c:pt>
                <c:pt idx="2">
                  <c:v>4.5362463880000009E-3</c:v>
                </c:pt>
                <c:pt idx="3">
                  <c:v>7.177951779999997E-3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87984"/>
        <c:axId val="614288544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'Fig13'!$C$35:$C$82</c:f>
              <c:numCache>
                <c:formatCode>#,##0.000</c:formatCode>
                <c:ptCount val="48"/>
                <c:pt idx="0">
                  <c:v>13.487107</c:v>
                </c:pt>
                <c:pt idx="1">
                  <c:v>13.724652000000001</c:v>
                </c:pt>
                <c:pt idx="2">
                  <c:v>13.851474</c:v>
                </c:pt>
                <c:pt idx="3">
                  <c:v>14.064470999999999</c:v>
                </c:pt>
                <c:pt idx="4">
                  <c:v>13.911987</c:v>
                </c:pt>
                <c:pt idx="5">
                  <c:v>13.78199</c:v>
                </c:pt>
                <c:pt idx="6">
                  <c:v>13.893449</c:v>
                </c:pt>
                <c:pt idx="7">
                  <c:v>13.902323000000001</c:v>
                </c:pt>
                <c:pt idx="8">
                  <c:v>13.946714999999999</c:v>
                </c:pt>
                <c:pt idx="9">
                  <c:v>13.947165</c:v>
                </c:pt>
                <c:pt idx="10">
                  <c:v>13.917403</c:v>
                </c:pt>
                <c:pt idx="11">
                  <c:v>13.764317999999999</c:v>
                </c:pt>
                <c:pt idx="12">
                  <c:v>13.59985</c:v>
                </c:pt>
                <c:pt idx="13">
                  <c:v>13.598221000000001</c:v>
                </c:pt>
                <c:pt idx="14">
                  <c:v>13.821706000000001</c:v>
                </c:pt>
                <c:pt idx="15">
                  <c:v>13.536816999999999</c:v>
                </c:pt>
                <c:pt idx="16">
                  <c:v>13.613454000000001</c:v>
                </c:pt>
                <c:pt idx="17">
                  <c:v>13.499012</c:v>
                </c:pt>
                <c:pt idx="18">
                  <c:v>13.434142</c:v>
                </c:pt>
                <c:pt idx="19">
                  <c:v>13.338361000000001</c:v>
                </c:pt>
                <c:pt idx="20">
                  <c:v>13.150935</c:v>
                </c:pt>
                <c:pt idx="21">
                  <c:v>13.489363000000001</c:v>
                </c:pt>
                <c:pt idx="22">
                  <c:v>13.528630388</c:v>
                </c:pt>
                <c:pt idx="23">
                  <c:v>13.499771901000001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'Fig13'!$D$35:$D$82</c:f>
              <c:numCache>
                <c:formatCode>#,##0.000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13.499771901000001</c:v>
                </c:pt>
                <c:pt idx="24">
                  <c:v>13.420859999999999</c:v>
                </c:pt>
                <c:pt idx="25">
                  <c:v>13.44463</c:v>
                </c:pt>
                <c:pt idx="26">
                  <c:v>13.64963</c:v>
                </c:pt>
                <c:pt idx="27">
                  <c:v>13.686809999999999</c:v>
                </c:pt>
                <c:pt idx="28">
                  <c:v>13.750360000000001</c:v>
                </c:pt>
                <c:pt idx="29">
                  <c:v>13.79204</c:v>
                </c:pt>
                <c:pt idx="30">
                  <c:v>13.87862</c:v>
                </c:pt>
                <c:pt idx="31">
                  <c:v>13.896190000000001</c:v>
                </c:pt>
                <c:pt idx="32">
                  <c:v>13.893610000000001</c:v>
                </c:pt>
                <c:pt idx="33">
                  <c:v>14.11168</c:v>
                </c:pt>
                <c:pt idx="34">
                  <c:v>14.268829999999999</c:v>
                </c:pt>
                <c:pt idx="35">
                  <c:v>14.275639999999999</c:v>
                </c:pt>
                <c:pt idx="36">
                  <c:v>14.27178</c:v>
                </c:pt>
                <c:pt idx="37">
                  <c:v>14.385490000000001</c:v>
                </c:pt>
                <c:pt idx="38">
                  <c:v>14.484170000000001</c:v>
                </c:pt>
                <c:pt idx="39">
                  <c:v>14.46935</c:v>
                </c:pt>
                <c:pt idx="40">
                  <c:v>14.540900000000001</c:v>
                </c:pt>
                <c:pt idx="41">
                  <c:v>14.543839999999999</c:v>
                </c:pt>
                <c:pt idx="42">
                  <c:v>14.5047</c:v>
                </c:pt>
                <c:pt idx="43">
                  <c:v>14.480370000000001</c:v>
                </c:pt>
                <c:pt idx="44">
                  <c:v>14.432090000000001</c:v>
                </c:pt>
                <c:pt idx="45">
                  <c:v>14.584960000000001</c:v>
                </c:pt>
                <c:pt idx="46">
                  <c:v>14.74109</c:v>
                </c:pt>
                <c:pt idx="47">
                  <c:v>14.810359999999999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86864"/>
        <c:axId val="614287424"/>
      </c:lineChart>
      <c:dateAx>
        <c:axId val="61428686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1428742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4287424"/>
        <c:scaling>
          <c:orientation val="minMax"/>
          <c:max val="16"/>
          <c:min val="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4286864"/>
        <c:crosses val="autoZero"/>
        <c:crossBetween val="between"/>
        <c:majorUnit val="1"/>
      </c:valAx>
      <c:catAx>
        <c:axId val="61428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14288544"/>
        <c:crosses val="autoZero"/>
        <c:auto val="1"/>
        <c:lblAlgn val="ctr"/>
        <c:lblOffset val="100"/>
        <c:noMultiLvlLbl val="0"/>
      </c:catAx>
      <c:valAx>
        <c:axId val="614288544"/>
        <c:scaling>
          <c:orientation val="minMax"/>
          <c:max val="1.5"/>
          <c:min val="-1"/>
        </c:scaling>
        <c:delete val="0"/>
        <c:axPos val="r"/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614287984"/>
        <c:crosses val="max"/>
        <c:crossBetween val="between"/>
        <c:majorUnit val="0.25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5779856786194407E-2"/>
          <c:y val="0.77605833294506865"/>
          <c:w val="0.91640246188738606"/>
          <c:h val="0.147841775683550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commercial crude oil stocks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088782705580608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'Fig14'!$C$28:$C$111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363.30399999999997</c:v>
                </c:pt>
                <c:pt idx="5">
                  <c:v>348.80700000000002</c:v>
                </c:pt>
                <c:pt idx="6">
                  <c:v>338.73700000000002</c:v>
                </c:pt>
                <c:pt idx="7">
                  <c:v>331.07600000000002</c:v>
                </c:pt>
                <c:pt idx="8">
                  <c:v>332.15499999999997</c:v>
                </c:pt>
                <c:pt idx="9">
                  <c:v>349.53100000000001</c:v>
                </c:pt>
                <c:pt idx="10">
                  <c:v>344.17200000000003</c:v>
                </c:pt>
                <c:pt idx="11">
                  <c:v>327.19099999999997</c:v>
                </c:pt>
                <c:pt idx="12">
                  <c:v>317.88200000000001</c:v>
                </c:pt>
                <c:pt idx="13">
                  <c:v>322.87900000000002</c:v>
                </c:pt>
                <c:pt idx="14">
                  <c:v>347.608</c:v>
                </c:pt>
                <c:pt idx="15">
                  <c:v>357.04500000000002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338.73700000000002</c:v>
                </c:pt>
                <c:pt idx="19">
                  <c:v>331.07600000000002</c:v>
                </c:pt>
                <c:pt idx="20">
                  <c:v>332.15499999999997</c:v>
                </c:pt>
                <c:pt idx="21">
                  <c:v>349.53100000000001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317.88200000000001</c:v>
                </c:pt>
                <c:pt idx="25">
                  <c:v>322.87900000000002</c:v>
                </c:pt>
                <c:pt idx="26">
                  <c:v>347.608</c:v>
                </c:pt>
                <c:pt idx="27">
                  <c:v>357.04500000000002</c:v>
                </c:pt>
                <c:pt idx="28">
                  <c:v>363.30399999999997</c:v>
                </c:pt>
                <c:pt idx="29">
                  <c:v>348.80700000000002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349.53100000000001</c:v>
                </c:pt>
                <c:pt idx="34">
                  <c:v>344.17200000000003</c:v>
                </c:pt>
                <c:pt idx="35">
                  <c:v>327.19099999999997</c:v>
                </c:pt>
                <c:pt idx="36">
                  <c:v>317.88200000000001</c:v>
                </c:pt>
                <c:pt idx="37">
                  <c:v>322.87900000000002</c:v>
                </c:pt>
                <c:pt idx="38">
                  <c:v>347.608</c:v>
                </c:pt>
                <c:pt idx="39">
                  <c:v>357.04500000000002</c:v>
                </c:pt>
                <c:pt idx="40">
                  <c:v>363.30399999999997</c:v>
                </c:pt>
                <c:pt idx="41">
                  <c:v>348.80700000000002</c:v>
                </c:pt>
                <c:pt idx="42">
                  <c:v>338.73700000000002</c:v>
                </c:pt>
                <c:pt idx="43">
                  <c:v>331.07600000000002</c:v>
                </c:pt>
                <c:pt idx="44">
                  <c:v>332.15499999999997</c:v>
                </c:pt>
                <c:pt idx="45">
                  <c:v>349.53100000000001</c:v>
                </c:pt>
                <c:pt idx="46">
                  <c:v>344.17200000000003</c:v>
                </c:pt>
                <c:pt idx="47">
                  <c:v>327.19099999999997</c:v>
                </c:pt>
                <c:pt idx="48">
                  <c:v>317.88200000000001</c:v>
                </c:pt>
                <c:pt idx="49">
                  <c:v>322.87900000000002</c:v>
                </c:pt>
                <c:pt idx="50">
                  <c:v>347.608</c:v>
                </c:pt>
                <c:pt idx="51">
                  <c:v>357.04500000000002</c:v>
                </c:pt>
                <c:pt idx="52">
                  <c:v>363.30399999999997</c:v>
                </c:pt>
                <c:pt idx="53">
                  <c:v>348.80700000000002</c:v>
                </c:pt>
                <c:pt idx="54">
                  <c:v>338.73700000000002</c:v>
                </c:pt>
                <c:pt idx="55">
                  <c:v>331.07600000000002</c:v>
                </c:pt>
                <c:pt idx="56">
                  <c:v>332.15499999999997</c:v>
                </c:pt>
                <c:pt idx="57">
                  <c:v>349.53100000000001</c:v>
                </c:pt>
                <c:pt idx="58">
                  <c:v>344.17200000000003</c:v>
                </c:pt>
                <c:pt idx="59">
                  <c:v>327.19099999999997</c:v>
                </c:pt>
                <c:pt idx="60">
                  <c:v>317.88200000000001</c:v>
                </c:pt>
                <c:pt idx="61">
                  <c:v>322.87900000000002</c:v>
                </c:pt>
                <c:pt idx="62">
                  <c:v>347.608</c:v>
                </c:pt>
                <c:pt idx="63">
                  <c:v>357.04500000000002</c:v>
                </c:pt>
                <c:pt idx="64">
                  <c:v>363.30399999999997</c:v>
                </c:pt>
                <c:pt idx="65">
                  <c:v>348.80700000000002</c:v>
                </c:pt>
                <c:pt idx="66">
                  <c:v>338.73700000000002</c:v>
                </c:pt>
                <c:pt idx="67">
                  <c:v>331.07600000000002</c:v>
                </c:pt>
                <c:pt idx="68">
                  <c:v>332.15499999999997</c:v>
                </c:pt>
                <c:pt idx="69">
                  <c:v>349.53100000000001</c:v>
                </c:pt>
                <c:pt idx="70">
                  <c:v>344.17200000000003</c:v>
                </c:pt>
                <c:pt idx="71">
                  <c:v>327.19099999999997</c:v>
                </c:pt>
                <c:pt idx="72">
                  <c:v>317.88200000000001</c:v>
                </c:pt>
                <c:pt idx="73">
                  <c:v>322.87900000000002</c:v>
                </c:pt>
                <c:pt idx="74">
                  <c:v>347.608</c:v>
                </c:pt>
                <c:pt idx="75">
                  <c:v>357.04500000000002</c:v>
                </c:pt>
                <c:pt idx="76">
                  <c:v>363.30399999999997</c:v>
                </c:pt>
                <c:pt idx="77">
                  <c:v>348.80700000000002</c:v>
                </c:pt>
                <c:pt idx="78">
                  <c:v>338.73700000000002</c:v>
                </c:pt>
                <c:pt idx="79">
                  <c:v>331.07600000000002</c:v>
                </c:pt>
                <c:pt idx="80">
                  <c:v>332.15499999999997</c:v>
                </c:pt>
                <c:pt idx="81">
                  <c:v>349.53100000000001</c:v>
                </c:pt>
                <c:pt idx="82">
                  <c:v>344.17200000000003</c:v>
                </c:pt>
                <c:pt idx="83">
                  <c:v>327.19099999999997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'Fig14'!$E$28:$E$111</c:f>
              <c:numCache>
                <c:formatCode>0.0</c:formatCode>
                <c:ptCount val="84"/>
                <c:pt idx="0">
                  <c:v>150.82</c:v>
                </c:pt>
                <c:pt idx="1">
                  <c:v>165.53199999999998</c:v>
                </c:pt>
                <c:pt idx="2">
                  <c:v>153.90499999999997</c:v>
                </c:pt>
                <c:pt idx="3">
                  <c:v>149.24199999999996</c:v>
                </c:pt>
                <c:pt idx="4">
                  <c:v>145.67600000000004</c:v>
                </c:pt>
                <c:pt idx="5">
                  <c:v>149.161</c:v>
                </c:pt>
                <c:pt idx="6">
                  <c:v>151.27599999999995</c:v>
                </c:pt>
                <c:pt idx="7">
                  <c:v>152.541</c:v>
                </c:pt>
                <c:pt idx="8">
                  <c:v>136.90800000000002</c:v>
                </c:pt>
                <c:pt idx="9">
                  <c:v>139.29199999999997</c:v>
                </c:pt>
                <c:pt idx="10">
                  <c:v>141.92528570999997</c:v>
                </c:pt>
                <c:pt idx="11">
                  <c:v>150.98712533000003</c:v>
                </c:pt>
                <c:pt idx="12">
                  <c:v>150.82</c:v>
                </c:pt>
                <c:pt idx="13">
                  <c:v>165.53199999999998</c:v>
                </c:pt>
                <c:pt idx="14">
                  <c:v>153.90499999999997</c:v>
                </c:pt>
                <c:pt idx="15">
                  <c:v>149.24199999999996</c:v>
                </c:pt>
                <c:pt idx="16">
                  <c:v>145.67600000000004</c:v>
                </c:pt>
                <c:pt idx="17">
                  <c:v>149.161</c:v>
                </c:pt>
                <c:pt idx="18">
                  <c:v>151.27599999999995</c:v>
                </c:pt>
                <c:pt idx="19">
                  <c:v>152.541</c:v>
                </c:pt>
                <c:pt idx="20">
                  <c:v>136.90800000000002</c:v>
                </c:pt>
                <c:pt idx="21">
                  <c:v>139.29199999999997</c:v>
                </c:pt>
                <c:pt idx="22">
                  <c:v>141.92528570999997</c:v>
                </c:pt>
                <c:pt idx="23">
                  <c:v>150.98712533000003</c:v>
                </c:pt>
                <c:pt idx="24">
                  <c:v>150.82</c:v>
                </c:pt>
                <c:pt idx="25">
                  <c:v>165.53199999999998</c:v>
                </c:pt>
                <c:pt idx="26">
                  <c:v>153.90499999999997</c:v>
                </c:pt>
                <c:pt idx="27">
                  <c:v>149.24199999999996</c:v>
                </c:pt>
                <c:pt idx="28">
                  <c:v>145.67600000000004</c:v>
                </c:pt>
                <c:pt idx="29">
                  <c:v>149.161</c:v>
                </c:pt>
                <c:pt idx="30">
                  <c:v>151.27599999999995</c:v>
                </c:pt>
                <c:pt idx="31">
                  <c:v>152.541</c:v>
                </c:pt>
                <c:pt idx="32">
                  <c:v>136.90800000000002</c:v>
                </c:pt>
                <c:pt idx="33">
                  <c:v>139.29199999999997</c:v>
                </c:pt>
                <c:pt idx="34">
                  <c:v>141.92528570999997</c:v>
                </c:pt>
                <c:pt idx="35">
                  <c:v>150.98712533000003</c:v>
                </c:pt>
                <c:pt idx="36">
                  <c:v>150.82</c:v>
                </c:pt>
                <c:pt idx="37">
                  <c:v>165.53199999999998</c:v>
                </c:pt>
                <c:pt idx="38">
                  <c:v>153.90499999999997</c:v>
                </c:pt>
                <c:pt idx="39">
                  <c:v>149.24199999999996</c:v>
                </c:pt>
                <c:pt idx="40">
                  <c:v>145.67600000000004</c:v>
                </c:pt>
                <c:pt idx="41">
                  <c:v>149.161</c:v>
                </c:pt>
                <c:pt idx="42">
                  <c:v>151.27599999999995</c:v>
                </c:pt>
                <c:pt idx="43">
                  <c:v>152.541</c:v>
                </c:pt>
                <c:pt idx="44">
                  <c:v>136.90800000000002</c:v>
                </c:pt>
                <c:pt idx="45">
                  <c:v>139.29199999999997</c:v>
                </c:pt>
                <c:pt idx="46">
                  <c:v>141.92528570999997</c:v>
                </c:pt>
                <c:pt idx="47">
                  <c:v>150.98712533000003</c:v>
                </c:pt>
                <c:pt idx="48">
                  <c:v>150.82</c:v>
                </c:pt>
                <c:pt idx="49">
                  <c:v>165.53199999999998</c:v>
                </c:pt>
                <c:pt idx="50">
                  <c:v>153.90499999999997</c:v>
                </c:pt>
                <c:pt idx="51">
                  <c:v>149.24199999999996</c:v>
                </c:pt>
                <c:pt idx="52">
                  <c:v>145.67600000000004</c:v>
                </c:pt>
                <c:pt idx="53">
                  <c:v>149.161</c:v>
                </c:pt>
                <c:pt idx="54">
                  <c:v>151.27599999999995</c:v>
                </c:pt>
                <c:pt idx="55">
                  <c:v>152.541</c:v>
                </c:pt>
                <c:pt idx="56">
                  <c:v>136.90800000000002</c:v>
                </c:pt>
                <c:pt idx="57">
                  <c:v>139.29199999999997</c:v>
                </c:pt>
                <c:pt idx="58">
                  <c:v>141.92528570999997</c:v>
                </c:pt>
                <c:pt idx="59">
                  <c:v>150.98712533000003</c:v>
                </c:pt>
                <c:pt idx="60">
                  <c:v>150.82</c:v>
                </c:pt>
                <c:pt idx="61">
                  <c:v>165.53199999999998</c:v>
                </c:pt>
                <c:pt idx="62">
                  <c:v>153.90499999999997</c:v>
                </c:pt>
                <c:pt idx="63">
                  <c:v>149.24199999999996</c:v>
                </c:pt>
                <c:pt idx="64">
                  <c:v>145.67600000000004</c:v>
                </c:pt>
                <c:pt idx="65">
                  <c:v>149.161</c:v>
                </c:pt>
                <c:pt idx="66">
                  <c:v>151.27599999999995</c:v>
                </c:pt>
                <c:pt idx="67">
                  <c:v>152.541</c:v>
                </c:pt>
                <c:pt idx="68">
                  <c:v>136.90800000000002</c:v>
                </c:pt>
                <c:pt idx="69">
                  <c:v>139.29199999999997</c:v>
                </c:pt>
                <c:pt idx="70">
                  <c:v>141.92528570999997</c:v>
                </c:pt>
                <c:pt idx="71">
                  <c:v>150.98712533000003</c:v>
                </c:pt>
                <c:pt idx="72">
                  <c:v>150.82</c:v>
                </c:pt>
                <c:pt idx="73">
                  <c:v>165.53199999999998</c:v>
                </c:pt>
                <c:pt idx="74">
                  <c:v>153.90499999999997</c:v>
                </c:pt>
                <c:pt idx="75">
                  <c:v>149.24199999999996</c:v>
                </c:pt>
                <c:pt idx="76">
                  <c:v>145.67600000000004</c:v>
                </c:pt>
                <c:pt idx="77">
                  <c:v>149.161</c:v>
                </c:pt>
                <c:pt idx="78">
                  <c:v>151.27599999999995</c:v>
                </c:pt>
                <c:pt idx="79">
                  <c:v>152.541</c:v>
                </c:pt>
                <c:pt idx="80">
                  <c:v>136.90800000000002</c:v>
                </c:pt>
                <c:pt idx="81">
                  <c:v>139.29199999999997</c:v>
                </c:pt>
                <c:pt idx="82">
                  <c:v>141.92528570999997</c:v>
                </c:pt>
                <c:pt idx="83">
                  <c:v>150.98712533000003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93584"/>
        <c:axId val="614294144"/>
      </c:areaChart>
      <c:lineChart>
        <c:grouping val="standard"/>
        <c:varyColors val="0"/>
        <c:ser>
          <c:idx val="0"/>
          <c:order val="0"/>
          <c:tx>
            <c:v>U.S.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'Fig14'!$B$28:$B$111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363.75900000000001</c:v>
                </c:pt>
                <c:pt idx="5">
                  <c:v>362.15300000000002</c:v>
                </c:pt>
                <c:pt idx="6">
                  <c:v>346.67700000000002</c:v>
                </c:pt>
                <c:pt idx="7">
                  <c:v>336.39100000000002</c:v>
                </c:pt>
                <c:pt idx="8">
                  <c:v>343.34199999999998</c:v>
                </c:pt>
                <c:pt idx="9">
                  <c:v>349.53100000000001</c:v>
                </c:pt>
                <c:pt idx="10">
                  <c:v>352.411</c:v>
                </c:pt>
                <c:pt idx="11">
                  <c:v>337.79599999999999</c:v>
                </c:pt>
                <c:pt idx="12">
                  <c:v>349.29399999999998</c:v>
                </c:pt>
                <c:pt idx="13">
                  <c:v>356.79899999999998</c:v>
                </c:pt>
                <c:pt idx="14">
                  <c:v>364.62099999999998</c:v>
                </c:pt>
                <c:pt idx="15">
                  <c:v>367.55500000000001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339.39100000000002</c:v>
                </c:pt>
                <c:pt idx="19">
                  <c:v>337.12700000000001</c:v>
                </c:pt>
                <c:pt idx="20">
                  <c:v>344.01600000000002</c:v>
                </c:pt>
                <c:pt idx="21">
                  <c:v>352.59699999999998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336.238</c:v>
                </c:pt>
                <c:pt idx="25">
                  <c:v>345.274</c:v>
                </c:pt>
                <c:pt idx="26">
                  <c:v>354.98700000000002</c:v>
                </c:pt>
                <c:pt idx="27">
                  <c:v>365.339</c:v>
                </c:pt>
                <c:pt idx="28">
                  <c:v>365.46</c:v>
                </c:pt>
                <c:pt idx="29">
                  <c:v>354.30500000000001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351.71699999999998</c:v>
                </c:pt>
                <c:pt idx="34">
                  <c:v>356.72899999999998</c:v>
                </c:pt>
                <c:pt idx="35">
                  <c:v>360.86500000000001</c:v>
                </c:pt>
                <c:pt idx="36">
                  <c:v>389.21300000000002</c:v>
                </c:pt>
                <c:pt idx="37">
                  <c:v>415.31299999999999</c:v>
                </c:pt>
                <c:pt idx="38">
                  <c:v>443.2</c:v>
                </c:pt>
                <c:pt idx="39">
                  <c:v>452.71300000000002</c:v>
                </c:pt>
                <c:pt idx="40">
                  <c:v>448.96100000000001</c:v>
                </c:pt>
                <c:pt idx="41">
                  <c:v>438.81</c:v>
                </c:pt>
                <c:pt idx="42">
                  <c:v>424.80900000000003</c:v>
                </c:pt>
                <c:pt idx="43">
                  <c:v>425.85300000000001</c:v>
                </c:pt>
                <c:pt idx="44">
                  <c:v>429.12900000000002</c:v>
                </c:pt>
                <c:pt idx="45">
                  <c:v>455.21300000000002</c:v>
                </c:pt>
                <c:pt idx="46">
                  <c:v>455.99400000000003</c:v>
                </c:pt>
                <c:pt idx="47">
                  <c:v>449.22</c:v>
                </c:pt>
                <c:pt idx="48">
                  <c:v>468.702</c:v>
                </c:pt>
                <c:pt idx="49">
                  <c:v>488.411</c:v>
                </c:pt>
                <c:pt idx="50">
                  <c:v>501.51299999999998</c:v>
                </c:pt>
                <c:pt idx="51">
                  <c:v>506.28699999999998</c:v>
                </c:pt>
                <c:pt idx="52">
                  <c:v>508.98</c:v>
                </c:pt>
                <c:pt idx="53">
                  <c:v>497.96800000000002</c:v>
                </c:pt>
                <c:pt idx="54">
                  <c:v>490.01299999999998</c:v>
                </c:pt>
                <c:pt idx="55">
                  <c:v>483.61700000000002</c:v>
                </c:pt>
                <c:pt idx="56">
                  <c:v>469.06299999999999</c:v>
                </c:pt>
                <c:pt idx="57">
                  <c:v>488.82299999999998</c:v>
                </c:pt>
                <c:pt idx="58">
                  <c:v>486.09728570999999</c:v>
                </c:pt>
                <c:pt idx="59">
                  <c:v>478.17812533</c:v>
                </c:pt>
                <c:pt idx="60">
                  <c:v>485.67649999999998</c:v>
                </c:pt>
                <c:pt idx="61">
                  <c:v>490.47219999999999</c:v>
                </c:pt>
                <c:pt idx="62">
                  <c:v>500.9735</c:v>
                </c:pt>
                <c:pt idx="63">
                  <c:v>506.81909999999999</c:v>
                </c:pt>
                <c:pt idx="64">
                  <c:v>503.7441</c:v>
                </c:pt>
                <c:pt idx="65">
                  <c:v>490.26650000000001</c:v>
                </c:pt>
                <c:pt idx="66">
                  <c:v>473.78609999999998</c:v>
                </c:pt>
                <c:pt idx="67">
                  <c:v>465.63339999999999</c:v>
                </c:pt>
                <c:pt idx="68">
                  <c:v>465.59059999999999</c:v>
                </c:pt>
                <c:pt idx="69">
                  <c:v>472.43490000000003</c:v>
                </c:pt>
                <c:pt idx="70">
                  <c:v>468.5421</c:v>
                </c:pt>
                <c:pt idx="71">
                  <c:v>453.90179999999998</c:v>
                </c:pt>
                <c:pt idx="72">
                  <c:v>463.9631</c:v>
                </c:pt>
                <c:pt idx="73">
                  <c:v>472.92790000000002</c:v>
                </c:pt>
                <c:pt idx="74">
                  <c:v>485.06270000000001</c:v>
                </c:pt>
                <c:pt idx="75">
                  <c:v>491.43520000000001</c:v>
                </c:pt>
                <c:pt idx="76">
                  <c:v>488.90929999999997</c:v>
                </c:pt>
                <c:pt idx="77">
                  <c:v>477.95260000000002</c:v>
                </c:pt>
                <c:pt idx="78">
                  <c:v>463.74250000000001</c:v>
                </c:pt>
                <c:pt idx="79">
                  <c:v>457.41410000000002</c:v>
                </c:pt>
                <c:pt idx="80">
                  <c:v>456.83109999999999</c:v>
                </c:pt>
                <c:pt idx="81">
                  <c:v>464.0034</c:v>
                </c:pt>
                <c:pt idx="82">
                  <c:v>462.35430000000002</c:v>
                </c:pt>
                <c:pt idx="83">
                  <c:v>451.83499999999998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3584"/>
        <c:axId val="614294144"/>
      </c:lineChart>
      <c:scatterChart>
        <c:scatterStyle val="lineMarker"/>
        <c:varyColors val="0"/>
        <c:ser>
          <c:idx val="3"/>
          <c:order val="3"/>
          <c:tx>
            <c:strRef>
              <c:f>'Fig14'!$B$115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8436719800268866E-2"/>
                  <c:y val="2.36809243065722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'Fig14'!$A$116:$A$117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'Fig14'!$B$116:$B$117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94704"/>
        <c:axId val="614295264"/>
      </c:scatterChart>
      <c:dateAx>
        <c:axId val="6142935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14294144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14294144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4293584"/>
        <c:crosses val="autoZero"/>
        <c:crossBetween val="between"/>
        <c:majorUnit val="25"/>
      </c:valAx>
      <c:valAx>
        <c:axId val="614294704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95264"/>
        <c:crosses val="max"/>
        <c:crossBetween val="midCat"/>
      </c:valAx>
      <c:valAx>
        <c:axId val="6142952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4294704"/>
        <c:crosses val="max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liquid fuels product supplied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1.09448071127865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3278736499400985"/>
          <c:h val="0.52127754740716559"/>
        </c:manualLayout>
      </c:layout>
      <c:barChart>
        <c:barDir val="col"/>
        <c:grouping val="clustered"/>
        <c:varyColors val="0"/>
        <c:ser>
          <c:idx val="2"/>
          <c:order val="2"/>
          <c:tx>
            <c:v>Motor gasoline (right axis)</c:v>
          </c:tx>
          <c:spPr>
            <a:solidFill>
              <a:schemeClr val="accent1"/>
            </a:solidFill>
          </c:spPr>
          <c:invertIfNegative val="0"/>
          <c:cat>
            <c:numRef>
              <c:f>'Fig15'!$J$26:$M$26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'Fig15'!$J$28:$M$28</c:f>
              <c:numCache>
                <c:formatCode>0.00</c:formatCode>
                <c:ptCount val="4"/>
                <c:pt idx="0">
                  <c:v>0.25753261370000047</c:v>
                </c:pt>
                <c:pt idx="1">
                  <c:v>0.10040631050000037</c:v>
                </c:pt>
                <c:pt idx="2">
                  <c:v>4.3950360700000246E-2</c:v>
                </c:pt>
                <c:pt idx="3">
                  <c:v>8.8429671200000115E-2</c:v>
                </c:pt>
              </c:numCache>
            </c:numRef>
          </c:val>
        </c:ser>
        <c:ser>
          <c:idx val="3"/>
          <c:order val="3"/>
          <c:tx>
            <c:v>Jet fuel (right axis)</c:v>
          </c:tx>
          <c:spPr>
            <a:solidFill>
              <a:schemeClr val="accent4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'Fig15'!$J$29:$M$29</c:f>
              <c:numCache>
                <c:formatCode>0.00</c:formatCode>
                <c:ptCount val="4"/>
                <c:pt idx="0">
                  <c:v>7.8292602799999944E-2</c:v>
                </c:pt>
                <c:pt idx="1">
                  <c:v>5.5416407000000056E-2</c:v>
                </c:pt>
                <c:pt idx="2">
                  <c:v>3.9091190000000164E-3</c:v>
                </c:pt>
                <c:pt idx="3">
                  <c:v>5.4519369999999068E-3</c:v>
                </c:pt>
              </c:numCache>
            </c:numRef>
          </c:val>
        </c:ser>
        <c:ser>
          <c:idx val="4"/>
          <c:order val="4"/>
          <c:tx>
            <c:v>Distillate fuel (right axis)</c:v>
          </c:tx>
          <c:spPr>
            <a:solidFill>
              <a:schemeClr val="accent3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'Fig15'!$J$30:$M$30</c:f>
              <c:numCache>
                <c:formatCode>0.00</c:formatCode>
                <c:ptCount val="4"/>
                <c:pt idx="0">
                  <c:v>-4.2010304100000173E-2</c:v>
                </c:pt>
                <c:pt idx="1">
                  <c:v>-0.13950064800000028</c:v>
                </c:pt>
                <c:pt idx="2">
                  <c:v>0.11291881510000001</c:v>
                </c:pt>
                <c:pt idx="3">
                  <c:v>7.3704953400000051E-2</c:v>
                </c:pt>
              </c:numCache>
            </c:numRef>
          </c:val>
        </c:ser>
        <c:ser>
          <c:idx val="5"/>
          <c:order val="5"/>
          <c:tx>
            <c:v>Other fuels (right axis)</c:v>
          </c:tx>
          <c:spPr>
            <a:solidFill>
              <a:schemeClr val="accent2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'Fig15'!$J$31:$M$31</c:f>
              <c:numCache>
                <c:formatCode>0.00</c:formatCode>
                <c:ptCount val="4"/>
                <c:pt idx="0">
                  <c:v>0.13125833460000003</c:v>
                </c:pt>
                <c:pt idx="1">
                  <c:v>4.0227445500001124E-2</c:v>
                </c:pt>
                <c:pt idx="2">
                  <c:v>9.9879346199998054E-2</c:v>
                </c:pt>
                <c:pt idx="3">
                  <c:v>0.20827393140000083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303104"/>
        <c:axId val="617998992"/>
      </c:barChart>
      <c:lineChart>
        <c:grouping val="standard"/>
        <c:varyColors val="0"/>
        <c:ser>
          <c:idx val="0"/>
          <c:order val="0"/>
          <c:tx>
            <c:v>Total product supplied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'Fig15'!$C$37:$C$84</c:f>
              <c:numCache>
                <c:formatCode>#,##0.00</c:formatCode>
                <c:ptCount val="48"/>
                <c:pt idx="0">
                  <c:v>19.218243000000001</c:v>
                </c:pt>
                <c:pt idx="1">
                  <c:v>19.676807</c:v>
                </c:pt>
                <c:pt idx="2">
                  <c:v>19.350745</c:v>
                </c:pt>
                <c:pt idx="3">
                  <c:v>19.263399</c:v>
                </c:pt>
                <c:pt idx="4">
                  <c:v>19.301143</c:v>
                </c:pt>
                <c:pt idx="5">
                  <c:v>19.840250000000001</c:v>
                </c:pt>
                <c:pt idx="6">
                  <c:v>20.125769999999999</c:v>
                </c:pt>
                <c:pt idx="7">
                  <c:v>19.929421999999999</c:v>
                </c:pt>
                <c:pt idx="8">
                  <c:v>19.418035</c:v>
                </c:pt>
                <c:pt idx="9">
                  <c:v>19.500744999999998</c:v>
                </c:pt>
                <c:pt idx="10">
                  <c:v>19.142833</c:v>
                </c:pt>
                <c:pt idx="11">
                  <c:v>19.600114000000001</c:v>
                </c:pt>
                <c:pt idx="12">
                  <c:v>19.055408</c:v>
                </c:pt>
                <c:pt idx="13">
                  <c:v>19.680026999999999</c:v>
                </c:pt>
                <c:pt idx="14">
                  <c:v>19.616477</c:v>
                </c:pt>
                <c:pt idx="15">
                  <c:v>19.264118</c:v>
                </c:pt>
                <c:pt idx="16">
                  <c:v>19.202012</c:v>
                </c:pt>
                <c:pt idx="17">
                  <c:v>19.799278999999999</c:v>
                </c:pt>
                <c:pt idx="18">
                  <c:v>19.712031</c:v>
                </c:pt>
                <c:pt idx="19">
                  <c:v>20.130901999999999</c:v>
                </c:pt>
                <c:pt idx="20">
                  <c:v>19.863565000000001</c:v>
                </c:pt>
                <c:pt idx="21">
                  <c:v>19.621791000000002</c:v>
                </c:pt>
                <c:pt idx="22">
                  <c:v>19.603890733</c:v>
                </c:pt>
                <c:pt idx="23">
                  <c:v>19.509094622999999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 supplied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19.509094622999999</c:v>
                </c:pt>
                <c:pt idx="24">
                  <c:v>19.526499999999999</c:v>
                </c:pt>
                <c:pt idx="25">
                  <c:v>19.581309999999998</c:v>
                </c:pt>
                <c:pt idx="26">
                  <c:v>19.583120000000001</c:v>
                </c:pt>
                <c:pt idx="27">
                  <c:v>19.521039999999999</c:v>
                </c:pt>
                <c:pt idx="28">
                  <c:v>19.52938</c:v>
                </c:pt>
                <c:pt idx="29">
                  <c:v>19.95852</c:v>
                </c:pt>
                <c:pt idx="30">
                  <c:v>20.140219999999999</c:v>
                </c:pt>
                <c:pt idx="31">
                  <c:v>20.230740000000001</c:v>
                </c:pt>
                <c:pt idx="32">
                  <c:v>20.092169999999999</c:v>
                </c:pt>
                <c:pt idx="33">
                  <c:v>19.907119999999999</c:v>
                </c:pt>
                <c:pt idx="34">
                  <c:v>19.95177</c:v>
                </c:pt>
                <c:pt idx="35">
                  <c:v>20.1312</c:v>
                </c:pt>
                <c:pt idx="36">
                  <c:v>19.884399999999999</c:v>
                </c:pt>
                <c:pt idx="37">
                  <c:v>19.911110000000001</c:v>
                </c:pt>
                <c:pt idx="38">
                  <c:v>19.918320000000001</c:v>
                </c:pt>
                <c:pt idx="39">
                  <c:v>19.875209999999999</c:v>
                </c:pt>
                <c:pt idx="40">
                  <c:v>19.893969999999999</c:v>
                </c:pt>
                <c:pt idx="41">
                  <c:v>20.376390000000001</c:v>
                </c:pt>
                <c:pt idx="42">
                  <c:v>20.53689</c:v>
                </c:pt>
                <c:pt idx="43">
                  <c:v>20.66696</c:v>
                </c:pt>
                <c:pt idx="44">
                  <c:v>20.430900000000001</c:v>
                </c:pt>
                <c:pt idx="45">
                  <c:v>20.296779999999998</c:v>
                </c:pt>
                <c:pt idx="46">
                  <c:v>20.290240000000001</c:v>
                </c:pt>
                <c:pt idx="47">
                  <c:v>20.576039999999999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301984"/>
        <c:axId val="614302544"/>
      </c:lineChart>
      <c:dateAx>
        <c:axId val="61430198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1430254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4302544"/>
        <c:scaling>
          <c:orientation val="minMax"/>
          <c:max val="21"/>
          <c:min val="17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614301984"/>
        <c:crosses val="autoZero"/>
        <c:crossBetween val="between"/>
      </c:valAx>
      <c:catAx>
        <c:axId val="6143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rgbClr val="000000"/>
            </a:solidFill>
          </a:ln>
        </c:spPr>
        <c:crossAx val="617998992"/>
        <c:crossesAt val="0"/>
        <c:auto val="1"/>
        <c:lblAlgn val="ctr"/>
        <c:lblOffset val="100"/>
        <c:noMultiLvlLbl val="0"/>
      </c:catAx>
      <c:valAx>
        <c:axId val="617998992"/>
        <c:scaling>
          <c:orientation val="minMax"/>
          <c:max val="0.9"/>
          <c:min val="-0.30000000000000032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614303104"/>
        <c:crosses val="max"/>
        <c:crossBetween val="between"/>
        <c:majorUnit val="0.15000000000000024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6.4586819809917123E-2"/>
          <c:y val="0.77079339492013565"/>
          <c:w val="0.88857563536265283"/>
          <c:h val="0.147841775683551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gasoline and distillate inventories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6722918510925791"/>
          <c:w val="0.90214509771644402"/>
          <c:h val="0.57801177219711464"/>
        </c:manualLayout>
      </c:layout>
      <c:areaChart>
        <c:grouping val="stacked"/>
        <c:varyColors val="0"/>
        <c:ser>
          <c:idx val="2"/>
          <c:order val="2"/>
          <c:tx>
            <c:v>Normal range for distillate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'Fig16'!$E$27:$E$110</c:f>
              <c:numCache>
                <c:formatCode>0.0</c:formatCode>
                <c:ptCount val="84"/>
                <c:pt idx="0">
                  <c:v>114.66800000000001</c:v>
                </c:pt>
                <c:pt idx="1">
                  <c:v>113.10299999999999</c:v>
                </c:pt>
                <c:pt idx="2">
                  <c:v>115.227</c:v>
                </c:pt>
                <c:pt idx="3">
                  <c:v>116.69199999999999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125.45699999999999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118.035</c:v>
                </c:pt>
                <c:pt idx="10">
                  <c:v>117.99299999999999</c:v>
                </c:pt>
                <c:pt idx="11">
                  <c:v>127.54300000000001</c:v>
                </c:pt>
                <c:pt idx="12">
                  <c:v>114.66800000000001</c:v>
                </c:pt>
                <c:pt idx="13">
                  <c:v>113.10299999999999</c:v>
                </c:pt>
                <c:pt idx="14">
                  <c:v>115.227</c:v>
                </c:pt>
                <c:pt idx="15">
                  <c:v>116.69199999999999</c:v>
                </c:pt>
                <c:pt idx="16">
                  <c:v>121.44499999999999</c:v>
                </c:pt>
                <c:pt idx="17">
                  <c:v>119.89</c:v>
                </c:pt>
                <c:pt idx="18">
                  <c:v>125.45699999999999</c:v>
                </c:pt>
                <c:pt idx="19">
                  <c:v>127.309</c:v>
                </c:pt>
                <c:pt idx="20">
                  <c:v>127.384</c:v>
                </c:pt>
                <c:pt idx="21">
                  <c:v>118.035</c:v>
                </c:pt>
                <c:pt idx="22">
                  <c:v>117.99299999999999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121.44499999999999</c:v>
                </c:pt>
                <c:pt idx="29">
                  <c:v>119.89</c:v>
                </c:pt>
                <c:pt idx="30">
                  <c:v>125.45699999999999</c:v>
                </c:pt>
                <c:pt idx="31">
                  <c:v>127.309</c:v>
                </c:pt>
                <c:pt idx="32">
                  <c:v>127.384</c:v>
                </c:pt>
                <c:pt idx="33">
                  <c:v>118.035</c:v>
                </c:pt>
                <c:pt idx="34">
                  <c:v>117.99299999999999</c:v>
                </c:pt>
                <c:pt idx="35">
                  <c:v>127.54300000000001</c:v>
                </c:pt>
                <c:pt idx="36">
                  <c:v>114.66800000000001</c:v>
                </c:pt>
                <c:pt idx="37">
                  <c:v>113.10299999999999</c:v>
                </c:pt>
                <c:pt idx="38">
                  <c:v>115.227</c:v>
                </c:pt>
                <c:pt idx="39">
                  <c:v>116.69199999999999</c:v>
                </c:pt>
                <c:pt idx="40">
                  <c:v>121.44499999999999</c:v>
                </c:pt>
                <c:pt idx="41">
                  <c:v>119.89</c:v>
                </c:pt>
                <c:pt idx="42">
                  <c:v>125.45699999999999</c:v>
                </c:pt>
                <c:pt idx="43">
                  <c:v>127.309</c:v>
                </c:pt>
                <c:pt idx="44">
                  <c:v>127.384</c:v>
                </c:pt>
                <c:pt idx="45">
                  <c:v>118.035</c:v>
                </c:pt>
                <c:pt idx="46">
                  <c:v>117.99299999999999</c:v>
                </c:pt>
                <c:pt idx="47">
                  <c:v>127.54300000000001</c:v>
                </c:pt>
                <c:pt idx="48">
                  <c:v>114.66800000000001</c:v>
                </c:pt>
                <c:pt idx="49">
                  <c:v>113.10299999999999</c:v>
                </c:pt>
                <c:pt idx="50">
                  <c:v>115.227</c:v>
                </c:pt>
                <c:pt idx="51">
                  <c:v>116.69199999999999</c:v>
                </c:pt>
                <c:pt idx="52">
                  <c:v>121.44499999999999</c:v>
                </c:pt>
                <c:pt idx="53">
                  <c:v>119.89</c:v>
                </c:pt>
                <c:pt idx="54">
                  <c:v>125.45699999999999</c:v>
                </c:pt>
                <c:pt idx="55">
                  <c:v>127.309</c:v>
                </c:pt>
                <c:pt idx="56">
                  <c:v>127.384</c:v>
                </c:pt>
                <c:pt idx="57">
                  <c:v>118.035</c:v>
                </c:pt>
                <c:pt idx="58">
                  <c:v>117.99299999999999</c:v>
                </c:pt>
                <c:pt idx="59">
                  <c:v>127.54300000000001</c:v>
                </c:pt>
                <c:pt idx="60">
                  <c:v>114.66800000000001</c:v>
                </c:pt>
                <c:pt idx="61">
                  <c:v>113.10299999999999</c:v>
                </c:pt>
                <c:pt idx="62">
                  <c:v>115.227</c:v>
                </c:pt>
                <c:pt idx="63">
                  <c:v>116.69199999999999</c:v>
                </c:pt>
                <c:pt idx="64">
                  <c:v>121.44499999999999</c:v>
                </c:pt>
                <c:pt idx="65">
                  <c:v>119.89</c:v>
                </c:pt>
                <c:pt idx="66">
                  <c:v>125.45699999999999</c:v>
                </c:pt>
                <c:pt idx="67">
                  <c:v>127.309</c:v>
                </c:pt>
                <c:pt idx="68">
                  <c:v>127.384</c:v>
                </c:pt>
                <c:pt idx="69">
                  <c:v>118.035</c:v>
                </c:pt>
                <c:pt idx="70">
                  <c:v>117.99299999999999</c:v>
                </c:pt>
                <c:pt idx="71">
                  <c:v>127.54300000000001</c:v>
                </c:pt>
                <c:pt idx="72">
                  <c:v>114.66800000000001</c:v>
                </c:pt>
                <c:pt idx="73">
                  <c:v>113.10299999999999</c:v>
                </c:pt>
                <c:pt idx="74">
                  <c:v>115.227</c:v>
                </c:pt>
                <c:pt idx="75">
                  <c:v>116.69199999999999</c:v>
                </c:pt>
                <c:pt idx="76">
                  <c:v>121.44499999999999</c:v>
                </c:pt>
                <c:pt idx="77">
                  <c:v>119.89</c:v>
                </c:pt>
                <c:pt idx="78">
                  <c:v>125.45699999999999</c:v>
                </c:pt>
                <c:pt idx="79">
                  <c:v>127.309</c:v>
                </c:pt>
                <c:pt idx="80">
                  <c:v>127.384</c:v>
                </c:pt>
                <c:pt idx="81">
                  <c:v>118.035</c:v>
                </c:pt>
                <c:pt idx="82">
                  <c:v>117.99299999999999</c:v>
                </c:pt>
                <c:pt idx="83">
                  <c:v>127.54300000000001</c:v>
                </c:pt>
              </c:numCache>
            </c:numRef>
          </c:val>
        </c:ser>
        <c:ser>
          <c:idx val="3"/>
          <c:order val="3"/>
          <c:tx>
            <c:v>Normal range for distillate - high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'Fig16'!$I$27:$I$110</c:f>
              <c:numCache>
                <c:formatCode>0.0</c:formatCode>
                <c:ptCount val="84"/>
                <c:pt idx="0">
                  <c:v>45.914999999999992</c:v>
                </c:pt>
                <c:pt idx="1">
                  <c:v>49.593000000000004</c:v>
                </c:pt>
                <c:pt idx="2">
                  <c:v>45.393000000000001</c:v>
                </c:pt>
                <c:pt idx="3">
                  <c:v>38.000000000000014</c:v>
                </c:pt>
                <c:pt idx="4">
                  <c:v>32.944000000000017</c:v>
                </c:pt>
                <c:pt idx="5">
                  <c:v>29.349000000000004</c:v>
                </c:pt>
                <c:pt idx="6">
                  <c:v>30.512</c:v>
                </c:pt>
                <c:pt idx="7">
                  <c:v>32.224999999999994</c:v>
                </c:pt>
                <c:pt idx="8">
                  <c:v>32.993999999999986</c:v>
                </c:pt>
                <c:pt idx="9">
                  <c:v>35.84899999999999</c:v>
                </c:pt>
                <c:pt idx="10">
                  <c:v>39.217000000000013</c:v>
                </c:pt>
                <c:pt idx="11">
                  <c:v>34.477850950000004</c:v>
                </c:pt>
                <c:pt idx="12">
                  <c:v>45.914999999999992</c:v>
                </c:pt>
                <c:pt idx="13">
                  <c:v>49.593000000000004</c:v>
                </c:pt>
                <c:pt idx="14">
                  <c:v>45.393000000000001</c:v>
                </c:pt>
                <c:pt idx="15">
                  <c:v>38.000000000000014</c:v>
                </c:pt>
                <c:pt idx="16">
                  <c:v>32.944000000000017</c:v>
                </c:pt>
                <c:pt idx="17">
                  <c:v>29.349000000000004</c:v>
                </c:pt>
                <c:pt idx="18">
                  <c:v>30.512</c:v>
                </c:pt>
                <c:pt idx="19">
                  <c:v>32.224999999999994</c:v>
                </c:pt>
                <c:pt idx="20">
                  <c:v>32.993999999999986</c:v>
                </c:pt>
                <c:pt idx="21">
                  <c:v>35.84899999999999</c:v>
                </c:pt>
                <c:pt idx="22">
                  <c:v>39.217000000000013</c:v>
                </c:pt>
                <c:pt idx="23">
                  <c:v>34.477850950000004</c:v>
                </c:pt>
                <c:pt idx="24">
                  <c:v>45.914999999999992</c:v>
                </c:pt>
                <c:pt idx="25">
                  <c:v>49.593000000000004</c:v>
                </c:pt>
                <c:pt idx="26">
                  <c:v>45.393000000000001</c:v>
                </c:pt>
                <c:pt idx="27">
                  <c:v>38.000000000000014</c:v>
                </c:pt>
                <c:pt idx="28">
                  <c:v>32.944000000000017</c:v>
                </c:pt>
                <c:pt idx="29">
                  <c:v>29.349000000000004</c:v>
                </c:pt>
                <c:pt idx="30">
                  <c:v>30.512</c:v>
                </c:pt>
                <c:pt idx="31">
                  <c:v>32.224999999999994</c:v>
                </c:pt>
                <c:pt idx="32">
                  <c:v>32.993999999999986</c:v>
                </c:pt>
                <c:pt idx="33">
                  <c:v>35.84899999999999</c:v>
                </c:pt>
                <c:pt idx="34">
                  <c:v>39.217000000000013</c:v>
                </c:pt>
                <c:pt idx="35">
                  <c:v>34.477850950000004</c:v>
                </c:pt>
                <c:pt idx="36">
                  <c:v>45.914999999999992</c:v>
                </c:pt>
                <c:pt idx="37">
                  <c:v>49.593000000000004</c:v>
                </c:pt>
                <c:pt idx="38">
                  <c:v>45.393000000000001</c:v>
                </c:pt>
                <c:pt idx="39">
                  <c:v>38.000000000000014</c:v>
                </c:pt>
                <c:pt idx="40">
                  <c:v>32.944000000000017</c:v>
                </c:pt>
                <c:pt idx="41">
                  <c:v>29.349000000000004</c:v>
                </c:pt>
                <c:pt idx="42">
                  <c:v>30.512</c:v>
                </c:pt>
                <c:pt idx="43">
                  <c:v>32.224999999999994</c:v>
                </c:pt>
                <c:pt idx="44">
                  <c:v>32.993999999999986</c:v>
                </c:pt>
                <c:pt idx="45">
                  <c:v>35.84899999999999</c:v>
                </c:pt>
                <c:pt idx="46">
                  <c:v>39.217000000000013</c:v>
                </c:pt>
                <c:pt idx="47">
                  <c:v>34.477850950000004</c:v>
                </c:pt>
                <c:pt idx="48">
                  <c:v>45.914999999999992</c:v>
                </c:pt>
                <c:pt idx="49">
                  <c:v>49.593000000000004</c:v>
                </c:pt>
                <c:pt idx="50">
                  <c:v>45.393000000000001</c:v>
                </c:pt>
                <c:pt idx="51">
                  <c:v>38.000000000000014</c:v>
                </c:pt>
                <c:pt idx="52">
                  <c:v>32.944000000000017</c:v>
                </c:pt>
                <c:pt idx="53">
                  <c:v>29.349000000000004</c:v>
                </c:pt>
                <c:pt idx="54">
                  <c:v>30.512</c:v>
                </c:pt>
                <c:pt idx="55">
                  <c:v>32.224999999999994</c:v>
                </c:pt>
                <c:pt idx="56">
                  <c:v>32.993999999999986</c:v>
                </c:pt>
                <c:pt idx="57">
                  <c:v>35.84899999999999</c:v>
                </c:pt>
                <c:pt idx="58">
                  <c:v>39.217000000000013</c:v>
                </c:pt>
                <c:pt idx="59">
                  <c:v>34.477850950000004</c:v>
                </c:pt>
                <c:pt idx="60">
                  <c:v>45.914999999999992</c:v>
                </c:pt>
                <c:pt idx="61">
                  <c:v>49.593000000000004</c:v>
                </c:pt>
                <c:pt idx="62">
                  <c:v>45.393000000000001</c:v>
                </c:pt>
                <c:pt idx="63">
                  <c:v>38.000000000000014</c:v>
                </c:pt>
                <c:pt idx="64">
                  <c:v>32.944000000000017</c:v>
                </c:pt>
                <c:pt idx="65">
                  <c:v>29.349000000000004</c:v>
                </c:pt>
                <c:pt idx="66">
                  <c:v>30.512</c:v>
                </c:pt>
                <c:pt idx="67">
                  <c:v>32.224999999999994</c:v>
                </c:pt>
                <c:pt idx="68">
                  <c:v>32.993999999999986</c:v>
                </c:pt>
                <c:pt idx="69">
                  <c:v>35.84899999999999</c:v>
                </c:pt>
                <c:pt idx="70">
                  <c:v>39.217000000000013</c:v>
                </c:pt>
                <c:pt idx="71">
                  <c:v>34.477850950000004</c:v>
                </c:pt>
                <c:pt idx="72">
                  <c:v>45.914999999999992</c:v>
                </c:pt>
                <c:pt idx="73">
                  <c:v>49.593000000000004</c:v>
                </c:pt>
                <c:pt idx="74">
                  <c:v>45.393000000000001</c:v>
                </c:pt>
                <c:pt idx="75">
                  <c:v>38.000000000000014</c:v>
                </c:pt>
                <c:pt idx="76">
                  <c:v>32.944000000000017</c:v>
                </c:pt>
                <c:pt idx="77">
                  <c:v>29.349000000000004</c:v>
                </c:pt>
                <c:pt idx="78">
                  <c:v>30.512</c:v>
                </c:pt>
                <c:pt idx="79">
                  <c:v>32.224999999999994</c:v>
                </c:pt>
                <c:pt idx="80">
                  <c:v>32.993999999999986</c:v>
                </c:pt>
                <c:pt idx="81">
                  <c:v>35.84899999999999</c:v>
                </c:pt>
                <c:pt idx="82">
                  <c:v>39.217000000000013</c:v>
                </c:pt>
                <c:pt idx="83">
                  <c:v>34.477850950000004</c:v>
                </c:pt>
              </c:numCache>
            </c:numRef>
          </c:val>
        </c:ser>
        <c:ser>
          <c:idx val="4"/>
          <c:order val="4"/>
          <c:tx>
            <c:v>Normal range for gasoline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'Fig16'!$J$27:$J$110</c:f>
              <c:numCache>
                <c:formatCode>0.0</c:formatCode>
                <c:ptCount val="84"/>
                <c:pt idx="0">
                  <c:v>73.061000000000007</c:v>
                </c:pt>
                <c:pt idx="1">
                  <c:v>64.066000000000003</c:v>
                </c:pt>
                <c:pt idx="2">
                  <c:v>58.006</c:v>
                </c:pt>
                <c:pt idx="3">
                  <c:v>55.902999999999963</c:v>
                </c:pt>
                <c:pt idx="4">
                  <c:v>50.573999999999984</c:v>
                </c:pt>
                <c:pt idx="5">
                  <c:v>58.344000000000023</c:v>
                </c:pt>
                <c:pt idx="6">
                  <c:v>53.613</c:v>
                </c:pt>
                <c:pt idx="7">
                  <c:v>41.13900000000001</c:v>
                </c:pt>
                <c:pt idx="8">
                  <c:v>40.506000000000029</c:v>
                </c:pt>
                <c:pt idx="9">
                  <c:v>49.111000000000018</c:v>
                </c:pt>
                <c:pt idx="10">
                  <c:v>58.052999999999997</c:v>
                </c:pt>
                <c:pt idx="11">
                  <c:v>66.013149049999981</c:v>
                </c:pt>
                <c:pt idx="12">
                  <c:v>73.061000000000007</c:v>
                </c:pt>
                <c:pt idx="13">
                  <c:v>64.066000000000003</c:v>
                </c:pt>
                <c:pt idx="14">
                  <c:v>58.006</c:v>
                </c:pt>
                <c:pt idx="15">
                  <c:v>55.902999999999963</c:v>
                </c:pt>
                <c:pt idx="16">
                  <c:v>50.573999999999984</c:v>
                </c:pt>
                <c:pt idx="17">
                  <c:v>58.344000000000023</c:v>
                </c:pt>
                <c:pt idx="18">
                  <c:v>53.613</c:v>
                </c:pt>
                <c:pt idx="19">
                  <c:v>41.13900000000001</c:v>
                </c:pt>
                <c:pt idx="20">
                  <c:v>40.506000000000029</c:v>
                </c:pt>
                <c:pt idx="21">
                  <c:v>49.111000000000018</c:v>
                </c:pt>
                <c:pt idx="22">
                  <c:v>58.052999999999997</c:v>
                </c:pt>
                <c:pt idx="23">
                  <c:v>66.013149049999981</c:v>
                </c:pt>
                <c:pt idx="24">
                  <c:v>73.061000000000007</c:v>
                </c:pt>
                <c:pt idx="25">
                  <c:v>64.066000000000003</c:v>
                </c:pt>
                <c:pt idx="26">
                  <c:v>58.006</c:v>
                </c:pt>
                <c:pt idx="27">
                  <c:v>55.902999999999963</c:v>
                </c:pt>
                <c:pt idx="28">
                  <c:v>50.573999999999984</c:v>
                </c:pt>
                <c:pt idx="29">
                  <c:v>58.344000000000023</c:v>
                </c:pt>
                <c:pt idx="30">
                  <c:v>53.613</c:v>
                </c:pt>
                <c:pt idx="31">
                  <c:v>41.13900000000001</c:v>
                </c:pt>
                <c:pt idx="32">
                  <c:v>40.506000000000029</c:v>
                </c:pt>
                <c:pt idx="33">
                  <c:v>49.111000000000018</c:v>
                </c:pt>
                <c:pt idx="34">
                  <c:v>58.052999999999997</c:v>
                </c:pt>
                <c:pt idx="35">
                  <c:v>66.013149049999981</c:v>
                </c:pt>
                <c:pt idx="36">
                  <c:v>73.061000000000007</c:v>
                </c:pt>
                <c:pt idx="37">
                  <c:v>64.066000000000003</c:v>
                </c:pt>
                <c:pt idx="38">
                  <c:v>58.006</c:v>
                </c:pt>
                <c:pt idx="39">
                  <c:v>55.902999999999963</c:v>
                </c:pt>
                <c:pt idx="40">
                  <c:v>50.573999999999984</c:v>
                </c:pt>
                <c:pt idx="41">
                  <c:v>58.344000000000023</c:v>
                </c:pt>
                <c:pt idx="42">
                  <c:v>53.613</c:v>
                </c:pt>
                <c:pt idx="43">
                  <c:v>41.13900000000001</c:v>
                </c:pt>
                <c:pt idx="44">
                  <c:v>40.506000000000029</c:v>
                </c:pt>
                <c:pt idx="45">
                  <c:v>49.111000000000018</c:v>
                </c:pt>
                <c:pt idx="46">
                  <c:v>58.052999999999997</c:v>
                </c:pt>
                <c:pt idx="47">
                  <c:v>66.013149049999981</c:v>
                </c:pt>
                <c:pt idx="48">
                  <c:v>73.061000000000007</c:v>
                </c:pt>
                <c:pt idx="49">
                  <c:v>64.066000000000003</c:v>
                </c:pt>
                <c:pt idx="50">
                  <c:v>58.006</c:v>
                </c:pt>
                <c:pt idx="51">
                  <c:v>55.902999999999963</c:v>
                </c:pt>
                <c:pt idx="52">
                  <c:v>50.573999999999984</c:v>
                </c:pt>
                <c:pt idx="53">
                  <c:v>58.344000000000023</c:v>
                </c:pt>
                <c:pt idx="54">
                  <c:v>53.613</c:v>
                </c:pt>
                <c:pt idx="55">
                  <c:v>41.13900000000001</c:v>
                </c:pt>
                <c:pt idx="56">
                  <c:v>40.506000000000029</c:v>
                </c:pt>
                <c:pt idx="57">
                  <c:v>49.111000000000018</c:v>
                </c:pt>
                <c:pt idx="58">
                  <c:v>58.052999999999997</c:v>
                </c:pt>
                <c:pt idx="59">
                  <c:v>66.013149049999981</c:v>
                </c:pt>
                <c:pt idx="60">
                  <c:v>73.061000000000007</c:v>
                </c:pt>
                <c:pt idx="61">
                  <c:v>64.066000000000003</c:v>
                </c:pt>
                <c:pt idx="62">
                  <c:v>58.006</c:v>
                </c:pt>
                <c:pt idx="63">
                  <c:v>55.902999999999963</c:v>
                </c:pt>
                <c:pt idx="64">
                  <c:v>50.573999999999984</c:v>
                </c:pt>
                <c:pt idx="65">
                  <c:v>58.344000000000023</c:v>
                </c:pt>
                <c:pt idx="66">
                  <c:v>53.613</c:v>
                </c:pt>
                <c:pt idx="67">
                  <c:v>41.13900000000001</c:v>
                </c:pt>
                <c:pt idx="68">
                  <c:v>40.506000000000029</c:v>
                </c:pt>
                <c:pt idx="69">
                  <c:v>49.111000000000018</c:v>
                </c:pt>
                <c:pt idx="70">
                  <c:v>58.052999999999997</c:v>
                </c:pt>
                <c:pt idx="71">
                  <c:v>66.013149049999981</c:v>
                </c:pt>
                <c:pt idx="72">
                  <c:v>73.061000000000007</c:v>
                </c:pt>
                <c:pt idx="73">
                  <c:v>64.066000000000003</c:v>
                </c:pt>
                <c:pt idx="74">
                  <c:v>58.006</c:v>
                </c:pt>
                <c:pt idx="75">
                  <c:v>55.902999999999963</c:v>
                </c:pt>
                <c:pt idx="76">
                  <c:v>50.573999999999984</c:v>
                </c:pt>
                <c:pt idx="77">
                  <c:v>58.344000000000023</c:v>
                </c:pt>
                <c:pt idx="78">
                  <c:v>53.613</c:v>
                </c:pt>
                <c:pt idx="79">
                  <c:v>41.13900000000001</c:v>
                </c:pt>
                <c:pt idx="80">
                  <c:v>40.506000000000029</c:v>
                </c:pt>
                <c:pt idx="81">
                  <c:v>49.111000000000018</c:v>
                </c:pt>
                <c:pt idx="82">
                  <c:v>58.052999999999997</c:v>
                </c:pt>
                <c:pt idx="83">
                  <c:v>66.013149049999981</c:v>
                </c:pt>
              </c:numCache>
            </c:numRef>
          </c:val>
        </c:ser>
        <c:ser>
          <c:idx val="5"/>
          <c:order val="5"/>
          <c:tx>
            <c:v>Normal range for gasoline - high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'Fig16'!$K$27:$K$110</c:f>
              <c:numCache>
                <c:formatCode>0.0</c:formatCode>
                <c:ptCount val="84"/>
                <c:pt idx="0">
                  <c:v>27.307999999999993</c:v>
                </c:pt>
                <c:pt idx="1">
                  <c:v>28.851999999999975</c:v>
                </c:pt>
                <c:pt idx="2">
                  <c:v>24.698999999999984</c:v>
                </c:pt>
                <c:pt idx="3">
                  <c:v>32.100000000000023</c:v>
                </c:pt>
                <c:pt idx="4">
                  <c:v>37.640000000000015</c:v>
                </c:pt>
                <c:pt idx="5">
                  <c:v>34.511999999999972</c:v>
                </c:pt>
                <c:pt idx="6">
                  <c:v>30.712999999999994</c:v>
                </c:pt>
                <c:pt idx="7">
                  <c:v>29.275999999999982</c:v>
                </c:pt>
                <c:pt idx="8">
                  <c:v>26.127999999999986</c:v>
                </c:pt>
                <c:pt idx="9">
                  <c:v>21.870999999999981</c:v>
                </c:pt>
                <c:pt idx="10">
                  <c:v>13.795714280999988</c:v>
                </c:pt>
                <c:pt idx="11">
                  <c:v>12.334000000000003</c:v>
                </c:pt>
                <c:pt idx="12">
                  <c:v>27.307999999999993</c:v>
                </c:pt>
                <c:pt idx="13">
                  <c:v>28.851999999999975</c:v>
                </c:pt>
                <c:pt idx="14">
                  <c:v>24.698999999999984</c:v>
                </c:pt>
                <c:pt idx="15">
                  <c:v>32.100000000000023</c:v>
                </c:pt>
                <c:pt idx="16">
                  <c:v>37.640000000000015</c:v>
                </c:pt>
                <c:pt idx="17">
                  <c:v>34.511999999999972</c:v>
                </c:pt>
                <c:pt idx="18">
                  <c:v>30.712999999999994</c:v>
                </c:pt>
                <c:pt idx="19">
                  <c:v>29.275999999999982</c:v>
                </c:pt>
                <c:pt idx="20">
                  <c:v>26.127999999999986</c:v>
                </c:pt>
                <c:pt idx="21">
                  <c:v>21.870999999999981</c:v>
                </c:pt>
                <c:pt idx="22">
                  <c:v>13.795714280999988</c:v>
                </c:pt>
                <c:pt idx="23">
                  <c:v>12.334000000000003</c:v>
                </c:pt>
                <c:pt idx="24">
                  <c:v>27.307999999999993</c:v>
                </c:pt>
                <c:pt idx="25">
                  <c:v>28.851999999999975</c:v>
                </c:pt>
                <c:pt idx="26">
                  <c:v>24.698999999999984</c:v>
                </c:pt>
                <c:pt idx="27">
                  <c:v>32.100000000000023</c:v>
                </c:pt>
                <c:pt idx="28">
                  <c:v>37.640000000000015</c:v>
                </c:pt>
                <c:pt idx="29">
                  <c:v>34.511999999999972</c:v>
                </c:pt>
                <c:pt idx="30">
                  <c:v>30.712999999999994</c:v>
                </c:pt>
                <c:pt idx="31">
                  <c:v>29.275999999999982</c:v>
                </c:pt>
                <c:pt idx="32">
                  <c:v>26.127999999999986</c:v>
                </c:pt>
                <c:pt idx="33">
                  <c:v>21.870999999999981</c:v>
                </c:pt>
                <c:pt idx="34">
                  <c:v>13.795714280999988</c:v>
                </c:pt>
                <c:pt idx="35">
                  <c:v>12.334000000000003</c:v>
                </c:pt>
                <c:pt idx="36">
                  <c:v>27.307999999999993</c:v>
                </c:pt>
                <c:pt idx="37">
                  <c:v>28.851999999999975</c:v>
                </c:pt>
                <c:pt idx="38">
                  <c:v>24.698999999999984</c:v>
                </c:pt>
                <c:pt idx="39">
                  <c:v>32.100000000000023</c:v>
                </c:pt>
                <c:pt idx="40">
                  <c:v>37.640000000000015</c:v>
                </c:pt>
                <c:pt idx="41">
                  <c:v>34.511999999999972</c:v>
                </c:pt>
                <c:pt idx="42">
                  <c:v>30.712999999999994</c:v>
                </c:pt>
                <c:pt idx="43">
                  <c:v>29.275999999999982</c:v>
                </c:pt>
                <c:pt idx="44">
                  <c:v>26.127999999999986</c:v>
                </c:pt>
                <c:pt idx="45">
                  <c:v>21.870999999999981</c:v>
                </c:pt>
                <c:pt idx="46">
                  <c:v>13.795714280999988</c:v>
                </c:pt>
                <c:pt idx="47">
                  <c:v>12.334000000000003</c:v>
                </c:pt>
                <c:pt idx="48">
                  <c:v>27.307999999999993</c:v>
                </c:pt>
                <c:pt idx="49">
                  <c:v>28.851999999999975</c:v>
                </c:pt>
                <c:pt idx="50">
                  <c:v>24.698999999999984</c:v>
                </c:pt>
                <c:pt idx="51">
                  <c:v>32.100000000000023</c:v>
                </c:pt>
                <c:pt idx="52">
                  <c:v>37.640000000000015</c:v>
                </c:pt>
                <c:pt idx="53">
                  <c:v>34.511999999999972</c:v>
                </c:pt>
                <c:pt idx="54">
                  <c:v>30.712999999999994</c:v>
                </c:pt>
                <c:pt idx="55">
                  <c:v>29.275999999999982</c:v>
                </c:pt>
                <c:pt idx="56">
                  <c:v>26.127999999999986</c:v>
                </c:pt>
                <c:pt idx="57">
                  <c:v>21.870999999999981</c:v>
                </c:pt>
                <c:pt idx="58">
                  <c:v>13.795714280999988</c:v>
                </c:pt>
                <c:pt idx="59">
                  <c:v>12.334000000000003</c:v>
                </c:pt>
                <c:pt idx="60">
                  <c:v>27.307999999999993</c:v>
                </c:pt>
                <c:pt idx="61">
                  <c:v>28.851999999999975</c:v>
                </c:pt>
                <c:pt idx="62">
                  <c:v>24.698999999999984</c:v>
                </c:pt>
                <c:pt idx="63">
                  <c:v>32.100000000000023</c:v>
                </c:pt>
                <c:pt idx="64">
                  <c:v>37.640000000000015</c:v>
                </c:pt>
                <c:pt idx="65">
                  <c:v>34.511999999999972</c:v>
                </c:pt>
                <c:pt idx="66">
                  <c:v>30.712999999999994</c:v>
                </c:pt>
                <c:pt idx="67">
                  <c:v>29.275999999999982</c:v>
                </c:pt>
                <c:pt idx="68">
                  <c:v>26.127999999999986</c:v>
                </c:pt>
                <c:pt idx="69">
                  <c:v>21.870999999999981</c:v>
                </c:pt>
                <c:pt idx="70">
                  <c:v>13.795714280999988</c:v>
                </c:pt>
                <c:pt idx="71">
                  <c:v>12.334000000000003</c:v>
                </c:pt>
                <c:pt idx="72">
                  <c:v>27.307999999999993</c:v>
                </c:pt>
                <c:pt idx="73">
                  <c:v>28.851999999999975</c:v>
                </c:pt>
                <c:pt idx="74">
                  <c:v>24.698999999999984</c:v>
                </c:pt>
                <c:pt idx="75">
                  <c:v>32.100000000000023</c:v>
                </c:pt>
                <c:pt idx="76">
                  <c:v>37.640000000000015</c:v>
                </c:pt>
                <c:pt idx="77">
                  <c:v>34.511999999999972</c:v>
                </c:pt>
                <c:pt idx="78">
                  <c:v>30.712999999999994</c:v>
                </c:pt>
                <c:pt idx="79">
                  <c:v>29.275999999999982</c:v>
                </c:pt>
                <c:pt idx="80">
                  <c:v>26.127999999999986</c:v>
                </c:pt>
                <c:pt idx="81">
                  <c:v>21.870999999999981</c:v>
                </c:pt>
                <c:pt idx="82">
                  <c:v>13.795714280999988</c:v>
                </c:pt>
                <c:pt idx="83">
                  <c:v>12.334000000000003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5712"/>
        <c:axId val="618006272"/>
      </c:areaChart>
      <c:lineChart>
        <c:grouping val="standard"/>
        <c:varyColors val="0"/>
        <c:ser>
          <c:idx val="0"/>
          <c:order val="0"/>
          <c:tx>
            <c:v>Distillate inventories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'Fig16'!$B$27:$B$110</c:f>
              <c:numCache>
                <c:formatCode>0.0</c:formatCode>
                <c:ptCount val="84"/>
                <c:pt idx="0">
                  <c:v>147.21</c:v>
                </c:pt>
                <c:pt idx="1">
                  <c:v>139.28899999999999</c:v>
                </c:pt>
                <c:pt idx="2">
                  <c:v>133.697</c:v>
                </c:pt>
                <c:pt idx="3">
                  <c:v>124.66500000000001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126.45399999999999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118.65300000000001</c:v>
                </c:pt>
                <c:pt idx="10">
                  <c:v>117.99299999999999</c:v>
                </c:pt>
                <c:pt idx="11">
                  <c:v>134.809</c:v>
                </c:pt>
                <c:pt idx="12">
                  <c:v>131.268</c:v>
                </c:pt>
                <c:pt idx="13">
                  <c:v>121.96299999999999</c:v>
                </c:pt>
                <c:pt idx="14">
                  <c:v>118.73699999999999</c:v>
                </c:pt>
                <c:pt idx="15">
                  <c:v>118.791</c:v>
                </c:pt>
                <c:pt idx="16">
                  <c:v>122.13200000000001</c:v>
                </c:pt>
                <c:pt idx="17">
                  <c:v>122.46299999999999</c:v>
                </c:pt>
                <c:pt idx="18">
                  <c:v>126.02</c:v>
                </c:pt>
                <c:pt idx="19">
                  <c:v>129.06</c:v>
                </c:pt>
                <c:pt idx="20">
                  <c:v>129.32599999999999</c:v>
                </c:pt>
                <c:pt idx="21">
                  <c:v>118.035</c:v>
                </c:pt>
                <c:pt idx="22">
                  <c:v>121.11799999999999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121.56399999999999</c:v>
                </c:pt>
                <c:pt idx="29">
                  <c:v>121.58499999999999</c:v>
                </c:pt>
                <c:pt idx="30">
                  <c:v>125.45699999999999</c:v>
                </c:pt>
                <c:pt idx="31">
                  <c:v>128.31299999999999</c:v>
                </c:pt>
                <c:pt idx="32">
                  <c:v>131.43600000000001</c:v>
                </c:pt>
                <c:pt idx="33">
                  <c:v>120.372</c:v>
                </c:pt>
                <c:pt idx="34">
                  <c:v>126.215</c:v>
                </c:pt>
                <c:pt idx="35">
                  <c:v>136.286</c:v>
                </c:pt>
                <c:pt idx="36">
                  <c:v>132.608</c:v>
                </c:pt>
                <c:pt idx="37">
                  <c:v>123.608</c:v>
                </c:pt>
                <c:pt idx="38">
                  <c:v>128.69200000000001</c:v>
                </c:pt>
                <c:pt idx="39">
                  <c:v>129.77600000000001</c:v>
                </c:pt>
                <c:pt idx="40">
                  <c:v>135.40199999999999</c:v>
                </c:pt>
                <c:pt idx="41">
                  <c:v>139.636</c:v>
                </c:pt>
                <c:pt idx="42">
                  <c:v>142.053</c:v>
                </c:pt>
                <c:pt idx="43">
                  <c:v>152.529</c:v>
                </c:pt>
                <c:pt idx="44">
                  <c:v>149.40299999999999</c:v>
                </c:pt>
                <c:pt idx="45">
                  <c:v>143.625</c:v>
                </c:pt>
                <c:pt idx="46">
                  <c:v>157.21</c:v>
                </c:pt>
                <c:pt idx="47">
                  <c:v>161.32599999999999</c:v>
                </c:pt>
                <c:pt idx="48">
                  <c:v>160.583</c:v>
                </c:pt>
                <c:pt idx="49">
                  <c:v>162.696</c:v>
                </c:pt>
                <c:pt idx="50">
                  <c:v>160.62</c:v>
                </c:pt>
                <c:pt idx="51">
                  <c:v>154.69200000000001</c:v>
                </c:pt>
                <c:pt idx="52">
                  <c:v>154.38900000000001</c:v>
                </c:pt>
                <c:pt idx="53">
                  <c:v>149.239</c:v>
                </c:pt>
                <c:pt idx="54">
                  <c:v>155.96899999999999</c:v>
                </c:pt>
                <c:pt idx="55">
                  <c:v>159.53399999999999</c:v>
                </c:pt>
                <c:pt idx="56">
                  <c:v>160.37799999999999</c:v>
                </c:pt>
                <c:pt idx="57">
                  <c:v>153.88399999999999</c:v>
                </c:pt>
                <c:pt idx="58">
                  <c:v>156.33971428999999</c:v>
                </c:pt>
                <c:pt idx="59">
                  <c:v>162.02085095000001</c:v>
                </c:pt>
                <c:pt idx="60">
                  <c:v>158.64599999999999</c:v>
                </c:pt>
                <c:pt idx="61">
                  <c:v>151.86170000000001</c:v>
                </c:pt>
                <c:pt idx="62">
                  <c:v>148.0692</c:v>
                </c:pt>
                <c:pt idx="63">
                  <c:v>146.0652</c:v>
                </c:pt>
                <c:pt idx="64">
                  <c:v>149.7663</c:v>
                </c:pt>
                <c:pt idx="65">
                  <c:v>151.90559999999999</c:v>
                </c:pt>
                <c:pt idx="66">
                  <c:v>157.5967</c:v>
                </c:pt>
                <c:pt idx="67">
                  <c:v>161.1584</c:v>
                </c:pt>
                <c:pt idx="68">
                  <c:v>159.2627</c:v>
                </c:pt>
                <c:pt idx="69">
                  <c:v>152.53579999999999</c:v>
                </c:pt>
                <c:pt idx="70">
                  <c:v>154.6139</c:v>
                </c:pt>
                <c:pt idx="71">
                  <c:v>159.58009999999999</c:v>
                </c:pt>
                <c:pt idx="72">
                  <c:v>156.36949999999999</c:v>
                </c:pt>
                <c:pt idx="73">
                  <c:v>148.7782</c:v>
                </c:pt>
                <c:pt idx="74">
                  <c:v>144.73500000000001</c:v>
                </c:pt>
                <c:pt idx="75">
                  <c:v>142.81440000000001</c:v>
                </c:pt>
                <c:pt idx="76">
                  <c:v>146.66229999999999</c:v>
                </c:pt>
                <c:pt idx="77">
                  <c:v>148.7927</c:v>
                </c:pt>
                <c:pt idx="78">
                  <c:v>154.5446</c:v>
                </c:pt>
                <c:pt idx="79">
                  <c:v>158.3501</c:v>
                </c:pt>
                <c:pt idx="80">
                  <c:v>156.55070000000001</c:v>
                </c:pt>
                <c:pt idx="81">
                  <c:v>149.8261</c:v>
                </c:pt>
                <c:pt idx="82">
                  <c:v>151.88399999999999</c:v>
                </c:pt>
                <c:pt idx="83">
                  <c:v>156.95910000000001</c:v>
                </c:pt>
              </c:numCache>
            </c:numRef>
          </c:val>
          <c:smooth val="0"/>
        </c:ser>
        <c:ser>
          <c:idx val="1"/>
          <c:order val="1"/>
          <c:tx>
            <c:v>Gasoline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'Fig16'!$C$27:$C$110</c:f>
              <c:numCache>
                <c:formatCode>0.0</c:formatCode>
                <c:ptCount val="84"/>
                <c:pt idx="0">
                  <c:v>233.64400000000001</c:v>
                </c:pt>
                <c:pt idx="1">
                  <c:v>230.626</c:v>
                </c:pt>
                <c:pt idx="2">
                  <c:v>218.626</c:v>
                </c:pt>
                <c:pt idx="3">
                  <c:v>210.59499999999997</c:v>
                </c:pt>
                <c:pt idx="4">
                  <c:v>204.96299999999999</c:v>
                </c:pt>
                <c:pt idx="5">
                  <c:v>207.58300000000003</c:v>
                </c:pt>
                <c:pt idx="6">
                  <c:v>209.58199999999999</c:v>
                </c:pt>
                <c:pt idx="7">
                  <c:v>200.673</c:v>
                </c:pt>
                <c:pt idx="8">
                  <c:v>200.88400000000001</c:v>
                </c:pt>
                <c:pt idx="9">
                  <c:v>202.995</c:v>
                </c:pt>
                <c:pt idx="10">
                  <c:v>215.26300000000001</c:v>
                </c:pt>
                <c:pt idx="11">
                  <c:v>230.88799999999998</c:v>
                </c:pt>
                <c:pt idx="12">
                  <c:v>234.43600000000001</c:v>
                </c:pt>
                <c:pt idx="13">
                  <c:v>226.762</c:v>
                </c:pt>
                <c:pt idx="14">
                  <c:v>224.67</c:v>
                </c:pt>
                <c:pt idx="15">
                  <c:v>220.768</c:v>
                </c:pt>
                <c:pt idx="16">
                  <c:v>221.33199999999999</c:v>
                </c:pt>
                <c:pt idx="17">
                  <c:v>224.36599999999999</c:v>
                </c:pt>
                <c:pt idx="18">
                  <c:v>222.35599999999999</c:v>
                </c:pt>
                <c:pt idx="19">
                  <c:v>217.59700000000001</c:v>
                </c:pt>
                <c:pt idx="20">
                  <c:v>219.785</c:v>
                </c:pt>
                <c:pt idx="21">
                  <c:v>213.977</c:v>
                </c:pt>
                <c:pt idx="22">
                  <c:v>216.84899999999999</c:v>
                </c:pt>
                <c:pt idx="23">
                  <c:v>228.03399999999999</c:v>
                </c:pt>
                <c:pt idx="24">
                  <c:v>235.85500000000002</c:v>
                </c:pt>
                <c:pt idx="25">
                  <c:v>229.49900000000002</c:v>
                </c:pt>
                <c:pt idx="26">
                  <c:v>221.61200000000002</c:v>
                </c:pt>
                <c:pt idx="27">
                  <c:v>216.76000000000002</c:v>
                </c:pt>
                <c:pt idx="28">
                  <c:v>218.15199999999999</c:v>
                </c:pt>
                <c:pt idx="29">
                  <c:v>219.25200000000001</c:v>
                </c:pt>
                <c:pt idx="30">
                  <c:v>217.56100000000001</c:v>
                </c:pt>
                <c:pt idx="31">
                  <c:v>212.14500000000001</c:v>
                </c:pt>
                <c:pt idx="32">
                  <c:v>212.45100000000002</c:v>
                </c:pt>
                <c:pt idx="33">
                  <c:v>203.673</c:v>
                </c:pt>
                <c:pt idx="34">
                  <c:v>219.55500000000001</c:v>
                </c:pt>
                <c:pt idx="35">
                  <c:v>240.36799999999999</c:v>
                </c:pt>
                <c:pt idx="36">
                  <c:v>243.977</c:v>
                </c:pt>
                <c:pt idx="37">
                  <c:v>241.34800000000001</c:v>
                </c:pt>
                <c:pt idx="38">
                  <c:v>232.93099999999998</c:v>
                </c:pt>
                <c:pt idx="39">
                  <c:v>228.58100000000002</c:v>
                </c:pt>
                <c:pt idx="40">
                  <c:v>222.584</c:v>
                </c:pt>
                <c:pt idx="41">
                  <c:v>221.09899999999999</c:v>
                </c:pt>
                <c:pt idx="42">
                  <c:v>217.71900000000002</c:v>
                </c:pt>
                <c:pt idx="43">
                  <c:v>218.255</c:v>
                </c:pt>
                <c:pt idx="44">
                  <c:v>225.21600000000001</c:v>
                </c:pt>
                <c:pt idx="45">
                  <c:v>217.35599999999999</c:v>
                </c:pt>
                <c:pt idx="46">
                  <c:v>222.93699999999998</c:v>
                </c:pt>
                <c:pt idx="47">
                  <c:v>235.465</c:v>
                </c:pt>
                <c:pt idx="48">
                  <c:v>260.952</c:v>
                </c:pt>
                <c:pt idx="49">
                  <c:v>255.61399999999998</c:v>
                </c:pt>
                <c:pt idx="50">
                  <c:v>243.32499999999999</c:v>
                </c:pt>
                <c:pt idx="51">
                  <c:v>242.69499999999999</c:v>
                </c:pt>
                <c:pt idx="52">
                  <c:v>242.60300000000001</c:v>
                </c:pt>
                <c:pt idx="53">
                  <c:v>242.095</c:v>
                </c:pt>
                <c:pt idx="54">
                  <c:v>240.29499999999999</c:v>
                </c:pt>
                <c:pt idx="55">
                  <c:v>229.94899999999998</c:v>
                </c:pt>
                <c:pt idx="56">
                  <c:v>227.012</c:v>
                </c:pt>
                <c:pt idx="57">
                  <c:v>224.86599999999999</c:v>
                </c:pt>
                <c:pt idx="58">
                  <c:v>229.05871428099999</c:v>
                </c:pt>
                <c:pt idx="59">
                  <c:v>236.105404771</c:v>
                </c:pt>
                <c:pt idx="60">
                  <c:v>245.31064000000001</c:v>
                </c:pt>
                <c:pt idx="61">
                  <c:v>242.27832000000001</c:v>
                </c:pt>
                <c:pt idx="62">
                  <c:v>233.65561000000002</c:v>
                </c:pt>
                <c:pt idx="63">
                  <c:v>229.09199999999998</c:v>
                </c:pt>
                <c:pt idx="64">
                  <c:v>228.20678000000001</c:v>
                </c:pt>
                <c:pt idx="65">
                  <c:v>229.39655999999999</c:v>
                </c:pt>
                <c:pt idx="66">
                  <c:v>229.62535000000003</c:v>
                </c:pt>
                <c:pt idx="67">
                  <c:v>225.60679000000002</c:v>
                </c:pt>
                <c:pt idx="68">
                  <c:v>226.55887000000001</c:v>
                </c:pt>
                <c:pt idx="69">
                  <c:v>221.32413</c:v>
                </c:pt>
                <c:pt idx="70">
                  <c:v>229.82012</c:v>
                </c:pt>
                <c:pt idx="71">
                  <c:v>240.90970000000002</c:v>
                </c:pt>
                <c:pt idx="72">
                  <c:v>248.94657000000001</c:v>
                </c:pt>
                <c:pt idx="73">
                  <c:v>245.88207</c:v>
                </c:pt>
                <c:pt idx="74">
                  <c:v>237.56084999999999</c:v>
                </c:pt>
                <c:pt idx="75">
                  <c:v>232.79603</c:v>
                </c:pt>
                <c:pt idx="76">
                  <c:v>231.31909000000002</c:v>
                </c:pt>
                <c:pt idx="77">
                  <c:v>231.99421000000001</c:v>
                </c:pt>
                <c:pt idx="78">
                  <c:v>231.65725999999998</c:v>
                </c:pt>
                <c:pt idx="79">
                  <c:v>227.90962000000002</c:v>
                </c:pt>
                <c:pt idx="80">
                  <c:v>228.29114000000001</c:v>
                </c:pt>
                <c:pt idx="81">
                  <c:v>223.23555999999999</c:v>
                </c:pt>
                <c:pt idx="82">
                  <c:v>231.71774000000002</c:v>
                </c:pt>
                <c:pt idx="83">
                  <c:v>243.37436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05712"/>
        <c:axId val="618006272"/>
      </c:lineChart>
      <c:scatterChart>
        <c:scatterStyle val="lineMarker"/>
        <c:varyColors val="0"/>
        <c:ser>
          <c:idx val="6"/>
          <c:order val="6"/>
          <c:tx>
            <c:v>Forecast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9811243107E-3"/>
                  <c:y val="2.48508685158073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'Fig16'!$A$115:$A$116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'Fig16'!$B$115:$B$116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06832"/>
        <c:axId val="618007392"/>
      </c:scatterChart>
      <c:dateAx>
        <c:axId val="61800571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18006272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18006272"/>
        <c:scaling>
          <c:orientation val="minMax"/>
          <c:max val="28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8005712"/>
        <c:crosses val="autoZero"/>
        <c:crossBetween val="between"/>
        <c:majorUnit val="20"/>
      </c:valAx>
      <c:valAx>
        <c:axId val="618006832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8007392"/>
        <c:crosses val="max"/>
        <c:crossBetween val="midCat"/>
      </c:valAx>
      <c:valAx>
        <c:axId val="6180073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8006832"/>
        <c:crosses val="max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gasoline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511873146035103"/>
          <c:w val="0.89581058465252816"/>
          <c:h val="0.58984609172374158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'Fig2'!$E$28:$E$99</c:f>
              <c:numCache>
                <c:formatCode>0.00</c:formatCode>
                <c:ptCount val="72"/>
                <c:pt idx="0">
                  <c:v>0.91897619047619061</c:v>
                </c:pt>
                <c:pt idx="1">
                  <c:v>1.2545238095238096</c:v>
                </c:pt>
                <c:pt idx="2">
                  <c:v>1.3010119047619049</c:v>
                </c:pt>
                <c:pt idx="3">
                  <c:v>1.2011523809523807</c:v>
                </c:pt>
                <c:pt idx="4">
                  <c:v>1.2297500000000006</c:v>
                </c:pt>
                <c:pt idx="5">
                  <c:v>1.2767142857142861</c:v>
                </c:pt>
                <c:pt idx="6">
                  <c:v>1.1183809523809525</c:v>
                </c:pt>
                <c:pt idx="7">
                  <c:v>1.0451785714285715</c:v>
                </c:pt>
                <c:pt idx="8">
                  <c:v>1.0157333333333334</c:v>
                </c:pt>
                <c:pt idx="9">
                  <c:v>0.95303571428571443</c:v>
                </c:pt>
                <c:pt idx="10">
                  <c:v>1.0208452380952378</c:v>
                </c:pt>
                <c:pt idx="11">
                  <c:v>1.0306857142857142</c:v>
                </c:pt>
                <c:pt idx="12">
                  <c:v>1.0844047619047621</c:v>
                </c:pt>
                <c:pt idx="13">
                  <c:v>0.99053571428571452</c:v>
                </c:pt>
                <c:pt idx="14">
                  <c:v>1.1501047619047617</c:v>
                </c:pt>
                <c:pt idx="15">
                  <c:v>1.2762261904761902</c:v>
                </c:pt>
                <c:pt idx="16">
                  <c:v>1.2772738095238094</c:v>
                </c:pt>
                <c:pt idx="17">
                  <c:v>1.2508857142857144</c:v>
                </c:pt>
                <c:pt idx="18">
                  <c:v>1.2012499999999999</c:v>
                </c:pt>
                <c:pt idx="19">
                  <c:v>1.2100714285714287</c:v>
                </c:pt>
                <c:pt idx="20">
                  <c:v>1.2095333333333333</c:v>
                </c:pt>
                <c:pt idx="21">
                  <c:v>1.1469285714285715</c:v>
                </c:pt>
                <c:pt idx="22">
                  <c:v>1.1108214285714288</c:v>
                </c:pt>
                <c:pt idx="23">
                  <c:v>1.0973619047619045</c:v>
                </c:pt>
                <c:pt idx="24">
                  <c:v>0.99670238095238073</c:v>
                </c:pt>
                <c:pt idx="25">
                  <c:v>1.0514880952380954</c:v>
                </c:pt>
                <c:pt idx="26">
                  <c:v>1.3209809523809524</c:v>
                </c:pt>
                <c:pt idx="27">
                  <c:v>1.1949523809523808</c:v>
                </c:pt>
                <c:pt idx="28">
                  <c:v>1.3218214285714285</c:v>
                </c:pt>
                <c:pt idx="29">
                  <c:v>1.3701714285714286</c:v>
                </c:pt>
                <c:pt idx="30">
                  <c:v>1.522071428571429</c:v>
                </c:pt>
                <c:pt idx="31">
                  <c:v>1.5654857142857144</c:v>
                </c:pt>
                <c:pt idx="32">
                  <c:v>1.3085833333333334</c:v>
                </c:pt>
                <c:pt idx="33">
                  <c:v>1.2240476190476191</c:v>
                </c:pt>
                <c:pt idx="34">
                  <c:v>1.1715714285714285</c:v>
                </c:pt>
                <c:pt idx="35">
                  <c:v>1.1891666666666665</c:v>
                </c:pt>
                <c:pt idx="36">
                  <c:v>1.2344523809523809</c:v>
                </c:pt>
                <c:pt idx="37">
                  <c:v>1.0843142857142858</c:v>
                </c:pt>
                <c:pt idx="38">
                  <c:v>1.1635119047619047</c:v>
                </c:pt>
                <c:pt idx="39">
                  <c:v>1.2148928571428572</c:v>
                </c:pt>
                <c:pt idx="40">
                  <c:v>1.2472476190476187</c:v>
                </c:pt>
                <c:pt idx="41">
                  <c:v>1.2712142857142856</c:v>
                </c:pt>
                <c:pt idx="42">
                  <c:v>1.2089999999999999</c:v>
                </c:pt>
                <c:pt idx="43">
                  <c:v>1.1609333333333334</c:v>
                </c:pt>
                <c:pt idx="44">
                  <c:v>1.2008809523809525</c:v>
                </c:pt>
                <c:pt idx="45">
                  <c:v>1.1486857142857143</c:v>
                </c:pt>
                <c:pt idx="46">
                  <c:v>1.1169761904761908</c:v>
                </c:pt>
                <c:pt idx="47">
                  <c:v>1.0406785714285718</c:v>
                </c:pt>
                <c:pt idx="48">
                  <c:v>1.0979632857142858</c:v>
                </c:pt>
                <c:pt idx="49">
                  <c:v>1.0480732857142858</c:v>
                </c:pt>
                <c:pt idx="50">
                  <c:v>1.1247712857142858</c:v>
                </c:pt>
                <c:pt idx="51">
                  <c:v>1.2013502857142859</c:v>
                </c:pt>
                <c:pt idx="52">
                  <c:v>1.2597152857142857</c:v>
                </c:pt>
                <c:pt idx="53">
                  <c:v>1.2860802857142859</c:v>
                </c:pt>
                <c:pt idx="54">
                  <c:v>1.2596997619047618</c:v>
                </c:pt>
                <c:pt idx="55">
                  <c:v>1.236736761904762</c:v>
                </c:pt>
                <c:pt idx="56">
                  <c:v>1.1772957619047619</c:v>
                </c:pt>
                <c:pt idx="57">
                  <c:v>1.1203567619047621</c:v>
                </c:pt>
                <c:pt idx="58">
                  <c:v>1.0455837619047617</c:v>
                </c:pt>
                <c:pt idx="59">
                  <c:v>0.97544976190476174</c:v>
                </c:pt>
                <c:pt idx="60">
                  <c:v>0.94580176190476184</c:v>
                </c:pt>
                <c:pt idx="61">
                  <c:v>0.96492576190476198</c:v>
                </c:pt>
                <c:pt idx="62">
                  <c:v>1.0881717619047619</c:v>
                </c:pt>
                <c:pt idx="63">
                  <c:v>1.179581238095238</c:v>
                </c:pt>
                <c:pt idx="64">
                  <c:v>1.2352327142857142</c:v>
                </c:pt>
                <c:pt idx="65">
                  <c:v>1.2729477142857142</c:v>
                </c:pt>
                <c:pt idx="66">
                  <c:v>1.2575797142857141</c:v>
                </c:pt>
                <c:pt idx="67">
                  <c:v>1.2272421904761905</c:v>
                </c:pt>
                <c:pt idx="68">
                  <c:v>1.1730801904761907</c:v>
                </c:pt>
                <c:pt idx="69">
                  <c:v>1.1113196666666669</c:v>
                </c:pt>
                <c:pt idx="70">
                  <c:v>1.0420496666666665</c:v>
                </c:pt>
                <c:pt idx="71">
                  <c:v>0.95317514285714289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00388800"/>
        <c:axId val="200388240"/>
      </c:barChart>
      <c:lineChart>
        <c:grouping val="standard"/>
        <c:varyColors val="0"/>
        <c:ser>
          <c:idx val="0"/>
          <c:order val="0"/>
          <c:tx>
            <c:v>Retail regular gasoline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'Fig2'!$B$28:$B$99</c:f>
              <c:numCache>
                <c:formatCode>0.00</c:formatCode>
                <c:ptCount val="72"/>
                <c:pt idx="0">
                  <c:v>3.3185000000000002</c:v>
                </c:pt>
                <c:pt idx="1">
                  <c:v>3.67</c:v>
                </c:pt>
                <c:pt idx="2">
                  <c:v>3.7112500000000002</c:v>
                </c:pt>
                <c:pt idx="3">
                  <c:v>3.5701999999999998</c:v>
                </c:pt>
                <c:pt idx="4">
                  <c:v>3.6147500000000004</c:v>
                </c:pt>
                <c:pt idx="5">
                  <c:v>3.6260000000000003</c:v>
                </c:pt>
                <c:pt idx="6">
                  <c:v>3.5910000000000002</c:v>
                </c:pt>
                <c:pt idx="7">
                  <c:v>3.57375</c:v>
                </c:pt>
                <c:pt idx="8">
                  <c:v>3.5324</c:v>
                </c:pt>
                <c:pt idx="9">
                  <c:v>3.34375</c:v>
                </c:pt>
                <c:pt idx="10">
                  <c:v>3.2427499999999996</c:v>
                </c:pt>
                <c:pt idx="11">
                  <c:v>3.2763999999999998</c:v>
                </c:pt>
                <c:pt idx="12">
                  <c:v>3.3125</c:v>
                </c:pt>
                <c:pt idx="13">
                  <c:v>3.3562500000000002</c:v>
                </c:pt>
                <c:pt idx="14">
                  <c:v>3.5331999999999999</c:v>
                </c:pt>
                <c:pt idx="15">
                  <c:v>3.6607499999999997</c:v>
                </c:pt>
                <c:pt idx="16">
                  <c:v>3.6727499999999997</c:v>
                </c:pt>
                <c:pt idx="17">
                  <c:v>3.6916000000000002</c:v>
                </c:pt>
                <c:pt idx="18">
                  <c:v>3.6112500000000001</c:v>
                </c:pt>
                <c:pt idx="19">
                  <c:v>3.4864999999999999</c:v>
                </c:pt>
                <c:pt idx="20">
                  <c:v>3.4062000000000001</c:v>
                </c:pt>
                <c:pt idx="21">
                  <c:v>3.1705000000000001</c:v>
                </c:pt>
                <c:pt idx="22">
                  <c:v>2.9122500000000002</c:v>
                </c:pt>
                <c:pt idx="23">
                  <c:v>2.5425999999999997</c:v>
                </c:pt>
                <c:pt idx="24">
                  <c:v>2.1157499999999998</c:v>
                </c:pt>
                <c:pt idx="25">
                  <c:v>2.2162500000000001</c:v>
                </c:pt>
                <c:pt idx="26">
                  <c:v>2.4636</c:v>
                </c:pt>
                <c:pt idx="27">
                  <c:v>2.4689999999999999</c:v>
                </c:pt>
                <c:pt idx="28">
                  <c:v>2.7182499999999998</c:v>
                </c:pt>
                <c:pt idx="29">
                  <c:v>2.8016000000000001</c:v>
                </c:pt>
                <c:pt idx="30">
                  <c:v>2.7935000000000003</c:v>
                </c:pt>
                <c:pt idx="31">
                  <c:v>2.6362000000000001</c:v>
                </c:pt>
                <c:pt idx="32">
                  <c:v>2.3652500000000001</c:v>
                </c:pt>
                <c:pt idx="33">
                  <c:v>2.29</c:v>
                </c:pt>
                <c:pt idx="34">
                  <c:v>2.1579999999999999</c:v>
                </c:pt>
                <c:pt idx="35">
                  <c:v>2.0375000000000001</c:v>
                </c:pt>
                <c:pt idx="36">
                  <c:v>1.9484999999999999</c:v>
                </c:pt>
                <c:pt idx="37">
                  <c:v>1.7636000000000001</c:v>
                </c:pt>
                <c:pt idx="38">
                  <c:v>1.96875</c:v>
                </c:pt>
                <c:pt idx="39">
                  <c:v>2.1127500000000001</c:v>
                </c:pt>
                <c:pt idx="40">
                  <c:v>2.2681999999999998</c:v>
                </c:pt>
                <c:pt idx="41">
                  <c:v>2.3654999999999999</c:v>
                </c:pt>
                <c:pt idx="42">
                  <c:v>2.2389999999999999</c:v>
                </c:pt>
                <c:pt idx="43">
                  <c:v>2.1776</c:v>
                </c:pt>
                <c:pt idx="44">
                  <c:v>2.2185000000000001</c:v>
                </c:pt>
                <c:pt idx="45">
                  <c:v>2.2494000000000001</c:v>
                </c:pt>
                <c:pt idx="46">
                  <c:v>2.1815000000000002</c:v>
                </c:pt>
                <c:pt idx="47">
                  <c:v>2.2542500000000003</c:v>
                </c:pt>
                <c:pt idx="48">
                  <c:v>2.312249</c:v>
                </c:pt>
                <c:pt idx="49">
                  <c:v>2.262359</c:v>
                </c:pt>
                <c:pt idx="50">
                  <c:v>2.3390569999999999</c:v>
                </c:pt>
                <c:pt idx="51">
                  <c:v>2.4156360000000001</c:v>
                </c:pt>
                <c:pt idx="52">
                  <c:v>2.4740009999999999</c:v>
                </c:pt>
                <c:pt idx="53">
                  <c:v>2.5003660000000001</c:v>
                </c:pt>
                <c:pt idx="54">
                  <c:v>2.497795</c:v>
                </c:pt>
                <c:pt idx="55">
                  <c:v>2.4748320000000001</c:v>
                </c:pt>
                <c:pt idx="56">
                  <c:v>2.4153910000000001</c:v>
                </c:pt>
                <c:pt idx="57">
                  <c:v>2.3584520000000002</c:v>
                </c:pt>
                <c:pt idx="58">
                  <c:v>2.2836789999999998</c:v>
                </c:pt>
                <c:pt idx="59">
                  <c:v>2.2135449999999999</c:v>
                </c:pt>
                <c:pt idx="60">
                  <c:v>2.183897</c:v>
                </c:pt>
                <c:pt idx="61">
                  <c:v>2.2030210000000001</c:v>
                </c:pt>
                <c:pt idx="62">
                  <c:v>2.3262670000000001</c:v>
                </c:pt>
                <c:pt idx="63">
                  <c:v>2.4414859999999998</c:v>
                </c:pt>
                <c:pt idx="64">
                  <c:v>2.520947</c:v>
                </c:pt>
                <c:pt idx="65">
                  <c:v>2.558662</c:v>
                </c:pt>
                <c:pt idx="66">
                  <c:v>2.5432939999999999</c:v>
                </c:pt>
                <c:pt idx="67">
                  <c:v>2.5367660000000001</c:v>
                </c:pt>
                <c:pt idx="68">
                  <c:v>2.4826040000000003</c:v>
                </c:pt>
                <c:pt idx="69">
                  <c:v>2.4446530000000002</c:v>
                </c:pt>
                <c:pt idx="70">
                  <c:v>2.3753829999999998</c:v>
                </c:pt>
                <c:pt idx="71">
                  <c:v>2.3103180000000001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1.0176190476190476</c:v>
                </c:pt>
                <c:pt idx="45">
                  <c:v>1.1007142857142858</c:v>
                </c:pt>
                <c:pt idx="46">
                  <c:v>1.0645238095238094</c:v>
                </c:pt>
                <c:pt idx="47">
                  <c:v>1.2135714285714285</c:v>
                </c:pt>
                <c:pt idx="48">
                  <c:v>1.2142857142857142</c:v>
                </c:pt>
                <c:pt idx="49">
                  <c:v>1.2142857142857142</c:v>
                </c:pt>
                <c:pt idx="50">
                  <c:v>1.2142857142857142</c:v>
                </c:pt>
                <c:pt idx="51">
                  <c:v>1.2142857142857142</c:v>
                </c:pt>
                <c:pt idx="52">
                  <c:v>1.2142857142857142</c:v>
                </c:pt>
                <c:pt idx="53">
                  <c:v>1.2142857142857142</c:v>
                </c:pt>
                <c:pt idx="54">
                  <c:v>1.2380952380952381</c:v>
                </c:pt>
                <c:pt idx="55">
                  <c:v>1.2380952380952381</c:v>
                </c:pt>
                <c:pt idx="56">
                  <c:v>1.2380952380952381</c:v>
                </c:pt>
                <c:pt idx="57">
                  <c:v>1.2380952380952381</c:v>
                </c:pt>
                <c:pt idx="58">
                  <c:v>1.2380952380952381</c:v>
                </c:pt>
                <c:pt idx="59">
                  <c:v>1.2380952380952381</c:v>
                </c:pt>
                <c:pt idx="60">
                  <c:v>1.2380952380952381</c:v>
                </c:pt>
                <c:pt idx="61">
                  <c:v>1.2380952380952381</c:v>
                </c:pt>
                <c:pt idx="62">
                  <c:v>1.2380952380952381</c:v>
                </c:pt>
                <c:pt idx="63">
                  <c:v>1.2619047619047619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1.2857142857142858</c:v>
                </c:pt>
                <c:pt idx="67">
                  <c:v>1.3095238095238095</c:v>
                </c:pt>
                <c:pt idx="68">
                  <c:v>1.3095238095238095</c:v>
                </c:pt>
                <c:pt idx="69">
                  <c:v>1.3333333333333333</c:v>
                </c:pt>
                <c:pt idx="70">
                  <c:v>1.3333333333333333</c:v>
                </c:pt>
                <c:pt idx="71">
                  <c:v>1.3571428571428572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88800"/>
        <c:axId val="200388240"/>
      </c:lineChart>
      <c:scatterChart>
        <c:scatterStyle val="lineMarker"/>
        <c:varyColors val="0"/>
        <c:ser>
          <c:idx val="3"/>
          <c:order val="3"/>
          <c:tx>
            <c:v>Forecast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9680365296803651E-2"/>
                  <c:y val="3.14960629921259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'Fig2'!$A$103:$A$105</c:f>
              <c:numCache>
                <c:formatCode>General</c:formatCode>
                <c:ptCount val="3"/>
                <c:pt idx="1">
                  <c:v>48</c:v>
                </c:pt>
                <c:pt idx="2">
                  <c:v>48</c:v>
                </c:pt>
              </c:numCache>
            </c:numRef>
          </c:xVal>
          <c:yVal>
            <c:numRef>
              <c:f>'Fig2'!$B$103:$B$105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8880"/>
        <c:axId val="200397760"/>
      </c:scatterChart>
      <c:dateAx>
        <c:axId val="2003888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20038824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00388240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200388800"/>
        <c:crosses val="autoZero"/>
        <c:crossBetween val="between"/>
      </c:valAx>
      <c:valAx>
        <c:axId val="200398880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00397760"/>
        <c:crosses val="max"/>
        <c:crossBetween val="midCat"/>
      </c:valAx>
      <c:valAx>
        <c:axId val="2003977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200398880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4063369647287239"/>
          <c:y val="0.17827309777232619"/>
          <c:w val="0.30083540071189729"/>
          <c:h val="0.1833369053720355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consumption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9.9525166191847189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301899392753844"/>
          <c:w val="0.87778091841088424"/>
          <c:h val="0.5215515072450263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'Fig17'!$J$26:$M$26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'Fig17'!$J$27:$M$27</c:f>
              <c:numCache>
                <c:formatCode>0.00</c:formatCode>
                <c:ptCount val="4"/>
                <c:pt idx="0">
                  <c:v>4.0202413159999999</c:v>
                </c:pt>
                <c:pt idx="1">
                  <c:v>1.113807689999998</c:v>
                </c:pt>
                <c:pt idx="2">
                  <c:v>-1.2102017069999995</c:v>
                </c:pt>
                <c:pt idx="3">
                  <c:v>0.71623274000000237</c:v>
                </c:pt>
              </c:numCache>
            </c:numRef>
          </c:val>
        </c:ser>
        <c:ser>
          <c:idx val="3"/>
          <c:order val="3"/>
          <c:tx>
            <c:v>Residential and comm.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'Fig17'!$J$29:$M$29</c:f>
              <c:numCache>
                <c:formatCode>0.00</c:formatCode>
                <c:ptCount val="4"/>
                <c:pt idx="0">
                  <c:v>-2.0419506849999962</c:v>
                </c:pt>
                <c:pt idx="1">
                  <c:v>-1.0390593097000007</c:v>
                </c:pt>
                <c:pt idx="2">
                  <c:v>1.1502755152999988</c:v>
                </c:pt>
                <c:pt idx="3">
                  <c:v>1.5324945499997966E-2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'Fig17'!$J$28:$M$28</c:f>
              <c:numCache>
                <c:formatCode>0.00</c:formatCode>
                <c:ptCount val="4"/>
                <c:pt idx="0">
                  <c:v>-0.3053397259999997</c:v>
                </c:pt>
                <c:pt idx="1">
                  <c:v>0.38727145199999669</c:v>
                </c:pt>
                <c:pt idx="2">
                  <c:v>0.12728882200000058</c:v>
                </c:pt>
                <c:pt idx="3">
                  <c:v>0.41106942500000088</c:v>
                </c:pt>
              </c:numCache>
            </c:numRef>
          </c:val>
        </c:ser>
        <c:ser>
          <c:idx val="5"/>
          <c:order val="5"/>
          <c:tx>
            <c:v>Other (right axis)</c:v>
          </c:tx>
          <c:spPr>
            <a:solidFill>
              <a:schemeClr val="accent6"/>
            </a:solidFill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'Fig17'!$J$30:$M$30</c:f>
              <c:numCache>
                <c:formatCode>0.00</c:formatCode>
                <c:ptCount val="4"/>
                <c:pt idx="0">
                  <c:v>0.12209040999998422</c:v>
                </c:pt>
                <c:pt idx="1">
                  <c:v>-4.1866603299979488E-2</c:v>
                </c:pt>
                <c:pt idx="2">
                  <c:v>0.23357368569999437</c:v>
                </c:pt>
                <c:pt idx="3">
                  <c:v>0.33088319050000337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15232"/>
        <c:axId val="618015792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'Fig17'!$C$37:$C$84</c:f>
              <c:numCache>
                <c:formatCode>#,##0.00</c:formatCode>
                <c:ptCount val="48"/>
                <c:pt idx="0">
                  <c:v>100.41003318999999</c:v>
                </c:pt>
                <c:pt idx="1">
                  <c:v>104.44425864999999</c:v>
                </c:pt>
                <c:pt idx="2">
                  <c:v>83.604644449000006</c:v>
                </c:pt>
                <c:pt idx="3">
                  <c:v>66.952332670000004</c:v>
                </c:pt>
                <c:pt idx="4">
                  <c:v>59.977733190999999</c:v>
                </c:pt>
                <c:pt idx="5">
                  <c:v>63.382722637000001</c:v>
                </c:pt>
                <c:pt idx="6">
                  <c:v>66.729903965000005</c:v>
                </c:pt>
                <c:pt idx="7">
                  <c:v>66.232763872000007</c:v>
                </c:pt>
                <c:pt idx="8">
                  <c:v>63.416961596999997</c:v>
                </c:pt>
                <c:pt idx="9">
                  <c:v>64.126605358000006</c:v>
                </c:pt>
                <c:pt idx="10">
                  <c:v>74.995261769999999</c:v>
                </c:pt>
                <c:pt idx="11">
                  <c:v>83.488269318999997</c:v>
                </c:pt>
                <c:pt idx="12">
                  <c:v>100.05019445000001</c:v>
                </c:pt>
                <c:pt idx="13">
                  <c:v>91.789118311999999</c:v>
                </c:pt>
                <c:pt idx="14">
                  <c:v>76.312709971000004</c:v>
                </c:pt>
                <c:pt idx="15">
                  <c:v>69.78135657</c:v>
                </c:pt>
                <c:pt idx="16">
                  <c:v>63.741155286999998</c:v>
                </c:pt>
                <c:pt idx="17">
                  <c:v>66.953196297000005</c:v>
                </c:pt>
                <c:pt idx="18">
                  <c:v>70.793401809000002</c:v>
                </c:pt>
                <c:pt idx="19">
                  <c:v>71.567944132999997</c:v>
                </c:pt>
                <c:pt idx="20">
                  <c:v>65.236754297000004</c:v>
                </c:pt>
                <c:pt idx="21">
                  <c:v>62.220527742000002</c:v>
                </c:pt>
                <c:pt idx="22">
                  <c:v>71.705821999999998</c:v>
                </c:pt>
                <c:pt idx="23">
                  <c:v>90.951402999999999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90.951402999999999</c:v>
                </c:pt>
                <c:pt idx="24">
                  <c:v>98.575339999999997</c:v>
                </c:pt>
                <c:pt idx="25">
                  <c:v>94.373379999999997</c:v>
                </c:pt>
                <c:pt idx="26">
                  <c:v>80.525949999999995</c:v>
                </c:pt>
                <c:pt idx="27">
                  <c:v>68.941739999999996</c:v>
                </c:pt>
                <c:pt idx="28">
                  <c:v>63.082230000000003</c:v>
                </c:pt>
                <c:pt idx="29">
                  <c:v>65.191239999999993</c:v>
                </c:pt>
                <c:pt idx="30">
                  <c:v>68.243480000000005</c:v>
                </c:pt>
                <c:pt idx="31">
                  <c:v>68.633359999999996</c:v>
                </c:pt>
                <c:pt idx="32">
                  <c:v>64.044309999999996</c:v>
                </c:pt>
                <c:pt idx="33">
                  <c:v>64.879670000000004</c:v>
                </c:pt>
                <c:pt idx="34">
                  <c:v>76.658779999999993</c:v>
                </c:pt>
                <c:pt idx="35">
                  <c:v>92.324070000000006</c:v>
                </c:pt>
                <c:pt idx="36">
                  <c:v>99.962190000000007</c:v>
                </c:pt>
                <c:pt idx="37">
                  <c:v>96.024150000000006</c:v>
                </c:pt>
                <c:pt idx="38">
                  <c:v>82.639340000000004</c:v>
                </c:pt>
                <c:pt idx="39">
                  <c:v>70.471239999999995</c:v>
                </c:pt>
                <c:pt idx="40">
                  <c:v>64.549869999999999</c:v>
                </c:pt>
                <c:pt idx="41">
                  <c:v>66.533000000000001</c:v>
                </c:pt>
                <c:pt idx="42">
                  <c:v>69.717529999999996</c:v>
                </c:pt>
                <c:pt idx="43">
                  <c:v>70.342169999999996</c:v>
                </c:pt>
                <c:pt idx="44">
                  <c:v>65.449520000000007</c:v>
                </c:pt>
                <c:pt idx="45">
                  <c:v>66.012770000000003</c:v>
                </c:pt>
                <c:pt idx="46">
                  <c:v>77.861329999999995</c:v>
                </c:pt>
                <c:pt idx="47">
                  <c:v>93.596329999999995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14112"/>
        <c:axId val="618014672"/>
      </c:lineChart>
      <c:dateAx>
        <c:axId val="61801411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1801467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8014672"/>
        <c:scaling>
          <c:orientation val="minMax"/>
          <c:max val="1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8014112"/>
        <c:crosses val="autoZero"/>
        <c:crossBetween val="between"/>
        <c:majorUnit val="10"/>
      </c:valAx>
      <c:catAx>
        <c:axId val="6180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618015792"/>
        <c:crossesAt val="0"/>
        <c:auto val="1"/>
        <c:lblAlgn val="ctr"/>
        <c:lblOffset val="100"/>
        <c:noMultiLvlLbl val="0"/>
      </c:catAx>
      <c:valAx>
        <c:axId val="618015792"/>
        <c:scaling>
          <c:orientation val="minMax"/>
          <c:max val="8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8015232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7.135979953725298E-2"/>
          <c:y val="0.79119566335615099"/>
          <c:w val="0.88176638176632016"/>
          <c:h val="0.1290168847004432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production and imports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8.988491823137500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194582384519E-2"/>
          <c:y val="0.1731954215782199"/>
          <c:w val="0.88334110675189992"/>
          <c:h val="0.52391309074531356"/>
        </c:manualLayout>
      </c:layout>
      <c:barChart>
        <c:barDir val="col"/>
        <c:grouping val="clustered"/>
        <c:varyColors val="0"/>
        <c:ser>
          <c:idx val="2"/>
          <c:order val="2"/>
          <c:tx>
            <c:v>Federal Gulf of Mexico production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'Fig18'!$J$26:$M$26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'Fig18'!$J$27:$M$27</c:f>
              <c:numCache>
                <c:formatCode>0.00</c:formatCode>
                <c:ptCount val="4"/>
                <c:pt idx="0">
                  <c:v>9.484391780000001E-2</c:v>
                </c:pt>
                <c:pt idx="1">
                  <c:v>-0.19269283999999987</c:v>
                </c:pt>
                <c:pt idx="2">
                  <c:v>-5.8609439400000074E-2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U.S. non-Gulf of Mexico production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'Fig18'!$J$28:$M$28</c:f>
              <c:numCache>
                <c:formatCode>0.00</c:formatCode>
                <c:ptCount val="4"/>
                <c:pt idx="0">
                  <c:v>3.3440089202200056</c:v>
                </c:pt>
                <c:pt idx="1">
                  <c:v>-1.2040543499799981</c:v>
                </c:pt>
                <c:pt idx="2">
                  <c:v>1.7567103574899932</c:v>
                </c:pt>
                <c:pt idx="3">
                  <c:v>3.2671269322700027</c:v>
                </c:pt>
              </c:numCache>
            </c:numRef>
          </c:val>
        </c:ser>
        <c:ser>
          <c:idx val="4"/>
          <c:order val="4"/>
          <c:tx>
            <c:v>U.S. net imports (right axis)</c:v>
          </c:tx>
          <c:spPr>
            <a:solidFill>
              <a:schemeClr val="accent3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'Fig18'!$J$29:$M$29</c:f>
              <c:numCache>
                <c:formatCode>0.00</c:formatCode>
                <c:ptCount val="4"/>
                <c:pt idx="0">
                  <c:v>-0.67549469309999965</c:v>
                </c:pt>
                <c:pt idx="1">
                  <c:v>-0.8702825111000001</c:v>
                </c:pt>
                <c:pt idx="2">
                  <c:v>-1.01187618209</c:v>
                </c:pt>
                <c:pt idx="3">
                  <c:v>-1.3223011126099999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022512"/>
        <c:axId val="618023072"/>
      </c:barChart>
      <c:lineChart>
        <c:grouping val="standard"/>
        <c:varyColors val="0"/>
        <c:ser>
          <c:idx val="0"/>
          <c:order val="0"/>
          <c:tx>
            <c:v>Total marketed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'Fig18'!$C$35:$C$82</c:f>
              <c:numCache>
                <c:formatCode>#,##0.00</c:formatCode>
                <c:ptCount val="48"/>
                <c:pt idx="0">
                  <c:v>77.138884871000002</c:v>
                </c:pt>
                <c:pt idx="1">
                  <c:v>78.307429607000003</c:v>
                </c:pt>
                <c:pt idx="2">
                  <c:v>78.684204805999997</c:v>
                </c:pt>
                <c:pt idx="3">
                  <c:v>79.712402166999993</c:v>
                </c:pt>
                <c:pt idx="4">
                  <c:v>78.848494097</c:v>
                </c:pt>
                <c:pt idx="5">
                  <c:v>78.948249532999995</c:v>
                </c:pt>
                <c:pt idx="6">
                  <c:v>78.961244968000003</c:v>
                </c:pt>
                <c:pt idx="7">
                  <c:v>78.905021871000002</c:v>
                </c:pt>
                <c:pt idx="8">
                  <c:v>79.667475033000002</c:v>
                </c:pt>
                <c:pt idx="9">
                  <c:v>78.755342386999999</c:v>
                </c:pt>
                <c:pt idx="10">
                  <c:v>78.737742299999994</c:v>
                </c:pt>
                <c:pt idx="11">
                  <c:v>78.653604548000004</c:v>
                </c:pt>
                <c:pt idx="12">
                  <c:v>78.184862031999998</c:v>
                </c:pt>
                <c:pt idx="13">
                  <c:v>79.433360483000001</c:v>
                </c:pt>
                <c:pt idx="14">
                  <c:v>78.413489999999996</c:v>
                </c:pt>
                <c:pt idx="15">
                  <c:v>77.985209166999994</c:v>
                </c:pt>
                <c:pt idx="16">
                  <c:v>77.758497097000003</c:v>
                </c:pt>
                <c:pt idx="17">
                  <c:v>76.810003933000004</c:v>
                </c:pt>
                <c:pt idx="18">
                  <c:v>76.528089257999994</c:v>
                </c:pt>
                <c:pt idx="19">
                  <c:v>77.209808065000004</c:v>
                </c:pt>
                <c:pt idx="20">
                  <c:v>76.786066466999998</c:v>
                </c:pt>
                <c:pt idx="21">
                  <c:v>75.839509871000004</c:v>
                </c:pt>
                <c:pt idx="22">
                  <c:v>76.682460000000006</c:v>
                </c:pt>
                <c:pt idx="23">
                  <c:v>77.001900000000006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Marketed 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'Fig18'!$D$35:$D$82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77.001900000000006</c:v>
                </c:pt>
                <c:pt idx="24">
                  <c:v>77.228560000000002</c:v>
                </c:pt>
                <c:pt idx="25">
                  <c:v>77.682320000000004</c:v>
                </c:pt>
                <c:pt idx="26">
                  <c:v>78.059790000000007</c:v>
                </c:pt>
                <c:pt idx="27">
                  <c:v>78.450220000000002</c:v>
                </c:pt>
                <c:pt idx="28">
                  <c:v>78.607759999999999</c:v>
                </c:pt>
                <c:pt idx="29">
                  <c:v>78.572950000000006</c:v>
                </c:pt>
                <c:pt idx="30">
                  <c:v>78.94623</c:v>
                </c:pt>
                <c:pt idx="31">
                  <c:v>79.567679999999996</c:v>
                </c:pt>
                <c:pt idx="32">
                  <c:v>79.92116</c:v>
                </c:pt>
                <c:pt idx="33">
                  <c:v>80.339219999999997</c:v>
                </c:pt>
                <c:pt idx="34">
                  <c:v>80.605720000000005</c:v>
                </c:pt>
                <c:pt idx="35">
                  <c:v>80.841809999999995</c:v>
                </c:pt>
                <c:pt idx="36">
                  <c:v>81.138379999999998</c:v>
                </c:pt>
                <c:pt idx="37">
                  <c:v>81.555589999999995</c:v>
                </c:pt>
                <c:pt idx="38">
                  <c:v>81.785740000000004</c:v>
                </c:pt>
                <c:pt idx="39">
                  <c:v>81.809690000000003</c:v>
                </c:pt>
                <c:pt idx="40">
                  <c:v>81.777540000000002</c:v>
                </c:pt>
                <c:pt idx="41">
                  <c:v>81.7286</c:v>
                </c:pt>
                <c:pt idx="42">
                  <c:v>81.942409999999995</c:v>
                </c:pt>
                <c:pt idx="43">
                  <c:v>82.432829999999996</c:v>
                </c:pt>
                <c:pt idx="44">
                  <c:v>82.736519999999999</c:v>
                </c:pt>
                <c:pt idx="45">
                  <c:v>83.203289999999996</c:v>
                </c:pt>
                <c:pt idx="46">
                  <c:v>83.700069999999997</c:v>
                </c:pt>
                <c:pt idx="47">
                  <c:v>84.256169999999997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21392"/>
        <c:axId val="618021952"/>
      </c:lineChart>
      <c:dateAx>
        <c:axId val="61802139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1802195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8021952"/>
        <c:scaling>
          <c:orientation val="minMax"/>
          <c:max val="88"/>
          <c:min val="6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8021392"/>
        <c:crosses val="autoZero"/>
        <c:crossBetween val="between"/>
        <c:majorUnit val="2"/>
      </c:valAx>
      <c:catAx>
        <c:axId val="61802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618023072"/>
        <c:crossesAt val="0"/>
        <c:auto val="1"/>
        <c:lblAlgn val="ctr"/>
        <c:lblOffset val="100"/>
        <c:noMultiLvlLbl val="0"/>
      </c:catAx>
      <c:valAx>
        <c:axId val="618023072"/>
        <c:scaling>
          <c:orientation val="minMax"/>
          <c:max val="9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8022512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1329437478851729E-2"/>
          <c:y val="0.7760965382286199"/>
          <c:w val="0.97354226020892731"/>
          <c:h val="0.153099442451366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working natural gas in storage</a:t>
            </a:r>
          </a:p>
          <a:p>
            <a:pPr algn="l">
              <a:defRPr sz="1400"/>
            </a:pPr>
            <a:r>
              <a:rPr lang="en-US" sz="1000" b="0"/>
              <a:t>billion cubic feet</a:t>
            </a:r>
          </a:p>
        </c:rich>
      </c:tx>
      <c:layout>
        <c:manualLayout>
          <c:xMode val="edge"/>
          <c:yMode val="edge"/>
          <c:x val="9.292385460364463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93908667399767E-2"/>
          <c:y val="0.17117395828480017"/>
          <c:w val="0.81314639088917362"/>
          <c:h val="0.59641553681529458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'Fig19'!$C$40:$C$111</c:f>
              <c:numCache>
                <c:formatCode>0.0</c:formatCode>
                <c:ptCount val="72"/>
                <c:pt idx="0">
                  <c:v>1924.922</c:v>
                </c:pt>
                <c:pt idx="1">
                  <c:v>1199.9870000000001</c:v>
                </c:pt>
                <c:pt idx="2">
                  <c:v>857.31</c:v>
                </c:pt>
                <c:pt idx="3">
                  <c:v>1066.3800000000001</c:v>
                </c:pt>
                <c:pt idx="4">
                  <c:v>1547.944</c:v>
                </c:pt>
                <c:pt idx="5">
                  <c:v>2005.4749999999999</c:v>
                </c:pt>
                <c:pt idx="6">
                  <c:v>2399.9740000000002</c:v>
                </c:pt>
                <c:pt idx="7">
                  <c:v>2768.3980000000001</c:v>
                </c:pt>
                <c:pt idx="8">
                  <c:v>3187.0160000000001</c:v>
                </c:pt>
                <c:pt idx="9">
                  <c:v>3587.27</c:v>
                </c:pt>
                <c:pt idx="10">
                  <c:v>3426.8679999999999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2889.8919999999998</c:v>
                </c:pt>
                <c:pt idx="24">
                  <c:v>1924.922</c:v>
                </c:pt>
                <c:pt idx="25">
                  <c:v>1199.9870000000001</c:v>
                </c:pt>
                <c:pt idx="26">
                  <c:v>857.31</c:v>
                </c:pt>
                <c:pt idx="27">
                  <c:v>1066.3800000000001</c:v>
                </c:pt>
                <c:pt idx="28">
                  <c:v>1547.944</c:v>
                </c:pt>
                <c:pt idx="29">
                  <c:v>2005.4749999999999</c:v>
                </c:pt>
                <c:pt idx="30">
                  <c:v>2399.9740000000002</c:v>
                </c:pt>
                <c:pt idx="31">
                  <c:v>2768.3980000000001</c:v>
                </c:pt>
                <c:pt idx="32">
                  <c:v>3187.0160000000001</c:v>
                </c:pt>
                <c:pt idx="33">
                  <c:v>3587.27</c:v>
                </c:pt>
                <c:pt idx="34">
                  <c:v>3426.8679999999999</c:v>
                </c:pt>
                <c:pt idx="35">
                  <c:v>2889.8919999999998</c:v>
                </c:pt>
                <c:pt idx="36">
                  <c:v>1924.922</c:v>
                </c:pt>
                <c:pt idx="37">
                  <c:v>1199.9870000000001</c:v>
                </c:pt>
                <c:pt idx="38">
                  <c:v>857.31</c:v>
                </c:pt>
                <c:pt idx="39">
                  <c:v>1066.3800000000001</c:v>
                </c:pt>
                <c:pt idx="40">
                  <c:v>1547.944</c:v>
                </c:pt>
                <c:pt idx="41">
                  <c:v>2005.4749999999999</c:v>
                </c:pt>
                <c:pt idx="42">
                  <c:v>2399.9740000000002</c:v>
                </c:pt>
                <c:pt idx="43">
                  <c:v>2768.3980000000001</c:v>
                </c:pt>
                <c:pt idx="44">
                  <c:v>3187.0160000000001</c:v>
                </c:pt>
                <c:pt idx="45">
                  <c:v>3587.27</c:v>
                </c:pt>
                <c:pt idx="46">
                  <c:v>3426.8679999999999</c:v>
                </c:pt>
                <c:pt idx="47">
                  <c:v>2889.8919999999998</c:v>
                </c:pt>
                <c:pt idx="48">
                  <c:v>1924.922</c:v>
                </c:pt>
                <c:pt idx="49">
                  <c:v>1199.9870000000001</c:v>
                </c:pt>
                <c:pt idx="50">
                  <c:v>857.31</c:v>
                </c:pt>
                <c:pt idx="51">
                  <c:v>1066.3800000000001</c:v>
                </c:pt>
                <c:pt idx="52">
                  <c:v>1547.944</c:v>
                </c:pt>
                <c:pt idx="53">
                  <c:v>2005.4749999999999</c:v>
                </c:pt>
                <c:pt idx="54">
                  <c:v>2399.9740000000002</c:v>
                </c:pt>
                <c:pt idx="55">
                  <c:v>2768.3980000000001</c:v>
                </c:pt>
                <c:pt idx="56">
                  <c:v>3187.0160000000001</c:v>
                </c:pt>
                <c:pt idx="57">
                  <c:v>3587.27</c:v>
                </c:pt>
                <c:pt idx="58">
                  <c:v>3426.8679999999999</c:v>
                </c:pt>
                <c:pt idx="59">
                  <c:v>2889.8919999999998</c:v>
                </c:pt>
                <c:pt idx="60">
                  <c:v>1924.922</c:v>
                </c:pt>
                <c:pt idx="61">
                  <c:v>1199.9870000000001</c:v>
                </c:pt>
                <c:pt idx="62">
                  <c:v>857.31</c:v>
                </c:pt>
                <c:pt idx="63">
                  <c:v>1066.3800000000001</c:v>
                </c:pt>
                <c:pt idx="64">
                  <c:v>1547.944</c:v>
                </c:pt>
                <c:pt idx="65">
                  <c:v>2005.4749999999999</c:v>
                </c:pt>
                <c:pt idx="66">
                  <c:v>2399.9740000000002</c:v>
                </c:pt>
                <c:pt idx="67">
                  <c:v>2768.3980000000001</c:v>
                </c:pt>
                <c:pt idx="68">
                  <c:v>3187.0160000000001</c:v>
                </c:pt>
                <c:pt idx="69">
                  <c:v>3587.27</c:v>
                </c:pt>
                <c:pt idx="70">
                  <c:v>3426.8679999999999</c:v>
                </c:pt>
                <c:pt idx="71">
                  <c:v>2889.8919999999998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'Fig19'!$E$40:$E$111</c:f>
              <c:numCache>
                <c:formatCode>0.0</c:formatCode>
                <c:ptCount val="72"/>
                <c:pt idx="0">
                  <c:v>1024.3829999999998</c:v>
                </c:pt>
                <c:pt idx="1">
                  <c:v>1345.6179999999999</c:v>
                </c:pt>
                <c:pt idx="2">
                  <c:v>1638.3830000000003</c:v>
                </c:pt>
                <c:pt idx="3">
                  <c:v>1588.0329999999999</c:v>
                </c:pt>
                <c:pt idx="4">
                  <c:v>1427.5459999999998</c:v>
                </c:pt>
                <c:pt idx="5">
                  <c:v>1191.1120000000001</c:v>
                </c:pt>
                <c:pt idx="6">
                  <c:v>929.06299999999965</c:v>
                </c:pt>
                <c:pt idx="7">
                  <c:v>684.48599999999988</c:v>
                </c:pt>
                <c:pt idx="8">
                  <c:v>529.76499999999987</c:v>
                </c:pt>
                <c:pt idx="9">
                  <c:v>437.23100000000022</c:v>
                </c:pt>
                <c:pt idx="10">
                  <c:v>556.11814289999984</c:v>
                </c:pt>
                <c:pt idx="11">
                  <c:v>785.08300000000008</c:v>
                </c:pt>
                <c:pt idx="12">
                  <c:v>1024.3829999999998</c:v>
                </c:pt>
                <c:pt idx="13">
                  <c:v>1345.6179999999999</c:v>
                </c:pt>
                <c:pt idx="14">
                  <c:v>1638.3830000000003</c:v>
                </c:pt>
                <c:pt idx="15">
                  <c:v>1588.0329999999999</c:v>
                </c:pt>
                <c:pt idx="16">
                  <c:v>1427.5459999999998</c:v>
                </c:pt>
                <c:pt idx="17">
                  <c:v>1191.1120000000001</c:v>
                </c:pt>
                <c:pt idx="18">
                  <c:v>929.06299999999965</c:v>
                </c:pt>
                <c:pt idx="19">
                  <c:v>684.48599999999988</c:v>
                </c:pt>
                <c:pt idx="20">
                  <c:v>529.76499999999987</c:v>
                </c:pt>
                <c:pt idx="21">
                  <c:v>437.23100000000022</c:v>
                </c:pt>
                <c:pt idx="22">
                  <c:v>556.11814289999984</c:v>
                </c:pt>
                <c:pt idx="23">
                  <c:v>785.08300000000008</c:v>
                </c:pt>
                <c:pt idx="24">
                  <c:v>1024.3829999999998</c:v>
                </c:pt>
                <c:pt idx="25">
                  <c:v>1345.6179999999999</c:v>
                </c:pt>
                <c:pt idx="26">
                  <c:v>1638.3830000000003</c:v>
                </c:pt>
                <c:pt idx="27">
                  <c:v>1588.0329999999999</c:v>
                </c:pt>
                <c:pt idx="28">
                  <c:v>1427.5459999999998</c:v>
                </c:pt>
                <c:pt idx="29">
                  <c:v>1191.1120000000001</c:v>
                </c:pt>
                <c:pt idx="30">
                  <c:v>929.06299999999965</c:v>
                </c:pt>
                <c:pt idx="31">
                  <c:v>684.48599999999988</c:v>
                </c:pt>
                <c:pt idx="32">
                  <c:v>529.76499999999987</c:v>
                </c:pt>
                <c:pt idx="33">
                  <c:v>437.23100000000022</c:v>
                </c:pt>
                <c:pt idx="34">
                  <c:v>556.11814289999984</c:v>
                </c:pt>
                <c:pt idx="35">
                  <c:v>785.08300000000008</c:v>
                </c:pt>
                <c:pt idx="36">
                  <c:v>1024.3829999999998</c:v>
                </c:pt>
                <c:pt idx="37">
                  <c:v>1345.6179999999999</c:v>
                </c:pt>
                <c:pt idx="38">
                  <c:v>1638.3830000000003</c:v>
                </c:pt>
                <c:pt idx="39">
                  <c:v>1588.0329999999999</c:v>
                </c:pt>
                <c:pt idx="40">
                  <c:v>1427.5459999999998</c:v>
                </c:pt>
                <c:pt idx="41">
                  <c:v>1191.1120000000001</c:v>
                </c:pt>
                <c:pt idx="42">
                  <c:v>929.06299999999965</c:v>
                </c:pt>
                <c:pt idx="43">
                  <c:v>684.48599999999988</c:v>
                </c:pt>
                <c:pt idx="44">
                  <c:v>529.76499999999987</c:v>
                </c:pt>
                <c:pt idx="45">
                  <c:v>437.23100000000022</c:v>
                </c:pt>
                <c:pt idx="46">
                  <c:v>556.11814289999984</c:v>
                </c:pt>
                <c:pt idx="47">
                  <c:v>785.08300000000008</c:v>
                </c:pt>
                <c:pt idx="48">
                  <c:v>1024.3829999999998</c:v>
                </c:pt>
                <c:pt idx="49">
                  <c:v>1345.6179999999999</c:v>
                </c:pt>
                <c:pt idx="50">
                  <c:v>1638.3830000000003</c:v>
                </c:pt>
                <c:pt idx="51">
                  <c:v>1588.0329999999999</c:v>
                </c:pt>
                <c:pt idx="52">
                  <c:v>1427.5459999999998</c:v>
                </c:pt>
                <c:pt idx="53">
                  <c:v>1191.1120000000001</c:v>
                </c:pt>
                <c:pt idx="54">
                  <c:v>929.06299999999965</c:v>
                </c:pt>
                <c:pt idx="55">
                  <c:v>684.48599999999988</c:v>
                </c:pt>
                <c:pt idx="56">
                  <c:v>529.76499999999987</c:v>
                </c:pt>
                <c:pt idx="57">
                  <c:v>437.23100000000022</c:v>
                </c:pt>
                <c:pt idx="58">
                  <c:v>556.11814289999984</c:v>
                </c:pt>
                <c:pt idx="59">
                  <c:v>785.08300000000008</c:v>
                </c:pt>
                <c:pt idx="60">
                  <c:v>1024.3829999999998</c:v>
                </c:pt>
                <c:pt idx="61">
                  <c:v>1345.6179999999999</c:v>
                </c:pt>
                <c:pt idx="62">
                  <c:v>1638.3830000000003</c:v>
                </c:pt>
                <c:pt idx="63">
                  <c:v>1588.0329999999999</c:v>
                </c:pt>
                <c:pt idx="64">
                  <c:v>1427.5459999999998</c:v>
                </c:pt>
                <c:pt idx="65">
                  <c:v>1191.1120000000001</c:v>
                </c:pt>
                <c:pt idx="66">
                  <c:v>929.06299999999965</c:v>
                </c:pt>
                <c:pt idx="67">
                  <c:v>684.48599999999988</c:v>
                </c:pt>
                <c:pt idx="68">
                  <c:v>529.76499999999987</c:v>
                </c:pt>
                <c:pt idx="69">
                  <c:v>437.23100000000022</c:v>
                </c:pt>
                <c:pt idx="70">
                  <c:v>556.11814289999984</c:v>
                </c:pt>
                <c:pt idx="71">
                  <c:v>785.08300000000008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8672"/>
        <c:axId val="618029232"/>
      </c:areaChart>
      <c:barChart>
        <c:barDir val="col"/>
        <c:grouping val="clustered"/>
        <c:varyColors val="0"/>
        <c:ser>
          <c:idx val="3"/>
          <c:order val="4"/>
          <c:tx>
            <c:v>Deviation from average</c:v>
          </c:tx>
          <c:spPr>
            <a:solidFill>
              <a:schemeClr val="accent3"/>
            </a:solidFill>
          </c:spPr>
          <c:invertIfNegative val="0"/>
          <c:val>
            <c:numRef>
              <c:f>'Fig19'!$G$40:$G$111</c:f>
              <c:numCache>
                <c:formatCode>0.0%</c:formatCode>
                <c:ptCount val="72"/>
                <c:pt idx="0">
                  <c:v>4.6341406686100539E-2</c:v>
                </c:pt>
                <c:pt idx="1">
                  <c:v>5.3065659987272973E-2</c:v>
                </c:pt>
                <c:pt idx="2">
                  <c:v>-4.7295119681111886E-2</c:v>
                </c:pt>
                <c:pt idx="3">
                  <c:v>-7.1399246762963831E-2</c:v>
                </c:pt>
                <c:pt idx="4">
                  <c:v>-5.2481032194627519E-2</c:v>
                </c:pt>
                <c:pt idx="5">
                  <c:v>-2.9577910412858954E-2</c:v>
                </c:pt>
                <c:pt idx="6">
                  <c:v>-1.0743227630177432E-2</c:v>
                </c:pt>
                <c:pt idx="7">
                  <c:v>-1.8205243092608292E-3</c:v>
                </c:pt>
                <c:pt idx="8">
                  <c:v>2.1807000203950544E-3</c:v>
                </c:pt>
                <c:pt idx="9">
                  <c:v>-1.1581217315068892E-2</c:v>
                </c:pt>
                <c:pt idx="10">
                  <c:v>-3.8554717186518594E-2</c:v>
                </c:pt>
                <c:pt idx="11">
                  <c:v>-0.12135471717219659</c:v>
                </c:pt>
                <c:pt idx="12">
                  <c:v>-0.25381365130558842</c:v>
                </c:pt>
                <c:pt idx="13">
                  <c:v>-0.39806954799850436</c:v>
                </c:pt>
                <c:pt idx="14">
                  <c:v>-0.52509447313466462</c:v>
                </c:pt>
                <c:pt idx="15">
                  <c:v>-0.46623102078824896</c:v>
                </c:pt>
                <c:pt idx="16">
                  <c:v>-0.35374946582204614</c:v>
                </c:pt>
                <c:pt idx="17">
                  <c:v>-0.26355790097100662</c:v>
                </c:pt>
                <c:pt idx="18">
                  <c:v>-0.19158879449088739</c:v>
                </c:pt>
                <c:pt idx="19">
                  <c:v>-0.13967842396829544</c:v>
                </c:pt>
                <c:pt idx="20">
                  <c:v>-0.10395221162433843</c:v>
                </c:pt>
                <c:pt idx="21">
                  <c:v>-7.1068983175987199E-2</c:v>
                </c:pt>
                <c:pt idx="22">
                  <c:v>-8.6147290176430302E-2</c:v>
                </c:pt>
                <c:pt idx="23">
                  <c:v>-4.4940124885318067E-2</c:v>
                </c:pt>
                <c:pt idx="24">
                  <c:v>-6.3860246232090967E-2</c:v>
                </c:pt>
                <c:pt idx="25">
                  <c:v>-0.16026531776603936</c:v>
                </c:pt>
                <c:pt idx="26">
                  <c:v>-0.18008154342440508</c:v>
                </c:pt>
                <c:pt idx="27">
                  <c:v>-9.8048152831376245E-2</c:v>
                </c:pt>
                <c:pt idx="28">
                  <c:v>-4.1323204924106016E-2</c:v>
                </c:pt>
                <c:pt idx="29">
                  <c:v>-2.4742412807546743E-2</c:v>
                </c:pt>
                <c:pt idx="30">
                  <c:v>-1.2145162583359848E-2</c:v>
                </c:pt>
                <c:pt idx="31">
                  <c:v>9.9552989215641041E-3</c:v>
                </c:pt>
                <c:pt idx="32">
                  <c:v>1.8454274435764084E-2</c:v>
                </c:pt>
                <c:pt idx="33">
                  <c:v>2.300986006644079E-2</c:v>
                </c:pt>
                <c:pt idx="34">
                  <c:v>4.9400127386467485E-2</c:v>
                </c:pt>
                <c:pt idx="35">
                  <c:v>0.11734260251251838</c:v>
                </c:pt>
                <c:pt idx="36">
                  <c:v>0.14328327544501618</c:v>
                </c:pt>
                <c:pt idx="37">
                  <c:v>0.2769114734303515</c:v>
                </c:pt>
                <c:pt idx="38">
                  <c:v>0.38248521428553217</c:v>
                </c:pt>
                <c:pt idx="39">
                  <c:v>0.32864768414298995</c:v>
                </c:pt>
                <c:pt idx="40">
                  <c:v>0.24223615449987834</c:v>
                </c:pt>
                <c:pt idx="41">
                  <c:v>0.17383724055836813</c:v>
                </c:pt>
                <c:pt idx="42">
                  <c:v>0.12135832069615726</c:v>
                </c:pt>
                <c:pt idx="43">
                  <c:v>7.3035959690281427E-2</c:v>
                </c:pt>
                <c:pt idx="44">
                  <c:v>4.4994250084304577E-2</c:v>
                </c:pt>
                <c:pt idx="45">
                  <c:v>4.2152892349685667E-2</c:v>
                </c:pt>
                <c:pt idx="46">
                  <c:v>6.2154328640289691E-2</c:v>
                </c:pt>
                <c:pt idx="47">
                  <c:v>1.1288108077163184E-2</c:v>
                </c:pt>
                <c:pt idx="48">
                  <c:v>-2.0491301246666427E-2</c:v>
                </c:pt>
                <c:pt idx="49">
                  <c:v>-2.6031867947869491E-2</c:v>
                </c:pt>
                <c:pt idx="50">
                  <c:v>-3.3235908576794704E-2</c:v>
                </c:pt>
                <c:pt idx="51">
                  <c:v>-3.9094706027628101E-2</c:v>
                </c:pt>
                <c:pt idx="52">
                  <c:v>-4.6487551378358583E-2</c:v>
                </c:pt>
                <c:pt idx="53">
                  <c:v>-5.2338679897402596E-2</c:v>
                </c:pt>
                <c:pt idx="54">
                  <c:v>-5.4995125901303954E-2</c:v>
                </c:pt>
                <c:pt idx="55">
                  <c:v>-5.6636075568384681E-2</c:v>
                </c:pt>
                <c:pt idx="56">
                  <c:v>-5.344511635039173E-2</c:v>
                </c:pt>
                <c:pt idx="57">
                  <c:v>-5.0303098226944787E-2</c:v>
                </c:pt>
                <c:pt idx="58">
                  <c:v>-4.3198558469248916E-2</c:v>
                </c:pt>
                <c:pt idx="59">
                  <c:v>-6.7130243866202033E-2</c:v>
                </c:pt>
                <c:pt idx="60">
                  <c:v>-0.10096135954847119</c:v>
                </c:pt>
                <c:pt idx="61">
                  <c:v>-0.12107621113982681</c:v>
                </c:pt>
                <c:pt idx="62">
                  <c:v>-0.1366619577357292</c:v>
                </c:pt>
                <c:pt idx="63">
                  <c:v>-0.13395610218403897</c:v>
                </c:pt>
                <c:pt idx="64">
                  <c:v>-0.12113761576360593</c:v>
                </c:pt>
                <c:pt idx="65">
                  <c:v>-0.11174134318137541</c:v>
                </c:pt>
                <c:pt idx="66">
                  <c:v>-0.10738343426232022</c:v>
                </c:pt>
                <c:pt idx="67">
                  <c:v>-0.10766712902303333</c:v>
                </c:pt>
                <c:pt idx="68">
                  <c:v>-9.7056305201060344E-2</c:v>
                </c:pt>
                <c:pt idx="69">
                  <c:v>-8.8883591304845133E-2</c:v>
                </c:pt>
                <c:pt idx="70">
                  <c:v>-8.145011432056648E-2</c:v>
                </c:pt>
                <c:pt idx="71">
                  <c:v>-0.10791915105133099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618029792"/>
        <c:axId val="618030352"/>
      </c:barChart>
      <c:lineChart>
        <c:grouping val="standard"/>
        <c:varyColors val="0"/>
        <c:ser>
          <c:idx val="0"/>
          <c:order val="0"/>
          <c:tx>
            <c:v>Storage level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'Fig19'!$B$40:$B$111</c:f>
              <c:numCache>
                <c:formatCode>0.0</c:formatCode>
                <c:ptCount val="72"/>
                <c:pt idx="0">
                  <c:v>2699.2260000000001</c:v>
                </c:pt>
                <c:pt idx="1">
                  <c:v>2099.3539999999998</c:v>
                </c:pt>
                <c:pt idx="2">
                  <c:v>1719.8440000000001</c:v>
                </c:pt>
                <c:pt idx="3">
                  <c:v>1855.1869999999999</c:v>
                </c:pt>
                <c:pt idx="4">
                  <c:v>2269.5630000000001</c:v>
                </c:pt>
                <c:pt idx="5">
                  <c:v>2642.6480000000001</c:v>
                </c:pt>
                <c:pt idx="6">
                  <c:v>2936.86</c:v>
                </c:pt>
                <c:pt idx="7">
                  <c:v>3212.0059999999999</c:v>
                </c:pt>
                <c:pt idx="8">
                  <c:v>3564.5039999999999</c:v>
                </c:pt>
                <c:pt idx="9">
                  <c:v>3816.9949999999999</c:v>
                </c:pt>
                <c:pt idx="10">
                  <c:v>3605.3359999999998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3141.2220000000002</c:v>
                </c:pt>
                <c:pt idx="24">
                  <c:v>2414.9409999999998</c:v>
                </c:pt>
                <c:pt idx="25">
                  <c:v>1674.0650000000001</c:v>
                </c:pt>
                <c:pt idx="26">
                  <c:v>1480.135</c:v>
                </c:pt>
                <c:pt idx="27">
                  <c:v>1801.9469999999999</c:v>
                </c:pt>
                <c:pt idx="28">
                  <c:v>2296.2890000000002</c:v>
                </c:pt>
                <c:pt idx="29">
                  <c:v>2655.8159999999998</c:v>
                </c:pt>
                <c:pt idx="30">
                  <c:v>2932.6979999999999</c:v>
                </c:pt>
                <c:pt idx="31">
                  <c:v>3249.8989999999999</c:v>
                </c:pt>
                <c:pt idx="32">
                  <c:v>3622.3850000000002</c:v>
                </c:pt>
                <c:pt idx="33">
                  <c:v>3950.576</c:v>
                </c:pt>
                <c:pt idx="34">
                  <c:v>3935.1590000000001</c:v>
                </c:pt>
                <c:pt idx="35">
                  <c:v>3674.9749999999999</c:v>
                </c:pt>
                <c:pt idx="36">
                  <c:v>2949.3049999999998</c:v>
                </c:pt>
                <c:pt idx="37">
                  <c:v>2545.605</c:v>
                </c:pt>
                <c:pt idx="38">
                  <c:v>2495.6930000000002</c:v>
                </c:pt>
                <c:pt idx="39">
                  <c:v>2654.413</c:v>
                </c:pt>
                <c:pt idx="40">
                  <c:v>2975.49</c:v>
                </c:pt>
                <c:pt idx="41">
                  <c:v>3196.587</c:v>
                </c:pt>
                <c:pt idx="42">
                  <c:v>3329.0369999999998</c:v>
                </c:pt>
                <c:pt idx="43">
                  <c:v>3452.884</c:v>
                </c:pt>
                <c:pt idx="44">
                  <c:v>3716.7809999999999</c:v>
                </c:pt>
                <c:pt idx="45">
                  <c:v>4024.5010000000002</c:v>
                </c:pt>
                <c:pt idx="46">
                  <c:v>3982.9861428999998</c:v>
                </c:pt>
                <c:pt idx="47">
                  <c:v>3326.1584286000002</c:v>
                </c:pt>
                <c:pt idx="48">
                  <c:v>2526.819</c:v>
                </c:pt>
                <c:pt idx="49">
                  <c:v>1941.6679999999999</c:v>
                </c:pt>
                <c:pt idx="50">
                  <c:v>1745.2239999999999</c:v>
                </c:pt>
                <c:pt idx="51">
                  <c:v>1919.7260000000001</c:v>
                </c:pt>
                <c:pt idx="52">
                  <c:v>2283.9189999999999</c:v>
                </c:pt>
                <c:pt idx="53">
                  <c:v>2580.6660000000002</c:v>
                </c:pt>
                <c:pt idx="54">
                  <c:v>2805.4870000000001</c:v>
                </c:pt>
                <c:pt idx="55">
                  <c:v>3035.6170000000002</c:v>
                </c:pt>
                <c:pt idx="56">
                  <c:v>3366.6570000000002</c:v>
                </c:pt>
                <c:pt idx="57">
                  <c:v>3667.462</c:v>
                </c:pt>
                <c:pt idx="58">
                  <c:v>3587.922</c:v>
                </c:pt>
                <c:pt idx="59">
                  <c:v>3068.2379999999998</c:v>
                </c:pt>
                <c:pt idx="60">
                  <c:v>2319.232</c:v>
                </c:pt>
                <c:pt idx="61">
                  <c:v>1752.191</c:v>
                </c:pt>
                <c:pt idx="62">
                  <c:v>1558.5170000000001</c:v>
                </c:pt>
                <c:pt idx="63">
                  <c:v>1730.2090000000001</c:v>
                </c:pt>
                <c:pt idx="64">
                  <c:v>2105.1120000000001</c:v>
                </c:pt>
                <c:pt idx="65">
                  <c:v>2418.9009999999998</c:v>
                </c:pt>
                <c:pt idx="66">
                  <c:v>2649.9589999999998</c:v>
                </c:pt>
                <c:pt idx="67">
                  <c:v>2871.4059999999999</c:v>
                </c:pt>
                <c:pt idx="68">
                  <c:v>3211.5430000000001</c:v>
                </c:pt>
                <c:pt idx="69">
                  <c:v>3518.4749999999999</c:v>
                </c:pt>
                <c:pt idx="70">
                  <c:v>3444.482</c:v>
                </c:pt>
                <c:pt idx="71">
                  <c:v>2934.0819999999999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028672"/>
        <c:axId val="618029232"/>
      </c:lineChart>
      <c:scatterChart>
        <c:scatterStyle val="lineMarker"/>
        <c:varyColors val="0"/>
        <c:ser>
          <c:idx val="4"/>
          <c:order val="3"/>
          <c:tx>
            <c:strRef>
              <c:f>'Fig19'!$B$116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925503214537298E-2"/>
                  <c:y val="2.48508685158073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'Fig19'!$A$117:$A$118</c:f>
              <c:numCache>
                <c:formatCode>General</c:formatCode>
                <c:ptCount val="2"/>
                <c:pt idx="0">
                  <c:v>48.5</c:v>
                </c:pt>
                <c:pt idx="1">
                  <c:v>48.5</c:v>
                </c:pt>
              </c:numCache>
            </c:numRef>
          </c:xVal>
          <c:yVal>
            <c:numRef>
              <c:f>'Fig19'!$B$117:$B$118</c:f>
              <c:numCache>
                <c:formatCode>0%</c:formatCode>
                <c:ptCount val="2"/>
                <c:pt idx="0">
                  <c:v>-0.6</c:v>
                </c:pt>
                <c:pt idx="1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9792"/>
        <c:axId val="618030352"/>
      </c:scatterChart>
      <c:dateAx>
        <c:axId val="61802867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low"/>
        <c:spPr>
          <a:ln w="9525">
            <a:solidFill>
              <a:schemeClr val="tx1"/>
            </a:solidFill>
          </a:ln>
        </c:spPr>
        <c:crossAx val="618029232"/>
        <c:crossesAt val="-4000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618029232"/>
        <c:scaling>
          <c:orientation val="minMax"/>
          <c:max val="5000"/>
          <c:min val="-4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8028672"/>
        <c:crosses val="autoZero"/>
        <c:crossBetween val="between"/>
      </c:valAx>
      <c:catAx>
        <c:axId val="618029792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ln>
            <a:solidFill>
              <a:srgbClr val="000000"/>
            </a:solidFill>
          </a:ln>
        </c:spPr>
        <c:crossAx val="618030352"/>
        <c:crossesAt val="0"/>
        <c:auto val="0"/>
        <c:lblAlgn val="ctr"/>
        <c:lblOffset val="100"/>
        <c:tickMarkSkip val="12"/>
        <c:noMultiLvlLbl val="0"/>
      </c:catAx>
      <c:valAx>
        <c:axId val="618030352"/>
        <c:scaling>
          <c:orientation val="minMax"/>
          <c:max val="1.2"/>
          <c:min val="-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18029792"/>
        <c:crosses val="max"/>
        <c:crossBetween val="between"/>
      </c:valAx>
      <c:spPr>
        <a:noFill/>
        <a:ln w="25400">
          <a:noFill/>
        </a:ln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1126596980255516"/>
          <c:y val="0.62929102203933052"/>
          <c:w val="0.30980255516842714"/>
          <c:h val="0.12673158458742953"/>
        </c:manualLayout>
      </c:layout>
      <c:overlay val="1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consumption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980931870695706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242479305471464"/>
          <c:h val="0.52735684666635596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rgbClr val="0096D7"/>
            </a:solidFill>
          </c:spPr>
          <c:invertIfNegative val="0"/>
          <c:cat>
            <c:numRef>
              <c:f>'Fig20'!$J$26:$M$26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'Fig20'!$J$27:$M$27</c:f>
              <c:numCache>
                <c:formatCode>0.0</c:formatCode>
                <c:ptCount val="4"/>
                <c:pt idx="0">
                  <c:v>-113.1577768300001</c:v>
                </c:pt>
                <c:pt idx="1">
                  <c:v>-59.743930999999975</c:v>
                </c:pt>
                <c:pt idx="2">
                  <c:v>41.335948320000057</c:v>
                </c:pt>
                <c:pt idx="3">
                  <c:v>-10.515520000000038</c:v>
                </c:pt>
              </c:numCache>
            </c:numRef>
          </c:val>
        </c:ser>
        <c:ser>
          <c:idx val="3"/>
          <c:order val="3"/>
          <c:tx>
            <c:v>Retail and general industry (right axis)</c:v>
          </c:tx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'Fig20'!$J$28:$M$28</c:f>
              <c:numCache>
                <c:formatCode>0.0</c:formatCode>
                <c:ptCount val="4"/>
                <c:pt idx="0">
                  <c:v>-4.8707839330000056</c:v>
                </c:pt>
                <c:pt idx="1">
                  <c:v>-2.4892325549999939</c:v>
                </c:pt>
                <c:pt idx="2">
                  <c:v>-2.7369284180000051</c:v>
                </c:pt>
                <c:pt idx="3">
                  <c:v>1.3025870000000026</c:v>
                </c:pt>
              </c:numCache>
            </c:numRef>
          </c:val>
        </c:ser>
        <c:ser>
          <c:idx val="4"/>
          <c:order val="4"/>
          <c:tx>
            <c:v>Coke plants (right axis)</c:v>
          </c:tx>
          <c:spPr>
            <a:solidFill>
              <a:schemeClr val="accent3"/>
            </a:solidFill>
          </c:spPr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'Fig20'!$J$29:$M$29</c:f>
              <c:numCache>
                <c:formatCode>0.0</c:formatCode>
                <c:ptCount val="4"/>
                <c:pt idx="0">
                  <c:v>-1.5882379369999988</c:v>
                </c:pt>
                <c:pt idx="1">
                  <c:v>-1.4641360429999999</c:v>
                </c:pt>
                <c:pt idx="2">
                  <c:v>0.59048400000000001</c:v>
                </c:pt>
                <c:pt idx="3">
                  <c:v>0.21849599999999825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19344"/>
        <c:axId val="619119904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'Fig20'!$C$36:$C$83</c:f>
              <c:numCache>
                <c:formatCode>#,##0.00</c:formatCode>
                <c:ptCount val="48"/>
                <c:pt idx="0">
                  <c:v>76.894689783999993</c:v>
                </c:pt>
                <c:pt idx="1">
                  <c:v>72.317598724000007</c:v>
                </c:pt>
                <c:pt idx="2">
                  <c:v>63.559966283000001</c:v>
                </c:pt>
                <c:pt idx="3">
                  <c:v>53.207419049999999</c:v>
                </c:pt>
                <c:pt idx="4">
                  <c:v>61.923189532999999</c:v>
                </c:pt>
                <c:pt idx="5">
                  <c:v>73.844880239999995</c:v>
                </c:pt>
                <c:pt idx="6">
                  <c:v>81.448948888000004</c:v>
                </c:pt>
                <c:pt idx="7">
                  <c:v>78.574441152000006</c:v>
                </c:pt>
                <c:pt idx="8">
                  <c:v>69.369491819999993</c:v>
                </c:pt>
                <c:pt idx="9">
                  <c:v>58.404551583</c:v>
                </c:pt>
                <c:pt idx="10">
                  <c:v>53.639953409999997</c:v>
                </c:pt>
                <c:pt idx="11">
                  <c:v>54.929549233000003</c:v>
                </c:pt>
                <c:pt idx="12">
                  <c:v>67.187502706999993</c:v>
                </c:pt>
                <c:pt idx="13">
                  <c:v>55.585182905000003</c:v>
                </c:pt>
                <c:pt idx="14">
                  <c:v>44.618475924999998</c:v>
                </c:pt>
                <c:pt idx="15">
                  <c:v>43.375005029999997</c:v>
                </c:pt>
                <c:pt idx="16">
                  <c:v>49.353578519999999</c:v>
                </c:pt>
                <c:pt idx="17">
                  <c:v>67.73449857</c:v>
                </c:pt>
                <c:pt idx="18">
                  <c:v>78.758535675000005</c:v>
                </c:pt>
                <c:pt idx="19">
                  <c:v>78.511890622999999</c:v>
                </c:pt>
                <c:pt idx="20">
                  <c:v>66.813819809999998</c:v>
                </c:pt>
                <c:pt idx="21">
                  <c:v>59.319074895999996</c:v>
                </c:pt>
                <c:pt idx="22">
                  <c:v>51.523936200000001</c:v>
                </c:pt>
                <c:pt idx="23">
                  <c:v>71.635892440000006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71.635892440000006</c:v>
                </c:pt>
                <c:pt idx="24">
                  <c:v>72.690989999999999</c:v>
                </c:pt>
                <c:pt idx="25">
                  <c:v>61.127839999999999</c:v>
                </c:pt>
                <c:pt idx="26">
                  <c:v>58.281370000000003</c:v>
                </c:pt>
                <c:pt idx="27">
                  <c:v>51.912430000000001</c:v>
                </c:pt>
                <c:pt idx="28">
                  <c:v>56.07734</c:v>
                </c:pt>
                <c:pt idx="29">
                  <c:v>64.861180000000004</c:v>
                </c:pt>
                <c:pt idx="30">
                  <c:v>76.659710000000004</c:v>
                </c:pt>
                <c:pt idx="31">
                  <c:v>78.658929999999998</c:v>
                </c:pt>
                <c:pt idx="32">
                  <c:v>63.670990000000003</c:v>
                </c:pt>
                <c:pt idx="33">
                  <c:v>58.625979999999998</c:v>
                </c:pt>
                <c:pt idx="34">
                  <c:v>57.887520000000002</c:v>
                </c:pt>
                <c:pt idx="35">
                  <c:v>73.152600000000007</c:v>
                </c:pt>
                <c:pt idx="36">
                  <c:v>71.576319999999996</c:v>
                </c:pt>
                <c:pt idx="37">
                  <c:v>59.69314</c:v>
                </c:pt>
                <c:pt idx="38">
                  <c:v>56.973599999999998</c:v>
                </c:pt>
                <c:pt idx="39">
                  <c:v>50.622570000000003</c:v>
                </c:pt>
                <c:pt idx="40">
                  <c:v>54.648130000000002</c:v>
                </c:pt>
                <c:pt idx="41">
                  <c:v>63.921340000000001</c:v>
                </c:pt>
                <c:pt idx="42">
                  <c:v>75.882890000000003</c:v>
                </c:pt>
                <c:pt idx="43">
                  <c:v>77.965339999999998</c:v>
                </c:pt>
                <c:pt idx="44">
                  <c:v>63.266120000000001</c:v>
                </c:pt>
                <c:pt idx="45">
                  <c:v>58.280549999999998</c:v>
                </c:pt>
                <c:pt idx="46">
                  <c:v>57.647219999999997</c:v>
                </c:pt>
                <c:pt idx="47">
                  <c:v>74.135210000000001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18224"/>
        <c:axId val="619118784"/>
      </c:lineChart>
      <c:dateAx>
        <c:axId val="61911822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61911878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911878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9118224"/>
        <c:crosses val="autoZero"/>
        <c:crossBetween val="between"/>
        <c:majorUnit val="10"/>
        <c:minorUnit val="4"/>
      </c:valAx>
      <c:catAx>
        <c:axId val="61911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solidFill>
              <a:schemeClr val="tx1"/>
            </a:solidFill>
          </a:ln>
        </c:spPr>
        <c:crossAx val="619119904"/>
        <c:crossesAt val="0"/>
        <c:auto val="1"/>
        <c:lblAlgn val="ctr"/>
        <c:lblOffset val="100"/>
        <c:noMultiLvlLbl val="0"/>
      </c:catAx>
      <c:valAx>
        <c:axId val="619119904"/>
        <c:scaling>
          <c:orientation val="minMax"/>
          <c:max val="80"/>
          <c:min val="-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911934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5.0066476733144134E-2"/>
          <c:y val="0.78034203401740132"/>
          <c:w val="0.9074643874643874"/>
          <c:h val="0.130419120838245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production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02184235517572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813437954402028"/>
          <c:h val="0.52830700896115756"/>
        </c:manualLayout>
      </c:layout>
      <c:barChart>
        <c:barDir val="col"/>
        <c:grouping val="clustered"/>
        <c:varyColors val="0"/>
        <c:ser>
          <c:idx val="2"/>
          <c:order val="2"/>
          <c:tx>
            <c:v>Western region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'Fig21'!$J$26:$M$26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'Fig21'!$J$27:$M$27</c:f>
              <c:numCache>
                <c:formatCode>0.0</c:formatCode>
                <c:ptCount val="4"/>
                <c:pt idx="0">
                  <c:v>-35.444859000000065</c:v>
                </c:pt>
                <c:pt idx="1">
                  <c:v>-100.93038999999999</c:v>
                </c:pt>
                <c:pt idx="2">
                  <c:v>32.386961999999983</c:v>
                </c:pt>
                <c:pt idx="3">
                  <c:v>15.048400000000015</c:v>
                </c:pt>
              </c:numCache>
            </c:numRef>
          </c:val>
        </c:ser>
        <c:ser>
          <c:idx val="3"/>
          <c:order val="3"/>
          <c:tx>
            <c:v>Appalachian region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'Fig21'!$J$28:$M$28</c:f>
              <c:numCache>
                <c:formatCode>0.0</c:formatCode>
                <c:ptCount val="4"/>
                <c:pt idx="0">
                  <c:v>-46.521926000000008</c:v>
                </c:pt>
                <c:pt idx="1">
                  <c:v>-39.46305700000002</c:v>
                </c:pt>
                <c:pt idx="2">
                  <c:v>7.4259399999999971</c:v>
                </c:pt>
                <c:pt idx="3">
                  <c:v>-6.705869999999976</c:v>
                </c:pt>
              </c:numCache>
            </c:numRef>
          </c:val>
        </c:ser>
        <c:ser>
          <c:idx val="4"/>
          <c:order val="4"/>
          <c:tx>
            <c:v>Interior region (right axis)</c:v>
          </c:tx>
          <c:spPr>
            <a:solidFill>
              <a:schemeClr val="accent3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'Fig21'!$J$29:$M$29</c:f>
              <c:numCache>
                <c:formatCode>0.0</c:formatCode>
                <c:ptCount val="4"/>
                <c:pt idx="0">
                  <c:v>-21.104593999999992</c:v>
                </c:pt>
                <c:pt idx="1">
                  <c:v>-17.923003000000023</c:v>
                </c:pt>
                <c:pt idx="2">
                  <c:v>11.473359000000016</c:v>
                </c:pt>
                <c:pt idx="3">
                  <c:v>-6.7741800000000012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26624"/>
        <c:axId val="619127184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'Fig21'!$C$36:$C$83</c:f>
              <c:numCache>
                <c:formatCode>#,##0.00</c:formatCode>
                <c:ptCount val="48"/>
                <c:pt idx="0">
                  <c:v>86.587957000000003</c:v>
                </c:pt>
                <c:pt idx="1">
                  <c:v>72.243226000000007</c:v>
                </c:pt>
                <c:pt idx="2">
                  <c:v>81.467753999999999</c:v>
                </c:pt>
                <c:pt idx="3">
                  <c:v>75.171518000000006</c:v>
                </c:pt>
                <c:pt idx="4">
                  <c:v>70.379823000000002</c:v>
                </c:pt>
                <c:pt idx="5">
                  <c:v>66.900332000000006</c:v>
                </c:pt>
                <c:pt idx="6">
                  <c:v>76.530000999999999</c:v>
                </c:pt>
                <c:pt idx="7">
                  <c:v>82.681529999999995</c:v>
                </c:pt>
                <c:pt idx="8">
                  <c:v>77.778391999999997</c:v>
                </c:pt>
                <c:pt idx="9">
                  <c:v>75.662374</c:v>
                </c:pt>
                <c:pt idx="10">
                  <c:v>68.573907000000005</c:v>
                </c:pt>
                <c:pt idx="11">
                  <c:v>63.000565000000002</c:v>
                </c:pt>
                <c:pt idx="12">
                  <c:v>60.499695000000003</c:v>
                </c:pt>
                <c:pt idx="13">
                  <c:v>57.263176999999999</c:v>
                </c:pt>
                <c:pt idx="14">
                  <c:v>55.264828000000001</c:v>
                </c:pt>
                <c:pt idx="15">
                  <c:v>48.115101000000003</c:v>
                </c:pt>
                <c:pt idx="16">
                  <c:v>53.011505999999997</c:v>
                </c:pt>
                <c:pt idx="17">
                  <c:v>59.388368999999997</c:v>
                </c:pt>
                <c:pt idx="18">
                  <c:v>61.796253</c:v>
                </c:pt>
                <c:pt idx="19">
                  <c:v>68.2607</c:v>
                </c:pt>
                <c:pt idx="20">
                  <c:v>65.082778000000005</c:v>
                </c:pt>
                <c:pt idx="21">
                  <c:v>73.018585999999999</c:v>
                </c:pt>
                <c:pt idx="22">
                  <c:v>70.837108000000001</c:v>
                </c:pt>
                <c:pt idx="23">
                  <c:v>66.122827999999998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66.122827999999998</c:v>
                </c:pt>
                <c:pt idx="24">
                  <c:v>70.995080000000002</c:v>
                </c:pt>
                <c:pt idx="25">
                  <c:v>63.675150000000002</c:v>
                </c:pt>
                <c:pt idx="26">
                  <c:v>68.329080000000005</c:v>
                </c:pt>
                <c:pt idx="27">
                  <c:v>55.571309999999997</c:v>
                </c:pt>
                <c:pt idx="28">
                  <c:v>60.345779999999998</c:v>
                </c:pt>
                <c:pt idx="29">
                  <c:v>60.985489999999999</c:v>
                </c:pt>
                <c:pt idx="30">
                  <c:v>68.854860000000002</c:v>
                </c:pt>
                <c:pt idx="31">
                  <c:v>74.437119999999993</c:v>
                </c:pt>
                <c:pt idx="32">
                  <c:v>63.503959999999999</c:v>
                </c:pt>
                <c:pt idx="33">
                  <c:v>65.243549999999999</c:v>
                </c:pt>
                <c:pt idx="34">
                  <c:v>65.399510000000006</c:v>
                </c:pt>
                <c:pt idx="35">
                  <c:v>72.606279999999998</c:v>
                </c:pt>
                <c:pt idx="36">
                  <c:v>69.326049999999995</c:v>
                </c:pt>
                <c:pt idx="37">
                  <c:v>59.09496</c:v>
                </c:pt>
                <c:pt idx="38">
                  <c:v>66.857050000000001</c:v>
                </c:pt>
                <c:pt idx="39">
                  <c:v>54.874569999999999</c:v>
                </c:pt>
                <c:pt idx="40">
                  <c:v>58.856859999999998</c:v>
                </c:pt>
                <c:pt idx="41">
                  <c:v>62.141129999999997</c:v>
                </c:pt>
                <c:pt idx="42">
                  <c:v>69.321560000000005</c:v>
                </c:pt>
                <c:pt idx="43">
                  <c:v>74.536019999999994</c:v>
                </c:pt>
                <c:pt idx="44">
                  <c:v>62.442300000000003</c:v>
                </c:pt>
                <c:pt idx="45">
                  <c:v>66.234729999999999</c:v>
                </c:pt>
                <c:pt idx="46">
                  <c:v>66.130439999999993</c:v>
                </c:pt>
                <c:pt idx="47">
                  <c:v>81.699839999999995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25504"/>
        <c:axId val="619126064"/>
      </c:lineChart>
      <c:dateAx>
        <c:axId val="61912550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1912606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912606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19125504"/>
        <c:crosses val="autoZero"/>
        <c:crossBetween val="between"/>
        <c:majorUnit val="10"/>
      </c:valAx>
      <c:catAx>
        <c:axId val="6191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19127184"/>
        <c:crossesAt val="0"/>
        <c:auto val="1"/>
        <c:lblAlgn val="ctr"/>
        <c:lblOffset val="100"/>
        <c:noMultiLvlLbl val="0"/>
      </c:catAx>
      <c:valAx>
        <c:axId val="619127184"/>
        <c:scaling>
          <c:orientation val="minMax"/>
          <c:max val="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9126624"/>
        <c:crosses val="max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6.8653369548318674E-2"/>
          <c:y val="0.78692695957384062"/>
          <c:w val="0.87388414055080865"/>
          <c:h val="0.1304191208382454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 power coal stocks</a:t>
            </a:r>
          </a:p>
          <a:p>
            <a:pPr algn="l">
              <a:defRPr/>
            </a:pPr>
            <a:r>
              <a:rPr lang="en-US" sz="1000" b="0"/>
              <a:t>million short tons</a:t>
            </a:r>
          </a:p>
        </c:rich>
      </c:tx>
      <c:layout>
        <c:manualLayout>
          <c:xMode val="edge"/>
          <c:yMode val="edge"/>
          <c:x val="7.991415602964213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7117395828480017"/>
          <c:w val="0.90214509771644402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Historical range (low)</c:v>
          </c:tx>
          <c:spPr>
            <a:noFill/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'Fig22'!$C$28:$C$147</c:f>
              <c:numCache>
                <c:formatCode>0</c:formatCode>
                <c:ptCount val="120"/>
                <c:pt idx="0">
                  <c:v>133.70472699999999</c:v>
                </c:pt>
                <c:pt idx="1">
                  <c:v>119.90428300000001</c:v>
                </c:pt>
                <c:pt idx="2">
                  <c:v>118.260238</c:v>
                </c:pt>
                <c:pt idx="3">
                  <c:v>128.92501799999999</c:v>
                </c:pt>
                <c:pt idx="4">
                  <c:v>136.92056299999999</c:v>
                </c:pt>
                <c:pt idx="5">
                  <c:v>133.479434</c:v>
                </c:pt>
                <c:pt idx="6">
                  <c:v>125.869913</c:v>
                </c:pt>
                <c:pt idx="7">
                  <c:v>121.36913199999999</c:v>
                </c:pt>
                <c:pt idx="8">
                  <c:v>124.54611800000001</c:v>
                </c:pt>
                <c:pt idx="9">
                  <c:v>136.96425400000001</c:v>
                </c:pt>
                <c:pt idx="10">
                  <c:v>142.59539599999999</c:v>
                </c:pt>
                <c:pt idx="11">
                  <c:v>147.88424699999999</c:v>
                </c:pt>
                <c:pt idx="12">
                  <c:v>133.70472699999999</c:v>
                </c:pt>
                <c:pt idx="13">
                  <c:v>119.90428300000001</c:v>
                </c:pt>
                <c:pt idx="14">
                  <c:v>118.260238</c:v>
                </c:pt>
                <c:pt idx="15">
                  <c:v>128.92501799999999</c:v>
                </c:pt>
                <c:pt idx="16">
                  <c:v>136.92056299999999</c:v>
                </c:pt>
                <c:pt idx="17">
                  <c:v>133.479434</c:v>
                </c:pt>
                <c:pt idx="18">
                  <c:v>125.869913</c:v>
                </c:pt>
                <c:pt idx="19">
                  <c:v>121.36913199999999</c:v>
                </c:pt>
                <c:pt idx="20">
                  <c:v>124.54611800000001</c:v>
                </c:pt>
                <c:pt idx="21">
                  <c:v>136.96425400000001</c:v>
                </c:pt>
                <c:pt idx="22">
                  <c:v>142.59539599999999</c:v>
                </c:pt>
                <c:pt idx="23">
                  <c:v>147.88424699999999</c:v>
                </c:pt>
                <c:pt idx="24">
                  <c:v>133.70472699999999</c:v>
                </c:pt>
                <c:pt idx="25">
                  <c:v>119.90428300000001</c:v>
                </c:pt>
                <c:pt idx="26">
                  <c:v>118.260238</c:v>
                </c:pt>
                <c:pt idx="27">
                  <c:v>128.92501799999999</c:v>
                </c:pt>
                <c:pt idx="28">
                  <c:v>136.92056299999999</c:v>
                </c:pt>
                <c:pt idx="29">
                  <c:v>133.479434</c:v>
                </c:pt>
                <c:pt idx="30">
                  <c:v>125.869913</c:v>
                </c:pt>
                <c:pt idx="31">
                  <c:v>121.36913199999999</c:v>
                </c:pt>
                <c:pt idx="32">
                  <c:v>124.54611800000001</c:v>
                </c:pt>
                <c:pt idx="33">
                  <c:v>136.96425400000001</c:v>
                </c:pt>
                <c:pt idx="34">
                  <c:v>142.59539599999999</c:v>
                </c:pt>
                <c:pt idx="35">
                  <c:v>147.88424699999999</c:v>
                </c:pt>
                <c:pt idx="36">
                  <c:v>133.70472699999999</c:v>
                </c:pt>
                <c:pt idx="37">
                  <c:v>119.90428300000001</c:v>
                </c:pt>
                <c:pt idx="38">
                  <c:v>118.260238</c:v>
                </c:pt>
                <c:pt idx="39">
                  <c:v>128.92501799999999</c:v>
                </c:pt>
                <c:pt idx="40">
                  <c:v>136.92056299999999</c:v>
                </c:pt>
                <c:pt idx="41">
                  <c:v>133.479434</c:v>
                </c:pt>
                <c:pt idx="42">
                  <c:v>125.869913</c:v>
                </c:pt>
                <c:pt idx="43">
                  <c:v>121.36913199999999</c:v>
                </c:pt>
                <c:pt idx="44">
                  <c:v>124.54611800000001</c:v>
                </c:pt>
                <c:pt idx="45">
                  <c:v>136.96425400000001</c:v>
                </c:pt>
                <c:pt idx="46">
                  <c:v>142.59539599999999</c:v>
                </c:pt>
                <c:pt idx="47">
                  <c:v>147.88424699999999</c:v>
                </c:pt>
                <c:pt idx="48">
                  <c:v>133.70472699999999</c:v>
                </c:pt>
                <c:pt idx="49">
                  <c:v>119.90428300000001</c:v>
                </c:pt>
                <c:pt idx="50">
                  <c:v>118.260238</c:v>
                </c:pt>
                <c:pt idx="51">
                  <c:v>128.92501799999999</c:v>
                </c:pt>
                <c:pt idx="52">
                  <c:v>136.92056299999999</c:v>
                </c:pt>
                <c:pt idx="53">
                  <c:v>133.479434</c:v>
                </c:pt>
                <c:pt idx="54">
                  <c:v>125.869913</c:v>
                </c:pt>
                <c:pt idx="55">
                  <c:v>121.36913199999999</c:v>
                </c:pt>
                <c:pt idx="56">
                  <c:v>124.54611800000001</c:v>
                </c:pt>
                <c:pt idx="57">
                  <c:v>136.96425400000001</c:v>
                </c:pt>
                <c:pt idx="58">
                  <c:v>142.59539599999999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147.88424699999999</c:v>
                </c:pt>
                <c:pt idx="72">
                  <c:v>133.70472699999999</c:v>
                </c:pt>
                <c:pt idx="73">
                  <c:v>119.90428300000001</c:v>
                </c:pt>
                <c:pt idx="74">
                  <c:v>118.260238</c:v>
                </c:pt>
                <c:pt idx="75">
                  <c:v>128.92501799999999</c:v>
                </c:pt>
                <c:pt idx="76">
                  <c:v>136.92056299999999</c:v>
                </c:pt>
                <c:pt idx="77">
                  <c:v>133.479434</c:v>
                </c:pt>
                <c:pt idx="78">
                  <c:v>125.869913</c:v>
                </c:pt>
                <c:pt idx="79">
                  <c:v>121.36913199999999</c:v>
                </c:pt>
                <c:pt idx="80">
                  <c:v>124.54611800000001</c:v>
                </c:pt>
                <c:pt idx="81">
                  <c:v>136.96425400000001</c:v>
                </c:pt>
                <c:pt idx="82">
                  <c:v>142.59539599999999</c:v>
                </c:pt>
                <c:pt idx="83">
                  <c:v>147.88424699999999</c:v>
                </c:pt>
                <c:pt idx="84">
                  <c:v>133.70472699999999</c:v>
                </c:pt>
                <c:pt idx="85">
                  <c:v>119.90428300000001</c:v>
                </c:pt>
                <c:pt idx="86">
                  <c:v>118.260238</c:v>
                </c:pt>
                <c:pt idx="87">
                  <c:v>128.92501799999999</c:v>
                </c:pt>
                <c:pt idx="88">
                  <c:v>136.92056299999999</c:v>
                </c:pt>
                <c:pt idx="89">
                  <c:v>133.479434</c:v>
                </c:pt>
                <c:pt idx="90">
                  <c:v>125.869913</c:v>
                </c:pt>
                <c:pt idx="91">
                  <c:v>121.36913199999999</c:v>
                </c:pt>
                <c:pt idx="92">
                  <c:v>124.54611800000001</c:v>
                </c:pt>
                <c:pt idx="93">
                  <c:v>136.96425400000001</c:v>
                </c:pt>
                <c:pt idx="94">
                  <c:v>142.59539599999999</c:v>
                </c:pt>
                <c:pt idx="95">
                  <c:v>147.88424699999999</c:v>
                </c:pt>
                <c:pt idx="96">
                  <c:v>133.70472699999999</c:v>
                </c:pt>
                <c:pt idx="97">
                  <c:v>119.90428300000001</c:v>
                </c:pt>
                <c:pt idx="98">
                  <c:v>118.260238</c:v>
                </c:pt>
                <c:pt idx="99">
                  <c:v>128.92501799999999</c:v>
                </c:pt>
                <c:pt idx="100">
                  <c:v>136.92056299999999</c:v>
                </c:pt>
                <c:pt idx="101">
                  <c:v>133.479434</c:v>
                </c:pt>
                <c:pt idx="102">
                  <c:v>125.869913</c:v>
                </c:pt>
                <c:pt idx="103">
                  <c:v>121.36913199999999</c:v>
                </c:pt>
                <c:pt idx="104">
                  <c:v>124.54611800000001</c:v>
                </c:pt>
                <c:pt idx="105">
                  <c:v>136.96425400000001</c:v>
                </c:pt>
                <c:pt idx="106">
                  <c:v>142.59539599999999</c:v>
                </c:pt>
                <c:pt idx="107">
                  <c:v>147.88424699999999</c:v>
                </c:pt>
                <c:pt idx="108">
                  <c:v>133.70472699999999</c:v>
                </c:pt>
                <c:pt idx="109">
                  <c:v>119.90428300000001</c:v>
                </c:pt>
                <c:pt idx="110">
                  <c:v>118.260238</c:v>
                </c:pt>
                <c:pt idx="111">
                  <c:v>128.92501799999999</c:v>
                </c:pt>
                <c:pt idx="112">
                  <c:v>136.92056299999999</c:v>
                </c:pt>
                <c:pt idx="113">
                  <c:v>133.479434</c:v>
                </c:pt>
                <c:pt idx="114">
                  <c:v>125.869913</c:v>
                </c:pt>
                <c:pt idx="115">
                  <c:v>121.36913199999999</c:v>
                </c:pt>
                <c:pt idx="116">
                  <c:v>124.54611800000001</c:v>
                </c:pt>
                <c:pt idx="117">
                  <c:v>136.96425400000001</c:v>
                </c:pt>
                <c:pt idx="118">
                  <c:v>142.59539599999999</c:v>
                </c:pt>
                <c:pt idx="119">
                  <c:v>147.88424699999999</c:v>
                </c:pt>
              </c:numCache>
            </c:numRef>
          </c:val>
        </c:ser>
        <c:ser>
          <c:idx val="2"/>
          <c:order val="2"/>
          <c:tx>
            <c:v>Historical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'Fig22'!$E$28:$E$147</c:f>
              <c:numCache>
                <c:formatCode>0</c:formatCode>
                <c:ptCount val="120"/>
                <c:pt idx="0">
                  <c:v>53.865217000000001</c:v>
                </c:pt>
                <c:pt idx="1">
                  <c:v>67.666703999999996</c:v>
                </c:pt>
                <c:pt idx="2">
                  <c:v>77.119572999999988</c:v>
                </c:pt>
                <c:pt idx="3">
                  <c:v>73.340374999999995</c:v>
                </c:pt>
                <c:pt idx="4">
                  <c:v>66.216882000000027</c:v>
                </c:pt>
                <c:pt idx="5">
                  <c:v>64.444556000000006</c:v>
                </c:pt>
                <c:pt idx="6">
                  <c:v>67.692836</c:v>
                </c:pt>
                <c:pt idx="7">
                  <c:v>70.162574000000021</c:v>
                </c:pt>
                <c:pt idx="8">
                  <c:v>72.661978000000005</c:v>
                </c:pt>
                <c:pt idx="9">
                  <c:v>62.51234199999999</c:v>
                </c:pt>
                <c:pt idx="10">
                  <c:v>61.16962700000002</c:v>
                </c:pt>
                <c:pt idx="11">
                  <c:v>47.663790000000006</c:v>
                </c:pt>
                <c:pt idx="12">
                  <c:v>53.865217000000001</c:v>
                </c:pt>
                <c:pt idx="13">
                  <c:v>67.666703999999996</c:v>
                </c:pt>
                <c:pt idx="14">
                  <c:v>77.119572999999988</c:v>
                </c:pt>
                <c:pt idx="15">
                  <c:v>73.340374999999995</c:v>
                </c:pt>
                <c:pt idx="16">
                  <c:v>66.216882000000027</c:v>
                </c:pt>
                <c:pt idx="17">
                  <c:v>64.444556000000006</c:v>
                </c:pt>
                <c:pt idx="18">
                  <c:v>67.692836</c:v>
                </c:pt>
                <c:pt idx="19">
                  <c:v>70.162574000000021</c:v>
                </c:pt>
                <c:pt idx="20">
                  <c:v>72.661978000000005</c:v>
                </c:pt>
                <c:pt idx="21">
                  <c:v>62.51234199999999</c:v>
                </c:pt>
                <c:pt idx="22">
                  <c:v>61.16962700000002</c:v>
                </c:pt>
                <c:pt idx="23">
                  <c:v>47.663790000000006</c:v>
                </c:pt>
                <c:pt idx="24">
                  <c:v>53.865217000000001</c:v>
                </c:pt>
                <c:pt idx="25">
                  <c:v>67.666703999999996</c:v>
                </c:pt>
                <c:pt idx="26">
                  <c:v>77.119572999999988</c:v>
                </c:pt>
                <c:pt idx="27">
                  <c:v>73.340374999999995</c:v>
                </c:pt>
                <c:pt idx="28">
                  <c:v>66.216882000000027</c:v>
                </c:pt>
                <c:pt idx="29">
                  <c:v>64.444556000000006</c:v>
                </c:pt>
                <c:pt idx="30">
                  <c:v>67.692836</c:v>
                </c:pt>
                <c:pt idx="31">
                  <c:v>70.162574000000021</c:v>
                </c:pt>
                <c:pt idx="32">
                  <c:v>72.661978000000005</c:v>
                </c:pt>
                <c:pt idx="33">
                  <c:v>62.51234199999999</c:v>
                </c:pt>
                <c:pt idx="34">
                  <c:v>61.16962700000002</c:v>
                </c:pt>
                <c:pt idx="35">
                  <c:v>47.663790000000006</c:v>
                </c:pt>
                <c:pt idx="36">
                  <c:v>53.865217000000001</c:v>
                </c:pt>
                <c:pt idx="37">
                  <c:v>67.666703999999996</c:v>
                </c:pt>
                <c:pt idx="38">
                  <c:v>77.119572999999988</c:v>
                </c:pt>
                <c:pt idx="39">
                  <c:v>73.340374999999995</c:v>
                </c:pt>
                <c:pt idx="40">
                  <c:v>66.216882000000027</c:v>
                </c:pt>
                <c:pt idx="41">
                  <c:v>64.444556000000006</c:v>
                </c:pt>
                <c:pt idx="42">
                  <c:v>67.692836</c:v>
                </c:pt>
                <c:pt idx="43">
                  <c:v>70.162574000000021</c:v>
                </c:pt>
                <c:pt idx="44">
                  <c:v>72.661978000000005</c:v>
                </c:pt>
                <c:pt idx="45">
                  <c:v>62.51234199999999</c:v>
                </c:pt>
                <c:pt idx="46">
                  <c:v>61.16962700000002</c:v>
                </c:pt>
                <c:pt idx="47">
                  <c:v>47.663790000000006</c:v>
                </c:pt>
                <c:pt idx="48">
                  <c:v>53.865217000000001</c:v>
                </c:pt>
                <c:pt idx="49">
                  <c:v>67.666703999999996</c:v>
                </c:pt>
                <c:pt idx="50">
                  <c:v>77.119572999999988</c:v>
                </c:pt>
                <c:pt idx="51">
                  <c:v>73.340374999999995</c:v>
                </c:pt>
                <c:pt idx="52">
                  <c:v>66.216882000000027</c:v>
                </c:pt>
                <c:pt idx="53">
                  <c:v>64.444556000000006</c:v>
                </c:pt>
                <c:pt idx="54">
                  <c:v>67.692836</c:v>
                </c:pt>
                <c:pt idx="55">
                  <c:v>70.162574000000021</c:v>
                </c:pt>
                <c:pt idx="56">
                  <c:v>72.661978000000005</c:v>
                </c:pt>
                <c:pt idx="57">
                  <c:v>62.51234199999999</c:v>
                </c:pt>
                <c:pt idx="58">
                  <c:v>61.16962700000002</c:v>
                </c:pt>
                <c:pt idx="59">
                  <c:v>47.663790000000006</c:v>
                </c:pt>
                <c:pt idx="60">
                  <c:v>53.865217000000001</c:v>
                </c:pt>
                <c:pt idx="61">
                  <c:v>67.666703999999996</c:v>
                </c:pt>
                <c:pt idx="62">
                  <c:v>77.119572999999988</c:v>
                </c:pt>
                <c:pt idx="63">
                  <c:v>73.340374999999995</c:v>
                </c:pt>
                <c:pt idx="64">
                  <c:v>66.216882000000027</c:v>
                </c:pt>
                <c:pt idx="65">
                  <c:v>64.444556000000006</c:v>
                </c:pt>
                <c:pt idx="66">
                  <c:v>67.692836</c:v>
                </c:pt>
                <c:pt idx="67">
                  <c:v>70.162574000000021</c:v>
                </c:pt>
                <c:pt idx="68">
                  <c:v>72.661978000000005</c:v>
                </c:pt>
                <c:pt idx="69">
                  <c:v>62.51234199999999</c:v>
                </c:pt>
                <c:pt idx="70">
                  <c:v>61.16962700000002</c:v>
                </c:pt>
                <c:pt idx="71">
                  <c:v>47.663790000000006</c:v>
                </c:pt>
                <c:pt idx="72">
                  <c:v>53.865217000000001</c:v>
                </c:pt>
                <c:pt idx="73">
                  <c:v>67.666703999999996</c:v>
                </c:pt>
                <c:pt idx="74">
                  <c:v>77.119572999999988</c:v>
                </c:pt>
                <c:pt idx="75">
                  <c:v>73.340374999999995</c:v>
                </c:pt>
                <c:pt idx="76">
                  <c:v>66.216882000000027</c:v>
                </c:pt>
                <c:pt idx="77">
                  <c:v>64.444556000000006</c:v>
                </c:pt>
                <c:pt idx="78">
                  <c:v>67.692836</c:v>
                </c:pt>
                <c:pt idx="79">
                  <c:v>70.162574000000021</c:v>
                </c:pt>
                <c:pt idx="80">
                  <c:v>72.661978000000005</c:v>
                </c:pt>
                <c:pt idx="81">
                  <c:v>62.51234199999999</c:v>
                </c:pt>
                <c:pt idx="82">
                  <c:v>61.16962700000002</c:v>
                </c:pt>
                <c:pt idx="83">
                  <c:v>47.663790000000006</c:v>
                </c:pt>
                <c:pt idx="84">
                  <c:v>53.865217000000001</c:v>
                </c:pt>
                <c:pt idx="85">
                  <c:v>67.666703999999996</c:v>
                </c:pt>
                <c:pt idx="86">
                  <c:v>77.119572999999988</c:v>
                </c:pt>
                <c:pt idx="87">
                  <c:v>73.340374999999995</c:v>
                </c:pt>
                <c:pt idx="88">
                  <c:v>66.216882000000027</c:v>
                </c:pt>
                <c:pt idx="89">
                  <c:v>64.444556000000006</c:v>
                </c:pt>
                <c:pt idx="90">
                  <c:v>67.692836</c:v>
                </c:pt>
                <c:pt idx="91">
                  <c:v>70.162574000000021</c:v>
                </c:pt>
                <c:pt idx="92">
                  <c:v>72.661978000000005</c:v>
                </c:pt>
                <c:pt idx="93">
                  <c:v>62.51234199999999</c:v>
                </c:pt>
                <c:pt idx="94">
                  <c:v>61.16962700000002</c:v>
                </c:pt>
                <c:pt idx="95">
                  <c:v>47.663790000000006</c:v>
                </c:pt>
                <c:pt idx="96">
                  <c:v>53.865217000000001</c:v>
                </c:pt>
                <c:pt idx="97">
                  <c:v>67.666703999999996</c:v>
                </c:pt>
                <c:pt idx="98">
                  <c:v>77.119572999999988</c:v>
                </c:pt>
                <c:pt idx="99">
                  <c:v>73.340374999999995</c:v>
                </c:pt>
                <c:pt idx="100">
                  <c:v>66.216882000000027</c:v>
                </c:pt>
                <c:pt idx="101">
                  <c:v>64.444556000000006</c:v>
                </c:pt>
                <c:pt idx="102">
                  <c:v>67.692836</c:v>
                </c:pt>
                <c:pt idx="103">
                  <c:v>70.162574000000021</c:v>
                </c:pt>
                <c:pt idx="104">
                  <c:v>72.661978000000005</c:v>
                </c:pt>
                <c:pt idx="105">
                  <c:v>62.51234199999999</c:v>
                </c:pt>
                <c:pt idx="106">
                  <c:v>61.16962700000002</c:v>
                </c:pt>
                <c:pt idx="107">
                  <c:v>47.663790000000006</c:v>
                </c:pt>
                <c:pt idx="108">
                  <c:v>53.865217000000001</c:v>
                </c:pt>
                <c:pt idx="109">
                  <c:v>67.666703999999996</c:v>
                </c:pt>
                <c:pt idx="110">
                  <c:v>77.119572999999988</c:v>
                </c:pt>
                <c:pt idx="111">
                  <c:v>73.340374999999995</c:v>
                </c:pt>
                <c:pt idx="112">
                  <c:v>66.216882000000027</c:v>
                </c:pt>
                <c:pt idx="113">
                  <c:v>64.444556000000006</c:v>
                </c:pt>
                <c:pt idx="114">
                  <c:v>67.692836</c:v>
                </c:pt>
                <c:pt idx="115">
                  <c:v>70.162574000000021</c:v>
                </c:pt>
                <c:pt idx="116">
                  <c:v>72.661978000000005</c:v>
                </c:pt>
                <c:pt idx="117">
                  <c:v>62.51234199999999</c:v>
                </c:pt>
                <c:pt idx="118">
                  <c:v>61.16962700000002</c:v>
                </c:pt>
                <c:pt idx="119">
                  <c:v>47.663790000000006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35584"/>
        <c:axId val="619136704"/>
      </c:areaChart>
      <c:lineChart>
        <c:grouping val="standard"/>
        <c:varyColors val="0"/>
        <c:ser>
          <c:idx val="0"/>
          <c:order val="0"/>
          <c:tx>
            <c:v>U.S. electric power coal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'Fig22'!$B$28:$B$147</c:f>
              <c:numCache>
                <c:formatCode>0</c:formatCode>
                <c:ptCount val="120"/>
                <c:pt idx="0">
                  <c:v>156.07523900000001</c:v>
                </c:pt>
                <c:pt idx="1">
                  <c:v>160.60079899999999</c:v>
                </c:pt>
                <c:pt idx="2">
                  <c:v>174.222814</c:v>
                </c:pt>
                <c:pt idx="3">
                  <c:v>185.790344</c:v>
                </c:pt>
                <c:pt idx="4">
                  <c:v>195.10340199999999</c:v>
                </c:pt>
                <c:pt idx="5">
                  <c:v>195.65583699999999</c:v>
                </c:pt>
                <c:pt idx="6">
                  <c:v>193.562749</c:v>
                </c:pt>
                <c:pt idx="7">
                  <c:v>191.53170600000001</c:v>
                </c:pt>
                <c:pt idx="8">
                  <c:v>197.20809600000001</c:v>
                </c:pt>
                <c:pt idx="9">
                  <c:v>199.476596</c:v>
                </c:pt>
                <c:pt idx="10">
                  <c:v>203.76502300000001</c:v>
                </c:pt>
                <c:pt idx="11">
                  <c:v>189.46676099999999</c:v>
                </c:pt>
                <c:pt idx="12">
                  <c:v>178.09109699999999</c:v>
                </c:pt>
                <c:pt idx="13">
                  <c:v>171.025848</c:v>
                </c:pt>
                <c:pt idx="14">
                  <c:v>177.74158700000001</c:v>
                </c:pt>
                <c:pt idx="15">
                  <c:v>189.26026899999999</c:v>
                </c:pt>
                <c:pt idx="16">
                  <c:v>191.66898599999999</c:v>
                </c:pt>
                <c:pt idx="17">
                  <c:v>181.489676</c:v>
                </c:pt>
                <c:pt idx="18">
                  <c:v>169.50435999999999</c:v>
                </c:pt>
                <c:pt idx="19">
                  <c:v>159.98734400000001</c:v>
                </c:pt>
                <c:pt idx="20">
                  <c:v>163.77565100000001</c:v>
                </c:pt>
                <c:pt idx="21">
                  <c:v>175.68646699999999</c:v>
                </c:pt>
                <c:pt idx="22">
                  <c:v>183.388507</c:v>
                </c:pt>
                <c:pt idx="23">
                  <c:v>174.91726</c:v>
                </c:pt>
                <c:pt idx="24">
                  <c:v>164.57453000000001</c:v>
                </c:pt>
                <c:pt idx="25">
                  <c:v>161.06355400000001</c:v>
                </c:pt>
                <c:pt idx="26">
                  <c:v>166.255223</c:v>
                </c:pt>
                <c:pt idx="27">
                  <c:v>173.42745400000001</c:v>
                </c:pt>
                <c:pt idx="28">
                  <c:v>174.09295800000001</c:v>
                </c:pt>
                <c:pt idx="29">
                  <c:v>165.14904999999999</c:v>
                </c:pt>
                <c:pt idx="30">
                  <c:v>147.296233</c:v>
                </c:pt>
                <c:pt idx="31">
                  <c:v>138.52697699999999</c:v>
                </c:pt>
                <c:pt idx="32">
                  <c:v>143.710892</c:v>
                </c:pt>
                <c:pt idx="33">
                  <c:v>156.195866</c:v>
                </c:pt>
                <c:pt idx="34">
                  <c:v>167.754198</c:v>
                </c:pt>
                <c:pt idx="35">
                  <c:v>172.38668000000001</c:v>
                </c:pt>
                <c:pt idx="36">
                  <c:v>180.091309</c:v>
                </c:pt>
                <c:pt idx="37">
                  <c:v>186.86552</c:v>
                </c:pt>
                <c:pt idx="38">
                  <c:v>195.37981099999999</c:v>
                </c:pt>
                <c:pt idx="39">
                  <c:v>202.26539299999999</c:v>
                </c:pt>
                <c:pt idx="40">
                  <c:v>203.13744500000001</c:v>
                </c:pt>
                <c:pt idx="41">
                  <c:v>197.92399</c:v>
                </c:pt>
                <c:pt idx="42">
                  <c:v>183.95845399999999</c:v>
                </c:pt>
                <c:pt idx="43">
                  <c:v>178.536947</c:v>
                </c:pt>
                <c:pt idx="44">
                  <c:v>182.01965100000001</c:v>
                </c:pt>
                <c:pt idx="45">
                  <c:v>186.39613399999999</c:v>
                </c:pt>
                <c:pt idx="46">
                  <c:v>188.291324</c:v>
                </c:pt>
                <c:pt idx="47">
                  <c:v>185.11583300000001</c:v>
                </c:pt>
                <c:pt idx="48">
                  <c:v>178.85896299999999</c:v>
                </c:pt>
                <c:pt idx="49">
                  <c:v>175.56505300000001</c:v>
                </c:pt>
                <c:pt idx="50">
                  <c:v>171.73636999999999</c:v>
                </c:pt>
                <c:pt idx="51">
                  <c:v>173.014216</c:v>
                </c:pt>
                <c:pt idx="52">
                  <c:v>177.17407700000001</c:v>
                </c:pt>
                <c:pt idx="53">
                  <c:v>171.12356399999999</c:v>
                </c:pt>
                <c:pt idx="54">
                  <c:v>160.019272</c:v>
                </c:pt>
                <c:pt idx="55">
                  <c:v>154.567047</c:v>
                </c:pt>
                <c:pt idx="56">
                  <c:v>152.693941</c:v>
                </c:pt>
                <c:pt idx="57">
                  <c:v>154.19420600000001</c:v>
                </c:pt>
                <c:pt idx="58">
                  <c:v>156.24880999999999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151.54845399999999</c:v>
                </c:pt>
                <c:pt idx="72">
                  <c:v>154.389578</c:v>
                </c:pt>
                <c:pt idx="73">
                  <c:v>149.07128700000001</c:v>
                </c:pt>
                <c:pt idx="74">
                  <c:v>154.346698</c:v>
                </c:pt>
                <c:pt idx="75">
                  <c:v>167.06340900000001</c:v>
                </c:pt>
                <c:pt idx="76">
                  <c:v>172.809335</c:v>
                </c:pt>
                <c:pt idx="77">
                  <c:v>166.43659700000001</c:v>
                </c:pt>
                <c:pt idx="78">
                  <c:v>157.93807699999999</c:v>
                </c:pt>
                <c:pt idx="79">
                  <c:v>155.95185499999999</c:v>
                </c:pt>
                <c:pt idx="80">
                  <c:v>162.108619</c:v>
                </c:pt>
                <c:pt idx="81">
                  <c:v>175.587987</c:v>
                </c:pt>
                <c:pt idx="82">
                  <c:v>188.594571</c:v>
                </c:pt>
                <c:pt idx="83">
                  <c:v>195.54803699999999</c:v>
                </c:pt>
                <c:pt idx="84">
                  <c:v>187.56994399999999</c:v>
                </c:pt>
                <c:pt idx="85">
                  <c:v>187.570987</c:v>
                </c:pt>
                <c:pt idx="86">
                  <c:v>192.248107</c:v>
                </c:pt>
                <c:pt idx="87">
                  <c:v>194.004041</c:v>
                </c:pt>
                <c:pt idx="88">
                  <c:v>193.41173000000001</c:v>
                </c:pt>
                <c:pt idx="89">
                  <c:v>183.11543</c:v>
                </c:pt>
                <c:pt idx="90">
                  <c:v>169.44142099999999</c:v>
                </c:pt>
                <c:pt idx="91">
                  <c:v>160.42847599999999</c:v>
                </c:pt>
                <c:pt idx="92">
                  <c:v>158.16926100000001</c:v>
                </c:pt>
                <c:pt idx="93">
                  <c:v>163.47406100000001</c:v>
                </c:pt>
                <c:pt idx="94">
                  <c:v>171.82740000000001</c:v>
                </c:pt>
                <c:pt idx="95">
                  <c:v>170.12739999999999</c:v>
                </c:pt>
                <c:pt idx="96">
                  <c:v>165.73609999999999</c:v>
                </c:pt>
                <c:pt idx="97">
                  <c:v>165.77359999999999</c:v>
                </c:pt>
                <c:pt idx="98">
                  <c:v>172.8955</c:v>
                </c:pt>
                <c:pt idx="99">
                  <c:v>173.23699999999999</c:v>
                </c:pt>
                <c:pt idx="100">
                  <c:v>174.2824</c:v>
                </c:pt>
                <c:pt idx="101">
                  <c:v>167.7757</c:v>
                </c:pt>
                <c:pt idx="102">
                  <c:v>158.4196</c:v>
                </c:pt>
                <c:pt idx="103">
                  <c:v>152.6514</c:v>
                </c:pt>
                <c:pt idx="104">
                  <c:v>150.37610000000001</c:v>
                </c:pt>
                <c:pt idx="105">
                  <c:v>154.05879999999999</c:v>
                </c:pt>
                <c:pt idx="106">
                  <c:v>158.1002</c:v>
                </c:pt>
                <c:pt idx="107">
                  <c:v>154.1755</c:v>
                </c:pt>
                <c:pt idx="108">
                  <c:v>148.4315</c:v>
                </c:pt>
                <c:pt idx="109">
                  <c:v>147.5136</c:v>
                </c:pt>
                <c:pt idx="110">
                  <c:v>154.126</c:v>
                </c:pt>
                <c:pt idx="111">
                  <c:v>154.76840000000001</c:v>
                </c:pt>
                <c:pt idx="112">
                  <c:v>156.10579999999999</c:v>
                </c:pt>
                <c:pt idx="113">
                  <c:v>150.88310000000001</c:v>
                </c:pt>
                <c:pt idx="114">
                  <c:v>142.803</c:v>
                </c:pt>
                <c:pt idx="115">
                  <c:v>137.8039</c:v>
                </c:pt>
                <c:pt idx="116">
                  <c:v>135.3897</c:v>
                </c:pt>
                <c:pt idx="117">
                  <c:v>139.726</c:v>
                </c:pt>
                <c:pt idx="118">
                  <c:v>144.5147</c:v>
                </c:pt>
                <c:pt idx="119">
                  <c:v>146.8314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35584"/>
        <c:axId val="619136704"/>
      </c:lineChart>
      <c:scatterChart>
        <c:scatterStyle val="lineMarker"/>
        <c:varyColors val="0"/>
        <c:ser>
          <c:idx val="3"/>
          <c:order val="3"/>
          <c:tx>
            <c:strRef>
              <c:f>'Fig22'!$B$151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45845793666039E-3"/>
                  <c:y val="2.88709690183199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'Fig22'!$A$152:$A$153</c:f>
              <c:numCache>
                <c:formatCode>General</c:formatCode>
                <c:ptCount val="2"/>
                <c:pt idx="0">
                  <c:v>96</c:v>
                </c:pt>
                <c:pt idx="1">
                  <c:v>96</c:v>
                </c:pt>
              </c:numCache>
            </c:numRef>
          </c:xVal>
          <c:yVal>
            <c:numRef>
              <c:f>'Fig22'!$B$152:$B$153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37824"/>
        <c:axId val="619137264"/>
      </c:scatterChart>
      <c:dateAx>
        <c:axId val="6191355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19136704"/>
        <c:crosses val="autoZero"/>
        <c:auto val="0"/>
        <c:lblOffset val="100"/>
        <c:baseTimeUnit val="months"/>
        <c:majorUnit val="24"/>
        <c:majorTimeUnit val="months"/>
        <c:minorUnit val="1"/>
        <c:minorTimeUnit val="months"/>
      </c:dateAx>
      <c:valAx>
        <c:axId val="619136704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19135584"/>
        <c:crosses val="autoZero"/>
        <c:crossBetween val="between"/>
        <c:majorUnit val="25"/>
        <c:minorUnit val="5"/>
      </c:valAx>
      <c:valAx>
        <c:axId val="619137824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9137264"/>
        <c:crosses val="max"/>
        <c:crossBetween val="midCat"/>
      </c:valAx>
      <c:valAx>
        <c:axId val="6191372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19137824"/>
        <c:crosses val="max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consumption</a:t>
            </a:r>
          </a:p>
          <a:p>
            <a:pPr algn="l">
              <a:defRPr/>
            </a:pPr>
            <a:r>
              <a:rPr lang="en-US" sz="1000" b="0"/>
              <a:t>million kilowatthours per day (kWh/d)</a:t>
            </a:r>
          </a:p>
        </c:rich>
      </c:tx>
      <c:layout>
        <c:manualLayout>
          <c:xMode val="edge"/>
          <c:yMode val="edge"/>
          <c:x val="1.0897418310516063E-2"/>
          <c:y val="2.36531084502011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79982989931137"/>
          <c:y val="0.18176582956716208"/>
          <c:w val="0.81978709978325859"/>
          <c:h val="0.48126201680411251"/>
        </c:manualLayout>
      </c:layout>
      <c:barChart>
        <c:barDir val="col"/>
        <c:grouping val="clustered"/>
        <c:varyColors val="0"/>
        <c:ser>
          <c:idx val="2"/>
          <c:order val="2"/>
          <c:tx>
            <c:v>Residential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'Fig23'!$J$27:$M$27</c:f>
              <c:numCache>
                <c:formatCode>0.0</c:formatCode>
                <c:ptCount val="4"/>
                <c:pt idx="0">
                  <c:v>-8.5255129000001943</c:v>
                </c:pt>
                <c:pt idx="1">
                  <c:v>0.39179480000029798</c:v>
                </c:pt>
                <c:pt idx="2">
                  <c:v>1.0205072999997356</c:v>
                </c:pt>
                <c:pt idx="3">
                  <c:v>36.321860200000174</c:v>
                </c:pt>
              </c:numCache>
            </c:numRef>
          </c:val>
        </c:ser>
        <c:ser>
          <c:idx val="3"/>
          <c:order val="3"/>
          <c:tx>
            <c:v>Commercial and transportation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'Fig23'!$J$29:$M$29</c:f>
              <c:numCache>
                <c:formatCode>0.0</c:formatCode>
                <c:ptCount val="4"/>
                <c:pt idx="0">
                  <c:v>23.211891952000315</c:v>
                </c:pt>
                <c:pt idx="1">
                  <c:v>-10.989479444000153</c:v>
                </c:pt>
                <c:pt idx="2">
                  <c:v>7.7666790090001996</c:v>
                </c:pt>
                <c:pt idx="3">
                  <c:v>26.788621680999768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'Fig23'!$J$28:$M$28</c:f>
              <c:numCache>
                <c:formatCode>0.0</c:formatCode>
                <c:ptCount val="4"/>
                <c:pt idx="0">
                  <c:v>-30.32439979999981</c:v>
                </c:pt>
                <c:pt idx="1">
                  <c:v>-116.02963580000005</c:v>
                </c:pt>
                <c:pt idx="2">
                  <c:v>77.217255200000182</c:v>
                </c:pt>
                <c:pt idx="3">
                  <c:v>13.073071199999504</c:v>
                </c:pt>
              </c:numCache>
            </c:numRef>
          </c:val>
        </c:ser>
        <c:ser>
          <c:idx val="5"/>
          <c:order val="5"/>
          <c:tx>
            <c:v>Direct use (right axis)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'Fig23'!$J$30:$M$30</c:f>
              <c:numCache>
                <c:formatCode>0.0</c:formatCode>
                <c:ptCount val="4"/>
                <c:pt idx="0">
                  <c:v>4.1322238900000343</c:v>
                </c:pt>
                <c:pt idx="1">
                  <c:v>3.7181482299999971</c:v>
                </c:pt>
                <c:pt idx="2">
                  <c:v>6.6844281300000148</c:v>
                </c:pt>
                <c:pt idx="3">
                  <c:v>7.5833149999994021E-2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143984"/>
        <c:axId val="619144544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'Fig23'!$C$37:$C$84</c:f>
              <c:numCache>
                <c:formatCode>#,##0</c:formatCode>
                <c:ptCount val="48"/>
                <c:pt idx="0">
                  <c:v>11144.349085</c:v>
                </c:pt>
                <c:pt idx="1">
                  <c:v>11323.99638</c:v>
                </c:pt>
                <c:pt idx="2">
                  <c:v>10194.533589000001</c:v>
                </c:pt>
                <c:pt idx="3">
                  <c:v>9523.7789038999999</c:v>
                </c:pt>
                <c:pt idx="4">
                  <c:v>9640.9541599999993</c:v>
                </c:pt>
                <c:pt idx="5">
                  <c:v>11262.013879</c:v>
                </c:pt>
                <c:pt idx="6">
                  <c:v>12110.726766000002</c:v>
                </c:pt>
                <c:pt idx="7">
                  <c:v>12074.342536</c:v>
                </c:pt>
                <c:pt idx="8">
                  <c:v>11486.464275999999</c:v>
                </c:pt>
                <c:pt idx="9">
                  <c:v>9909.1697506</c:v>
                </c:pt>
                <c:pt idx="10">
                  <c:v>9572.2056405999992</c:v>
                </c:pt>
                <c:pt idx="11">
                  <c:v>9979.7549548000006</c:v>
                </c:pt>
                <c:pt idx="12">
                  <c:v>10622.782704000001</c:v>
                </c:pt>
                <c:pt idx="13">
                  <c:v>10502.070145</c:v>
                </c:pt>
                <c:pt idx="14">
                  <c:v>9470.1790547000001</c:v>
                </c:pt>
                <c:pt idx="15">
                  <c:v>9238.1418336999996</c:v>
                </c:pt>
                <c:pt idx="16">
                  <c:v>9428.5696050999995</c:v>
                </c:pt>
                <c:pt idx="17">
                  <c:v>11240.381171999999</c:v>
                </c:pt>
                <c:pt idx="18">
                  <c:v>12247.239718999999</c:v>
                </c:pt>
                <c:pt idx="19">
                  <c:v>12533.381211</c:v>
                </c:pt>
                <c:pt idx="20">
                  <c:v>11465.650189</c:v>
                </c:pt>
                <c:pt idx="21">
                  <c:v>9780.983760699999</c:v>
                </c:pt>
                <c:pt idx="22">
                  <c:v>9563.2214905000001</c:v>
                </c:pt>
                <c:pt idx="23">
                  <c:v>10593.970386000001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'Fig23'!$D$37:$D$84</c:f>
              <c:numCache>
                <c:formatCode>#,##0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10593.970386000001</c:v>
                </c:pt>
                <c:pt idx="24">
                  <c:v>10961.220000000001</c:v>
                </c:pt>
                <c:pt idx="25">
                  <c:v>10709.47</c:v>
                </c:pt>
                <c:pt idx="26">
                  <c:v>9760.8220000000001</c:v>
                </c:pt>
                <c:pt idx="27">
                  <c:v>9431.2159999999985</c:v>
                </c:pt>
                <c:pt idx="28">
                  <c:v>9651.1090000000004</c:v>
                </c:pt>
                <c:pt idx="29">
                  <c:v>11295.439999999999</c:v>
                </c:pt>
                <c:pt idx="30">
                  <c:v>12106.9</c:v>
                </c:pt>
                <c:pt idx="31">
                  <c:v>12329.61</c:v>
                </c:pt>
                <c:pt idx="32">
                  <c:v>11266.3</c:v>
                </c:pt>
                <c:pt idx="33">
                  <c:v>9805.7659999999996</c:v>
                </c:pt>
                <c:pt idx="34">
                  <c:v>9743.0749999999989</c:v>
                </c:pt>
                <c:pt idx="35">
                  <c:v>10742.58</c:v>
                </c:pt>
                <c:pt idx="36">
                  <c:v>11051.7</c:v>
                </c:pt>
                <c:pt idx="37">
                  <c:v>10764.960000000001</c:v>
                </c:pt>
                <c:pt idx="38">
                  <c:v>9830.7379999999994</c:v>
                </c:pt>
                <c:pt idx="39">
                  <c:v>9499.4929999999986</c:v>
                </c:pt>
                <c:pt idx="40">
                  <c:v>9721.6629999999986</c:v>
                </c:pt>
                <c:pt idx="41">
                  <c:v>11377.16</c:v>
                </c:pt>
                <c:pt idx="42">
                  <c:v>12201.33</c:v>
                </c:pt>
                <c:pt idx="43">
                  <c:v>12431.54</c:v>
                </c:pt>
                <c:pt idx="44">
                  <c:v>11348.82</c:v>
                </c:pt>
                <c:pt idx="45">
                  <c:v>9864.1660000000011</c:v>
                </c:pt>
                <c:pt idx="46">
                  <c:v>9805.1829999999991</c:v>
                </c:pt>
                <c:pt idx="47">
                  <c:v>10819.52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42864"/>
        <c:axId val="619143424"/>
      </c:lineChart>
      <c:dateAx>
        <c:axId val="61914286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1914342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19143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19142864"/>
        <c:crosses val="autoZero"/>
        <c:crossBetween val="between"/>
      </c:valAx>
      <c:catAx>
        <c:axId val="61914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19144544"/>
        <c:crossesAt val="0"/>
        <c:auto val="1"/>
        <c:lblAlgn val="ctr"/>
        <c:lblOffset val="100"/>
        <c:noMultiLvlLbl val="0"/>
      </c:catAx>
      <c:valAx>
        <c:axId val="619144544"/>
        <c:scaling>
          <c:orientation val="minMax"/>
          <c:max val="200"/>
          <c:min val="-15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1914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4.8603985477425081E-2"/>
          <c:y val="0.75143953159701204"/>
          <c:w val="0.88379867046535165"/>
          <c:h val="0.15929051191435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residential electricity price</a:t>
            </a:r>
          </a:p>
          <a:p>
            <a:pPr algn="l">
              <a:defRPr/>
            </a:pPr>
            <a:r>
              <a:rPr lang="en-US" sz="1000" b="0"/>
              <a:t>cents per kilowatthour</a:t>
            </a:r>
          </a:p>
        </c:rich>
      </c:tx>
      <c:layout>
        <c:manualLayout>
          <c:xMode val="edge"/>
          <c:yMode val="edge"/>
          <c:x val="9.876543209877511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15656055818447E-2"/>
          <c:y val="0.17117395828480017"/>
          <c:w val="0.86510278095579929"/>
          <c:h val="0.53172964326204863"/>
        </c:manualLayout>
      </c:layout>
      <c:barChart>
        <c:barDir val="col"/>
        <c:grouping val="clustered"/>
        <c:varyColors val="0"/>
        <c:ser>
          <c:idx val="2"/>
          <c:order val="2"/>
          <c:tx>
            <c:v>Annual growth (right axis)</c:v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77909270216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228803716608595E-3"/>
                  <c:y val="2.3066051654785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228803716608595E-3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5171296388147688E-17"/>
                  <c:y val="1.9724176489773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8992747857737319E-3"/>
                  <c:y val="-3.10612061067055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'Fig24'!$E$29:$E$41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'Fig24'!$G$29:$G$41</c:f>
              <c:numCache>
                <c:formatCode>0.0%</c:formatCode>
                <c:ptCount val="13"/>
                <c:pt idx="0">
                  <c:v>0.10343971841647726</c:v>
                </c:pt>
                <c:pt idx="1">
                  <c:v>2.3869585817872352E-2</c:v>
                </c:pt>
                <c:pt idx="2">
                  <c:v>5.7450102599974517E-2</c:v>
                </c:pt>
                <c:pt idx="3">
                  <c:v>2.1741645758544648E-2</c:v>
                </c:pt>
                <c:pt idx="4">
                  <c:v>2.4544324144055718E-3</c:v>
                </c:pt>
                <c:pt idx="5">
                  <c:v>1.5670772339547279E-2</c:v>
                </c:pt>
                <c:pt idx="6">
                  <c:v>1.379288283845459E-2</c:v>
                </c:pt>
                <c:pt idx="7">
                  <c:v>2.0868738840338796E-2</c:v>
                </c:pt>
                <c:pt idx="8">
                  <c:v>3.2291906060659459E-2</c:v>
                </c:pt>
                <c:pt idx="9">
                  <c:v>1.0652888363746671E-2</c:v>
                </c:pt>
                <c:pt idx="10">
                  <c:v>-1.1064345945354326E-2</c:v>
                </c:pt>
                <c:pt idx="11">
                  <c:v>2.6295278707452185E-2</c:v>
                </c:pt>
                <c:pt idx="12">
                  <c:v>2.4614456781865579E-2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20312656"/>
        <c:axId val="620313216"/>
      </c:barChart>
      <c:lineChart>
        <c:grouping val="standard"/>
        <c:varyColors val="0"/>
        <c:ser>
          <c:idx val="0"/>
          <c:order val="0"/>
          <c:tx>
            <c:v>Residential electricity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'Fig24'!$B$28:$B$183</c:f>
              <c:numCache>
                <c:formatCode>#,##0.00</c:formatCode>
                <c:ptCount val="156"/>
                <c:pt idx="0">
                  <c:v>9.5500000000000007</c:v>
                </c:pt>
                <c:pt idx="1">
                  <c:v>9.8000000000000007</c:v>
                </c:pt>
                <c:pt idx="2">
                  <c:v>9.8699999999999992</c:v>
                </c:pt>
                <c:pt idx="3">
                  <c:v>10.32</c:v>
                </c:pt>
                <c:pt idx="4">
                  <c:v>10.61</c:v>
                </c:pt>
                <c:pt idx="5">
                  <c:v>10.85</c:v>
                </c:pt>
                <c:pt idx="6">
                  <c:v>10.96</c:v>
                </c:pt>
                <c:pt idx="7">
                  <c:v>10.94</c:v>
                </c:pt>
                <c:pt idx="8">
                  <c:v>10.94</c:v>
                </c:pt>
                <c:pt idx="9">
                  <c:v>10.58</c:v>
                </c:pt>
                <c:pt idx="10">
                  <c:v>10.18</c:v>
                </c:pt>
                <c:pt idx="11">
                  <c:v>9.84</c:v>
                </c:pt>
                <c:pt idx="12">
                  <c:v>10.06</c:v>
                </c:pt>
                <c:pt idx="13">
                  <c:v>9.89</c:v>
                </c:pt>
                <c:pt idx="14">
                  <c:v>10.27</c:v>
                </c:pt>
                <c:pt idx="15">
                  <c:v>10.63</c:v>
                </c:pt>
                <c:pt idx="16">
                  <c:v>10.77</c:v>
                </c:pt>
                <c:pt idx="17">
                  <c:v>11.09</c:v>
                </c:pt>
                <c:pt idx="18">
                  <c:v>11.07</c:v>
                </c:pt>
                <c:pt idx="19">
                  <c:v>11.07</c:v>
                </c:pt>
                <c:pt idx="20">
                  <c:v>10.96</c:v>
                </c:pt>
                <c:pt idx="21">
                  <c:v>10.82</c:v>
                </c:pt>
                <c:pt idx="22">
                  <c:v>10.7</c:v>
                </c:pt>
                <c:pt idx="23">
                  <c:v>10.33</c:v>
                </c:pt>
                <c:pt idx="24">
                  <c:v>10.14</c:v>
                </c:pt>
                <c:pt idx="25">
                  <c:v>10.16</c:v>
                </c:pt>
                <c:pt idx="26">
                  <c:v>10.45</c:v>
                </c:pt>
                <c:pt idx="27">
                  <c:v>10.93</c:v>
                </c:pt>
                <c:pt idx="28">
                  <c:v>11.4</c:v>
                </c:pt>
                <c:pt idx="29">
                  <c:v>11.77</c:v>
                </c:pt>
                <c:pt idx="30">
                  <c:v>12.07</c:v>
                </c:pt>
                <c:pt idx="31">
                  <c:v>12.09</c:v>
                </c:pt>
                <c:pt idx="32">
                  <c:v>11.92</c:v>
                </c:pt>
                <c:pt idx="33">
                  <c:v>11.81</c:v>
                </c:pt>
                <c:pt idx="34">
                  <c:v>11.42</c:v>
                </c:pt>
                <c:pt idx="35">
                  <c:v>10.86</c:v>
                </c:pt>
                <c:pt idx="36">
                  <c:v>10.98</c:v>
                </c:pt>
                <c:pt idx="37">
                  <c:v>11.18</c:v>
                </c:pt>
                <c:pt idx="38">
                  <c:v>11.28</c:v>
                </c:pt>
                <c:pt idx="39">
                  <c:v>11.5</c:v>
                </c:pt>
                <c:pt idx="40">
                  <c:v>11.78</c:v>
                </c:pt>
                <c:pt idx="41">
                  <c:v>11.81</c:v>
                </c:pt>
                <c:pt idx="42">
                  <c:v>11.85</c:v>
                </c:pt>
                <c:pt idx="43">
                  <c:v>11.94</c:v>
                </c:pt>
                <c:pt idx="44">
                  <c:v>11.96</c:v>
                </c:pt>
                <c:pt idx="45">
                  <c:v>11.65</c:v>
                </c:pt>
                <c:pt idx="46">
                  <c:v>11.26</c:v>
                </c:pt>
                <c:pt idx="47">
                  <c:v>10.9</c:v>
                </c:pt>
                <c:pt idx="48">
                  <c:v>10.49</c:v>
                </c:pt>
                <c:pt idx="49">
                  <c:v>10.89</c:v>
                </c:pt>
                <c:pt idx="50">
                  <c:v>11.11</c:v>
                </c:pt>
                <c:pt idx="51">
                  <c:v>11.71</c:v>
                </c:pt>
                <c:pt idx="52">
                  <c:v>11.91</c:v>
                </c:pt>
                <c:pt idx="53">
                  <c:v>11.91</c:v>
                </c:pt>
                <c:pt idx="54">
                  <c:v>12.04</c:v>
                </c:pt>
                <c:pt idx="55">
                  <c:v>12.03</c:v>
                </c:pt>
                <c:pt idx="56">
                  <c:v>11.95</c:v>
                </c:pt>
                <c:pt idx="57">
                  <c:v>11.86</c:v>
                </c:pt>
                <c:pt idx="58">
                  <c:v>11.62</c:v>
                </c:pt>
                <c:pt idx="59">
                  <c:v>11.06</c:v>
                </c:pt>
                <c:pt idx="60">
                  <c:v>10.87</c:v>
                </c:pt>
                <c:pt idx="61">
                  <c:v>11.06</c:v>
                </c:pt>
                <c:pt idx="62">
                  <c:v>11.52</c:v>
                </c:pt>
                <c:pt idx="63">
                  <c:v>11.67</c:v>
                </c:pt>
                <c:pt idx="64">
                  <c:v>11.93</c:v>
                </c:pt>
                <c:pt idx="65">
                  <c:v>11.97</c:v>
                </c:pt>
                <c:pt idx="66">
                  <c:v>12.09</c:v>
                </c:pt>
                <c:pt idx="67">
                  <c:v>12.09</c:v>
                </c:pt>
                <c:pt idx="68">
                  <c:v>12.17</c:v>
                </c:pt>
                <c:pt idx="69">
                  <c:v>12.08</c:v>
                </c:pt>
                <c:pt idx="70">
                  <c:v>11.78</c:v>
                </c:pt>
                <c:pt idx="71">
                  <c:v>11.4</c:v>
                </c:pt>
                <c:pt idx="72">
                  <c:v>11.41</c:v>
                </c:pt>
                <c:pt idx="73">
                  <c:v>11.51</c:v>
                </c:pt>
                <c:pt idx="74">
                  <c:v>11.7</c:v>
                </c:pt>
                <c:pt idx="75">
                  <c:v>11.92</c:v>
                </c:pt>
                <c:pt idx="76">
                  <c:v>11.9</c:v>
                </c:pt>
                <c:pt idx="77">
                  <c:v>12.09</c:v>
                </c:pt>
                <c:pt idx="78">
                  <c:v>12</c:v>
                </c:pt>
                <c:pt idx="79">
                  <c:v>12.17</c:v>
                </c:pt>
                <c:pt idx="80">
                  <c:v>12.3</c:v>
                </c:pt>
                <c:pt idx="81">
                  <c:v>12.03</c:v>
                </c:pt>
                <c:pt idx="82">
                  <c:v>11.75</c:v>
                </c:pt>
                <c:pt idx="83">
                  <c:v>11.62</c:v>
                </c:pt>
                <c:pt idx="84">
                  <c:v>11.46</c:v>
                </c:pt>
                <c:pt idx="85">
                  <c:v>11.63</c:v>
                </c:pt>
                <c:pt idx="86">
                  <c:v>11.61</c:v>
                </c:pt>
                <c:pt idx="87">
                  <c:v>11.93</c:v>
                </c:pt>
                <c:pt idx="88">
                  <c:v>12.4</c:v>
                </c:pt>
                <c:pt idx="89">
                  <c:v>12.54</c:v>
                </c:pt>
                <c:pt idx="90">
                  <c:v>12.65</c:v>
                </c:pt>
                <c:pt idx="91">
                  <c:v>12.53</c:v>
                </c:pt>
                <c:pt idx="92">
                  <c:v>12.51</c:v>
                </c:pt>
                <c:pt idx="93">
                  <c:v>12.36</c:v>
                </c:pt>
                <c:pt idx="94">
                  <c:v>12.1</c:v>
                </c:pt>
                <c:pt idx="95">
                  <c:v>11.72</c:v>
                </c:pt>
                <c:pt idx="96">
                  <c:v>11.65</c:v>
                </c:pt>
                <c:pt idx="97">
                  <c:v>11.94</c:v>
                </c:pt>
                <c:pt idx="98">
                  <c:v>12.25</c:v>
                </c:pt>
                <c:pt idx="99">
                  <c:v>12.31</c:v>
                </c:pt>
                <c:pt idx="100">
                  <c:v>12.85</c:v>
                </c:pt>
                <c:pt idx="101">
                  <c:v>12.99</c:v>
                </c:pt>
                <c:pt idx="102">
                  <c:v>13.09</c:v>
                </c:pt>
                <c:pt idx="103">
                  <c:v>13.04</c:v>
                </c:pt>
                <c:pt idx="104">
                  <c:v>12.95</c:v>
                </c:pt>
                <c:pt idx="105">
                  <c:v>12.6</c:v>
                </c:pt>
                <c:pt idx="106">
                  <c:v>12.48</c:v>
                </c:pt>
                <c:pt idx="107">
                  <c:v>12.17</c:v>
                </c:pt>
                <c:pt idx="108">
                  <c:v>12.1</c:v>
                </c:pt>
                <c:pt idx="109">
                  <c:v>12.29</c:v>
                </c:pt>
                <c:pt idx="110">
                  <c:v>12.33</c:v>
                </c:pt>
                <c:pt idx="111">
                  <c:v>12.62</c:v>
                </c:pt>
                <c:pt idx="112">
                  <c:v>12.93</c:v>
                </c:pt>
                <c:pt idx="113">
                  <c:v>12.92</c:v>
                </c:pt>
                <c:pt idx="114">
                  <c:v>12.94</c:v>
                </c:pt>
                <c:pt idx="115">
                  <c:v>12.91</c:v>
                </c:pt>
                <c:pt idx="116">
                  <c:v>13.03</c:v>
                </c:pt>
                <c:pt idx="117">
                  <c:v>12.72</c:v>
                </c:pt>
                <c:pt idx="118">
                  <c:v>12.71</c:v>
                </c:pt>
                <c:pt idx="119">
                  <c:v>12.32</c:v>
                </c:pt>
                <c:pt idx="120">
                  <c:v>11.98</c:v>
                </c:pt>
                <c:pt idx="121">
                  <c:v>12.14</c:v>
                </c:pt>
                <c:pt idx="122">
                  <c:v>12.57</c:v>
                </c:pt>
                <c:pt idx="123">
                  <c:v>12.43</c:v>
                </c:pt>
                <c:pt idx="124">
                  <c:v>12.79</c:v>
                </c:pt>
                <c:pt idx="125">
                  <c:v>12.72</c:v>
                </c:pt>
                <c:pt idx="126">
                  <c:v>12.68</c:v>
                </c:pt>
                <c:pt idx="127">
                  <c:v>12.9</c:v>
                </c:pt>
                <c:pt idx="128">
                  <c:v>12.87</c:v>
                </c:pt>
                <c:pt idx="129">
                  <c:v>12.45</c:v>
                </c:pt>
                <c:pt idx="130">
                  <c:v>12.44125</c:v>
                </c:pt>
                <c:pt idx="131">
                  <c:v>12.028639999999999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Price 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'Fig24'!$C$28:$C$183</c:f>
              <c:numCache>
                <c:formatCode>#,##0.00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12.028639999999999</c:v>
                </c:pt>
                <c:pt idx="132">
                  <c:v>12.00226</c:v>
                </c:pt>
                <c:pt idx="133">
                  <c:v>12.298</c:v>
                </c:pt>
                <c:pt idx="134">
                  <c:v>12.640040000000001</c:v>
                </c:pt>
                <c:pt idx="135">
                  <c:v>12.587260000000001</c:v>
                </c:pt>
                <c:pt idx="136">
                  <c:v>12.996549999999999</c:v>
                </c:pt>
                <c:pt idx="137">
                  <c:v>13.05063</c:v>
                </c:pt>
                <c:pt idx="138">
                  <c:v>13.130879999999999</c:v>
                </c:pt>
                <c:pt idx="139">
                  <c:v>13.387549999999999</c:v>
                </c:pt>
                <c:pt idx="140">
                  <c:v>13.46998</c:v>
                </c:pt>
                <c:pt idx="141">
                  <c:v>13.039859999999999</c:v>
                </c:pt>
                <c:pt idx="142">
                  <c:v>12.89692</c:v>
                </c:pt>
                <c:pt idx="143">
                  <c:v>12.458209999999999</c:v>
                </c:pt>
                <c:pt idx="144">
                  <c:v>12.660270000000001</c:v>
                </c:pt>
                <c:pt idx="145">
                  <c:v>12.89983</c:v>
                </c:pt>
                <c:pt idx="146">
                  <c:v>13.06776</c:v>
                </c:pt>
                <c:pt idx="147">
                  <c:v>12.94215</c:v>
                </c:pt>
                <c:pt idx="148">
                  <c:v>13.296430000000001</c:v>
                </c:pt>
                <c:pt idx="149">
                  <c:v>13.28729</c:v>
                </c:pt>
                <c:pt idx="150">
                  <c:v>13.32869</c:v>
                </c:pt>
                <c:pt idx="151">
                  <c:v>13.56612</c:v>
                </c:pt>
                <c:pt idx="152">
                  <c:v>13.642569999999999</c:v>
                </c:pt>
                <c:pt idx="153">
                  <c:v>13.23405</c:v>
                </c:pt>
                <c:pt idx="154">
                  <c:v>13.11969</c:v>
                </c:pt>
                <c:pt idx="155">
                  <c:v>12.719099999999999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11536"/>
        <c:axId val="620312096"/>
      </c:lineChart>
      <c:dateAx>
        <c:axId val="62031153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62031209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0312096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620311536"/>
        <c:crosses val="autoZero"/>
        <c:crossBetween val="between"/>
        <c:majorUnit val="2"/>
      </c:valAx>
      <c:catAx>
        <c:axId val="62031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20313216"/>
        <c:crossesAt val="0"/>
        <c:auto val="1"/>
        <c:lblAlgn val="ctr"/>
        <c:lblOffset val="100"/>
        <c:noMultiLvlLbl val="0"/>
      </c:catAx>
      <c:valAx>
        <c:axId val="620313216"/>
        <c:scaling>
          <c:orientation val="minMax"/>
          <c:max val="0.21000000000000002"/>
          <c:min val="-3.0000000000000006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20312656"/>
        <c:crosses val="max"/>
        <c:crossBetween val="between"/>
        <c:majorUnit val="3.0000000000000006E-2"/>
        <c:minorUnit val="2.0000000000000011E-2"/>
      </c:valAx>
    </c:plotArea>
    <c:legend>
      <c:legendPos val="b"/>
      <c:layout>
        <c:manualLayout>
          <c:xMode val="edge"/>
          <c:yMode val="edge"/>
          <c:x val="4.9876393655922134E-2"/>
          <c:y val="0.83917085167506578"/>
          <c:w val="0.8999999999999998"/>
          <c:h val="5.05929278525272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generation by fuel, all sectors</a:t>
            </a:r>
          </a:p>
          <a:p>
            <a:pPr algn="l">
              <a:defRPr/>
            </a:pPr>
            <a:r>
              <a:rPr lang="en-US" sz="1000" b="0"/>
              <a:t>thousand megawatthours per day</a:t>
            </a:r>
          </a:p>
        </c:rich>
      </c:tx>
      <c:layout>
        <c:manualLayout>
          <c:xMode val="edge"/>
          <c:yMode val="edge"/>
          <c:x val="8.61819622974480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8412709095123"/>
          <c:y val="0.17117395828480017"/>
          <c:w val="0.68855508446059865"/>
          <c:h val="0.59379086489928401"/>
        </c:manualLayout>
      </c:layout>
      <c:barChart>
        <c:barDir val="col"/>
        <c:grouping val="stacked"/>
        <c:varyColors val="0"/>
        <c:ser>
          <c:idx val="6"/>
          <c:order val="0"/>
          <c:tx>
            <c:v>Other sources</c:v>
          </c:tx>
          <c:spPr>
            <a:solidFill>
              <a:schemeClr val="accent5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'Fig25'!$H$28:$H$37</c:f>
              <c:numCache>
                <c:formatCode>#,##0</c:formatCode>
                <c:ptCount val="10"/>
                <c:pt idx="0">
                  <c:v>61.809410247000002</c:v>
                </c:pt>
                <c:pt idx="1">
                  <c:v>66.214033642999993</c:v>
                </c:pt>
                <c:pt idx="2">
                  <c:v>70.465188959000002</c:v>
                </c:pt>
                <c:pt idx="3">
                  <c:v>70.176629206999991</c:v>
                </c:pt>
                <c:pt idx="4">
                  <c:v>72.439598740000008</c:v>
                </c:pt>
                <c:pt idx="5">
                  <c:v>69.816646410999994</c:v>
                </c:pt>
                <c:pt idx="6">
                  <c:v>74.368494218999999</c:v>
                </c:pt>
                <c:pt idx="7">
                  <c:v>73.488865218000001</c:v>
                </c:pt>
                <c:pt idx="8">
                  <c:v>74.702008411000008</c:v>
                </c:pt>
                <c:pt idx="9">
                  <c:v>75.565310767</c:v>
                </c:pt>
              </c:numCache>
            </c:numRef>
          </c:val>
        </c:ser>
        <c:ser>
          <c:idx val="5"/>
          <c:order val="1"/>
          <c:tx>
            <c:v>renewables</c:v>
          </c:tx>
          <c:spPr>
            <a:solidFill>
              <a:schemeClr val="accent2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'Fig25'!$G$28:$G$37</c:f>
              <c:numCache>
                <c:formatCode>#,##0</c:formatCode>
                <c:ptCount val="10"/>
                <c:pt idx="0">
                  <c:v>395.28408299</c:v>
                </c:pt>
                <c:pt idx="1">
                  <c:v>458.00817510000002</c:v>
                </c:pt>
                <c:pt idx="2">
                  <c:v>531.45527888000004</c:v>
                </c:pt>
                <c:pt idx="3">
                  <c:v>596.53815410000004</c:v>
                </c:pt>
                <c:pt idx="4">
                  <c:v>694.54259715000001</c:v>
                </c:pt>
                <c:pt idx="5">
                  <c:v>764.96624125999995</c:v>
                </c:pt>
                <c:pt idx="6">
                  <c:v>808.65995581000004</c:v>
                </c:pt>
                <c:pt idx="7">
                  <c:v>926.06200429</c:v>
                </c:pt>
                <c:pt idx="8">
                  <c:v>954.95465396999998</c:v>
                </c:pt>
                <c:pt idx="9">
                  <c:v>1043.4115551</c:v>
                </c:pt>
              </c:numCache>
            </c:numRef>
          </c:val>
        </c:ser>
        <c:ser>
          <c:idx val="8"/>
          <c:order val="2"/>
          <c:tx>
            <c:v>Non-hydro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'Fig25'!$R$28:$R$37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3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'Fig25'!$F$28:$F$37</c:f>
              <c:numCache>
                <c:formatCode>#,##0</c:formatCode>
                <c:ptCount val="10"/>
                <c:pt idx="0">
                  <c:v>736.48696977999998</c:v>
                </c:pt>
                <c:pt idx="1">
                  <c:v>697.81351218999998</c:v>
                </c:pt>
                <c:pt idx="2">
                  <c:v>857.35447194999995</c:v>
                </c:pt>
                <c:pt idx="3">
                  <c:v>741.22873757000002</c:v>
                </c:pt>
                <c:pt idx="4">
                  <c:v>722.97080717999995</c:v>
                </c:pt>
                <c:pt idx="5">
                  <c:v>693.67964013999995</c:v>
                </c:pt>
                <c:pt idx="6">
                  <c:v>668.46189529000003</c:v>
                </c:pt>
                <c:pt idx="7">
                  <c:v>710.09163518000003</c:v>
                </c:pt>
                <c:pt idx="8">
                  <c:v>688.40494192000006</c:v>
                </c:pt>
                <c:pt idx="9">
                  <c:v>717.84350384000004</c:v>
                </c:pt>
              </c:numCache>
            </c:numRef>
          </c:val>
        </c:ser>
        <c:ser>
          <c:idx val="3"/>
          <c:order val="4"/>
          <c:tx>
            <c:v>Nuclear</c:v>
          </c:tx>
          <c:spPr>
            <a:solidFill>
              <a:schemeClr val="accent3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'Fig25'!$E$28:$E$37</c:f>
              <c:numCache>
                <c:formatCode>#,##0</c:formatCode>
                <c:ptCount val="10"/>
                <c:pt idx="0">
                  <c:v>2188.6426986000001</c:v>
                </c:pt>
                <c:pt idx="1">
                  <c:v>2210.8720563000002</c:v>
                </c:pt>
                <c:pt idx="2">
                  <c:v>2164.9434712000002</c:v>
                </c:pt>
                <c:pt idx="3">
                  <c:v>2101.9979481</c:v>
                </c:pt>
                <c:pt idx="4">
                  <c:v>2161.6889670999999</c:v>
                </c:pt>
                <c:pt idx="5">
                  <c:v>2184.0163889999999</c:v>
                </c:pt>
                <c:pt idx="6">
                  <c:v>2184.0489781000001</c:v>
                </c:pt>
                <c:pt idx="7">
                  <c:v>2200.4286966999998</c:v>
                </c:pt>
                <c:pt idx="8">
                  <c:v>2163.5052795000001</c:v>
                </c:pt>
                <c:pt idx="9">
                  <c:v>2122.9725232999999</c:v>
                </c:pt>
              </c:numCache>
            </c:numRef>
          </c:val>
        </c:ser>
        <c:ser>
          <c:idx val="2"/>
          <c:order val="5"/>
          <c:tx>
            <c:v>Petroleum</c:v>
          </c:tx>
          <c:spPr>
            <a:solidFill>
              <a:schemeClr val="accent6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'Fig25'!$D$28:$D$37</c:f>
              <c:numCache>
                <c:formatCode>#,##0</c:formatCode>
                <c:ptCount val="10"/>
                <c:pt idx="0">
                  <c:v>106.67534096</c:v>
                </c:pt>
                <c:pt idx="1">
                  <c:v>101.53698493</c:v>
                </c:pt>
                <c:pt idx="2">
                  <c:v>82.691043836000006</c:v>
                </c:pt>
                <c:pt idx="3">
                  <c:v>63.359365765</c:v>
                </c:pt>
                <c:pt idx="4">
                  <c:v>74.423095644</c:v>
                </c:pt>
                <c:pt idx="5">
                  <c:v>82.826978437999998</c:v>
                </c:pt>
                <c:pt idx="6">
                  <c:v>77.393792520999995</c:v>
                </c:pt>
                <c:pt idx="7">
                  <c:v>64.598316478000001</c:v>
                </c:pt>
                <c:pt idx="8">
                  <c:v>70.541876685000005</c:v>
                </c:pt>
                <c:pt idx="9">
                  <c:v>72.636247698999995</c:v>
                </c:pt>
              </c:numCache>
            </c:numRef>
          </c:val>
        </c:ser>
        <c:ser>
          <c:idx val="1"/>
          <c:order val="6"/>
          <c:tx>
            <c:v>Natural gas</c:v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tx>
                <c:strRef>
                  <c:f>'Fig25'!$L$28</c:f>
                  <c:strCache>
                    <c:ptCount val="1"/>
                    <c:pt idx="0">
                      <c:v>23.3%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{3CC1E9EE-715F-4AD1-BC14-94D970E86BDA}</c15:txfldGUID>
                      <c15:f>'Fig25'!$L$28</c15:f>
                      <c15:dlblFieldTableCache>
                        <c:ptCount val="1"/>
                        <c:pt idx="0">
                          <c:v>23.3%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'Fig25'!$L$29</c:f>
                  <c:strCache>
                    <c:ptCount val="1"/>
                    <c:pt idx="0">
                      <c:v>23.9%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{556C26DD-B034-4E18-BE01-498D2B4C34BD}</c15:txfldGUID>
                      <c15:f>'Fig25'!$L$29</c15:f>
                      <c15:dlblFieldTableCache>
                        <c:ptCount val="1"/>
                        <c:pt idx="0">
                          <c:v>23.9%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'Fig25'!$L$30</c:f>
                  <c:strCache>
                    <c:ptCount val="1"/>
                    <c:pt idx="0">
                      <c:v>24.7%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{9FAD0CAA-0B92-40CF-8B86-929E73ECE44C}</c15:txfldGUID>
                      <c15:f>'Fig25'!$L$30</c15:f>
                      <c15:dlblFieldTableCache>
                        <c:ptCount val="1"/>
                        <c:pt idx="0">
                          <c:v>24.7%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'Fig25'!$L$31</c:f>
                  <c:strCache>
                    <c:ptCount val="1"/>
                    <c:pt idx="0">
                      <c:v>30.3%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{43DCED5D-25F1-485B-97E7-D8187DA5D5F8}</c15:txfldGUID>
                      <c15:f>'Fig25'!$L$31</c15:f>
                      <c15:dlblFieldTableCache>
                        <c:ptCount val="1"/>
                        <c:pt idx="0">
                          <c:v>30.3%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'Fig25'!$L$32</c:f>
                  <c:strCache>
                    <c:ptCount val="1"/>
                    <c:pt idx="0">
                      <c:v>27.7%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{6FA4D82F-5EA2-4A64-96B8-19C352EDAB6C}</c15:txfldGUID>
                      <c15:f>'Fig25'!$L$32</c15:f>
                      <c15:dlblFieldTableCache>
                        <c:ptCount val="1"/>
                        <c:pt idx="0">
                          <c:v>27.7%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'Fig25'!$L$33</c:f>
                  <c:strCache>
                    <c:ptCount val="1"/>
                    <c:pt idx="0">
                      <c:v>27.5%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{BE3BE567-A33B-4153-B53C-B5E4062214BA}</c15:txfldGUID>
                      <c15:f>'Fig25'!$L$33</c15:f>
                      <c15:dlblFieldTableCache>
                        <c:ptCount val="1"/>
                        <c:pt idx="0">
                          <c:v>27.5%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'Fig25'!$L$34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{A42C3811-6AF8-43BE-A630-C6BC81DCDF89}</c15:txfldGUID>
                      <c15:f>'Fig25'!$L$34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'Fig25'!$L$35</c:f>
                  <c:strCache>
                    <c:ptCount val="1"/>
                    <c:pt idx="0">
                      <c:v>34.0%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{00E92E44-9980-42DB-8B61-7DD5E1E0B3F9}</c15:txfldGUID>
                      <c15:f>'Fig25'!$L$35</c15:f>
                      <c15:dlblFieldTableCache>
                        <c:ptCount val="1"/>
                        <c:pt idx="0">
                          <c:v>34.0%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'Fig25'!$L$36</c:f>
                  <c:strCache>
                    <c:ptCount val="1"/>
                    <c:pt idx="0">
                      <c:v>32.3%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{26D0D7DC-BF79-4AC4-8E47-2AE79AD9C31B}</c15:txfldGUID>
                      <c15:f>'Fig25'!$L$36</c15:f>
                      <c15:dlblFieldTableCache>
                        <c:ptCount val="1"/>
                        <c:pt idx="0">
                          <c:v>32.3%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'Fig25'!$L$37</c:f>
                  <c:strCache>
                    <c:ptCount val="1"/>
                    <c:pt idx="0">
                      <c:v>32.8%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{68E45C2B-E26A-45DA-9AAE-31000551E852}</c15:txfldGUID>
                      <c15:f>'Fig25'!$L$37</c15:f>
                      <c15:dlblFieldTableCache>
                        <c:ptCount val="1"/>
                        <c:pt idx="0">
                          <c:v>32.8%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'Fig25'!$C$28:$C$37</c:f>
              <c:numCache>
                <c:formatCode>#,##0</c:formatCode>
                <c:ptCount val="10"/>
                <c:pt idx="0">
                  <c:v>2523.2292332000002</c:v>
                </c:pt>
                <c:pt idx="1">
                  <c:v>2706.0197895000001</c:v>
                </c:pt>
                <c:pt idx="2">
                  <c:v>2777.2299143999999</c:v>
                </c:pt>
                <c:pt idx="3">
                  <c:v>3349.4376069</c:v>
                </c:pt>
                <c:pt idx="4">
                  <c:v>3081.7412297999999</c:v>
                </c:pt>
                <c:pt idx="5">
                  <c:v>3086.5998552999999</c:v>
                </c:pt>
                <c:pt idx="6">
                  <c:v>3653.3756131999999</c:v>
                </c:pt>
                <c:pt idx="7">
                  <c:v>3791.7229287</c:v>
                </c:pt>
                <c:pt idx="8">
                  <c:v>3623.4475726000001</c:v>
                </c:pt>
                <c:pt idx="9">
                  <c:v>3708.0333836</c:v>
                </c:pt>
              </c:numCache>
            </c:numRef>
          </c:val>
        </c:ser>
        <c:ser>
          <c:idx val="0"/>
          <c:order val="7"/>
          <c:tx>
            <c:v>Coal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'Fig25'!$K$28</c:f>
                  <c:strCache>
                    <c:ptCount val="1"/>
                    <c:pt idx="0">
                      <c:v>44.4%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{75E84B8D-994E-4126-988B-66AE4DB87DDB}</c15:txfldGUID>
                      <c15:f>'Fig25'!$K$28</c15:f>
                      <c15:dlblFieldTableCache>
                        <c:ptCount val="1"/>
                        <c:pt idx="0">
                          <c:v>44.4%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'Fig25'!$K$29</c:f>
                  <c:strCache>
                    <c:ptCount val="1"/>
                    <c:pt idx="0">
                      <c:v>44.8%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{8AA867E9-D442-4BAA-A5B0-33065101DFC0}</c15:txfldGUID>
                      <c15:f>'Fig25'!$K$29</c15:f>
                      <c15:dlblFieldTableCache>
                        <c:ptCount val="1"/>
                        <c:pt idx="0">
                          <c:v>44.8%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'Fig25'!$K$30</c:f>
                  <c:strCache>
                    <c:ptCount val="1"/>
                    <c:pt idx="0">
                      <c:v>42.3%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{F0C06283-D70B-436A-9986-333953520DC4}</c15:txfldGUID>
                      <c15:f>'Fig25'!$K$30</c15:f>
                      <c15:dlblFieldTableCache>
                        <c:ptCount val="1"/>
                        <c:pt idx="0">
                          <c:v>42.3%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'Fig25'!$K$31</c:f>
                  <c:strCache>
                    <c:ptCount val="1"/>
                    <c:pt idx="0">
                      <c:v>37.4%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{14B34E25-C577-4331-B5C9-DA6F08E1D2A3}</c15:txfldGUID>
                      <c15:f>'Fig25'!$K$31</c15:f>
                      <c15:dlblFieldTableCache>
                        <c:ptCount val="1"/>
                        <c:pt idx="0">
                          <c:v>37.4%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'Fig25'!$K$32</c:f>
                  <c:strCache>
                    <c:ptCount val="1"/>
                    <c:pt idx="0">
                      <c:v>38.9%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{334677E6-41A3-4875-AFBC-992EF6325543}</c15:txfldGUID>
                      <c15:f>'Fig25'!$K$32</c15:f>
                      <c15:dlblFieldTableCache>
                        <c:ptCount val="1"/>
                        <c:pt idx="0">
                          <c:v>38.9%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'Fig25'!$K$33</c:f>
                  <c:strCache>
                    <c:ptCount val="1"/>
                    <c:pt idx="0">
                      <c:v>38.6%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{7783AB2E-EE01-4E09-934C-F19711C077F2}</c15:txfldGUID>
                      <c15:f>'Fig25'!$K$33</c15:f>
                      <c15:dlblFieldTableCache>
                        <c:ptCount val="1"/>
                        <c:pt idx="0">
                          <c:v>38.6%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'Fig25'!$K$34</c:f>
                  <c:strCache>
                    <c:ptCount val="1"/>
                    <c:pt idx="0">
                      <c:v>33.2%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{A916B1EB-E608-46DC-8878-76A1B4525FFF}</c15:txfldGUID>
                      <c15:f>'Fig25'!$K$34</c15:f>
                      <c15:dlblFieldTableCache>
                        <c:ptCount val="1"/>
                        <c:pt idx="0">
                          <c:v>33.2%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'Fig25'!$K$35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{4C6CE459-314A-444B-9AC6-5535247FE6E7}</c15:txfldGUID>
                      <c15:f>'Fig25'!$K$35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'Fig25'!$K$36</c:f>
                  <c:strCache>
                    <c:ptCount val="1"/>
                    <c:pt idx="0">
                      <c:v>32.5%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{7AC2DB96-C812-4BA9-8277-943A988D8B9B}</c15:txfldGUID>
                      <c15:f>'Fig25'!$K$36</c15:f>
                      <c15:dlblFieldTableCache>
                        <c:ptCount val="1"/>
                        <c:pt idx="0">
                          <c:v>32.5%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'Fig25'!$K$37</c:f>
                  <c:strCache>
                    <c:ptCount val="1"/>
                    <c:pt idx="0">
                      <c:v>31.6%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{C444ED3A-4155-4DB6-822C-5FAB6C7BC47A}</c15:txfldGUID>
                      <c15:f>'Fig25'!$K$37</c15:f>
                      <c15:dlblFieldTableCache>
                        <c:ptCount val="1"/>
                        <c:pt idx="0">
                          <c:v>31.6%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'Fig25'!$B$28:$B$37</c:f>
              <c:numCache>
                <c:formatCode>#,##0</c:formatCode>
                <c:ptCount val="10"/>
                <c:pt idx="0">
                  <c:v>4810.6965657999999</c:v>
                </c:pt>
                <c:pt idx="1">
                  <c:v>5061.0692385000002</c:v>
                </c:pt>
                <c:pt idx="2">
                  <c:v>4749.1232848999998</c:v>
                </c:pt>
                <c:pt idx="3">
                  <c:v>4136.7293393999998</c:v>
                </c:pt>
                <c:pt idx="4">
                  <c:v>4331.8211221000001</c:v>
                </c:pt>
                <c:pt idx="5">
                  <c:v>4333.4529960999998</c:v>
                </c:pt>
                <c:pt idx="6">
                  <c:v>3705.2005227999998</c:v>
                </c:pt>
                <c:pt idx="7">
                  <c:v>3392.5023114000001</c:v>
                </c:pt>
                <c:pt idx="8">
                  <c:v>3639.5684384000001</c:v>
                </c:pt>
                <c:pt idx="9">
                  <c:v>3579.0878081999999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0321056"/>
        <c:axId val="620321616"/>
      </c:barChart>
      <c:scatterChart>
        <c:scatterStyle val="lineMarker"/>
        <c:varyColors val="0"/>
        <c:ser>
          <c:idx val="7"/>
          <c:order val="8"/>
          <c:tx>
            <c:strRef>
              <c:f>'Fig25'!$B$41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868058255060255E-3"/>
                  <c:y val="4.46193170577295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'Fig25'!$A$42:$A$43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'Fig25'!$B$42:$B$43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22176"/>
        <c:axId val="620322736"/>
      </c:scatterChart>
      <c:catAx>
        <c:axId val="6203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0321616"/>
        <c:crosses val="autoZero"/>
        <c:auto val="1"/>
        <c:lblAlgn val="ctr"/>
        <c:lblOffset val="100"/>
        <c:noMultiLvlLbl val="0"/>
      </c:catAx>
      <c:valAx>
        <c:axId val="620321616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20321056"/>
        <c:crosses val="autoZero"/>
        <c:crossBetween val="between"/>
      </c:valAx>
      <c:valAx>
        <c:axId val="62032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0322736"/>
        <c:crosses val="autoZero"/>
        <c:crossBetween val="midCat"/>
      </c:valAx>
      <c:valAx>
        <c:axId val="6203227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0322176"/>
        <c:crosses val="max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113189911090178"/>
          <c:y val="0.29904023808047631"/>
          <c:w val="0.1774720894930869"/>
          <c:h val="0.354150494967679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renewable energy supply</a:t>
            </a:r>
          </a:p>
          <a:p>
            <a:pPr algn="l">
              <a:defRPr/>
            </a:pPr>
            <a:r>
              <a:rPr lang="en-US" sz="1000" b="0"/>
              <a:t>quadrillion British thermal units (Btu)</a:t>
            </a: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6722918510925791"/>
          <c:w val="0.69387381455366848"/>
          <c:h val="0.58590131854820005"/>
        </c:manualLayout>
      </c:layout>
      <c:barChart>
        <c:barDir val="col"/>
        <c:grouping val="stacked"/>
        <c:varyColors val="0"/>
        <c:ser>
          <c:idx val="0"/>
          <c:order val="0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'Fig26'!$D$27:$M$27</c:f>
              <c:numCache>
                <c:formatCode>0.000</c:formatCode>
                <c:ptCount val="10"/>
                <c:pt idx="0">
                  <c:v>2.66882412</c:v>
                </c:pt>
                <c:pt idx="1">
                  <c:v>2.5385411449999999</c:v>
                </c:pt>
                <c:pt idx="2">
                  <c:v>3.1028522430000001</c:v>
                </c:pt>
                <c:pt idx="3">
                  <c:v>2.6287019649999999</c:v>
                </c:pt>
                <c:pt idx="4">
                  <c:v>2.562382317</c:v>
                </c:pt>
                <c:pt idx="5">
                  <c:v>2.4665765739999999</c:v>
                </c:pt>
                <c:pt idx="6">
                  <c:v>2.3211773120000001</c:v>
                </c:pt>
                <c:pt idx="7">
                  <c:v>2.4926835340000002</c:v>
                </c:pt>
                <c:pt idx="8">
                  <c:v>2.4387181999999998</c:v>
                </c:pt>
                <c:pt idx="9">
                  <c:v>2.5399607999999998</c:v>
                </c:pt>
              </c:numCache>
            </c:numRef>
          </c:val>
        </c:ser>
        <c:ser>
          <c:idx val="1"/>
          <c:order val="1"/>
          <c:tx>
            <c:v>Wood biomass</c:v>
          </c:tx>
          <c:spPr>
            <a:solidFill>
              <a:schemeClr val="accent4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'Fig26'!$D$28:$M$28</c:f>
              <c:numCache>
                <c:formatCode>0.000</c:formatCode>
                <c:ptCount val="10"/>
                <c:pt idx="0">
                  <c:v>1.9310100180000001</c:v>
                </c:pt>
                <c:pt idx="1">
                  <c:v>1.9806868900000001</c:v>
                </c:pt>
                <c:pt idx="2">
                  <c:v>2.010246451</c:v>
                </c:pt>
                <c:pt idx="3">
                  <c:v>2.0102657210000001</c:v>
                </c:pt>
                <c:pt idx="4">
                  <c:v>2.1695434850000002</c:v>
                </c:pt>
                <c:pt idx="5">
                  <c:v>2.229612055</c:v>
                </c:pt>
                <c:pt idx="6">
                  <c:v>2.0433401779999998</c:v>
                </c:pt>
                <c:pt idx="7">
                  <c:v>1.9530025090000001</c:v>
                </c:pt>
                <c:pt idx="8">
                  <c:v>1.9499419</c:v>
                </c:pt>
                <c:pt idx="9">
                  <c:v>1.9557582</c:v>
                </c:pt>
              </c:numCache>
            </c:numRef>
          </c:val>
        </c:ser>
        <c:ser>
          <c:idx val="2"/>
          <c:order val="2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'Fig26'!$D$29:$M$29</c:f>
              <c:numCache>
                <c:formatCode>0.000</c:formatCode>
                <c:ptCount val="10"/>
                <c:pt idx="0">
                  <c:v>0.96813222215999994</c:v>
                </c:pt>
                <c:pt idx="1">
                  <c:v>1.1413686189000001</c:v>
                </c:pt>
                <c:pt idx="2">
                  <c:v>1.2729980890000001</c:v>
                </c:pt>
                <c:pt idx="3">
                  <c:v>1.2170591100999999</c:v>
                </c:pt>
                <c:pt idx="4">
                  <c:v>1.2700047080000001</c:v>
                </c:pt>
                <c:pt idx="5">
                  <c:v>1.3438127403</c:v>
                </c:pt>
                <c:pt idx="6">
                  <c:v>1.3817756503</c:v>
                </c:pt>
                <c:pt idx="7">
                  <c:v>1.4571482928999999</c:v>
                </c:pt>
                <c:pt idx="8">
                  <c:v>1.4748262999999999</c:v>
                </c:pt>
                <c:pt idx="9">
                  <c:v>1.5025858999999999</c:v>
                </c:pt>
              </c:numCache>
            </c:numRef>
          </c:val>
        </c:ser>
        <c:ser>
          <c:idx val="3"/>
          <c:order val="3"/>
          <c:tx>
            <c:v>Wind power</c:v>
          </c:tx>
          <c:spPr>
            <a:solidFill>
              <a:schemeClr val="accent2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'Fig26'!$D$30:$M$30</c:f>
              <c:numCache>
                <c:formatCode>0.000</c:formatCode>
                <c:ptCount val="10"/>
                <c:pt idx="0">
                  <c:v>0.72112661688000002</c:v>
                </c:pt>
                <c:pt idx="1">
                  <c:v>0.92327053465999998</c:v>
                </c:pt>
                <c:pt idx="2">
                  <c:v>1.1670944041</c:v>
                </c:pt>
                <c:pt idx="3">
                  <c:v>1.3393646844</c:v>
                </c:pt>
                <c:pt idx="4">
                  <c:v>1.6004236409000001</c:v>
                </c:pt>
                <c:pt idx="5">
                  <c:v>1.7260260421</c:v>
                </c:pt>
                <c:pt idx="6">
                  <c:v>1.8120999203000001</c:v>
                </c:pt>
                <c:pt idx="7">
                  <c:v>2.1219484481999999</c:v>
                </c:pt>
                <c:pt idx="8">
                  <c:v>2.1203004000000001</c:v>
                </c:pt>
                <c:pt idx="9">
                  <c:v>2.3379110999999999</c:v>
                </c:pt>
              </c:numCache>
            </c:numRef>
          </c:val>
        </c:ser>
        <c:ser>
          <c:idx val="4"/>
          <c:order val="4"/>
          <c:tx>
            <c:v>Other biomass</c:v>
          </c:tx>
          <c:spPr>
            <a:solidFill>
              <a:schemeClr val="accent5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'Fig26'!$D$31:$M$31</c:f>
              <c:numCache>
                <c:formatCode>0.000</c:formatCode>
                <c:ptCount val="10"/>
                <c:pt idx="0">
                  <c:v>0.45168690700000003</c:v>
                </c:pt>
                <c:pt idx="1">
                  <c:v>0.467912094</c:v>
                </c:pt>
                <c:pt idx="2">
                  <c:v>0.46179330699999999</c:v>
                </c:pt>
                <c:pt idx="3">
                  <c:v>0.46660426199999999</c:v>
                </c:pt>
                <c:pt idx="4">
                  <c:v>0.49643562200000002</c:v>
                </c:pt>
                <c:pt idx="5">
                  <c:v>0.51587706200000005</c:v>
                </c:pt>
                <c:pt idx="6">
                  <c:v>0.52234687499999999</c:v>
                </c:pt>
                <c:pt idx="7">
                  <c:v>0.52700585799999999</c:v>
                </c:pt>
                <c:pt idx="8">
                  <c:v>0.51598339999999998</c:v>
                </c:pt>
                <c:pt idx="9">
                  <c:v>0.5173432</c:v>
                </c:pt>
              </c:numCache>
            </c:numRef>
          </c:val>
        </c:ser>
        <c:ser>
          <c:idx val="5"/>
          <c:order val="5"/>
          <c:tx>
            <c:v>Geothermal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'Fig26'!$D$32:$M$32</c:f>
              <c:numCache>
                <c:formatCode>0.000</c:formatCode>
                <c:ptCount val="10"/>
                <c:pt idx="0">
                  <c:v>0.20018450300000001</c:v>
                </c:pt>
                <c:pt idx="1">
                  <c:v>0.20797864399999999</c:v>
                </c:pt>
                <c:pt idx="2">
                  <c:v>0.21231091899999999</c:v>
                </c:pt>
                <c:pt idx="3">
                  <c:v>0.21159204200000001</c:v>
                </c:pt>
                <c:pt idx="4">
                  <c:v>0.214006166</c:v>
                </c:pt>
                <c:pt idx="5">
                  <c:v>0.214489708</c:v>
                </c:pt>
                <c:pt idx="6">
                  <c:v>0.21294468</c:v>
                </c:pt>
                <c:pt idx="7">
                  <c:v>0.228550947</c:v>
                </c:pt>
                <c:pt idx="8">
                  <c:v>0.2301627</c:v>
                </c:pt>
                <c:pt idx="9">
                  <c:v>0.22686310000000001</c:v>
                </c:pt>
              </c:numCache>
            </c:numRef>
          </c:val>
        </c:ser>
        <c:ser>
          <c:idx val="6"/>
          <c:order val="6"/>
          <c:tx>
            <c:v>Solar</c:v>
          </c:tx>
          <c:spPr>
            <a:solidFill>
              <a:schemeClr val="accent6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'Fig26'!$D$33:$M$33</c:f>
              <c:numCache>
                <c:formatCode>0.000</c:formatCode>
                <c:ptCount val="10"/>
                <c:pt idx="0">
                  <c:v>7.7613890000000005E-2</c:v>
                </c:pt>
                <c:pt idx="1">
                  <c:v>9.0339735000000004E-2</c:v>
                </c:pt>
                <c:pt idx="2">
                  <c:v>0.110679501</c:v>
                </c:pt>
                <c:pt idx="3">
                  <c:v>0.156692107</c:v>
                </c:pt>
                <c:pt idx="4">
                  <c:v>0.224552008</c:v>
                </c:pt>
                <c:pt idx="5">
                  <c:v>0.33731089400000003</c:v>
                </c:pt>
                <c:pt idx="6">
                  <c:v>0.427414513</c:v>
                </c:pt>
                <c:pt idx="7">
                  <c:v>0.57691652999999998</c:v>
                </c:pt>
                <c:pt idx="8">
                  <c:v>0.68859090000000001</c:v>
                </c:pt>
                <c:pt idx="9">
                  <c:v>0.82604789999999995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20781088"/>
        <c:axId val="620781648"/>
      </c:barChart>
      <c:scatterChart>
        <c:scatterStyle val="lineMarker"/>
        <c:varyColors val="0"/>
        <c:ser>
          <c:idx val="7"/>
          <c:order val="7"/>
          <c:tx>
            <c:strRef>
              <c:f>'Fig26'!$B$37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880443331495158E-3"/>
                  <c:y val="3.968662208681201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'Fig26'!$A$38:$A$39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'Fig26'!$B$38:$B$39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82208"/>
        <c:axId val="620782768"/>
      </c:scatterChart>
      <c:catAx>
        <c:axId val="62078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0781648"/>
        <c:crosses val="autoZero"/>
        <c:auto val="1"/>
        <c:lblAlgn val="ctr"/>
        <c:lblOffset val="100"/>
        <c:noMultiLvlLbl val="0"/>
      </c:catAx>
      <c:valAx>
        <c:axId val="620781648"/>
        <c:scaling>
          <c:orientation val="minMax"/>
          <c:max val="1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0781088"/>
        <c:crosses val="autoZero"/>
        <c:crossBetween val="between"/>
      </c:valAx>
      <c:valAx>
        <c:axId val="6207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0782768"/>
        <c:crosses val="autoZero"/>
        <c:crossBetween val="midCat"/>
      </c:valAx>
      <c:valAx>
        <c:axId val="6207827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0782208"/>
        <c:crosses val="max"/>
        <c:crossBetween val="midCat"/>
      </c:valAx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8128377115253556"/>
          <c:y val="0.30953892574453418"/>
          <c:w val="0.18466114812571741"/>
          <c:h val="0.35415049496767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diesel fuel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084520417853752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9581058465252816"/>
          <c:h val="0.59379086489928401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'Fig3'!$E$28:$E$99</c:f>
              <c:numCache>
                <c:formatCode>0.00</c:formatCode>
                <c:ptCount val="72"/>
                <c:pt idx="0">
                  <c:v>1.5089761904761905</c:v>
                </c:pt>
                <c:pt idx="1">
                  <c:v>1.6950238095238097</c:v>
                </c:pt>
                <c:pt idx="2">
                  <c:v>1.6575119047619049</c:v>
                </c:pt>
                <c:pt idx="3">
                  <c:v>1.5609523809523811</c:v>
                </c:pt>
                <c:pt idx="4">
                  <c:v>1.4852500000000002</c:v>
                </c:pt>
                <c:pt idx="5">
                  <c:v>1.4999642857142859</c:v>
                </c:pt>
                <c:pt idx="6">
                  <c:v>1.3933809523809524</c:v>
                </c:pt>
                <c:pt idx="7">
                  <c:v>1.3759285714285716</c:v>
                </c:pt>
                <c:pt idx="8">
                  <c:v>1.4441333333333333</c:v>
                </c:pt>
                <c:pt idx="9">
                  <c:v>1.4940357142857148</c:v>
                </c:pt>
                <c:pt idx="10">
                  <c:v>1.6168452380952383</c:v>
                </c:pt>
                <c:pt idx="11">
                  <c:v>1.6360857142857146</c:v>
                </c:pt>
                <c:pt idx="12">
                  <c:v>1.6651547619047622</c:v>
                </c:pt>
                <c:pt idx="13">
                  <c:v>1.6177857142857146</c:v>
                </c:pt>
                <c:pt idx="14">
                  <c:v>1.6175047619047622</c:v>
                </c:pt>
                <c:pt idx="15">
                  <c:v>1.5797261904761908</c:v>
                </c:pt>
                <c:pt idx="16">
                  <c:v>1.5472738095238094</c:v>
                </c:pt>
                <c:pt idx="17">
                  <c:v>1.4654857142857143</c:v>
                </c:pt>
                <c:pt idx="18">
                  <c:v>1.4735</c:v>
                </c:pt>
                <c:pt idx="19">
                  <c:v>1.5615714285714288</c:v>
                </c:pt>
                <c:pt idx="20">
                  <c:v>1.5957333333333334</c:v>
                </c:pt>
                <c:pt idx="21">
                  <c:v>1.6569285714285718</c:v>
                </c:pt>
                <c:pt idx="22">
                  <c:v>1.8458214285714287</c:v>
                </c:pt>
                <c:pt idx="23">
                  <c:v>1.9653619047619049</c:v>
                </c:pt>
                <c:pt idx="24">
                  <c:v>1.8782023809523811</c:v>
                </c:pt>
                <c:pt idx="25">
                  <c:v>1.6929880952380951</c:v>
                </c:pt>
                <c:pt idx="26">
                  <c:v>1.7543809523809522</c:v>
                </c:pt>
                <c:pt idx="27">
                  <c:v>1.5082023809523812</c:v>
                </c:pt>
                <c:pt idx="28">
                  <c:v>1.4910714285714288</c:v>
                </c:pt>
                <c:pt idx="29">
                  <c:v>1.4415714285714287</c:v>
                </c:pt>
                <c:pt idx="30">
                  <c:v>1.5163214285714286</c:v>
                </c:pt>
                <c:pt idx="31">
                  <c:v>1.5242857142857145</c:v>
                </c:pt>
                <c:pt idx="32">
                  <c:v>1.4483333333333333</c:v>
                </c:pt>
                <c:pt idx="33">
                  <c:v>1.453297619047619</c:v>
                </c:pt>
                <c:pt idx="34">
                  <c:v>1.4805714285714286</c:v>
                </c:pt>
                <c:pt idx="35">
                  <c:v>1.4606666666666666</c:v>
                </c:pt>
                <c:pt idx="36">
                  <c:v>1.4287023809523809</c:v>
                </c:pt>
                <c:pt idx="37">
                  <c:v>1.3189142857142857</c:v>
                </c:pt>
                <c:pt idx="38">
                  <c:v>1.2847619047619045</c:v>
                </c:pt>
                <c:pt idx="39">
                  <c:v>1.2536428571428571</c:v>
                </c:pt>
                <c:pt idx="40">
                  <c:v>1.2936476190476189</c:v>
                </c:pt>
                <c:pt idx="41">
                  <c:v>1.3282142857142856</c:v>
                </c:pt>
                <c:pt idx="42">
                  <c:v>1.3745000000000001</c:v>
                </c:pt>
                <c:pt idx="43">
                  <c:v>1.3339333333333334</c:v>
                </c:pt>
                <c:pt idx="44">
                  <c:v>1.3766309523809523</c:v>
                </c:pt>
                <c:pt idx="45">
                  <c:v>1.3536857142857144</c:v>
                </c:pt>
                <c:pt idx="46">
                  <c:v>1.3739761904761905</c:v>
                </c:pt>
                <c:pt idx="47">
                  <c:v>1.2964285714285713</c:v>
                </c:pt>
                <c:pt idx="48">
                  <c:v>1.3932932857142857</c:v>
                </c:pt>
                <c:pt idx="49">
                  <c:v>1.4750542857142859</c:v>
                </c:pt>
                <c:pt idx="50">
                  <c:v>1.5384902857142857</c:v>
                </c:pt>
                <c:pt idx="51">
                  <c:v>1.5001902857142861</c:v>
                </c:pt>
                <c:pt idx="52">
                  <c:v>1.4861042857142859</c:v>
                </c:pt>
                <c:pt idx="53">
                  <c:v>1.4846232857142858</c:v>
                </c:pt>
                <c:pt idx="54">
                  <c:v>1.468588761904762</c:v>
                </c:pt>
                <c:pt idx="55">
                  <c:v>1.4945097619047618</c:v>
                </c:pt>
                <c:pt idx="56">
                  <c:v>1.5225717619047621</c:v>
                </c:pt>
                <c:pt idx="57">
                  <c:v>1.5317887619047621</c:v>
                </c:pt>
                <c:pt idx="58">
                  <c:v>1.551025761904762</c:v>
                </c:pt>
                <c:pt idx="59">
                  <c:v>1.5557437619047616</c:v>
                </c:pt>
                <c:pt idx="60">
                  <c:v>1.5211017619047618</c:v>
                </c:pt>
                <c:pt idx="61">
                  <c:v>1.5488247619047621</c:v>
                </c:pt>
                <c:pt idx="62">
                  <c:v>1.5962277619047618</c:v>
                </c:pt>
                <c:pt idx="63">
                  <c:v>1.535331238095238</c:v>
                </c:pt>
                <c:pt idx="64">
                  <c:v>1.5155457142857138</c:v>
                </c:pt>
                <c:pt idx="65">
                  <c:v>1.5257037142857139</c:v>
                </c:pt>
                <c:pt idx="66">
                  <c:v>1.5253407142857143</c:v>
                </c:pt>
                <c:pt idx="67">
                  <c:v>1.5249061904761902</c:v>
                </c:pt>
                <c:pt idx="68">
                  <c:v>1.5582821904761903</c:v>
                </c:pt>
                <c:pt idx="69">
                  <c:v>1.5586516666666668</c:v>
                </c:pt>
                <c:pt idx="70">
                  <c:v>1.5819386666666666</c:v>
                </c:pt>
                <c:pt idx="71">
                  <c:v>1.5774701428571429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14003984"/>
        <c:axId val="413982144"/>
      </c:barChart>
      <c:lineChart>
        <c:grouping val="standard"/>
        <c:varyColors val="0"/>
        <c:ser>
          <c:idx val="0"/>
          <c:order val="0"/>
          <c:tx>
            <c:v>Retail diesel fuel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'Fig3'!$B$28:$B$99</c:f>
              <c:numCache>
                <c:formatCode>0.00</c:formatCode>
                <c:ptCount val="72"/>
                <c:pt idx="0">
                  <c:v>3.9085000000000001</c:v>
                </c:pt>
                <c:pt idx="1">
                  <c:v>4.1105</c:v>
                </c:pt>
                <c:pt idx="2">
                  <c:v>4.0677500000000002</c:v>
                </c:pt>
                <c:pt idx="3">
                  <c:v>3.93</c:v>
                </c:pt>
                <c:pt idx="4">
                  <c:v>3.87025</c:v>
                </c:pt>
                <c:pt idx="5">
                  <c:v>3.8492500000000001</c:v>
                </c:pt>
                <c:pt idx="6">
                  <c:v>3.8660000000000001</c:v>
                </c:pt>
                <c:pt idx="7">
                  <c:v>3.9045000000000001</c:v>
                </c:pt>
                <c:pt idx="8">
                  <c:v>3.9607999999999999</c:v>
                </c:pt>
                <c:pt idx="9">
                  <c:v>3.8847500000000004</c:v>
                </c:pt>
                <c:pt idx="10">
                  <c:v>3.8387500000000001</c:v>
                </c:pt>
                <c:pt idx="11">
                  <c:v>3.8818000000000001</c:v>
                </c:pt>
                <c:pt idx="12">
                  <c:v>3.8932500000000001</c:v>
                </c:pt>
                <c:pt idx="13">
                  <c:v>3.9835000000000003</c:v>
                </c:pt>
                <c:pt idx="14">
                  <c:v>4.0006000000000004</c:v>
                </c:pt>
                <c:pt idx="15">
                  <c:v>3.9642500000000003</c:v>
                </c:pt>
                <c:pt idx="16">
                  <c:v>3.9427499999999998</c:v>
                </c:pt>
                <c:pt idx="17">
                  <c:v>3.9062000000000001</c:v>
                </c:pt>
                <c:pt idx="18">
                  <c:v>3.8835000000000002</c:v>
                </c:pt>
                <c:pt idx="19">
                  <c:v>3.8380000000000001</c:v>
                </c:pt>
                <c:pt idx="20">
                  <c:v>3.7924000000000002</c:v>
                </c:pt>
                <c:pt idx="21">
                  <c:v>3.6805000000000003</c:v>
                </c:pt>
                <c:pt idx="22">
                  <c:v>3.6472500000000001</c:v>
                </c:pt>
                <c:pt idx="23">
                  <c:v>3.4106000000000001</c:v>
                </c:pt>
                <c:pt idx="24">
                  <c:v>2.9972500000000002</c:v>
                </c:pt>
                <c:pt idx="25">
                  <c:v>2.8577499999999998</c:v>
                </c:pt>
                <c:pt idx="26">
                  <c:v>2.8969999999999998</c:v>
                </c:pt>
                <c:pt idx="27">
                  <c:v>2.7822500000000003</c:v>
                </c:pt>
                <c:pt idx="28">
                  <c:v>2.8875000000000002</c:v>
                </c:pt>
                <c:pt idx="29">
                  <c:v>2.8730000000000002</c:v>
                </c:pt>
                <c:pt idx="30">
                  <c:v>2.78775</c:v>
                </c:pt>
                <c:pt idx="31">
                  <c:v>2.5950000000000002</c:v>
                </c:pt>
                <c:pt idx="32">
                  <c:v>2.5049999999999999</c:v>
                </c:pt>
                <c:pt idx="33">
                  <c:v>2.51925</c:v>
                </c:pt>
                <c:pt idx="34">
                  <c:v>2.4670000000000001</c:v>
                </c:pt>
                <c:pt idx="35">
                  <c:v>2.3090000000000002</c:v>
                </c:pt>
                <c:pt idx="36">
                  <c:v>2.1427499999999999</c:v>
                </c:pt>
                <c:pt idx="37">
                  <c:v>1.9982</c:v>
                </c:pt>
                <c:pt idx="38">
                  <c:v>2.09</c:v>
                </c:pt>
                <c:pt idx="39">
                  <c:v>2.1515</c:v>
                </c:pt>
                <c:pt idx="40">
                  <c:v>2.3146</c:v>
                </c:pt>
                <c:pt idx="41">
                  <c:v>2.4224999999999999</c:v>
                </c:pt>
                <c:pt idx="42">
                  <c:v>2.4045000000000001</c:v>
                </c:pt>
                <c:pt idx="43">
                  <c:v>2.3506</c:v>
                </c:pt>
                <c:pt idx="44">
                  <c:v>2.39425</c:v>
                </c:pt>
                <c:pt idx="45">
                  <c:v>2.4544000000000001</c:v>
                </c:pt>
                <c:pt idx="46">
                  <c:v>2.4384999999999999</c:v>
                </c:pt>
                <c:pt idx="47">
                  <c:v>2.5099999999999998</c:v>
                </c:pt>
                <c:pt idx="48">
                  <c:v>2.6075789999999999</c:v>
                </c:pt>
                <c:pt idx="49">
                  <c:v>2.6893400000000001</c:v>
                </c:pt>
                <c:pt idx="50">
                  <c:v>2.7527759999999999</c:v>
                </c:pt>
                <c:pt idx="51">
                  <c:v>2.7144760000000003</c:v>
                </c:pt>
                <c:pt idx="52">
                  <c:v>2.7003900000000001</c:v>
                </c:pt>
                <c:pt idx="53">
                  <c:v>2.698909</c:v>
                </c:pt>
                <c:pt idx="54">
                  <c:v>2.7066840000000001</c:v>
                </c:pt>
                <c:pt idx="55">
                  <c:v>2.732605</c:v>
                </c:pt>
                <c:pt idx="56">
                  <c:v>2.7606670000000002</c:v>
                </c:pt>
                <c:pt idx="57">
                  <c:v>2.7698840000000002</c:v>
                </c:pt>
                <c:pt idx="58">
                  <c:v>2.7891210000000002</c:v>
                </c:pt>
                <c:pt idx="59">
                  <c:v>2.7938389999999997</c:v>
                </c:pt>
                <c:pt idx="60">
                  <c:v>2.7591969999999999</c:v>
                </c:pt>
                <c:pt idx="61">
                  <c:v>2.7869200000000003</c:v>
                </c:pt>
                <c:pt idx="62">
                  <c:v>2.8343229999999999</c:v>
                </c:pt>
                <c:pt idx="63">
                  <c:v>2.7972359999999998</c:v>
                </c:pt>
                <c:pt idx="64">
                  <c:v>2.8012599999999996</c:v>
                </c:pt>
                <c:pt idx="65">
                  <c:v>2.8114179999999998</c:v>
                </c:pt>
                <c:pt idx="66">
                  <c:v>2.8110550000000001</c:v>
                </c:pt>
                <c:pt idx="67">
                  <c:v>2.8344299999999998</c:v>
                </c:pt>
                <c:pt idx="68">
                  <c:v>2.8678059999999999</c:v>
                </c:pt>
                <c:pt idx="69">
                  <c:v>2.891985</c:v>
                </c:pt>
                <c:pt idx="70">
                  <c:v>2.9152719999999999</c:v>
                </c:pt>
                <c:pt idx="71">
                  <c:v>2.9346130000000001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1.0176190476190476</c:v>
                </c:pt>
                <c:pt idx="45">
                  <c:v>1.1007142857142858</c:v>
                </c:pt>
                <c:pt idx="46">
                  <c:v>1.0645238095238094</c:v>
                </c:pt>
                <c:pt idx="47">
                  <c:v>1.2135714285714285</c:v>
                </c:pt>
                <c:pt idx="48">
                  <c:v>1.2142857142857142</c:v>
                </c:pt>
                <c:pt idx="49">
                  <c:v>1.2142857142857142</c:v>
                </c:pt>
                <c:pt idx="50">
                  <c:v>1.2142857142857142</c:v>
                </c:pt>
                <c:pt idx="51">
                  <c:v>1.2142857142857142</c:v>
                </c:pt>
                <c:pt idx="52">
                  <c:v>1.2142857142857142</c:v>
                </c:pt>
                <c:pt idx="53">
                  <c:v>1.2142857142857142</c:v>
                </c:pt>
                <c:pt idx="54">
                  <c:v>1.2380952380952381</c:v>
                </c:pt>
                <c:pt idx="55">
                  <c:v>1.2380952380952381</c:v>
                </c:pt>
                <c:pt idx="56">
                  <c:v>1.2380952380952381</c:v>
                </c:pt>
                <c:pt idx="57">
                  <c:v>1.2380952380952381</c:v>
                </c:pt>
                <c:pt idx="58">
                  <c:v>1.2380952380952381</c:v>
                </c:pt>
                <c:pt idx="59">
                  <c:v>1.2380952380952381</c:v>
                </c:pt>
                <c:pt idx="60">
                  <c:v>1.2380952380952381</c:v>
                </c:pt>
                <c:pt idx="61">
                  <c:v>1.2380952380952381</c:v>
                </c:pt>
                <c:pt idx="62">
                  <c:v>1.2380952380952381</c:v>
                </c:pt>
                <c:pt idx="63">
                  <c:v>1.2619047619047619</c:v>
                </c:pt>
                <c:pt idx="64">
                  <c:v>1.2857142857142858</c:v>
                </c:pt>
                <c:pt idx="65">
                  <c:v>1.2857142857142858</c:v>
                </c:pt>
                <c:pt idx="66">
                  <c:v>1.2857142857142858</c:v>
                </c:pt>
                <c:pt idx="67">
                  <c:v>1.3095238095238095</c:v>
                </c:pt>
                <c:pt idx="68">
                  <c:v>1.3095238095238095</c:v>
                </c:pt>
                <c:pt idx="69">
                  <c:v>1.3333333333333333</c:v>
                </c:pt>
                <c:pt idx="70">
                  <c:v>1.3333333333333333</c:v>
                </c:pt>
                <c:pt idx="71">
                  <c:v>1.3571428571428572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03984"/>
        <c:axId val="413982144"/>
      </c:lineChart>
      <c:scatterChart>
        <c:scatterStyle val="lineMarker"/>
        <c:varyColors val="0"/>
        <c:ser>
          <c:idx val="3"/>
          <c:order val="3"/>
          <c:tx>
            <c:strRef>
              <c:f>'Fig3'!$B$103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0447991946212203E-2"/>
                  <c:y val="3.02669251770663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'Fig3'!$A$104:$A$105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xVal>
          <c:yVal>
            <c:numRef>
              <c:f>'Fig3'!$B$104:$B$105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98384"/>
        <c:axId val="413996704"/>
      </c:scatterChart>
      <c:dateAx>
        <c:axId val="4140039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1398214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13982144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414003984"/>
        <c:crosses val="autoZero"/>
        <c:crossBetween val="between"/>
      </c:valAx>
      <c:valAx>
        <c:axId val="413998384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13996704"/>
        <c:crosses val="max"/>
        <c:crossBetween val="midCat"/>
      </c:valAx>
      <c:valAx>
        <c:axId val="41399670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13998384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8535576888505374"/>
          <c:y val="0.16843872907846319"/>
          <c:w val="0.28926682945119664"/>
          <c:h val="0.1912264517231204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annual energy expenditures</a:t>
            </a:r>
          </a:p>
          <a:p>
            <a:pPr algn="l">
              <a:defRPr/>
            </a:pPr>
            <a:r>
              <a:rPr lang="en-US" sz="1000" b="0"/>
              <a:t>share of gross domestic product</a:t>
            </a:r>
          </a:p>
        </c:rich>
      </c:tx>
      <c:layout>
        <c:manualLayout>
          <c:xMode val="edge"/>
          <c:yMode val="edge"/>
          <c:x val="1.05649400662524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227404501266602E-2"/>
          <c:y val="0.17117395828480017"/>
          <c:w val="0.8890416746687152"/>
          <c:h val="0.62528692789140949"/>
        </c:manualLayout>
      </c:layout>
      <c:lineChart>
        <c:grouping val="standard"/>
        <c:varyColors val="0"/>
        <c:ser>
          <c:idx val="1"/>
          <c:order val="0"/>
          <c:tx>
            <c:v>Energy expenditures as share of GDP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'Fig27'!$A$28:$A$54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'Fig27'!$B$28:$B$54</c:f>
              <c:numCache>
                <c:formatCode>0.0%</c:formatCode>
                <c:ptCount val="27"/>
                <c:pt idx="0">
                  <c:v>7.2881288321999999E-2</c:v>
                </c:pt>
                <c:pt idx="1">
                  <c:v>7.1514968456E-2</c:v>
                </c:pt>
                <c:pt idx="2">
                  <c:v>6.9032029191999994E-2</c:v>
                </c:pt>
                <c:pt idx="3">
                  <c:v>6.7103571109000004E-2</c:v>
                </c:pt>
                <c:pt idx="4">
                  <c:v>6.9123188879E-2</c:v>
                </c:pt>
                <c:pt idx="5">
                  <c:v>6.5925483497000004E-2</c:v>
                </c:pt>
                <c:pt idx="6">
                  <c:v>5.7858326957000002E-2</c:v>
                </c:pt>
                <c:pt idx="7">
                  <c:v>5.7837297287000003E-2</c:v>
                </c:pt>
                <c:pt idx="8">
                  <c:v>6.6875827641999994E-2</c:v>
                </c:pt>
                <c:pt idx="9">
                  <c:v>6.5557104739000005E-2</c:v>
                </c:pt>
                <c:pt idx="10">
                  <c:v>6.0492917303E-2</c:v>
                </c:pt>
                <c:pt idx="11">
                  <c:v>6.5609354374000006E-2</c:v>
                </c:pt>
                <c:pt idx="12">
                  <c:v>7.0987272382999997E-2</c:v>
                </c:pt>
                <c:pt idx="13">
                  <c:v>7.9881360686999997E-2</c:v>
                </c:pt>
                <c:pt idx="14">
                  <c:v>8.365065361E-2</c:v>
                </c:pt>
                <c:pt idx="15">
                  <c:v>8.5235634211E-2</c:v>
                </c:pt>
                <c:pt idx="16">
                  <c:v>9.5756089934000005E-2</c:v>
                </c:pt>
                <c:pt idx="17">
                  <c:v>7.3967990728000005E-2</c:v>
                </c:pt>
                <c:pt idx="18">
                  <c:v>8.0994808306000005E-2</c:v>
                </c:pt>
                <c:pt idx="19">
                  <c:v>8.9763438776999993E-2</c:v>
                </c:pt>
                <c:pt idx="20">
                  <c:v>8.3937369945999998E-2</c:v>
                </c:pt>
                <c:pt idx="21">
                  <c:v>8.2575531234999999E-2</c:v>
                </c:pt>
                <c:pt idx="22">
                  <c:v>8.0194880247E-2</c:v>
                </c:pt>
                <c:pt idx="23">
                  <c:v>6.056402047E-2</c:v>
                </c:pt>
                <c:pt idx="24">
                  <c:v>5.4288008073999999E-2</c:v>
                </c:pt>
                <c:pt idx="25">
                  <c:v>5.7765803879000002E-2</c:v>
                </c:pt>
                <c:pt idx="26">
                  <c:v>5.7186503946E-2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787248"/>
        <c:axId val="620787808"/>
      </c:lineChart>
      <c:scatterChart>
        <c:scatterStyle val="lineMarker"/>
        <c:varyColors val="0"/>
        <c:ser>
          <c:idx val="0"/>
          <c:order val="1"/>
          <c:tx>
            <c:strRef>
              <c:f>'Fig27'!$B$57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6495285650269333E-3"/>
                  <c:y val="-2.34716891544335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'Fig27'!$A$58:$A$59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'Fig27'!$B$58:$B$59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88368"/>
        <c:axId val="620788928"/>
      </c:scatterChart>
      <c:catAx>
        <c:axId val="62078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20787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0787808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20787248"/>
        <c:crosses val="autoZero"/>
        <c:crossBetween val="between"/>
      </c:valAx>
      <c:valAx>
        <c:axId val="62078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0788928"/>
        <c:crosses val="autoZero"/>
        <c:crossBetween val="midCat"/>
      </c:valAx>
      <c:valAx>
        <c:axId val="620788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0788368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energy-related carbon dioxide emissions</a:t>
            </a:r>
          </a:p>
          <a:p>
            <a:pPr algn="l">
              <a:defRPr/>
            </a:pPr>
            <a:r>
              <a:rPr lang="en-US" sz="1000" b="0"/>
              <a:t>annual growth</a:t>
            </a:r>
          </a:p>
        </c:rich>
      </c:tx>
      <c:layout>
        <c:manualLayout>
          <c:xMode val="edge"/>
          <c:yMode val="edge"/>
          <c:x val="1.2744539411206804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69482019875717E-2"/>
          <c:y val="0.17117395828480017"/>
          <c:w val="0.8939378304208021"/>
          <c:h val="0.5930668281849073"/>
        </c:manualLayout>
      </c:layout>
      <c:barChart>
        <c:barDir val="col"/>
        <c:grouping val="clustered"/>
        <c:varyColors val="0"/>
        <c:ser>
          <c:idx val="0"/>
          <c:order val="0"/>
          <c:tx>
            <c:v>All fossil fuels</c:v>
          </c:tx>
          <c:spPr>
            <a:solidFill>
              <a:schemeClr val="accent1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'Fig28'!$J$27:$M$27</c:f>
              <c:numCache>
                <c:formatCode>0.0%</c:formatCode>
                <c:ptCount val="4"/>
                <c:pt idx="0">
                  <c:v>-2.7306619922559672E-2</c:v>
                </c:pt>
                <c:pt idx="1">
                  <c:v>-1.6472882338193995E-2</c:v>
                </c:pt>
                <c:pt idx="2">
                  <c:v>1.6118229375675641E-2</c:v>
                </c:pt>
                <c:pt idx="3">
                  <c:v>7.6432883211647873E-3</c:v>
                </c:pt>
              </c:numCache>
            </c:numRef>
          </c:val>
        </c:ser>
        <c:ser>
          <c:idx val="1"/>
          <c:order val="1"/>
          <c:tx>
            <c:v>Coal</c:v>
          </c:tx>
          <c:spPr>
            <a:solidFill>
              <a:schemeClr val="accent4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'Fig28'!$J$28:$M$28</c:f>
              <c:numCache>
                <c:formatCode>0.0%</c:formatCode>
                <c:ptCount val="4"/>
                <c:pt idx="0">
                  <c:v>-0.13610568640884524</c:v>
                </c:pt>
                <c:pt idx="1">
                  <c:v>-7.957188912121238E-2</c:v>
                </c:pt>
                <c:pt idx="2">
                  <c:v>5.4426021305221006E-2</c:v>
                </c:pt>
                <c:pt idx="3">
                  <c:v>-1.1299277249455231E-2</c:v>
                </c:pt>
              </c:numCache>
            </c:numRef>
          </c:val>
        </c:ser>
        <c:ser>
          <c:idx val="2"/>
          <c:order val="2"/>
          <c:tx>
            <c:v>Petroleum</c:v>
          </c:tx>
          <c:spPr>
            <a:solidFill>
              <a:schemeClr val="accent3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'Fig28'!$J$29:$M$29</c:f>
              <c:numCache>
                <c:formatCode>0.0%</c:formatCode>
                <c:ptCount val="4"/>
                <c:pt idx="0">
                  <c:v>1.9038925329464051E-2</c:v>
                </c:pt>
                <c:pt idx="1">
                  <c:v>7.969678707076211E-3</c:v>
                </c:pt>
                <c:pt idx="2">
                  <c:v>3.5898183624023527E-3</c:v>
                </c:pt>
                <c:pt idx="3">
                  <c:v>1.1766537984113201E-2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2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'Fig28'!$J$30:$M$30</c:f>
              <c:numCache>
                <c:formatCode>0.0%</c:formatCode>
                <c:ptCount val="4"/>
                <c:pt idx="0">
                  <c:v>3.009490732114628E-2</c:v>
                </c:pt>
                <c:pt idx="1">
                  <c:v>8.8654681903459487E-3</c:v>
                </c:pt>
                <c:pt idx="2">
                  <c:v>4.9235610142961406E-4</c:v>
                </c:pt>
                <c:pt idx="3">
                  <c:v>1.9512166897523997E-2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794528"/>
        <c:axId val="620795088"/>
      </c:barChart>
      <c:scatterChart>
        <c:scatterStyle val="lineMarker"/>
        <c:varyColors val="0"/>
        <c:ser>
          <c:idx val="4"/>
          <c:order val="4"/>
          <c:tx>
            <c:strRef>
              <c:f>'Fig28'!$D$33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30123972308339492"/>
                  <c:y val="4.35563644996636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'Fig28'!$C$34:$C$35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'Fig28'!$D$34:$D$35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95648"/>
        <c:axId val="620796208"/>
      </c:scatterChart>
      <c:catAx>
        <c:axId val="62079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620795088"/>
        <c:crosses val="autoZero"/>
        <c:auto val="1"/>
        <c:lblAlgn val="ctr"/>
        <c:lblOffset val="100"/>
        <c:noMultiLvlLbl val="0"/>
      </c:catAx>
      <c:valAx>
        <c:axId val="620795088"/>
        <c:scaling>
          <c:orientation val="minMax"/>
          <c:max val="6.0000000000000012E-2"/>
          <c:min val="-0.1500000000000000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20794528"/>
        <c:crosses val="autoZero"/>
        <c:crossBetween val="between"/>
        <c:majorUnit val="3.0000000000000006E-2"/>
        <c:minorUnit val="1.0000000000000005E-2"/>
      </c:valAx>
      <c:valAx>
        <c:axId val="6207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0796208"/>
        <c:crosses val="autoZero"/>
        <c:crossBetween val="midCat"/>
      </c:valAx>
      <c:valAx>
        <c:axId val="62079620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0795648"/>
        <c:crosses val="max"/>
        <c:crossBetween val="midCat"/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0174783707593369"/>
          <c:y val="0.84704486742312635"/>
          <c:w val="0.59650432584812396"/>
          <c:h val="5.848234946962988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total industrial production index</a:t>
            </a:r>
          </a:p>
          <a:p>
            <a:pPr algn="l">
              <a:defRPr/>
            </a:pPr>
            <a:r>
              <a:rPr lang="en-US" sz="1000" b="0"/>
              <a:t>index (2007 = 100)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533E-2"/>
          <c:y val="0.16925064840267748"/>
          <c:w val="0.83686027051496614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'Fig33'!$C$28:$C$99</c:f>
              <c:numCache>
                <c:formatCode>0.0%</c:formatCode>
                <c:ptCount val="72"/>
                <c:pt idx="0">
                  <c:v>1.5925947914E-2</c:v>
                </c:pt>
                <c:pt idx="1">
                  <c:v>1.8265504557E-2</c:v>
                </c:pt>
                <c:pt idx="2">
                  <c:v>2.7004412988E-2</c:v>
                </c:pt>
                <c:pt idx="3">
                  <c:v>1.7457001029999999E-2</c:v>
                </c:pt>
                <c:pt idx="4">
                  <c:v>1.5973329120000001E-2</c:v>
                </c:pt>
                <c:pt idx="5">
                  <c:v>1.7897308655999998E-2</c:v>
                </c:pt>
                <c:pt idx="6">
                  <c:v>9.2819289983999999E-3</c:v>
                </c:pt>
                <c:pt idx="7">
                  <c:v>2.1573755320000002E-2</c:v>
                </c:pt>
                <c:pt idx="8">
                  <c:v>2.5258128509999998E-2</c:v>
                </c:pt>
                <c:pt idx="9">
                  <c:v>2.2093587162000002E-2</c:v>
                </c:pt>
                <c:pt idx="10">
                  <c:v>1.9928526841000001E-2</c:v>
                </c:pt>
                <c:pt idx="11">
                  <c:v>1.8934422822000002E-2</c:v>
                </c:pt>
                <c:pt idx="12">
                  <c:v>1.4864096576000001E-2</c:v>
                </c:pt>
                <c:pt idx="13">
                  <c:v>1.7873807254999999E-2</c:v>
                </c:pt>
                <c:pt idx="14">
                  <c:v>2.4199499754999999E-2</c:v>
                </c:pt>
                <c:pt idx="15">
                  <c:v>2.6169861934999997E-2</c:v>
                </c:pt>
                <c:pt idx="16">
                  <c:v>3.0043818207999999E-2</c:v>
                </c:pt>
                <c:pt idx="17">
                  <c:v>3.2411431309999995E-2</c:v>
                </c:pt>
                <c:pt idx="18">
                  <c:v>3.9142944344000001E-2</c:v>
                </c:pt>
                <c:pt idx="19">
                  <c:v>3.1434571852E-2</c:v>
                </c:pt>
                <c:pt idx="20">
                  <c:v>3.0153769293999998E-2</c:v>
                </c:pt>
                <c:pt idx="21">
                  <c:v>3.1391592395000001E-2</c:v>
                </c:pt>
                <c:pt idx="22">
                  <c:v>3.8079966372999999E-2</c:v>
                </c:pt>
                <c:pt idx="23">
                  <c:v>3.4646478480999998E-2</c:v>
                </c:pt>
                <c:pt idx="24">
                  <c:v>3.4437123579999999E-2</c:v>
                </c:pt>
                <c:pt idx="25">
                  <c:v>2.4839314602999998E-2</c:v>
                </c:pt>
                <c:pt idx="26">
                  <c:v>1.3693971348E-2</c:v>
                </c:pt>
                <c:pt idx="27">
                  <c:v>9.9030227099000008E-3</c:v>
                </c:pt>
                <c:pt idx="28">
                  <c:v>3.5526558443000002E-3</c:v>
                </c:pt>
                <c:pt idx="29">
                  <c:v>-2.49614021E-3</c:v>
                </c:pt>
                <c:pt idx="30">
                  <c:v>2.5492527609999997E-3</c:v>
                </c:pt>
                <c:pt idx="31">
                  <c:v>3.6065015889000002E-3</c:v>
                </c:pt>
                <c:pt idx="32">
                  <c:v>-2.5365853659E-3</c:v>
                </c:pt>
                <c:pt idx="33">
                  <c:v>-4.5359844989000002E-3</c:v>
                </c:pt>
                <c:pt idx="34">
                  <c:v>-2.0618295796999999E-2</c:v>
                </c:pt>
                <c:pt idx="35">
                  <c:v>-2.321668973E-2</c:v>
                </c:pt>
                <c:pt idx="36">
                  <c:v>-1.3596488745E-2</c:v>
                </c:pt>
                <c:pt idx="37">
                  <c:v>-1.3637188071999999E-2</c:v>
                </c:pt>
                <c:pt idx="38">
                  <c:v>-1.980287163E-2</c:v>
                </c:pt>
                <c:pt idx="39">
                  <c:v>-1.3628349854999999E-2</c:v>
                </c:pt>
                <c:pt idx="40">
                  <c:v>-1.2684490207E-2</c:v>
                </c:pt>
                <c:pt idx="41">
                  <c:v>-6.0099237173000001E-3</c:v>
                </c:pt>
                <c:pt idx="42">
                  <c:v>-8.3526506154999996E-3</c:v>
                </c:pt>
                <c:pt idx="43">
                  <c:v>-1.0524890058000001E-2</c:v>
                </c:pt>
                <c:pt idx="44">
                  <c:v>-1.0278499476E-2</c:v>
                </c:pt>
                <c:pt idx="45">
                  <c:v>-8.5218547252999995E-3</c:v>
                </c:pt>
                <c:pt idx="46">
                  <c:v>-6.818101983E-3</c:v>
                </c:pt>
                <c:pt idx="47">
                  <c:v>-2.1751586312000002E-3</c:v>
                </c:pt>
                <c:pt idx="48">
                  <c:v>-3.7085390000000003E-3</c:v>
                </c:pt>
                <c:pt idx="49">
                  <c:v>-8.6656500000000002E-4</c:v>
                </c:pt>
                <c:pt idx="50">
                  <c:v>1.0182279999999998E-2</c:v>
                </c:pt>
                <c:pt idx="51">
                  <c:v>6.6654080000000003E-3</c:v>
                </c:pt>
                <c:pt idx="52">
                  <c:v>1.0135760000000001E-2</c:v>
                </c:pt>
                <c:pt idx="53">
                  <c:v>7.6250750000000003E-3</c:v>
                </c:pt>
                <c:pt idx="54">
                  <c:v>8.3255919999999997E-3</c:v>
                </c:pt>
                <c:pt idx="55">
                  <c:v>1.280478E-2</c:v>
                </c:pt>
                <c:pt idx="56">
                  <c:v>1.8359460000000001E-2</c:v>
                </c:pt>
                <c:pt idx="57">
                  <c:v>2.1125440000000002E-2</c:v>
                </c:pt>
                <c:pt idx="58">
                  <c:v>2.904619E-2</c:v>
                </c:pt>
                <c:pt idx="59">
                  <c:v>3.1569759999999995E-2</c:v>
                </c:pt>
                <c:pt idx="60">
                  <c:v>3.1111469999999999E-2</c:v>
                </c:pt>
                <c:pt idx="61">
                  <c:v>3.2205409999999997E-2</c:v>
                </c:pt>
                <c:pt idx="62">
                  <c:v>3.3203860000000002E-2</c:v>
                </c:pt>
                <c:pt idx="63">
                  <c:v>3.4708910000000003E-2</c:v>
                </c:pt>
                <c:pt idx="64">
                  <c:v>3.506695E-2</c:v>
                </c:pt>
                <c:pt idx="65">
                  <c:v>3.4882139999999999E-2</c:v>
                </c:pt>
                <c:pt idx="66">
                  <c:v>3.3630260000000002E-2</c:v>
                </c:pt>
                <c:pt idx="67">
                  <c:v>3.2773080000000003E-2</c:v>
                </c:pt>
                <c:pt idx="68">
                  <c:v>3.1780469999999998E-2</c:v>
                </c:pt>
                <c:pt idx="69">
                  <c:v>3.0388850000000002E-2</c:v>
                </c:pt>
                <c:pt idx="70">
                  <c:v>2.9327420000000003E-2</c:v>
                </c:pt>
                <c:pt idx="71">
                  <c:v>2.8329710000000001E-2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20802368"/>
        <c:axId val="620801808"/>
      </c:barChart>
      <c:lineChart>
        <c:grouping val="standard"/>
        <c:varyColors val="0"/>
        <c:ser>
          <c:idx val="0"/>
          <c:order val="0"/>
          <c:tx>
            <c:v>Industrial production index (left axis)</c:v>
          </c:tx>
          <c:marker>
            <c:symbol val="none"/>
          </c:marker>
          <c:cat>
            <c:numRef>
              <c:f>'Fig33'!$A$28:$A$99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'Fig33'!$B$28:$B$99</c:f>
              <c:numCache>
                <c:formatCode>0</c:formatCode>
                <c:ptCount val="72"/>
                <c:pt idx="0">
                  <c:v>100.9614</c:v>
                </c:pt>
                <c:pt idx="1">
                  <c:v>101.4781</c:v>
                </c:pt>
                <c:pt idx="2">
                  <c:v>101.6302</c:v>
                </c:pt>
                <c:pt idx="3">
                  <c:v>101.5825</c:v>
                </c:pt>
                <c:pt idx="4">
                  <c:v>101.6016</c:v>
                </c:pt>
                <c:pt idx="5">
                  <c:v>101.82210000000001</c:v>
                </c:pt>
                <c:pt idx="6">
                  <c:v>101.2443</c:v>
                </c:pt>
                <c:pt idx="7">
                  <c:v>101.9928</c:v>
                </c:pt>
                <c:pt idx="8">
                  <c:v>102.4847</c:v>
                </c:pt>
                <c:pt idx="9">
                  <c:v>102.42870000000001</c:v>
                </c:pt>
                <c:pt idx="10">
                  <c:v>102.7732</c:v>
                </c:pt>
                <c:pt idx="11">
                  <c:v>102.9513</c:v>
                </c:pt>
                <c:pt idx="12">
                  <c:v>102.46210000000001</c:v>
                </c:pt>
                <c:pt idx="13">
                  <c:v>103.2919</c:v>
                </c:pt>
                <c:pt idx="14">
                  <c:v>104.0896</c:v>
                </c:pt>
                <c:pt idx="15">
                  <c:v>104.2409</c:v>
                </c:pt>
                <c:pt idx="16">
                  <c:v>104.6541</c:v>
                </c:pt>
                <c:pt idx="17">
                  <c:v>105.1223</c:v>
                </c:pt>
                <c:pt idx="18">
                  <c:v>105.2073</c:v>
                </c:pt>
                <c:pt idx="19">
                  <c:v>105.19889999999999</c:v>
                </c:pt>
                <c:pt idx="20">
                  <c:v>105.575</c:v>
                </c:pt>
                <c:pt idx="21">
                  <c:v>105.64409999999999</c:v>
                </c:pt>
                <c:pt idx="22">
                  <c:v>106.68680000000001</c:v>
                </c:pt>
                <c:pt idx="23">
                  <c:v>106.51819999999999</c:v>
                </c:pt>
                <c:pt idx="24">
                  <c:v>105.9906</c:v>
                </c:pt>
                <c:pt idx="25">
                  <c:v>105.85760000000001</c:v>
                </c:pt>
                <c:pt idx="26">
                  <c:v>105.515</c:v>
                </c:pt>
                <c:pt idx="27">
                  <c:v>105.2732</c:v>
                </c:pt>
                <c:pt idx="28">
                  <c:v>105.02589999999999</c:v>
                </c:pt>
                <c:pt idx="29">
                  <c:v>104.8599</c:v>
                </c:pt>
                <c:pt idx="30">
                  <c:v>105.4755</c:v>
                </c:pt>
                <c:pt idx="31">
                  <c:v>105.5783</c:v>
                </c:pt>
                <c:pt idx="32">
                  <c:v>105.30719999999999</c:v>
                </c:pt>
                <c:pt idx="33">
                  <c:v>105.1649</c:v>
                </c:pt>
                <c:pt idx="34">
                  <c:v>104.4871</c:v>
                </c:pt>
                <c:pt idx="35">
                  <c:v>104.04519999999999</c:v>
                </c:pt>
                <c:pt idx="36">
                  <c:v>104.54949999999999</c:v>
                </c:pt>
                <c:pt idx="37">
                  <c:v>104.414</c:v>
                </c:pt>
                <c:pt idx="38">
                  <c:v>103.4255</c:v>
                </c:pt>
                <c:pt idx="39">
                  <c:v>103.8385</c:v>
                </c:pt>
                <c:pt idx="40">
                  <c:v>103.69370000000001</c:v>
                </c:pt>
                <c:pt idx="41">
                  <c:v>104.22969999999999</c:v>
                </c:pt>
                <c:pt idx="42">
                  <c:v>104.5945</c:v>
                </c:pt>
                <c:pt idx="43">
                  <c:v>104.4671</c:v>
                </c:pt>
                <c:pt idx="44">
                  <c:v>104.2248</c:v>
                </c:pt>
                <c:pt idx="45">
                  <c:v>104.2687</c:v>
                </c:pt>
                <c:pt idx="46">
                  <c:v>103.7746963</c:v>
                </c:pt>
                <c:pt idx="47">
                  <c:v>103.81888519</c:v>
                </c:pt>
                <c:pt idx="48">
                  <c:v>104.1618</c:v>
                </c:pt>
                <c:pt idx="49">
                  <c:v>104.3235</c:v>
                </c:pt>
                <c:pt idx="50">
                  <c:v>104.4786</c:v>
                </c:pt>
                <c:pt idx="51">
                  <c:v>104.53060000000001</c:v>
                </c:pt>
                <c:pt idx="52">
                  <c:v>104.74469999999999</c:v>
                </c:pt>
                <c:pt idx="53">
                  <c:v>105.0245</c:v>
                </c:pt>
                <c:pt idx="54">
                  <c:v>105.4653</c:v>
                </c:pt>
                <c:pt idx="55">
                  <c:v>105.8048</c:v>
                </c:pt>
                <c:pt idx="56">
                  <c:v>106.1383</c:v>
                </c:pt>
                <c:pt idx="57">
                  <c:v>106.4714</c:v>
                </c:pt>
                <c:pt idx="58">
                  <c:v>106.789</c:v>
                </c:pt>
                <c:pt idx="59">
                  <c:v>107.0964</c:v>
                </c:pt>
                <c:pt idx="60">
                  <c:v>107.4024</c:v>
                </c:pt>
                <c:pt idx="61">
                  <c:v>107.6833</c:v>
                </c:pt>
                <c:pt idx="62">
                  <c:v>107.9477</c:v>
                </c:pt>
                <c:pt idx="63">
                  <c:v>108.1588</c:v>
                </c:pt>
                <c:pt idx="64">
                  <c:v>108.4178</c:v>
                </c:pt>
                <c:pt idx="65">
                  <c:v>108.6879</c:v>
                </c:pt>
                <c:pt idx="66">
                  <c:v>109.0121</c:v>
                </c:pt>
                <c:pt idx="67">
                  <c:v>109.2723</c:v>
                </c:pt>
                <c:pt idx="68">
                  <c:v>109.51139999999999</c:v>
                </c:pt>
                <c:pt idx="69">
                  <c:v>109.70699999999999</c:v>
                </c:pt>
                <c:pt idx="70">
                  <c:v>109.9208</c:v>
                </c:pt>
                <c:pt idx="71">
                  <c:v>110.13039999999999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00688"/>
        <c:axId val="620801248"/>
      </c:lineChart>
      <c:scatterChart>
        <c:scatterStyle val="lineMarker"/>
        <c:varyColors val="0"/>
        <c:ser>
          <c:idx val="1"/>
          <c:order val="1"/>
          <c:tx>
            <c:strRef>
              <c:f>'Fig33'!$B$102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3063275627132E-3"/>
                  <c:y val="-4.0653345467494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'Fig33'!$A$103:$A$104</c:f>
              <c:numCache>
                <c:formatCode>General</c:formatCode>
                <c:ptCount val="2"/>
                <c:pt idx="0">
                  <c:v>48.5</c:v>
                </c:pt>
                <c:pt idx="1">
                  <c:v>48.5</c:v>
                </c:pt>
              </c:numCache>
            </c:numRef>
          </c:xVal>
          <c:yVal>
            <c:numRef>
              <c:f>'Fig33'!$B$103:$B$104</c:f>
              <c:numCache>
                <c:formatCode>General</c:formatCode>
                <c:ptCount val="2"/>
                <c:pt idx="0">
                  <c:v>-0.2</c:v>
                </c:pt>
                <c:pt idx="1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802368"/>
        <c:axId val="620801808"/>
      </c:scatterChart>
      <c:dateAx>
        <c:axId val="62080068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080124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0801248"/>
        <c:scaling>
          <c:orientation val="minMax"/>
          <c:max val="120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20800688"/>
        <c:crosses val="autoZero"/>
        <c:crossBetween val="between"/>
        <c:majorUnit val="5"/>
      </c:valAx>
      <c:valAx>
        <c:axId val="620801808"/>
        <c:scaling>
          <c:orientation val="minMax"/>
          <c:max val="0.18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20802368"/>
        <c:crosses val="max"/>
        <c:crossBetween val="between"/>
        <c:majorUnit val="3.0000000000000006E-2"/>
      </c:valAx>
      <c:catAx>
        <c:axId val="620802368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620801808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6.6976323081566022E-2"/>
          <c:y val="0.17184346931507932"/>
          <c:w val="0.47512195121952361"/>
          <c:h val="0.1316740437031166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disposable income</a:t>
            </a:r>
          </a:p>
          <a:p>
            <a:pPr algn="l">
              <a:defRPr/>
            </a:pPr>
            <a:r>
              <a:rPr lang="en-US" sz="1000" b="0"/>
              <a:t>billion 2009 dollars, seasonally adjusted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47694952765079"/>
          <c:y val="0.16925064840267748"/>
          <c:w val="0.82083239595050617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'Fig34'!$C$28:$C$99</c:f>
              <c:numCache>
                <c:formatCode>0.0%</c:formatCode>
                <c:ptCount val="72"/>
                <c:pt idx="0">
                  <c:v>-5.1934720579000001E-3</c:v>
                </c:pt>
                <c:pt idx="1">
                  <c:v>-1.0917899472000002E-2</c:v>
                </c:pt>
                <c:pt idx="2">
                  <c:v>-1.2416947104999999E-2</c:v>
                </c:pt>
                <c:pt idx="3">
                  <c:v>-1.4647160069E-2</c:v>
                </c:pt>
                <c:pt idx="4">
                  <c:v>-9.8176597519E-3</c:v>
                </c:pt>
                <c:pt idx="5">
                  <c:v>-9.6330353925999992E-3</c:v>
                </c:pt>
                <c:pt idx="6">
                  <c:v>-7.5259753663999996E-3</c:v>
                </c:pt>
                <c:pt idx="7">
                  <c:v>-2.7659061143000003E-3</c:v>
                </c:pt>
                <c:pt idx="8">
                  <c:v>-4.9227285981000004E-3</c:v>
                </c:pt>
                <c:pt idx="9">
                  <c:v>-1.3376985446E-2</c:v>
                </c:pt>
                <c:pt idx="10">
                  <c:v>-2.3761643120999997E-2</c:v>
                </c:pt>
                <c:pt idx="11">
                  <c:v>-4.7512054317999999E-2</c:v>
                </c:pt>
                <c:pt idx="12">
                  <c:v>1.9474443618999998E-2</c:v>
                </c:pt>
                <c:pt idx="13">
                  <c:v>2.5461829123000001E-2</c:v>
                </c:pt>
                <c:pt idx="14">
                  <c:v>3.0475924195E-2</c:v>
                </c:pt>
                <c:pt idx="15">
                  <c:v>3.2900137994000003E-2</c:v>
                </c:pt>
                <c:pt idx="16">
                  <c:v>3.1038644196999997E-2</c:v>
                </c:pt>
                <c:pt idx="17">
                  <c:v>3.3484907540000004E-2</c:v>
                </c:pt>
                <c:pt idx="18">
                  <c:v>3.6077962371E-2</c:v>
                </c:pt>
                <c:pt idx="19">
                  <c:v>3.7680908972999999E-2</c:v>
                </c:pt>
                <c:pt idx="20">
                  <c:v>3.6534284828000002E-2</c:v>
                </c:pt>
                <c:pt idx="21">
                  <c:v>4.3889666614999996E-2</c:v>
                </c:pt>
                <c:pt idx="22">
                  <c:v>4.5206553872999995E-2</c:v>
                </c:pt>
                <c:pt idx="23">
                  <c:v>4.7178745458999999E-2</c:v>
                </c:pt>
                <c:pt idx="24">
                  <c:v>4.3994784787000002E-2</c:v>
                </c:pt>
                <c:pt idx="25">
                  <c:v>3.9875809243999999E-2</c:v>
                </c:pt>
                <c:pt idx="26">
                  <c:v>3.3288394848000002E-2</c:v>
                </c:pt>
                <c:pt idx="27">
                  <c:v>3.6680336532E-2</c:v>
                </c:pt>
                <c:pt idx="28">
                  <c:v>3.6099836636999998E-2</c:v>
                </c:pt>
                <c:pt idx="29">
                  <c:v>3.3799582638000002E-2</c:v>
                </c:pt>
                <c:pt idx="30">
                  <c:v>3.4353252141000004E-2</c:v>
                </c:pt>
                <c:pt idx="31">
                  <c:v>3.2765454303E-2</c:v>
                </c:pt>
                <c:pt idx="32">
                  <c:v>3.3334164817000002E-2</c:v>
                </c:pt>
                <c:pt idx="33">
                  <c:v>3.1580864397000002E-2</c:v>
                </c:pt>
                <c:pt idx="34">
                  <c:v>2.8902925751000001E-2</c:v>
                </c:pt>
                <c:pt idx="35">
                  <c:v>3.0476675929E-2</c:v>
                </c:pt>
                <c:pt idx="36">
                  <c:v>3.0786042346000003E-2</c:v>
                </c:pt>
                <c:pt idx="37">
                  <c:v>2.9118887083999997E-2</c:v>
                </c:pt>
                <c:pt idx="38">
                  <c:v>3.1945185245999999E-2</c:v>
                </c:pt>
                <c:pt idx="39">
                  <c:v>2.9191781603999999E-2</c:v>
                </c:pt>
                <c:pt idx="40">
                  <c:v>2.7868759194E-2</c:v>
                </c:pt>
                <c:pt idx="41">
                  <c:v>2.7652123157999999E-2</c:v>
                </c:pt>
                <c:pt idx="42">
                  <c:v>2.8513897088000003E-2</c:v>
                </c:pt>
                <c:pt idx="43">
                  <c:v>2.6130564132999998E-2</c:v>
                </c:pt>
                <c:pt idx="44">
                  <c:v>2.5716952589000003E-2</c:v>
                </c:pt>
                <c:pt idx="45">
                  <c:v>2.6673942351000002E-2</c:v>
                </c:pt>
                <c:pt idx="46">
                  <c:v>2.7753155286000003E-2</c:v>
                </c:pt>
                <c:pt idx="47">
                  <c:v>2.5312370077000001E-2</c:v>
                </c:pt>
                <c:pt idx="48">
                  <c:v>2.6030989999999997E-2</c:v>
                </c:pt>
                <c:pt idx="49">
                  <c:v>2.8280420000000001E-2</c:v>
                </c:pt>
                <c:pt idx="50">
                  <c:v>2.8369800000000001E-2</c:v>
                </c:pt>
                <c:pt idx="51">
                  <c:v>2.8110979999999997E-2</c:v>
                </c:pt>
                <c:pt idx="52">
                  <c:v>2.8263880000000002E-2</c:v>
                </c:pt>
                <c:pt idx="53">
                  <c:v>2.8175500000000003E-2</c:v>
                </c:pt>
                <c:pt idx="54">
                  <c:v>2.6505890000000001E-2</c:v>
                </c:pt>
                <c:pt idx="55">
                  <c:v>2.8024200000000003E-2</c:v>
                </c:pt>
                <c:pt idx="56">
                  <c:v>2.8735339999999998E-2</c:v>
                </c:pt>
                <c:pt idx="57">
                  <c:v>2.604855E-2</c:v>
                </c:pt>
                <c:pt idx="58">
                  <c:v>2.7213020000000001E-2</c:v>
                </c:pt>
                <c:pt idx="59">
                  <c:v>2.9628290000000002E-2</c:v>
                </c:pt>
                <c:pt idx="60">
                  <c:v>3.6498240000000001E-2</c:v>
                </c:pt>
                <c:pt idx="61">
                  <c:v>3.8910650000000005E-2</c:v>
                </c:pt>
                <c:pt idx="62">
                  <c:v>4.0115449999999997E-2</c:v>
                </c:pt>
                <c:pt idx="63">
                  <c:v>3.841729E-2</c:v>
                </c:pt>
                <c:pt idx="64">
                  <c:v>3.8511049999999998E-2</c:v>
                </c:pt>
                <c:pt idx="65">
                  <c:v>3.868833E-2</c:v>
                </c:pt>
                <c:pt idx="66">
                  <c:v>3.9132220000000002E-2</c:v>
                </c:pt>
                <c:pt idx="67">
                  <c:v>3.9337469999999999E-2</c:v>
                </c:pt>
                <c:pt idx="68">
                  <c:v>3.9488219999999997E-2</c:v>
                </c:pt>
                <c:pt idx="69">
                  <c:v>4.067308E-2</c:v>
                </c:pt>
                <c:pt idx="70">
                  <c:v>3.9898669999999997E-2</c:v>
                </c:pt>
                <c:pt idx="71">
                  <c:v>3.8267169999999996E-2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21812672"/>
        <c:axId val="620807968"/>
      </c:barChart>
      <c:lineChart>
        <c:grouping val="standard"/>
        <c:varyColors val="0"/>
        <c:ser>
          <c:idx val="0"/>
          <c:order val="0"/>
          <c:tx>
            <c:v>Real disposable income (left axis)</c:v>
          </c:tx>
          <c:marker>
            <c:symbol val="none"/>
          </c:marker>
          <c:cat>
            <c:numRef>
              <c:f>'Fig34'!$A$28:$A$99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'Fig34'!$B$28:$B$99</c:f>
              <c:numCache>
                <c:formatCode>#,##0</c:formatCode>
                <c:ptCount val="72"/>
                <c:pt idx="0">
                  <c:v>11435.5</c:v>
                </c:pt>
                <c:pt idx="1">
                  <c:v>11432.8</c:v>
                </c:pt>
                <c:pt idx="2">
                  <c:v>11445.1</c:v>
                </c:pt>
                <c:pt idx="3">
                  <c:v>11449.8</c:v>
                </c:pt>
                <c:pt idx="4">
                  <c:v>11517.9</c:v>
                </c:pt>
                <c:pt idx="5">
                  <c:v>11545.5</c:v>
                </c:pt>
                <c:pt idx="6">
                  <c:v>11538.9</c:v>
                </c:pt>
                <c:pt idx="7">
                  <c:v>11573.5</c:v>
                </c:pt>
                <c:pt idx="8">
                  <c:v>11602.8</c:v>
                </c:pt>
                <c:pt idx="9">
                  <c:v>11572.2</c:v>
                </c:pt>
                <c:pt idx="10">
                  <c:v>11602.3</c:v>
                </c:pt>
                <c:pt idx="11">
                  <c:v>11615.4</c:v>
                </c:pt>
                <c:pt idx="12">
                  <c:v>11658.2</c:v>
                </c:pt>
                <c:pt idx="13">
                  <c:v>11723.9</c:v>
                </c:pt>
                <c:pt idx="14">
                  <c:v>11793.9</c:v>
                </c:pt>
                <c:pt idx="15">
                  <c:v>11826.5</c:v>
                </c:pt>
                <c:pt idx="16">
                  <c:v>11875.4</c:v>
                </c:pt>
                <c:pt idx="17">
                  <c:v>11932.1</c:v>
                </c:pt>
                <c:pt idx="18">
                  <c:v>11955.2</c:v>
                </c:pt>
                <c:pt idx="19">
                  <c:v>12009.6</c:v>
                </c:pt>
                <c:pt idx="20">
                  <c:v>12026.7</c:v>
                </c:pt>
                <c:pt idx="21">
                  <c:v>12080.1</c:v>
                </c:pt>
                <c:pt idx="22">
                  <c:v>12126.8</c:v>
                </c:pt>
                <c:pt idx="23">
                  <c:v>12163.4</c:v>
                </c:pt>
                <c:pt idx="24">
                  <c:v>12171.1</c:v>
                </c:pt>
                <c:pt idx="25">
                  <c:v>12191.4</c:v>
                </c:pt>
                <c:pt idx="26">
                  <c:v>12186.5</c:v>
                </c:pt>
                <c:pt idx="27">
                  <c:v>12260.3</c:v>
                </c:pt>
                <c:pt idx="28">
                  <c:v>12304.1</c:v>
                </c:pt>
                <c:pt idx="29">
                  <c:v>12335.4</c:v>
                </c:pt>
                <c:pt idx="30">
                  <c:v>12365.9</c:v>
                </c:pt>
                <c:pt idx="31">
                  <c:v>12403.1</c:v>
                </c:pt>
                <c:pt idx="32">
                  <c:v>12427.6</c:v>
                </c:pt>
                <c:pt idx="33">
                  <c:v>12461.6</c:v>
                </c:pt>
                <c:pt idx="34">
                  <c:v>12477.3</c:v>
                </c:pt>
                <c:pt idx="35">
                  <c:v>12534.1</c:v>
                </c:pt>
                <c:pt idx="36">
                  <c:v>12545.8</c:v>
                </c:pt>
                <c:pt idx="37">
                  <c:v>12546.4</c:v>
                </c:pt>
                <c:pt idx="38">
                  <c:v>12575.8</c:v>
                </c:pt>
                <c:pt idx="39">
                  <c:v>12618.2</c:v>
                </c:pt>
                <c:pt idx="40">
                  <c:v>12647</c:v>
                </c:pt>
                <c:pt idx="41">
                  <c:v>12676.5</c:v>
                </c:pt>
                <c:pt idx="42">
                  <c:v>12718.5</c:v>
                </c:pt>
                <c:pt idx="43">
                  <c:v>12727.2</c:v>
                </c:pt>
                <c:pt idx="44">
                  <c:v>12747.2</c:v>
                </c:pt>
                <c:pt idx="45">
                  <c:v>12794</c:v>
                </c:pt>
                <c:pt idx="46">
                  <c:v>12823.584444</c:v>
                </c:pt>
                <c:pt idx="47">
                  <c:v>12851.367778</c:v>
                </c:pt>
                <c:pt idx="48">
                  <c:v>12872.38</c:v>
                </c:pt>
                <c:pt idx="49">
                  <c:v>12901.22</c:v>
                </c:pt>
                <c:pt idx="50">
                  <c:v>12932.57</c:v>
                </c:pt>
                <c:pt idx="51">
                  <c:v>12972.91</c:v>
                </c:pt>
                <c:pt idx="52">
                  <c:v>13004.45</c:v>
                </c:pt>
                <c:pt idx="53">
                  <c:v>13033.67</c:v>
                </c:pt>
                <c:pt idx="54">
                  <c:v>13055.62</c:v>
                </c:pt>
                <c:pt idx="55">
                  <c:v>13083.87</c:v>
                </c:pt>
                <c:pt idx="56">
                  <c:v>13113.5</c:v>
                </c:pt>
                <c:pt idx="57">
                  <c:v>13127.27</c:v>
                </c:pt>
                <c:pt idx="58">
                  <c:v>13172.55</c:v>
                </c:pt>
                <c:pt idx="59">
                  <c:v>13232.13</c:v>
                </c:pt>
                <c:pt idx="60">
                  <c:v>13342.2</c:v>
                </c:pt>
                <c:pt idx="61">
                  <c:v>13403.21</c:v>
                </c:pt>
                <c:pt idx="62">
                  <c:v>13451.37</c:v>
                </c:pt>
                <c:pt idx="63">
                  <c:v>13471.29</c:v>
                </c:pt>
                <c:pt idx="64">
                  <c:v>13505.27</c:v>
                </c:pt>
                <c:pt idx="65">
                  <c:v>13537.92</c:v>
                </c:pt>
                <c:pt idx="66">
                  <c:v>13566.51</c:v>
                </c:pt>
                <c:pt idx="67">
                  <c:v>13598.56</c:v>
                </c:pt>
                <c:pt idx="68">
                  <c:v>13631.32</c:v>
                </c:pt>
                <c:pt idx="69">
                  <c:v>13661.19</c:v>
                </c:pt>
                <c:pt idx="70">
                  <c:v>13698.12</c:v>
                </c:pt>
                <c:pt idx="71">
                  <c:v>13738.49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06848"/>
        <c:axId val="620807408"/>
      </c:lineChart>
      <c:scatterChart>
        <c:scatterStyle val="lineMarker"/>
        <c:varyColors val="0"/>
        <c:ser>
          <c:idx val="1"/>
          <c:order val="1"/>
          <c:tx>
            <c:strRef>
              <c:f>'Fig34'!$B$102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905740440981476E-2"/>
                  <c:y val="2.76134122287969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'Fig34'!$A$103:$A$104</c:f>
              <c:numCache>
                <c:formatCode>General</c:formatCode>
                <c:ptCount val="2"/>
                <c:pt idx="0">
                  <c:v>48.5</c:v>
                </c:pt>
                <c:pt idx="1">
                  <c:v>48.5</c:v>
                </c:pt>
              </c:numCache>
            </c:numRef>
          </c:xVal>
          <c:yVal>
            <c:numRef>
              <c:f>'Fig34'!$B$103:$B$104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2672"/>
        <c:axId val="620807968"/>
      </c:scatterChart>
      <c:dateAx>
        <c:axId val="62080684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080740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0807408"/>
        <c:scaling>
          <c:orientation val="minMax"/>
          <c:max val="14000"/>
          <c:min val="108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620806848"/>
        <c:crosses val="autoZero"/>
        <c:crossBetween val="between"/>
        <c:majorUnit val="400"/>
      </c:valAx>
      <c:valAx>
        <c:axId val="620807968"/>
        <c:scaling>
          <c:orientation val="minMax"/>
          <c:max val="0.21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621812672"/>
        <c:crosses val="max"/>
        <c:crossBetween val="between"/>
        <c:majorUnit val="3.0000000000000006E-2"/>
      </c:valAx>
      <c:catAx>
        <c:axId val="621812672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620807968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8.323648568319203E-2"/>
          <c:y val="0.19186863451113836"/>
          <c:w val="0.47512195121952372"/>
          <c:h val="0.1474531364052866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summer cooling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480433848207992E-2"/>
          <c:y val="0.17357001972386588"/>
          <c:w val="0.89596788206352251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'Fig29'!$B$26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'Fig29'!$B$27:$B$32</c:f>
              <c:numCache>
                <c:formatCode>0</c:formatCode>
                <c:ptCount val="6"/>
                <c:pt idx="0">
                  <c:v>53.353905216000001</c:v>
                </c:pt>
                <c:pt idx="1">
                  <c:v>125.98555895</c:v>
                </c:pt>
                <c:pt idx="2">
                  <c:v>255.11523464000001</c:v>
                </c:pt>
                <c:pt idx="3">
                  <c:v>336.06709876999997</c:v>
                </c:pt>
                <c:pt idx="4">
                  <c:v>315.33821503000001</c:v>
                </c:pt>
                <c:pt idx="5">
                  <c:v>223.64565174000001</c:v>
                </c:pt>
              </c:numCache>
            </c:numRef>
          </c:val>
        </c:ser>
        <c:ser>
          <c:idx val="1"/>
          <c:order val="1"/>
          <c:tx>
            <c:strRef>
              <c:f>'Fig29'!$C$26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'Fig29'!$C$27:$C$32</c:f>
              <c:numCache>
                <c:formatCode>0</c:formatCode>
                <c:ptCount val="6"/>
                <c:pt idx="0">
                  <c:v>42.689718317000001</c:v>
                </c:pt>
                <c:pt idx="1">
                  <c:v>97.755460634000002</c:v>
                </c:pt>
                <c:pt idx="2">
                  <c:v>270.73584116000001</c:v>
                </c:pt>
                <c:pt idx="3">
                  <c:v>383.63109078000002</c:v>
                </c:pt>
                <c:pt idx="4">
                  <c:v>361.42916124999999</c:v>
                </c:pt>
                <c:pt idx="5">
                  <c:v>220.21794319</c:v>
                </c:pt>
              </c:numCache>
            </c:numRef>
          </c:val>
        </c:ser>
        <c:ser>
          <c:idx val="2"/>
          <c:order val="2"/>
          <c:tx>
            <c:strRef>
              <c:f>'Fig29'!$D$26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'Fig29'!$D$27:$D$32</c:f>
              <c:numCache>
                <c:formatCode>0</c:formatCode>
                <c:ptCount val="6"/>
                <c:pt idx="0">
                  <c:v>43.096103077999999</c:v>
                </c:pt>
                <c:pt idx="1">
                  <c:v>125.89734928999999</c:v>
                </c:pt>
                <c:pt idx="2">
                  <c:v>246.70715146000001</c:v>
                </c:pt>
                <c:pt idx="3">
                  <c:v>356.21006670999998</c:v>
                </c:pt>
                <c:pt idx="4">
                  <c:v>331.59154087000002</c:v>
                </c:pt>
                <c:pt idx="5">
                  <c:v>182.86370049000001</c:v>
                </c:pt>
              </c:numCache>
            </c:numRef>
          </c:val>
        </c:ser>
        <c:ser>
          <c:idx val="3"/>
          <c:order val="3"/>
          <c:tx>
            <c:strRef>
              <c:f>'Fig29'!$E$26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'Fig29'!$E$27:$E$32</c:f>
              <c:numCache>
                <c:formatCode>0</c:formatCode>
                <c:ptCount val="6"/>
                <c:pt idx="0">
                  <c:v>43.331259234000001</c:v>
                </c:pt>
                <c:pt idx="1">
                  <c:v>126.31108385</c:v>
                </c:pt>
                <c:pt idx="2">
                  <c:v>247.16951606000001</c:v>
                </c:pt>
                <c:pt idx="3">
                  <c:v>356.64708088999998</c:v>
                </c:pt>
                <c:pt idx="4">
                  <c:v>332.06662853</c:v>
                </c:pt>
                <c:pt idx="5">
                  <c:v>183.37486111000001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818832"/>
        <c:axId val="621819392"/>
      </c:barChart>
      <c:lineChart>
        <c:grouping val="standard"/>
        <c:varyColors val="0"/>
        <c:ser>
          <c:idx val="4"/>
          <c:order val="4"/>
          <c:tx>
            <c:strRef>
              <c:f>'Fig29'!$F$26</c:f>
              <c:strCache>
                <c:ptCount val="1"/>
                <c:pt idx="0">
                  <c:v>2007-2016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18832"/>
        <c:axId val="621819392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xVal>
          <c:yVal>
            <c:numRef>
              <c:f>'Fig29'!$F$27:$F$32</c:f>
              <c:numCache>
                <c:formatCode>0</c:formatCode>
                <c:ptCount val="6"/>
                <c:pt idx="0">
                  <c:v>39.472999999999999</c:v>
                </c:pt>
                <c:pt idx="1">
                  <c:v>115.65600000000001</c:v>
                </c:pt>
                <c:pt idx="2">
                  <c:v>250.46039999999999</c:v>
                </c:pt>
                <c:pt idx="3">
                  <c:v>346.51249999999999</c:v>
                </c:pt>
                <c:pt idx="4">
                  <c:v>323.38069999999999</c:v>
                </c:pt>
                <c:pt idx="5">
                  <c:v>187.51179999999999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0512"/>
        <c:axId val="621819952"/>
      </c:scatterChart>
      <c:catAx>
        <c:axId val="62181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19392"/>
        <c:crosses val="autoZero"/>
        <c:auto val="1"/>
        <c:lblAlgn val="ctr"/>
        <c:lblOffset val="100"/>
        <c:noMultiLvlLbl val="0"/>
      </c:catAx>
      <c:valAx>
        <c:axId val="621819392"/>
        <c:scaling>
          <c:orientation val="minMax"/>
          <c:max val="4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21818832"/>
        <c:crosses val="autoZero"/>
        <c:crossBetween val="between"/>
        <c:majorUnit val="50"/>
      </c:valAx>
      <c:valAx>
        <c:axId val="621819952"/>
        <c:scaling>
          <c:orientation val="minMax"/>
          <c:max val="4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621820512"/>
        <c:crosses val="max"/>
        <c:crossBetween val="midCat"/>
        <c:majorUnit val="50"/>
      </c:valAx>
      <c:valAx>
        <c:axId val="621820512"/>
        <c:scaling>
          <c:orientation val="minMax"/>
        </c:scaling>
        <c:delete val="1"/>
        <c:axPos val="b"/>
        <c:majorTickMark val="out"/>
        <c:minorTickMark val="none"/>
        <c:tickLblPos val="none"/>
        <c:crossAx val="621819952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7129322249352983E-2"/>
          <c:y val="0.18422028607370827"/>
          <c:w val="0.12037166085946555"/>
          <c:h val="0.2773812297131497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winter heating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95648714642383E-2"/>
          <c:y val="0.17357001972386588"/>
          <c:w val="0.8843534802052182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'Fig30'!$B$26</c:f>
              <c:strCache>
                <c:ptCount val="1"/>
                <c:pt idx="0">
                  <c:v>2014/15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'Fig30'!$B$27:$B$32</c:f>
              <c:numCache>
                <c:formatCode>0</c:formatCode>
                <c:ptCount val="6"/>
                <c:pt idx="0">
                  <c:v>220.44996603999999</c:v>
                </c:pt>
                <c:pt idx="1">
                  <c:v>613.95444449000001</c:v>
                </c:pt>
                <c:pt idx="2">
                  <c:v>705.22987741999998</c:v>
                </c:pt>
                <c:pt idx="3">
                  <c:v>889.88506514999995</c:v>
                </c:pt>
                <c:pt idx="4">
                  <c:v>866.69857182999999</c:v>
                </c:pt>
                <c:pt idx="5">
                  <c:v>583.54586855000002</c:v>
                </c:pt>
              </c:numCache>
            </c:numRef>
          </c:val>
        </c:ser>
        <c:ser>
          <c:idx val="1"/>
          <c:order val="1"/>
          <c:tx>
            <c:strRef>
              <c:f>'Fig30'!$C$26</c:f>
              <c:strCache>
                <c:ptCount val="1"/>
                <c:pt idx="0">
                  <c:v>2015/16</c:v>
                </c:pt>
              </c:strCache>
            </c:strRef>
          </c:tx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'Fig30'!$C$27:$C$32</c:f>
              <c:numCache>
                <c:formatCode>0</c:formatCode>
                <c:ptCount val="6"/>
                <c:pt idx="0">
                  <c:v>226.99519315000001</c:v>
                </c:pt>
                <c:pt idx="1">
                  <c:v>445.14285796000001</c:v>
                </c:pt>
                <c:pt idx="2">
                  <c:v>581.24577615999999</c:v>
                </c:pt>
                <c:pt idx="3">
                  <c:v>869.88121919000002</c:v>
                </c:pt>
                <c:pt idx="4">
                  <c:v>627.08695911999996</c:v>
                </c:pt>
                <c:pt idx="5">
                  <c:v>449.06536534000003</c:v>
                </c:pt>
              </c:numCache>
            </c:numRef>
          </c:val>
        </c:ser>
        <c:ser>
          <c:idx val="2"/>
          <c:order val="2"/>
          <c:tx>
            <c:strRef>
              <c:f>'Fig30'!$D$26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'Fig30'!$D$27:$D$32</c:f>
              <c:numCache>
                <c:formatCode>0</c:formatCode>
                <c:ptCount val="6"/>
                <c:pt idx="0">
                  <c:v>197.23451503999999</c:v>
                </c:pt>
                <c:pt idx="1">
                  <c:v>415.75521348000001</c:v>
                </c:pt>
                <c:pt idx="2">
                  <c:v>756.69861555</c:v>
                </c:pt>
                <c:pt idx="3">
                  <c:v>850.26664846999995</c:v>
                </c:pt>
                <c:pt idx="4">
                  <c:v>682.38629286000003</c:v>
                </c:pt>
                <c:pt idx="5">
                  <c:v>551.05949040999997</c:v>
                </c:pt>
              </c:numCache>
            </c:numRef>
          </c:val>
        </c:ser>
        <c:ser>
          <c:idx val="3"/>
          <c:order val="3"/>
          <c:tx>
            <c:strRef>
              <c:f>'Fig30'!$E$26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'Fig30'!$E$27:$E$32</c:f>
              <c:numCache>
                <c:formatCode>0</c:formatCode>
                <c:ptCount val="6"/>
                <c:pt idx="0">
                  <c:v>243.36463282</c:v>
                </c:pt>
                <c:pt idx="1">
                  <c:v>485.15319199999999</c:v>
                </c:pt>
                <c:pt idx="2">
                  <c:v>766.77735847999998</c:v>
                </c:pt>
                <c:pt idx="3">
                  <c:v>844.28042373999995</c:v>
                </c:pt>
                <c:pt idx="4">
                  <c:v>680.21174999000004</c:v>
                </c:pt>
                <c:pt idx="5">
                  <c:v>556.11574703999997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827232"/>
        <c:axId val="621827792"/>
      </c:barChart>
      <c:lineChart>
        <c:grouping val="standard"/>
        <c:varyColors val="0"/>
        <c:ser>
          <c:idx val="4"/>
          <c:order val="4"/>
          <c:tx>
            <c:strRef>
              <c:f>'Fig30'!$F$26</c:f>
              <c:strCache>
                <c:ptCount val="1"/>
                <c:pt idx="0">
                  <c:v>2006-2016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27232"/>
        <c:axId val="621827792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xVal>
          <c:yVal>
            <c:numRef>
              <c:f>'Fig30'!$F$27:$F$32</c:f>
              <c:numCache>
                <c:formatCode>0</c:formatCode>
                <c:ptCount val="6"/>
                <c:pt idx="0">
                  <c:v>256.94930105999998</c:v>
                </c:pt>
                <c:pt idx="1">
                  <c:v>514.81385582999997</c:v>
                </c:pt>
                <c:pt idx="2">
                  <c:v>762.40477958999998</c:v>
                </c:pt>
                <c:pt idx="3">
                  <c:v>887.52660000000003</c:v>
                </c:pt>
                <c:pt idx="4">
                  <c:v>746.61919999999998</c:v>
                </c:pt>
                <c:pt idx="5">
                  <c:v>557.48940000000005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912"/>
        <c:axId val="621828352"/>
      </c:scatterChart>
      <c:catAx>
        <c:axId val="62182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1827792"/>
        <c:crosses val="autoZero"/>
        <c:auto val="1"/>
        <c:lblAlgn val="ctr"/>
        <c:lblOffset val="100"/>
        <c:noMultiLvlLbl val="0"/>
      </c:catAx>
      <c:valAx>
        <c:axId val="621827792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621827232"/>
        <c:crosses val="autoZero"/>
        <c:crossBetween val="between"/>
        <c:majorUnit val="100"/>
      </c:valAx>
      <c:valAx>
        <c:axId val="621828352"/>
        <c:scaling>
          <c:orientation val="minMax"/>
          <c:max val="10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621828912"/>
        <c:crosses val="max"/>
        <c:crossBetween val="midCat"/>
        <c:majorUnit val="100"/>
      </c:valAx>
      <c:valAx>
        <c:axId val="621828912"/>
        <c:scaling>
          <c:orientation val="minMax"/>
        </c:scaling>
        <c:delete val="1"/>
        <c:axPos val="b"/>
        <c:majorTickMark val="out"/>
        <c:minorTickMark val="none"/>
        <c:tickLblPos val="none"/>
        <c:crossAx val="621828352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9452202621013934E-2"/>
          <c:y val="0.17633073972262694"/>
          <c:w val="0.17147502903600464"/>
          <c:h val="0.23398872478218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832272"/>
        <c:axId val="621832832"/>
      </c:lineChart>
      <c:catAx>
        <c:axId val="62183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621832832"/>
        <c:crosses val="autoZero"/>
        <c:auto val="1"/>
        <c:lblAlgn val="ctr"/>
        <c:lblOffset val="100"/>
        <c:noMultiLvlLbl val="0"/>
      </c:catAx>
      <c:valAx>
        <c:axId val="62183283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62183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Henry Hub natural gas price</a:t>
            </a:r>
          </a:p>
          <a:p>
            <a:pPr algn="l">
              <a:defRPr/>
            </a:pPr>
            <a:r>
              <a:rPr lang="en-US" sz="1000" b="0"/>
              <a:t>dollars per million Btu</a:t>
            </a:r>
          </a:p>
        </c:rich>
      </c:tx>
      <c:layout>
        <c:manualLayout>
          <c:xMode val="edge"/>
          <c:yMode val="edge"/>
          <c:x val="8.7984123935727545E-3"/>
          <c:y val="1.57480314960629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7117395828480017"/>
          <c:w val="0.92047006319332036"/>
          <c:h val="0.57274689776204013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'Fig4'!$C$29:$C$64</c:f>
              <c:numCache>
                <c:formatCode>0.00</c:formatCode>
                <c:ptCount val="36"/>
                <c:pt idx="0">
                  <c:v>2.2829999999999999</c:v>
                </c:pt>
                <c:pt idx="1">
                  <c:v>1.9890000000000001</c:v>
                </c:pt>
                <c:pt idx="2">
                  <c:v>1.7290000000000001</c:v>
                </c:pt>
                <c:pt idx="3">
                  <c:v>1.917</c:v>
                </c:pt>
                <c:pt idx="4">
                  <c:v>1.9219999999999999</c:v>
                </c:pt>
                <c:pt idx="5">
                  <c:v>2.5870000000000002</c:v>
                </c:pt>
                <c:pt idx="6">
                  <c:v>2.8220000000000001</c:v>
                </c:pt>
                <c:pt idx="7">
                  <c:v>2.8220000000000001</c:v>
                </c:pt>
                <c:pt idx="8">
                  <c:v>2.992</c:v>
                </c:pt>
                <c:pt idx="9">
                  <c:v>2.9769999999999999</c:v>
                </c:pt>
                <c:pt idx="10">
                  <c:v>2.548</c:v>
                </c:pt>
                <c:pt idx="11">
                  <c:v>3.5910000000000002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forecast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3.5910000000000002</c:v>
                </c:pt>
                <c:pt idx="12">
                  <c:v>3.6</c:v>
                </c:pt>
                <c:pt idx="13">
                  <c:v>3.6965870000000001</c:v>
                </c:pt>
                <c:pt idx="14">
                  <c:v>3.6457199999999998</c:v>
                </c:pt>
                <c:pt idx="15">
                  <c:v>3.5478930000000002</c:v>
                </c:pt>
                <c:pt idx="16">
                  <c:v>3.4823580000000001</c:v>
                </c:pt>
                <c:pt idx="17">
                  <c:v>3.4858319999999998</c:v>
                </c:pt>
                <c:pt idx="18">
                  <c:v>3.4910640000000002</c:v>
                </c:pt>
                <c:pt idx="19">
                  <c:v>3.4659439999999999</c:v>
                </c:pt>
                <c:pt idx="20">
                  <c:v>3.4491589999999999</c:v>
                </c:pt>
                <c:pt idx="21">
                  <c:v>3.4728509999999999</c:v>
                </c:pt>
                <c:pt idx="22">
                  <c:v>3.5769839999999999</c:v>
                </c:pt>
                <c:pt idx="23">
                  <c:v>3.7328420000000002</c:v>
                </c:pt>
                <c:pt idx="24">
                  <c:v>3.7943210000000001</c:v>
                </c:pt>
                <c:pt idx="25">
                  <c:v>3.8092220000000001</c:v>
                </c:pt>
                <c:pt idx="26">
                  <c:v>3.7772779999999999</c:v>
                </c:pt>
                <c:pt idx="27">
                  <c:v>3.744936</c:v>
                </c:pt>
                <c:pt idx="28">
                  <c:v>3.685594</c:v>
                </c:pt>
                <c:pt idx="29">
                  <c:v>3.687252</c:v>
                </c:pt>
                <c:pt idx="30">
                  <c:v>3.6848269999999999</c:v>
                </c:pt>
                <c:pt idx="31">
                  <c:v>3.6501950000000001</c:v>
                </c:pt>
                <c:pt idx="32">
                  <c:v>3.6255799999999998</c:v>
                </c:pt>
                <c:pt idx="33">
                  <c:v>3.641235</c:v>
                </c:pt>
                <c:pt idx="34">
                  <c:v>3.7387739999999998</c:v>
                </c:pt>
                <c:pt idx="35">
                  <c:v>3.8897529999999998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3.4786000000000001</c:v>
                </c:pt>
                <c:pt idx="14">
                  <c:v>3.4544000000000006</c:v>
                </c:pt>
                <c:pt idx="15">
                  <c:v>3.3777999999999997</c:v>
                </c:pt>
                <c:pt idx="16">
                  <c:v>3.3649999999999998</c:v>
                </c:pt>
                <c:pt idx="17">
                  <c:v>3.3883999999999999</c:v>
                </c:pt>
                <c:pt idx="18">
                  <c:v>3.4164000000000003</c:v>
                </c:pt>
                <c:pt idx="19">
                  <c:v>3.4094000000000002</c:v>
                </c:pt>
                <c:pt idx="20">
                  <c:v>3.3881999999999999</c:v>
                </c:pt>
                <c:pt idx="21">
                  <c:v>3.407</c:v>
                </c:pt>
                <c:pt idx="22">
                  <c:v>3.4468000000000005</c:v>
                </c:pt>
                <c:pt idx="23">
                  <c:v>3.5528</c:v>
                </c:pt>
                <c:pt idx="24">
                  <c:v>3.6347999999999998</c:v>
                </c:pt>
                <c:pt idx="25">
                  <c:v>3.5902000000000003</c:v>
                </c:pt>
                <c:pt idx="26">
                  <c:v>3.4912000000000001</c:v>
                </c:pt>
                <c:pt idx="27">
                  <c:v>2.9327999999999999</c:v>
                </c:pt>
                <c:pt idx="28">
                  <c:v>2.8723999999999998</c:v>
                </c:pt>
                <c:pt idx="29">
                  <c:v>2.8902000000000001</c:v>
                </c:pt>
                <c:pt idx="30">
                  <c:v>2.9095999999999997</c:v>
                </c:pt>
                <c:pt idx="31">
                  <c:v>2.9020000000000001</c:v>
                </c:pt>
                <c:pt idx="32">
                  <c:v>2.8795999999999999</c:v>
                </c:pt>
                <c:pt idx="33">
                  <c:v>2.8972000000000002</c:v>
                </c:pt>
                <c:pt idx="34">
                  <c:v>2.9421999999999997</c:v>
                </c:pt>
                <c:pt idx="35">
                  <c:v>3.0684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'Fig4'!$B$85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2.7722178214455853</c:v>
                </c:pt>
                <c:pt idx="14">
                  <c:v>2.4846151161581025</c:v>
                </c:pt>
                <c:pt idx="15">
                  <c:v>2.3900205333838089</c:v>
                </c:pt>
                <c:pt idx="16">
                  <c:v>2.3245041725905304</c:v>
                </c:pt>
                <c:pt idx="17">
                  <c:v>2.2582096620265211</c:v>
                </c:pt>
                <c:pt idx="18">
                  <c:v>2.2156439627764515</c:v>
                </c:pt>
                <c:pt idx="19">
                  <c:v>2.1527250236739723</c:v>
                </c:pt>
                <c:pt idx="20">
                  <c:v>2.0634886953055758</c:v>
                </c:pt>
                <c:pt idx="21">
                  <c:v>2.0235690432291458</c:v>
                </c:pt>
                <c:pt idx="22">
                  <c:v>1.9767646237439922</c:v>
                </c:pt>
                <c:pt idx="23">
                  <c:v>1.9664734616097805</c:v>
                </c:pt>
                <c:pt idx="24">
                  <c:v>1.9175227418083234</c:v>
                </c:pt>
                <c:pt idx="25">
                  <c:v>1.7848346024218833</c:v>
                </c:pt>
                <c:pt idx="26">
                  <c:v>1.6647938205738579</c:v>
                </c:pt>
                <c:pt idx="27">
                  <c:v>1.6838287406862913</c:v>
                </c:pt>
                <c:pt idx="28">
                  <c:v>1.6745804092042156</c:v>
                </c:pt>
                <c:pt idx="29">
                  <c:v>1.6679241272904681</c:v>
                </c:pt>
                <c:pt idx="30">
                  <c:v>1.661698412810682</c:v>
                </c:pt>
                <c:pt idx="31">
                  <c:v>1.6356675360442887</c:v>
                </c:pt>
                <c:pt idx="32">
                  <c:v>1.595442218381236</c:v>
                </c:pt>
                <c:pt idx="33">
                  <c:v>1.5822474681502556</c:v>
                </c:pt>
                <c:pt idx="34">
                  <c:v>1.5964963764580855</c:v>
                </c:pt>
                <c:pt idx="35">
                  <c:v>1.6581785048867819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'Fig4'!$B$86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4.3649737283955776</c:v>
                </c:pt>
                <c:pt idx="14">
                  <c:v>4.8027073820799711</c:v>
                </c:pt>
                <c:pt idx="15">
                  <c:v>4.7738220992797489</c:v>
                </c:pt>
                <c:pt idx="16">
                  <c:v>4.8712431380068866</c:v>
                </c:pt>
                <c:pt idx="17">
                  <c:v>5.0842287822365897</c:v>
                </c:pt>
                <c:pt idx="18">
                  <c:v>5.2678991553200349</c:v>
                </c:pt>
                <c:pt idx="19">
                  <c:v>5.399671686893738</c:v>
                </c:pt>
                <c:pt idx="20">
                  <c:v>5.5633448664471485</c:v>
                </c:pt>
                <c:pt idx="21">
                  <c:v>5.7362258228050829</c:v>
                </c:pt>
                <c:pt idx="22">
                  <c:v>6.0100378655595668</c:v>
                </c:pt>
                <c:pt idx="23">
                  <c:v>6.4187938898840526</c:v>
                </c:pt>
                <c:pt idx="24">
                  <c:v>6.8900205207165435</c:v>
                </c:pt>
                <c:pt idx="25">
                  <c:v>7.2216977542400258</c:v>
                </c:pt>
                <c:pt idx="26">
                  <c:v>7.3213134800071558</c:v>
                </c:pt>
                <c:pt idx="27">
                  <c:v>5.1081892309869303</c:v>
                </c:pt>
                <c:pt idx="28">
                  <c:v>4.9270143820211301</c:v>
                </c:pt>
                <c:pt idx="29">
                  <c:v>5.0081750742282329</c:v>
                </c:pt>
                <c:pt idx="30">
                  <c:v>5.0946502053164728</c:v>
                </c:pt>
                <c:pt idx="31">
                  <c:v>5.1487260182267072</c:v>
                </c:pt>
                <c:pt idx="32">
                  <c:v>5.1973653852618416</c:v>
                </c:pt>
                <c:pt idx="33">
                  <c:v>5.3049652528835018</c:v>
                </c:pt>
                <c:pt idx="34">
                  <c:v>5.4222113921767914</c:v>
                </c:pt>
                <c:pt idx="35">
                  <c:v>5.6779644243686835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93904"/>
        <c:axId val="323323152"/>
      </c:lineChart>
      <c:dateAx>
        <c:axId val="41399390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323323152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32332315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1399390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1818614136647558E-2"/>
          <c:y val="0.14885894037114708"/>
          <c:w val="0.57776985193923935"/>
          <c:h val="0.20286851580738338"/>
        </c:manualLayout>
      </c:layout>
      <c:overlay val="1"/>
      <c:txPr>
        <a:bodyPr/>
        <a:lstStyle/>
        <a:p>
          <a:pPr>
            <a:defRPr sz="900" kern="0" spc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natural gas prices</a:t>
            </a:r>
          </a:p>
          <a:p>
            <a:pPr algn="l">
              <a:defRPr/>
            </a:pPr>
            <a:r>
              <a:rPr lang="en-US" sz="1000" b="0"/>
              <a:t>dollars per thousand cubic feet</a:t>
            </a:r>
          </a:p>
        </c:rich>
      </c:tx>
      <c:layout>
        <c:manualLayout>
          <c:xMode val="edge"/>
          <c:yMode val="edge"/>
          <c:x val="9.8955365622045502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84342505967249E-2"/>
          <c:y val="0.17511873146035103"/>
          <c:w val="0.91482308613862295"/>
          <c:h val="0.62396682663190062"/>
        </c:manualLayout>
      </c:layout>
      <c:lineChart>
        <c:grouping val="standard"/>
        <c:varyColors val="0"/>
        <c:ser>
          <c:idx val="0"/>
          <c:order val="0"/>
          <c:tx>
            <c:v>Residential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'Fig5'!$B$28:$B$99</c:f>
              <c:numCache>
                <c:formatCode>0.00</c:formatCode>
                <c:ptCount val="72"/>
                <c:pt idx="0">
                  <c:v>9.15</c:v>
                </c:pt>
                <c:pt idx="1">
                  <c:v>9.23</c:v>
                </c:pt>
                <c:pt idx="2">
                  <c:v>9.35</c:v>
                </c:pt>
                <c:pt idx="3">
                  <c:v>10.43</c:v>
                </c:pt>
                <c:pt idx="4">
                  <c:v>12.61</c:v>
                </c:pt>
                <c:pt idx="5">
                  <c:v>15.02</c:v>
                </c:pt>
                <c:pt idx="6">
                  <c:v>16.3</c:v>
                </c:pt>
                <c:pt idx="7">
                  <c:v>16.43</c:v>
                </c:pt>
                <c:pt idx="8">
                  <c:v>15.69</c:v>
                </c:pt>
                <c:pt idx="9">
                  <c:v>12.38</c:v>
                </c:pt>
                <c:pt idx="10">
                  <c:v>10.039999999999999</c:v>
                </c:pt>
                <c:pt idx="11">
                  <c:v>9.14</c:v>
                </c:pt>
                <c:pt idx="12">
                  <c:v>9.26</c:v>
                </c:pt>
                <c:pt idx="13">
                  <c:v>9.77</c:v>
                </c:pt>
                <c:pt idx="14">
                  <c:v>10.7</c:v>
                </c:pt>
                <c:pt idx="15">
                  <c:v>11.76</c:v>
                </c:pt>
                <c:pt idx="16">
                  <c:v>13.6</c:v>
                </c:pt>
                <c:pt idx="17">
                  <c:v>16.13</c:v>
                </c:pt>
                <c:pt idx="18">
                  <c:v>17.23</c:v>
                </c:pt>
                <c:pt idx="19">
                  <c:v>17.41</c:v>
                </c:pt>
                <c:pt idx="20">
                  <c:v>16.27</c:v>
                </c:pt>
                <c:pt idx="21">
                  <c:v>13.11</c:v>
                </c:pt>
                <c:pt idx="22">
                  <c:v>10.19</c:v>
                </c:pt>
                <c:pt idx="23">
                  <c:v>10.01</c:v>
                </c:pt>
                <c:pt idx="24">
                  <c:v>9.5</c:v>
                </c:pt>
                <c:pt idx="25">
                  <c:v>9.08</c:v>
                </c:pt>
                <c:pt idx="26">
                  <c:v>9.2799999999999994</c:v>
                </c:pt>
                <c:pt idx="27">
                  <c:v>10.44</c:v>
                </c:pt>
                <c:pt idx="28">
                  <c:v>12.73</c:v>
                </c:pt>
                <c:pt idx="29">
                  <c:v>15.07</c:v>
                </c:pt>
                <c:pt idx="30">
                  <c:v>16.28</c:v>
                </c:pt>
                <c:pt idx="31">
                  <c:v>16.89</c:v>
                </c:pt>
                <c:pt idx="32">
                  <c:v>16.399999999999999</c:v>
                </c:pt>
                <c:pt idx="33">
                  <c:v>12.6</c:v>
                </c:pt>
                <c:pt idx="34">
                  <c:v>10.02</c:v>
                </c:pt>
                <c:pt idx="35">
                  <c:v>9.27</c:v>
                </c:pt>
                <c:pt idx="36">
                  <c:v>8.3000000000000007</c:v>
                </c:pt>
                <c:pt idx="37">
                  <c:v>8.3800000000000008</c:v>
                </c:pt>
                <c:pt idx="38">
                  <c:v>9.2100000000000009</c:v>
                </c:pt>
                <c:pt idx="39">
                  <c:v>9.65</c:v>
                </c:pt>
                <c:pt idx="40">
                  <c:v>11.61</c:v>
                </c:pt>
                <c:pt idx="41">
                  <c:v>14.47</c:v>
                </c:pt>
                <c:pt idx="42">
                  <c:v>16.579999999999998</c:v>
                </c:pt>
                <c:pt idx="43">
                  <c:v>17.63</c:v>
                </c:pt>
                <c:pt idx="44">
                  <c:v>16.8</c:v>
                </c:pt>
                <c:pt idx="45">
                  <c:v>13.74</c:v>
                </c:pt>
                <c:pt idx="46">
                  <c:v>11.36042</c:v>
                </c:pt>
                <c:pt idx="47">
                  <c:v>10.05382</c:v>
                </c:pt>
                <c:pt idx="48">
                  <c:v>9.9181779999999993</c:v>
                </c:pt>
                <c:pt idx="49">
                  <c:v>10.023770000000001</c:v>
                </c:pt>
                <c:pt idx="50">
                  <c:v>10.386760000000001</c:v>
                </c:pt>
                <c:pt idx="51">
                  <c:v>11.28434</c:v>
                </c:pt>
                <c:pt idx="52">
                  <c:v>13.21059</c:v>
                </c:pt>
                <c:pt idx="53">
                  <c:v>15.47472</c:v>
                </c:pt>
                <c:pt idx="54">
                  <c:v>16.63879</c:v>
                </c:pt>
                <c:pt idx="55">
                  <c:v>17.516200000000001</c:v>
                </c:pt>
                <c:pt idx="56">
                  <c:v>16.553439999999998</c:v>
                </c:pt>
                <c:pt idx="57">
                  <c:v>13.55701</c:v>
                </c:pt>
                <c:pt idx="58">
                  <c:v>11.1777</c:v>
                </c:pt>
                <c:pt idx="59">
                  <c:v>10.31897</c:v>
                </c:pt>
                <c:pt idx="60">
                  <c:v>10.09097</c:v>
                </c:pt>
                <c:pt idx="61">
                  <c:v>10.177250000000001</c:v>
                </c:pt>
                <c:pt idx="62">
                  <c:v>10.47777</c:v>
                </c:pt>
                <c:pt idx="63">
                  <c:v>11.408530000000001</c:v>
                </c:pt>
                <c:pt idx="64">
                  <c:v>13.358409999999999</c:v>
                </c:pt>
                <c:pt idx="65">
                  <c:v>15.63327</c:v>
                </c:pt>
                <c:pt idx="66">
                  <c:v>16.813469999999999</c:v>
                </c:pt>
                <c:pt idx="67">
                  <c:v>17.693249999999999</c:v>
                </c:pt>
                <c:pt idx="68">
                  <c:v>16.727609999999999</c:v>
                </c:pt>
                <c:pt idx="69">
                  <c:v>13.72479</c:v>
                </c:pt>
                <c:pt idx="70">
                  <c:v>11.333310000000001</c:v>
                </c:pt>
                <c:pt idx="71">
                  <c:v>10.469799999999999</c:v>
                </c:pt>
              </c:numCache>
            </c:numRef>
          </c:val>
          <c:smooth val="0"/>
        </c:ser>
        <c:ser>
          <c:idx val="1"/>
          <c:order val="1"/>
          <c:tx>
            <c:v>Henry Hub spot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'Fig5'!$C$28:$C$99</c:f>
              <c:numCache>
                <c:formatCode>0.00</c:formatCode>
                <c:ptCount val="72"/>
                <c:pt idx="0">
                  <c:v>3.422212</c:v>
                </c:pt>
                <c:pt idx="1">
                  <c:v>3.4232399999999998</c:v>
                </c:pt>
                <c:pt idx="2">
                  <c:v>3.9166799999999999</c:v>
                </c:pt>
                <c:pt idx="3">
                  <c:v>4.282648</c:v>
                </c:pt>
                <c:pt idx="4">
                  <c:v>4.1541480000000002</c:v>
                </c:pt>
                <c:pt idx="5">
                  <c:v>3.933128</c:v>
                </c:pt>
                <c:pt idx="6">
                  <c:v>3.7244440000000001</c:v>
                </c:pt>
                <c:pt idx="7">
                  <c:v>3.5209000000000001</c:v>
                </c:pt>
                <c:pt idx="8">
                  <c:v>3.720332</c:v>
                </c:pt>
                <c:pt idx="9">
                  <c:v>3.7799559999999999</c:v>
                </c:pt>
                <c:pt idx="10">
                  <c:v>3.7398639999999999</c:v>
                </c:pt>
                <c:pt idx="11">
                  <c:v>4.3587199999999999</c:v>
                </c:pt>
                <c:pt idx="12">
                  <c:v>4.8638159999999999</c:v>
                </c:pt>
                <c:pt idx="13">
                  <c:v>6.1909679999999998</c:v>
                </c:pt>
                <c:pt idx="14">
                  <c:v>5.0598960000000002</c:v>
                </c:pt>
                <c:pt idx="15">
                  <c:v>4.8070560000000002</c:v>
                </c:pt>
                <c:pt idx="16">
                  <c:v>4.7275919999999996</c:v>
                </c:pt>
                <c:pt idx="17">
                  <c:v>4.7348160000000004</c:v>
                </c:pt>
                <c:pt idx="18">
                  <c:v>4.1785680000000003</c:v>
                </c:pt>
                <c:pt idx="19">
                  <c:v>4.0371839999999999</c:v>
                </c:pt>
                <c:pt idx="20">
                  <c:v>4.0495679999999998</c:v>
                </c:pt>
                <c:pt idx="21">
                  <c:v>3.9019919999999999</c:v>
                </c:pt>
                <c:pt idx="22">
                  <c:v>4.2539040000000004</c:v>
                </c:pt>
                <c:pt idx="23">
                  <c:v>3.5934240000000002</c:v>
                </c:pt>
                <c:pt idx="24">
                  <c:v>3.0898080000000001</c:v>
                </c:pt>
                <c:pt idx="25">
                  <c:v>2.9649359999999998</c:v>
                </c:pt>
                <c:pt idx="26">
                  <c:v>2.921592</c:v>
                </c:pt>
                <c:pt idx="27">
                  <c:v>2.6935199999999999</c:v>
                </c:pt>
                <c:pt idx="28">
                  <c:v>2.9401679999999999</c:v>
                </c:pt>
                <c:pt idx="29">
                  <c:v>2.8730880000000001</c:v>
                </c:pt>
                <c:pt idx="30">
                  <c:v>2.9298479999999998</c:v>
                </c:pt>
                <c:pt idx="31">
                  <c:v>2.862768</c:v>
                </c:pt>
                <c:pt idx="32">
                  <c:v>2.74512</c:v>
                </c:pt>
                <c:pt idx="33">
                  <c:v>2.4159120000000001</c:v>
                </c:pt>
                <c:pt idx="34">
                  <c:v>2.1599759999999999</c:v>
                </c:pt>
                <c:pt idx="35">
                  <c:v>1.9907280000000001</c:v>
                </c:pt>
                <c:pt idx="36">
                  <c:v>2.3560560000000002</c:v>
                </c:pt>
                <c:pt idx="37">
                  <c:v>2.052648</c:v>
                </c:pt>
                <c:pt idx="38">
                  <c:v>1.7843279999999999</c:v>
                </c:pt>
                <c:pt idx="39">
                  <c:v>1.9783440000000001</c:v>
                </c:pt>
                <c:pt idx="40">
                  <c:v>1.9835039999999999</c:v>
                </c:pt>
                <c:pt idx="41">
                  <c:v>2.6697839999999999</c:v>
                </c:pt>
                <c:pt idx="42">
                  <c:v>2.9123039999999998</c:v>
                </c:pt>
                <c:pt idx="43">
                  <c:v>2.9123039999999998</c:v>
                </c:pt>
                <c:pt idx="44">
                  <c:v>3.0877439999999998</c:v>
                </c:pt>
                <c:pt idx="45">
                  <c:v>3.0722640000000001</c:v>
                </c:pt>
                <c:pt idx="46">
                  <c:v>2.6295359999999999</c:v>
                </c:pt>
                <c:pt idx="47">
                  <c:v>3.7059120000000001</c:v>
                </c:pt>
                <c:pt idx="48">
                  <c:v>3.7151999999999998</c:v>
                </c:pt>
                <c:pt idx="49">
                  <c:v>3.8148780000000002</c:v>
                </c:pt>
                <c:pt idx="50">
                  <c:v>3.7623829999999998</c:v>
                </c:pt>
                <c:pt idx="51">
                  <c:v>3.6614249999999999</c:v>
                </c:pt>
                <c:pt idx="52">
                  <c:v>3.5937939999999999</c:v>
                </c:pt>
                <c:pt idx="53">
                  <c:v>3.5973790000000001</c:v>
                </c:pt>
                <c:pt idx="54">
                  <c:v>3.6027779999999998</c:v>
                </c:pt>
                <c:pt idx="55">
                  <c:v>3.5768550000000001</c:v>
                </c:pt>
                <c:pt idx="56">
                  <c:v>3.5595319999999999</c:v>
                </c:pt>
                <c:pt idx="57">
                  <c:v>3.5839819999999998</c:v>
                </c:pt>
                <c:pt idx="58">
                  <c:v>3.6914479999999998</c:v>
                </c:pt>
                <c:pt idx="59">
                  <c:v>3.852293</c:v>
                </c:pt>
                <c:pt idx="60">
                  <c:v>3.9157389999999999</c:v>
                </c:pt>
                <c:pt idx="61">
                  <c:v>3.931117</c:v>
                </c:pt>
                <c:pt idx="62">
                  <c:v>3.8981509999999999</c:v>
                </c:pt>
                <c:pt idx="63">
                  <c:v>3.8647740000000002</c:v>
                </c:pt>
                <c:pt idx="64">
                  <c:v>3.8035329999999998</c:v>
                </c:pt>
                <c:pt idx="65">
                  <c:v>3.8052440000000001</c:v>
                </c:pt>
                <c:pt idx="66">
                  <c:v>3.8027410000000001</c:v>
                </c:pt>
                <c:pt idx="67">
                  <c:v>3.7670020000000002</c:v>
                </c:pt>
                <c:pt idx="68">
                  <c:v>3.7415980000000002</c:v>
                </c:pt>
                <c:pt idx="69">
                  <c:v>3.757755</c:v>
                </c:pt>
                <c:pt idx="70">
                  <c:v>3.8584149999999999</c:v>
                </c:pt>
                <c:pt idx="71">
                  <c:v>4.0142249999999997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51712"/>
        <c:axId val="323337712"/>
      </c:lineChart>
      <c:scatterChart>
        <c:scatterStyle val="lineMarker"/>
        <c:varyColors val="0"/>
        <c:ser>
          <c:idx val="3"/>
          <c:order val="2"/>
          <c:tx>
            <c:strRef>
              <c:f>'Fig5'!$B$102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149825783972125"/>
                  <c:y val="2.88712855616666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'Fig5'!$A$103:$A$104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xVal>
          <c:yVal>
            <c:numRef>
              <c:f>'Fig5'!$B$103:$B$104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42752"/>
        <c:axId val="323346112"/>
      </c:scatterChart>
      <c:dateAx>
        <c:axId val="32335171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3233377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323337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23351712"/>
        <c:crosses val="autoZero"/>
        <c:crossBetween val="between"/>
      </c:valAx>
      <c:valAx>
        <c:axId val="32334275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23346112"/>
        <c:crosses val="max"/>
        <c:crossBetween val="midCat"/>
      </c:valAx>
      <c:valAx>
        <c:axId val="3233461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23342752"/>
        <c:crosses val="max"/>
        <c:crossBetween val="midCat"/>
      </c:val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0.27836849662084923"/>
          <c:y val="0.12571743620804793"/>
          <c:w val="0.36907112220728538"/>
          <c:h val="0.1162757613878172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</a:t>
            </a:r>
            <a:r>
              <a:rPr lang="en-US" sz="1400" b="0" baseline="0"/>
              <a:t> production and</a:t>
            </a:r>
          </a:p>
          <a:p>
            <a:pPr algn="l">
              <a:defRPr/>
            </a:pPr>
            <a:r>
              <a:rPr lang="en-US" sz="1400" b="0" baseline="0"/>
              <a:t>consumption balance</a:t>
            </a:r>
          </a:p>
          <a:p>
            <a:pPr algn="l">
              <a:defRPr/>
            </a:pPr>
            <a:r>
              <a:rPr lang="en-US" sz="1000" b="0" baseline="0"/>
              <a:t>million barrels per day (MMb/d)</a:t>
            </a:r>
            <a:endParaRPr lang="en-US" sz="1000" b="0"/>
          </a:p>
        </c:rich>
      </c:tx>
      <c:layout>
        <c:manualLayout>
          <c:xMode val="edge"/>
          <c:yMode val="edge"/>
          <c:x val="1.0534171033498865E-2"/>
          <c:y val="3.94477317554247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11792733225416E-2"/>
          <c:y val="0.2165879265091864"/>
          <c:w val="0.87404958526525645"/>
          <c:h val="0.5860286694932364"/>
        </c:manualLayout>
      </c:layout>
      <c:barChart>
        <c:barDir val="col"/>
        <c:grouping val="clustered"/>
        <c:varyColors val="0"/>
        <c:ser>
          <c:idx val="2"/>
          <c:order val="2"/>
          <c:tx>
            <c:v>Implied stock change and balance (right axis)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'Fig32'!$E$28:$E$55</c:f>
              <c:numCache>
                <c:formatCode>0.00</c:formatCode>
                <c:ptCount val="28"/>
                <c:pt idx="0">
                  <c:v>1.3222679766000001</c:v>
                </c:pt>
                <c:pt idx="1">
                  <c:v>0.37578415298000001</c:v>
                </c:pt>
                <c:pt idx="2">
                  <c:v>-0.71547485981000003</c:v>
                </c:pt>
                <c:pt idx="3">
                  <c:v>-0.84308667876999999</c:v>
                </c:pt>
                <c:pt idx="4">
                  <c:v>-0.52232066148</c:v>
                </c:pt>
                <c:pt idx="5">
                  <c:v>-0.10996257278</c:v>
                </c:pt>
                <c:pt idx="6">
                  <c:v>-0.53904894153000005</c:v>
                </c:pt>
                <c:pt idx="7">
                  <c:v>-0.70050074552999997</c:v>
                </c:pt>
                <c:pt idx="8">
                  <c:v>1.5293381622E-2</c:v>
                </c:pt>
                <c:pt idx="9">
                  <c:v>0.82466763241999996</c:v>
                </c:pt>
                <c:pt idx="10">
                  <c:v>0.76449620482000002</c:v>
                </c:pt>
                <c:pt idx="11">
                  <c:v>1.566047821</c:v>
                </c:pt>
                <c:pt idx="12">
                  <c:v>1.5820757215000001</c:v>
                </c:pt>
                <c:pt idx="13">
                  <c:v>2.3811383725000002</c:v>
                </c:pt>
                <c:pt idx="14">
                  <c:v>1.4840692832</c:v>
                </c:pt>
                <c:pt idx="15">
                  <c:v>2.5519718117000001</c:v>
                </c:pt>
                <c:pt idx="16">
                  <c:v>1.7114398209999999</c:v>
                </c:pt>
                <c:pt idx="17">
                  <c:v>0.25027759279</c:v>
                </c:pt>
                <c:pt idx="18">
                  <c:v>-0.51138423035000002</c:v>
                </c:pt>
                <c:pt idx="19">
                  <c:v>2.0377211953000001</c:v>
                </c:pt>
                <c:pt idx="20">
                  <c:v>0.64701704504000002</c:v>
                </c:pt>
                <c:pt idx="21">
                  <c:v>0.24509302029999999</c:v>
                </c:pt>
                <c:pt idx="22">
                  <c:v>-0.36742941779999999</c:v>
                </c:pt>
                <c:pt idx="23">
                  <c:v>0.80401569891000002</c:v>
                </c:pt>
                <c:pt idx="24">
                  <c:v>0.43380254809000002</c:v>
                </c:pt>
                <c:pt idx="25">
                  <c:v>0.41086519420000001</c:v>
                </c:pt>
                <c:pt idx="26">
                  <c:v>-0.61775778885999999</c:v>
                </c:pt>
                <c:pt idx="27">
                  <c:v>0.36950288571000001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4600928"/>
        <c:axId val="134608208"/>
      </c:barChart>
      <c:lineChart>
        <c:grouping val="standard"/>
        <c:varyColors val="0"/>
        <c:ser>
          <c:idx val="0"/>
          <c:order val="0"/>
          <c:tx>
            <c:v>World production (left axis)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'Fig32'!$C$28:$C$55</c:f>
              <c:numCache>
                <c:formatCode>0.00</c:formatCode>
                <c:ptCount val="28"/>
                <c:pt idx="0">
                  <c:v>90.477174477999995</c:v>
                </c:pt>
                <c:pt idx="1">
                  <c:v>90.302759039999998</c:v>
                </c:pt>
                <c:pt idx="2">
                  <c:v>90.325618453000004</c:v>
                </c:pt>
                <c:pt idx="3">
                  <c:v>90.786177443</c:v>
                </c:pt>
                <c:pt idx="4">
                  <c:v>89.788399814000002</c:v>
                </c:pt>
                <c:pt idx="5">
                  <c:v>90.922070962000006</c:v>
                </c:pt>
                <c:pt idx="6">
                  <c:v>91.519639205000004</c:v>
                </c:pt>
                <c:pt idx="7">
                  <c:v>91.602374024</c:v>
                </c:pt>
                <c:pt idx="8">
                  <c:v>91.929678856999999</c:v>
                </c:pt>
                <c:pt idx="9">
                  <c:v>92.596061219000006</c:v>
                </c:pt>
                <c:pt idx="10">
                  <c:v>93.883453141999993</c:v>
                </c:pt>
                <c:pt idx="11">
                  <c:v>95.211336126000006</c:v>
                </c:pt>
                <c:pt idx="12">
                  <c:v>94.991316206999997</c:v>
                </c:pt>
                <c:pt idx="13">
                  <c:v>95.913787760999995</c:v>
                </c:pt>
                <c:pt idx="14">
                  <c:v>96.751613153999998</c:v>
                </c:pt>
                <c:pt idx="15">
                  <c:v>96.88332887</c:v>
                </c:pt>
                <c:pt idx="16">
                  <c:v>95.977345662999994</c:v>
                </c:pt>
                <c:pt idx="17">
                  <c:v>95.683254861999998</c:v>
                </c:pt>
                <c:pt idx="18">
                  <c:v>96.271448969999994</c:v>
                </c:pt>
                <c:pt idx="19">
                  <c:v>97.833342842999997</c:v>
                </c:pt>
                <c:pt idx="20">
                  <c:v>96.432393695000002</c:v>
                </c:pt>
                <c:pt idx="21">
                  <c:v>97.262093110999999</c:v>
                </c:pt>
                <c:pt idx="22">
                  <c:v>98.024592552000001</c:v>
                </c:pt>
                <c:pt idx="23">
                  <c:v>98.367454596000002</c:v>
                </c:pt>
                <c:pt idx="24">
                  <c:v>97.78491305</c:v>
                </c:pt>
                <c:pt idx="25">
                  <c:v>98.948950292000006</c:v>
                </c:pt>
                <c:pt idx="26">
                  <c:v>99.261012238999996</c:v>
                </c:pt>
                <c:pt idx="27">
                  <c:v>99.403300771999994</c:v>
                </c:pt>
              </c:numCache>
            </c:numRef>
          </c:val>
          <c:smooth val="0"/>
        </c:ser>
        <c:ser>
          <c:idx val="1"/>
          <c:order val="1"/>
          <c:tx>
            <c:v>World consumption (left axis)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'Fig32'!$D$28:$D$55</c:f>
              <c:numCache>
                <c:formatCode>0.00</c:formatCode>
                <c:ptCount val="28"/>
                <c:pt idx="0">
                  <c:v>89.154906500999999</c:v>
                </c:pt>
                <c:pt idx="1">
                  <c:v>89.926974887</c:v>
                </c:pt>
                <c:pt idx="2">
                  <c:v>91.041093312000001</c:v>
                </c:pt>
                <c:pt idx="3">
                  <c:v>91.629264121999995</c:v>
                </c:pt>
                <c:pt idx="4">
                  <c:v>90.310720476</c:v>
                </c:pt>
                <c:pt idx="5">
                  <c:v>91.032033534999997</c:v>
                </c:pt>
                <c:pt idx="6">
                  <c:v>92.058688145999994</c:v>
                </c:pt>
                <c:pt idx="7">
                  <c:v>92.302874768999999</c:v>
                </c:pt>
                <c:pt idx="8">
                  <c:v>91.914385476000007</c:v>
                </c:pt>
                <c:pt idx="9">
                  <c:v>91.771393586000002</c:v>
                </c:pt>
                <c:pt idx="10">
                  <c:v>93.118956936999993</c:v>
                </c:pt>
                <c:pt idx="11">
                  <c:v>93.645288304999994</c:v>
                </c:pt>
                <c:pt idx="12">
                  <c:v>93.409240484999998</c:v>
                </c:pt>
                <c:pt idx="13">
                  <c:v>93.532649388999999</c:v>
                </c:pt>
                <c:pt idx="14">
                  <c:v>95.267543869999997</c:v>
                </c:pt>
                <c:pt idx="15">
                  <c:v>94.331357057999995</c:v>
                </c:pt>
                <c:pt idx="16">
                  <c:v>94.265905841999995</c:v>
                </c:pt>
                <c:pt idx="17">
                  <c:v>95.432977269000006</c:v>
                </c:pt>
                <c:pt idx="18">
                  <c:v>96.782833199999999</c:v>
                </c:pt>
                <c:pt idx="19">
                  <c:v>95.795621647999994</c:v>
                </c:pt>
                <c:pt idx="20">
                  <c:v>95.785376650000003</c:v>
                </c:pt>
                <c:pt idx="21">
                  <c:v>97.017000089999996</c:v>
                </c:pt>
                <c:pt idx="22">
                  <c:v>98.392021968999998</c:v>
                </c:pt>
                <c:pt idx="23">
                  <c:v>97.563438896999997</c:v>
                </c:pt>
                <c:pt idx="24">
                  <c:v>97.351110500999994</c:v>
                </c:pt>
                <c:pt idx="25">
                  <c:v>98.538085097000007</c:v>
                </c:pt>
                <c:pt idx="26">
                  <c:v>99.878770028000005</c:v>
                </c:pt>
                <c:pt idx="27">
                  <c:v>99.033797887000006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02608"/>
        <c:axId val="134607648"/>
      </c:lineChart>
      <c:scatterChart>
        <c:scatterStyle val="lineMarker"/>
        <c:varyColors val="0"/>
        <c:ser>
          <c:idx val="3"/>
          <c:order val="3"/>
          <c:tx>
            <c:strRef>
              <c:f>'Fig32'!$B$58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686228245859516E-2"/>
                  <c:y val="2.76133423020614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'Fig32'!$A$59:$A$60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xVal>
          <c:yVal>
            <c:numRef>
              <c:f>'Fig32'!$B$59:$B$60</c:f>
              <c:numCache>
                <c:formatCode>0</c:formatCode>
                <c:ptCount val="2"/>
                <c:pt idx="0">
                  <c:v>78</c:v>
                </c:pt>
                <c:pt idx="1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02608"/>
        <c:axId val="134607648"/>
      </c:scatterChart>
      <c:catAx>
        <c:axId val="13460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07648"/>
        <c:crosses val="autoZero"/>
        <c:auto val="1"/>
        <c:lblAlgn val="ctr"/>
        <c:lblOffset val="100"/>
        <c:tickLblSkip val="4"/>
        <c:noMultiLvlLbl val="0"/>
      </c:catAx>
      <c:valAx>
        <c:axId val="134607648"/>
        <c:scaling>
          <c:orientation val="minMax"/>
          <c:max val="102"/>
          <c:min val="8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4602608"/>
        <c:crosses val="autoZero"/>
        <c:crossBetween val="between"/>
        <c:majorUnit val="2"/>
      </c:valAx>
      <c:valAx>
        <c:axId val="134608208"/>
        <c:scaling>
          <c:orientation val="minMax"/>
          <c:max val="6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4600928"/>
        <c:crosses val="max"/>
        <c:crossBetween val="between"/>
      </c:valAx>
      <c:catAx>
        <c:axId val="1346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134608208"/>
        <c:crossesAt val="0"/>
        <c:auto val="1"/>
        <c:lblAlgn val="ctr"/>
        <c:lblOffset val="100"/>
        <c:tickLblSkip val="1"/>
        <c:noMultiLvlLbl val="0"/>
      </c:cat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3.0197444831591175E-2"/>
          <c:y val="0.22771178728287106"/>
          <c:w val="0.54332171893147563"/>
          <c:h val="0.19084564133625309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Estimated historical unplanned OPEC </a:t>
            </a:r>
          </a:p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crude oil production o</a:t>
            </a:r>
            <a:r>
              <a:rPr lang="en-US" sz="1400" b="0" i="0" u="none" strike="noStrike" baseline="0"/>
              <a:t>utages</a:t>
            </a:r>
            <a:endParaRPr lang="en-US" sz="1400" b="0"/>
          </a:p>
          <a:p>
            <a:pPr algn="l">
              <a:defRPr/>
            </a:pPr>
            <a:r>
              <a:rPr lang="en-US" sz="1000" b="0" baseline="0"/>
              <a:t>million barrels per day</a:t>
            </a:r>
            <a:endParaRPr lang="en-US" sz="1000" b="0"/>
          </a:p>
        </c:rich>
      </c:tx>
      <c:layout>
        <c:manualLayout>
          <c:xMode val="edge"/>
          <c:yMode val="edge"/>
          <c:x val="7.5598305228568924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194506623127046E-2"/>
          <c:y val="0.2170138888888922"/>
          <c:w val="0.72163390215855128"/>
          <c:h val="0.58555597808795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'Fig35'!$B$27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'Fig35'!$B$52:$B$99</c:f>
              <c:numCache>
                <c:formatCode>0.000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'Fig35'!$C$27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'Fig35'!$C$52:$C$99</c:f>
              <c:numCache>
                <c:formatCode>0.000</c:formatCode>
                <c:ptCount val="48"/>
                <c:pt idx="0">
                  <c:v>1.07</c:v>
                </c:pt>
                <c:pt idx="1">
                  <c:v>1.2</c:v>
                </c:pt>
                <c:pt idx="2">
                  <c:v>1.33</c:v>
                </c:pt>
                <c:pt idx="3">
                  <c:v>1.37</c:v>
                </c:pt>
                <c:pt idx="4">
                  <c:v>1.35</c:v>
                </c:pt>
                <c:pt idx="5">
                  <c:v>1.345</c:v>
                </c:pt>
                <c:pt idx="6">
                  <c:v>1.145</c:v>
                </c:pt>
                <c:pt idx="7">
                  <c:v>1.05</c:v>
                </c:pt>
                <c:pt idx="8">
                  <c:v>0.79500000000000004</c:v>
                </c:pt>
                <c:pt idx="9">
                  <c:v>0.63</c:v>
                </c:pt>
                <c:pt idx="10">
                  <c:v>0.96499999999999997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0.95499999999999996</c:v>
                </c:pt>
                <c:pt idx="15">
                  <c:v>0.92500000000000004</c:v>
                </c:pt>
                <c:pt idx="16">
                  <c:v>1.0649999999999999</c:v>
                </c:pt>
                <c:pt idx="17">
                  <c:v>1.02</c:v>
                </c:pt>
                <c:pt idx="18">
                  <c:v>1.03</c:v>
                </c:pt>
                <c:pt idx="19">
                  <c:v>1.07</c:v>
                </c:pt>
                <c:pt idx="20">
                  <c:v>1.0549999999999999</c:v>
                </c:pt>
                <c:pt idx="21">
                  <c:v>1.0149999999999999</c:v>
                </c:pt>
                <c:pt idx="22">
                  <c:v>1.0549999999999999</c:v>
                </c:pt>
                <c:pt idx="23">
                  <c:v>1.06</c:v>
                </c:pt>
                <c:pt idx="24">
                  <c:v>0.93</c:v>
                </c:pt>
                <c:pt idx="25">
                  <c:v>0.94</c:v>
                </c:pt>
                <c:pt idx="26">
                  <c:v>0.98</c:v>
                </c:pt>
                <c:pt idx="27">
                  <c:v>0.97</c:v>
                </c:pt>
                <c:pt idx="28">
                  <c:v>1.0149999999999999</c:v>
                </c:pt>
                <c:pt idx="29">
                  <c:v>0.96</c:v>
                </c:pt>
                <c:pt idx="30">
                  <c:v>0.99</c:v>
                </c:pt>
                <c:pt idx="31">
                  <c:v>1.05</c:v>
                </c:pt>
                <c:pt idx="32">
                  <c:v>0.99</c:v>
                </c:pt>
                <c:pt idx="33">
                  <c:v>0.75</c:v>
                </c:pt>
                <c:pt idx="34">
                  <c:v>0.71499999999999997</c:v>
                </c:pt>
                <c:pt idx="35">
                  <c:v>0.69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'Fig35'!$D$27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'Fig35'!$D$52:$D$99</c:f>
              <c:numCache>
                <c:formatCode>0.000</c:formatCode>
                <c:ptCount val="48"/>
                <c:pt idx="0">
                  <c:v>0.20119999999999999</c:v>
                </c:pt>
                <c:pt idx="1">
                  <c:v>0.25119999999999998</c:v>
                </c:pt>
                <c:pt idx="2">
                  <c:v>0.30120000000000002</c:v>
                </c:pt>
                <c:pt idx="3">
                  <c:v>0.25119999999999998</c:v>
                </c:pt>
                <c:pt idx="4">
                  <c:v>0.35120000000000001</c:v>
                </c:pt>
                <c:pt idx="5">
                  <c:v>0.25119999999999998</c:v>
                </c:pt>
                <c:pt idx="6">
                  <c:v>0.20119999999999999</c:v>
                </c:pt>
                <c:pt idx="7">
                  <c:v>0.156</c:v>
                </c:pt>
                <c:pt idx="8">
                  <c:v>0.21560000000000001</c:v>
                </c:pt>
                <c:pt idx="9">
                  <c:v>0.32519999999999999</c:v>
                </c:pt>
                <c:pt idx="10">
                  <c:v>0.2848</c:v>
                </c:pt>
                <c:pt idx="11">
                  <c:v>0.28960000000000002</c:v>
                </c:pt>
                <c:pt idx="12">
                  <c:v>0.19075</c:v>
                </c:pt>
                <c:pt idx="13">
                  <c:v>0.16689999999999999</c:v>
                </c:pt>
                <c:pt idx="14">
                  <c:v>0.2419</c:v>
                </c:pt>
                <c:pt idx="15">
                  <c:v>0.16805</c:v>
                </c:pt>
                <c:pt idx="16">
                  <c:v>0.39305000000000001</c:v>
                </c:pt>
                <c:pt idx="17">
                  <c:v>0.34305000000000002</c:v>
                </c:pt>
                <c:pt idx="18">
                  <c:v>0.29304999999999998</c:v>
                </c:pt>
                <c:pt idx="19">
                  <c:v>0.29188750000000002</c:v>
                </c:pt>
                <c:pt idx="20">
                  <c:v>0.29538662500000001</c:v>
                </c:pt>
                <c:pt idx="21">
                  <c:v>0.24424725875</c:v>
                </c:pt>
                <c:pt idx="22">
                  <c:v>0.24311928616</c:v>
                </c:pt>
                <c:pt idx="23">
                  <c:v>0.32165259330000001</c:v>
                </c:pt>
                <c:pt idx="24">
                  <c:v>0.34191651681000002</c:v>
                </c:pt>
                <c:pt idx="25">
                  <c:v>0.40385735163999997</c:v>
                </c:pt>
                <c:pt idx="26">
                  <c:v>0.48262877811999999</c:v>
                </c:pt>
                <c:pt idx="27">
                  <c:v>0.5</c:v>
                </c:pt>
                <c:pt idx="28">
                  <c:v>0.75020836544000002</c:v>
                </c:pt>
                <c:pt idx="29">
                  <c:v>0.61901628178000001</c:v>
                </c:pt>
                <c:pt idx="30">
                  <c:v>0.71783611896999999</c:v>
                </c:pt>
                <c:pt idx="31">
                  <c:v>0.67666775777999999</c:v>
                </c:pt>
                <c:pt idx="32">
                  <c:v>0.64551108020000003</c:v>
                </c:pt>
                <c:pt idx="33">
                  <c:v>0.59936596939999998</c:v>
                </c:pt>
                <c:pt idx="34">
                  <c:v>0.56323230970000004</c:v>
                </c:pt>
                <c:pt idx="35">
                  <c:v>0.57710998661000001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'Fig35'!$F$27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'Fig35'!$F$52:$F$99</c:f>
              <c:numCache>
                <c:formatCode>0.000</c:formatCode>
                <c:ptCount val="48"/>
                <c:pt idx="0">
                  <c:v>0.32264112902999997</c:v>
                </c:pt>
                <c:pt idx="1">
                  <c:v>0.107</c:v>
                </c:pt>
                <c:pt idx="2">
                  <c:v>0.374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0.45</c:v>
                </c:pt>
                <c:pt idx="8">
                  <c:v>0.45</c:v>
                </c:pt>
                <c:pt idx="9">
                  <c:v>0.42499999999999999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0.25700000000000001</c:v>
                </c:pt>
                <c:pt idx="14">
                  <c:v>0.15</c:v>
                </c:pt>
                <c:pt idx="15">
                  <c:v>0.1</c:v>
                </c:pt>
                <c:pt idx="16">
                  <c:v>0.1</c:v>
                </c:pt>
                <c:pt idx="17">
                  <c:v>0.127</c:v>
                </c:pt>
                <c:pt idx="18">
                  <c:v>0.127</c:v>
                </c:pt>
                <c:pt idx="19">
                  <c:v>8.8999999999999996E-2</c:v>
                </c:pt>
                <c:pt idx="20">
                  <c:v>7.9000000000000001E-2</c:v>
                </c:pt>
                <c:pt idx="21">
                  <c:v>0.28399999999999997</c:v>
                </c:pt>
                <c:pt idx="22">
                  <c:v>0.109</c:v>
                </c:pt>
                <c:pt idx="23">
                  <c:v>0.109</c:v>
                </c:pt>
                <c:pt idx="24">
                  <c:v>0.109</c:v>
                </c:pt>
                <c:pt idx="25">
                  <c:v>0.309</c:v>
                </c:pt>
                <c:pt idx="26">
                  <c:v>0.28899999999999998</c:v>
                </c:pt>
                <c:pt idx="27">
                  <c:v>0.24399999999999999</c:v>
                </c:pt>
                <c:pt idx="28">
                  <c:v>0.31900000000000001</c:v>
                </c:pt>
                <c:pt idx="29">
                  <c:v>0.21</c:v>
                </c:pt>
                <c:pt idx="30">
                  <c:v>0.11</c:v>
                </c:pt>
                <c:pt idx="31">
                  <c:v>0.18</c:v>
                </c:pt>
                <c:pt idx="32">
                  <c:v>0.158</c:v>
                </c:pt>
                <c:pt idx="33">
                  <c:v>0.13800000000000001</c:v>
                </c:pt>
                <c:pt idx="34">
                  <c:v>0.13100000000000001</c:v>
                </c:pt>
                <c:pt idx="35">
                  <c:v>0.12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'Fig35'!$G$27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'Fig35'!$G$52:$G$99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v>Saudi Arabia</c:v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'Fig35'!$H$52:$H$99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'Fig35'!$E$27</c:f>
              <c:strCache>
                <c:ptCount val="1"/>
                <c:pt idx="0">
                  <c:v>Indonesia</c:v>
                </c:pt>
              </c:strCache>
            </c:strRef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'Fig35'!$E$52:$E$99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06282784"/>
        <c:axId val="206288944"/>
      </c:barChart>
      <c:dateAx>
        <c:axId val="20628278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20628894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06288944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20628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0585211129545"/>
          <c:y val="0.31420348912351864"/>
          <c:w val="0.17026077739446449"/>
          <c:h val="0.348719105424321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Estimated historical unplanned non-OPEC </a:t>
            </a:r>
          </a:p>
          <a:p>
            <a:pPr algn="l">
              <a:defRPr/>
            </a:pPr>
            <a:r>
              <a:rPr lang="en-US" sz="1400" b="0"/>
              <a:t>liquid fuels production outages</a:t>
            </a:r>
          </a:p>
          <a:p>
            <a:pPr algn="l">
              <a:defRPr/>
            </a:pPr>
            <a:r>
              <a:rPr lang="en-US" sz="1000" b="0"/>
              <a:t>million</a:t>
            </a:r>
            <a:r>
              <a:rPr lang="en-US" sz="1000" b="0" baseline="0"/>
              <a:t> </a:t>
            </a:r>
            <a:r>
              <a:rPr lang="en-US" sz="1000" b="0"/>
              <a:t>barrels per day</a:t>
            </a:r>
          </a:p>
        </c:rich>
      </c:tx>
      <c:layout>
        <c:manualLayout>
          <c:xMode val="edge"/>
          <c:yMode val="edge"/>
          <c:x val="8.9010612803834301E-3"/>
          <c:y val="3.94570707070713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6140532600649E-2"/>
          <c:y val="0.21470580559532881"/>
          <c:w val="0.70759633306706227"/>
          <c:h val="0.583918354310824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'Fig36'!$B$26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rgbClr val="594620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'Fig36'!$B$27:$B$74</c:f>
              <c:numCache>
                <c:formatCode>0.000</c:formatCode>
                <c:ptCount val="48"/>
                <c:pt idx="0">
                  <c:v>0.29480099999999998</c:v>
                </c:pt>
                <c:pt idx="1">
                  <c:v>0.29480099999999998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'Fig36'!$C$26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A27D33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'Fig36'!$C$27:$C$74</c:f>
              <c:numCache>
                <c:formatCode>0.000</c:formatCode>
                <c:ptCount val="48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'Fig36'!$D$26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rgbClr val="D1BA8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'Fig36'!$D$27:$D$74</c:f>
              <c:numCache>
                <c:formatCode>0.000</c:formatCode>
                <c:ptCount val="48"/>
                <c:pt idx="0">
                  <c:v>7.4999999999999997E-2</c:v>
                </c:pt>
                <c:pt idx="1">
                  <c:v>5.3999999999999999E-2</c:v>
                </c:pt>
                <c:pt idx="2">
                  <c:v>6.3E-2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0.06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5.5E-2</c:v>
                </c:pt>
                <c:pt idx="11">
                  <c:v>6.4000000000000001E-2</c:v>
                </c:pt>
                <c:pt idx="12">
                  <c:v>6.3E-2</c:v>
                </c:pt>
                <c:pt idx="13">
                  <c:v>6.2E-2</c:v>
                </c:pt>
                <c:pt idx="14">
                  <c:v>8.1000000000000003E-2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'Fig36'!$E$26</c:f>
              <c:strCache>
                <c:ptCount val="1"/>
                <c:pt idx="0">
                  <c:v>North Sea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'Fig36'!$E$27:$E$74</c:f>
              <c:numCache>
                <c:formatCode>0.000</c:formatCode>
                <c:ptCount val="48"/>
                <c:pt idx="0">
                  <c:v>0.05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1.1290322581E-2</c:v>
                </c:pt>
                <c:pt idx="19">
                  <c:v>0</c:v>
                </c:pt>
                <c:pt idx="20">
                  <c:v>0</c:v>
                </c:pt>
                <c:pt idx="21">
                  <c:v>2.4677419355000001E-2</c:v>
                </c:pt>
                <c:pt idx="22">
                  <c:v>2E-3</c:v>
                </c:pt>
                <c:pt idx="23">
                  <c:v>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1.3935483871E-2</c:v>
                </c:pt>
                <c:pt idx="32">
                  <c:v>7.1999999999999995E-2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'Fig36'!$F$26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'Fig36'!$F$27:$F$74</c:f>
              <c:numCache>
                <c:formatCode>0.000</c:formatCode>
                <c:ptCount val="48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9.6000000000000002E-2</c:v>
                </c:pt>
                <c:pt idx="5">
                  <c:v>0.03</c:v>
                </c:pt>
                <c:pt idx="6">
                  <c:v>0.02</c:v>
                </c:pt>
                <c:pt idx="7">
                  <c:v>1.2E-2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3.5000000000000003E-2</c:v>
                </c:pt>
                <c:pt idx="17">
                  <c:v>4.8000000000000001E-2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'Fig36'!$G$26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76D5FF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'Fig36'!$G$27:$G$74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0.02</c:v>
                </c:pt>
                <c:pt idx="9">
                  <c:v>3.5000000000000003E-2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7.0000000000000007E-2</c:v>
                </c:pt>
                <c:pt idx="33">
                  <c:v>0.02</c:v>
                </c:pt>
                <c:pt idx="34">
                  <c:v>0.08</c:v>
                </c:pt>
                <c:pt idx="35">
                  <c:v>0.04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'Fig36'!$H$26</c:f>
              <c:strCache>
                <c:ptCount val="1"/>
                <c:pt idx="0">
                  <c:v>Sudan / S. Sudan</c:v>
                </c:pt>
              </c:strCache>
            </c:strRef>
          </c:tx>
          <c:spPr>
            <a:solidFill>
              <a:srgbClr val="C8858C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'Fig36'!$H$27:$H$74</c:f>
              <c:numCache>
                <c:formatCode>0.000</c:formatCode>
                <c:ptCount val="48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0.13500000000000001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9"/>
          <c:order val="7"/>
          <c:tx>
            <c:strRef>
              <c:f>'Fig36'!$I$26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2A4B1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'Fig36'!$I$27:$I$74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0</c:v>
                </c:pt>
                <c:pt idx="19">
                  <c:v>0.02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0.05</c:v>
                </c:pt>
                <c:pt idx="26">
                  <c:v>0.05</c:v>
                </c:pt>
                <c:pt idx="27">
                  <c:v>0</c:v>
                </c:pt>
                <c:pt idx="28">
                  <c:v>0.75</c:v>
                </c:pt>
                <c:pt idx="29">
                  <c:v>0.4</c:v>
                </c:pt>
                <c:pt idx="30">
                  <c:v>0.05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0"/>
          <c:order val="8"/>
          <c:tx>
            <c:strRef>
              <c:f>'Fig36'!$J$26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5D973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'Fig36'!$J$27:$J$74</c:f>
              <c:numCache>
                <c:formatCode>0.000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2.8000000000000001E-2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1"/>
          <c:order val="9"/>
          <c:tx>
            <c:strRef>
              <c:f>'Fig36'!$K$26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BED5A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'Fig36'!$K$27:$K$74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5.0000000000000001E-3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2.8200838709999999E-2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7"/>
          <c:order val="10"/>
          <c:tx>
            <c:strRef>
              <c:f>'Fig36'!$L$26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C70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'Fig36'!$L$27:$L$74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1.7000000000000001E-2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3.5000000000000003E-2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3.7499999999999999E-2</c:v>
                </c:pt>
                <c:pt idx="26">
                  <c:v>3.9E-2</c:v>
                </c:pt>
                <c:pt idx="27">
                  <c:v>5.3999999999999999E-2</c:v>
                </c:pt>
                <c:pt idx="28">
                  <c:v>4.3999999999999997E-2</c:v>
                </c:pt>
                <c:pt idx="29">
                  <c:v>5.3999999999999999E-2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4.4999999999999998E-2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77140496"/>
        <c:axId val="277141056"/>
      </c:barChart>
      <c:dateAx>
        <c:axId val="27714049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27714105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27714105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27714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22082795670624"/>
          <c:y val="0.15707455957209893"/>
          <c:w val="0.1783068817902779"/>
          <c:h val="0.6443398676727909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37314459624278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284E-2"/>
          <c:y val="0.17171442327105571"/>
          <c:w val="0.86756874902832271"/>
          <c:h val="0.63137803040894869"/>
        </c:manualLayout>
      </c:layout>
      <c:barChart>
        <c:barDir val="col"/>
        <c:grouping val="stacked"/>
        <c:varyColors val="0"/>
        <c:ser>
          <c:idx val="3"/>
          <c:order val="1"/>
          <c:tx>
            <c:v>Change in other consumption (right axis)</c:v>
          </c:tx>
          <c:spPr>
            <a:solidFill>
              <a:srgbClr val="5D9732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'Fig6'!$I$28:$I$36</c:f>
              <c:numCache>
                <c:formatCode>0.000</c:formatCode>
                <c:ptCount val="9"/>
                <c:pt idx="0">
                  <c:v>1.9616617920000081</c:v>
                </c:pt>
                <c:pt idx="1">
                  <c:v>0.65174426099999749</c:v>
                </c:pt>
                <c:pt idx="2">
                  <c:v>1.0271862080000105</c:v>
                </c:pt>
                <c:pt idx="3">
                  <c:v>0.21452828199997498</c:v>
                </c:pt>
                <c:pt idx="4">
                  <c:v>0.67088094900001494</c:v>
                </c:pt>
                <c:pt idx="5">
                  <c:v>0.66711730699999094</c:v>
                </c:pt>
                <c:pt idx="6">
                  <c:v>1.0012541820000109</c:v>
                </c:pt>
                <c:pt idx="7">
                  <c:v>1.0371334999999959</c:v>
                </c:pt>
                <c:pt idx="8">
                  <c:v>0.83476313199999197</c:v>
                </c:pt>
              </c:numCache>
            </c:numRef>
          </c:val>
        </c:ser>
        <c:ser>
          <c:idx val="0"/>
          <c:order val="2"/>
          <c:tx>
            <c:v>Change in China consumption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'Fig6'!$G$28:$G$36</c:f>
              <c:numCache>
                <c:formatCode>0.000</c:formatCode>
                <c:ptCount val="9"/>
                <c:pt idx="0">
                  <c:v>0.8685359100000003</c:v>
                </c:pt>
                <c:pt idx="1">
                  <c:v>0.56569105999999891</c:v>
                </c:pt>
                <c:pt idx="2">
                  <c:v>0.67108916000000107</c:v>
                </c:pt>
                <c:pt idx="3">
                  <c:v>0.30486256000000012</c:v>
                </c:pt>
                <c:pt idx="4">
                  <c:v>0.36999999999999922</c:v>
                </c:pt>
                <c:pt idx="5">
                  <c:v>0.42999999999999972</c:v>
                </c:pt>
                <c:pt idx="6">
                  <c:v>0.374638268</c:v>
                </c:pt>
                <c:pt idx="7">
                  <c:v>0.32656602499999998</c:v>
                </c:pt>
                <c:pt idx="8">
                  <c:v>0.30003015800000021</c:v>
                </c:pt>
              </c:numCache>
            </c:numRef>
          </c:val>
        </c:ser>
        <c:ser>
          <c:idx val="2"/>
          <c:order val="3"/>
          <c:tx>
            <c:v>Change in U.S. consumption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'Fig6'!$H$28:$H$36</c:f>
              <c:numCache>
                <c:formatCode>0.000</c:formatCode>
                <c:ptCount val="9"/>
                <c:pt idx="0">
                  <c:v>0.40866078900000247</c:v>
                </c:pt>
                <c:pt idx="1">
                  <c:v>-0.29805311500000187</c:v>
                </c:pt>
                <c:pt idx="2">
                  <c:v>-0.39185934099999997</c:v>
                </c:pt>
                <c:pt idx="3">
                  <c:v>0.470917527000001</c:v>
                </c:pt>
                <c:pt idx="4">
                  <c:v>0.14448449900000071</c:v>
                </c:pt>
                <c:pt idx="5">
                  <c:v>0.42507324700000026</c:v>
                </c:pt>
                <c:pt idx="6">
                  <c:v>5.6549515000000383E-2</c:v>
                </c:pt>
                <c:pt idx="7">
                  <c:v>0.26065764099999811</c:v>
                </c:pt>
                <c:pt idx="8">
                  <c:v>0.37586049300000113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5667168"/>
        <c:axId val="135664928"/>
      </c:barChart>
      <c:lineChart>
        <c:grouping val="standard"/>
        <c:varyColors val="0"/>
        <c:ser>
          <c:idx val="1"/>
          <c:order val="0"/>
          <c:tx>
            <c:v>Total world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'Fig6'!$E$28:$E$36</c:f>
              <c:numCache>
                <c:formatCode>0.000</c:formatCode>
                <c:ptCount val="9"/>
                <c:pt idx="0">
                  <c:v>88.217163761999998</c:v>
                </c:pt>
                <c:pt idx="1">
                  <c:v>89.136545967999993</c:v>
                </c:pt>
                <c:pt idx="2">
                  <c:v>90.442961995000005</c:v>
                </c:pt>
                <c:pt idx="3">
                  <c:v>91.433270363999995</c:v>
                </c:pt>
                <c:pt idx="4">
                  <c:v>92.618635811999994</c:v>
                </c:pt>
                <c:pt idx="5">
                  <c:v>94.140826365999999</c:v>
                </c:pt>
                <c:pt idx="6">
                  <c:v>95.573268330999994</c:v>
                </c:pt>
                <c:pt idx="7">
                  <c:v>97.197625497000004</c:v>
                </c:pt>
                <c:pt idx="8">
                  <c:v>98.708279279999999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9968"/>
        <c:axId val="135668848"/>
      </c:lineChart>
      <c:scatterChart>
        <c:scatterStyle val="lineMarker"/>
        <c:varyColors val="0"/>
        <c:ser>
          <c:idx val="4"/>
          <c:order val="4"/>
          <c:tx>
            <c:strRef>
              <c:f>'Fig6'!$B$41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9708451077761619E-4"/>
                  <c:y val="2.74914731135994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'Fig6'!$A$42:$A$43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'Fig6'!$B$42:$B$43</c:f>
              <c:numCache>
                <c:formatCode>General</c:formatCode>
                <c:ptCount val="2"/>
                <c:pt idx="0">
                  <c:v>-2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67168"/>
        <c:axId val="135664928"/>
      </c:scatterChart>
      <c:catAx>
        <c:axId val="13566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35668848"/>
        <c:crossesAt val="80"/>
        <c:auto val="0"/>
        <c:lblAlgn val="ctr"/>
        <c:lblOffset val="100"/>
        <c:noMultiLvlLbl val="0"/>
      </c:catAx>
      <c:valAx>
        <c:axId val="135668848"/>
        <c:scaling>
          <c:orientation val="minMax"/>
          <c:max val="102"/>
          <c:min val="7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5669968"/>
        <c:crosses val="autoZero"/>
        <c:crossBetween val="between"/>
        <c:majorUnit val="2"/>
      </c:valAx>
      <c:catAx>
        <c:axId val="1356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5664928"/>
        <c:crosses val="autoZero"/>
        <c:auto val="0"/>
        <c:lblAlgn val="ctr"/>
        <c:lblOffset val="100"/>
        <c:noMultiLvlLbl val="0"/>
      </c:catAx>
      <c:valAx>
        <c:axId val="135664928"/>
        <c:scaling>
          <c:orientation val="minMax"/>
          <c:max val="11"/>
          <c:min val="-2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5667168"/>
        <c:crosses val="max"/>
        <c:crossBetween val="between"/>
        <c:majorUnit val="1"/>
      </c:valAx>
      <c:spPr>
        <a:noFill/>
        <a:ln w="25400">
          <a:noFill/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2.7874564459930314E-2"/>
          <c:y val="0.16001392790725283"/>
          <c:w val="0.56027874564460001"/>
          <c:h val="0.23429019111304555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2</xdr:row>
      <xdr:rowOff>104775</xdr:rowOff>
    </xdr:from>
    <xdr:to>
      <xdr:col>0</xdr:col>
      <xdr:colOff>581025</xdr:colOff>
      <xdr:row>4</xdr:row>
      <xdr:rowOff>123825</xdr:rowOff>
    </xdr:to>
    <xdr:pic>
      <xdr:nvPicPr>
        <xdr:cNvPr id="483329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" y="62865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685800</xdr:colOff>
      <xdr:row>1</xdr:row>
      <xdr:rowOff>219075</xdr:rowOff>
    </xdr:to>
    <xdr:pic>
      <xdr:nvPicPr>
        <xdr:cNvPr id="483330" name="Picture 6" descr="just%20EIA%20logo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" y="47625"/>
          <a:ext cx="5905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04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0.02367</cdr:y>
    </cdr:from>
    <cdr:ext cx="371452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76192"/>
          <a:ext cx="371452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0.00712</cdr:x>
      <cdr:y>0.90237</cdr:y>
    </cdr:from>
    <cdr:ext cx="3450226" cy="238207"/>
    <cdr:sp macro="" textlink="'Fig5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05125"/>
          <a:ext cx="3450225" cy="238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AE757A-2196-46E8-839F-C35475256945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absSizeAnchor xmlns:cdr="http://schemas.openxmlformats.org/drawingml/2006/chartDrawing">
    <cdr:from>
      <cdr:x>0.00871</cdr:x>
      <cdr:y>0.90237</cdr:y>
    </cdr:from>
    <cdr:ext cx="3600469" cy="209554"/>
    <cdr:sp macro="" textlink="'Fig32'!$A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7625" y="2905125"/>
          <a:ext cx="36004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January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0.91812</cdr:x>
      <cdr:y>0.02071</cdr:y>
    </cdr:from>
    <cdr:ext cx="371397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666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0.84669</cdr:x>
      <cdr:y>0.1213</cdr:y>
    </cdr:from>
    <cdr:to>
      <cdr:x>0.99303</cdr:x>
      <cdr:y>0.18343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9150" y="390525"/>
          <a:ext cx="800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MMb/d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0.00871</cdr:x>
      <cdr:y>0.90258</cdr:y>
    </cdr:from>
    <cdr:to>
      <cdr:x>0.67238</cdr:x>
      <cdr:y>0.97952</cdr:y>
    </cdr:to>
    <cdr:sp macro="" textlink="'Fig35'!$A$100">
      <cdr:nvSpPr>
        <cdr:cNvPr id="3" name="TextBox 2"/>
        <cdr:cNvSpPr txBox="1"/>
      </cdr:nvSpPr>
      <cdr:spPr>
        <a:xfrm xmlns:a="http://schemas.openxmlformats.org/drawingml/2006/main">
          <a:off x="47624" y="2905125"/>
          <a:ext cx="3629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0.91451</cdr:x>
      <cdr:y>0.02368</cdr:y>
    </cdr:from>
    <cdr:to>
      <cdr:x>0.98244</cdr:x>
      <cdr:y>0.11245</cdr:y>
    </cdr:to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64" y="7622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0.90258</cdr:y>
    </cdr:from>
    <cdr:to>
      <cdr:x>0.6689</cdr:x>
      <cdr:y>0.98544</cdr:y>
    </cdr:to>
    <cdr:sp macro="" textlink="'Fig36'!$A$75">
      <cdr:nvSpPr>
        <cdr:cNvPr id="2" name="TextBox 1"/>
        <cdr:cNvSpPr txBox="1"/>
      </cdr:nvSpPr>
      <cdr:spPr>
        <a:xfrm xmlns:a="http://schemas.openxmlformats.org/drawingml/2006/main">
          <a:off x="38100" y="2905125"/>
          <a:ext cx="3619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C796914-C605-4AB5-8A14-9041447E6D71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0.91625</cdr:x>
      <cdr:y>0.02071</cdr:y>
    </cdr:from>
    <cdr:to>
      <cdr:x>0.98418</cdr:x>
      <cdr:y>0.10948</cdr:y>
    </cdr:to>
    <cdr:pic>
      <cdr:nvPicPr>
        <cdr:cNvPr id="3" name="Picture 2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51" y="6667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25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absSizeAnchor xmlns:cdr="http://schemas.openxmlformats.org/drawingml/2006/chartDrawing">
    <cdr:from>
      <cdr:x>0.90941</cdr:x>
      <cdr:y>0.00296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954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0.62647</cdr:x>
      <cdr:y>0.0768</cdr:y>
    </cdr:from>
    <cdr:ext cx="2032706" cy="304781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425119" y="247240"/>
          <a:ext cx="2032706" cy="304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  <a:r>
            <a:rPr lang="en-US" sz="1000" baseline="0">
              <a:latin typeface="Arial" pitchFamily="34" charset="0"/>
              <a:cs typeface="Arial" pitchFamily="34" charset="0"/>
            </a:rPr>
            <a:t> (MMb/d)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0.00744</cdr:x>
      <cdr:y>0.90237</cdr:y>
    </cdr:from>
    <cdr:ext cx="3434589" cy="228678"/>
    <cdr:sp macro="" textlink="'Fig6'!$A$37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05125"/>
          <a:ext cx="3434589" cy="22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E3FC11D-5BAD-4885-96B4-24A16683F6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478213" name="Line 2"/>
        <xdr:cNvSpPr>
          <a:spLocks noChangeShapeType="1"/>
        </xdr:cNvSpPr>
      </xdr:nvSpPr>
      <xdr:spPr bwMode="auto">
        <a:xfrm flipH="1">
          <a:off x="3676650" y="5772150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4782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69</xdr:row>
          <xdr:rowOff>12700</xdr:rowOff>
        </xdr:from>
        <xdr:to>
          <xdr:col>6</xdr:col>
          <xdr:colOff>495300</xdr:colOff>
          <xdr:row>72</xdr:row>
          <xdr:rowOff>127000</xdr:rowOff>
        </xdr:to>
        <xdr:sp macro="" textlink="">
          <xdr:nvSpPr>
            <xdr:cNvPr id="478211" name="Object 3" hidden="1">
              <a:extLst>
                <a:ext uri="{63B3BB69-23CF-44E3-9099-C40C66FF867C}">
                  <a14:compatExt spid="_x0000_s47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74</xdr:row>
          <xdr:rowOff>12700</xdr:rowOff>
        </xdr:from>
        <xdr:to>
          <xdr:col>11</xdr:col>
          <xdr:colOff>431800</xdr:colOff>
          <xdr:row>82</xdr:row>
          <xdr:rowOff>127000</xdr:rowOff>
        </xdr:to>
        <xdr:sp macro="" textlink="">
          <xdr:nvSpPr>
            <xdr:cNvPr id="478212" name="Object 4" hidden="1">
              <a:extLst>
                <a:ext uri="{63B3BB69-23CF-44E3-9099-C40C66FF867C}">
                  <a14:compatExt spid="_x0000_s47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45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22" y="7618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0.91124</cdr:y>
    </cdr:from>
    <cdr:ext cx="4219575" cy="228604"/>
    <cdr:sp macro="" textlink="'Fig7'!$C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33701"/>
          <a:ext cx="4219575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69F91F4-BED2-4B04-98A1-990459B50E6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0.03558</cdr:x>
      <cdr:y>0.84741</cdr:y>
    </cdr:from>
    <cdr:ext cx="5015638" cy="238122"/>
    <cdr:sp macro="" textlink="'Fig7'!$C$3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94537" y="2728185"/>
          <a:ext cx="5015638" cy="238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D5421F3-5C26-4696-85B6-F3DD4253B0F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ctr"/>
            <a:t>*  Countries belonging to the Organization for Economic Cooperation and Development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0.75911</cdr:x>
      <cdr:y>0.1824</cdr:y>
    </cdr:from>
    <cdr:ext cx="1082589" cy="190109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50303" y="576226"/>
          <a:ext cx="1082589" cy="1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3</xdr:row>
      <xdr:rowOff>3175</xdr:rowOff>
    </xdr:from>
    <xdr:to>
      <xdr:col>10</xdr:col>
      <xdr:colOff>3175</xdr:colOff>
      <xdr:row>22</xdr:row>
      <xdr:rowOff>146050</xdr:rowOff>
    </xdr:to>
    <xdr:graphicFrame macro="">
      <xdr:nvGraphicFramePr>
        <xdr:cNvPr id="496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0.01776</cdr:y>
    </cdr:from>
    <cdr:ext cx="371397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33" y="57165"/>
          <a:ext cx="371397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0.01181</cdr:y>
    </cdr:from>
    <cdr:ext cx="6505575" cy="56197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57150"/>
          <a:ext cx="65055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crude oil and liquid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0.00886</cdr:x>
      <cdr:y>0.91124</cdr:y>
    </cdr:from>
    <cdr:ext cx="4210050" cy="228604"/>
    <cdr:sp macro="" textlink="'Fig8'!$B$54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41" y="2933701"/>
          <a:ext cx="4210050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6DC4A9F-CD69-47D3-872E-239ED799DE5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0.75747</cdr:x>
      <cdr:y>0.16059</cdr:y>
    </cdr:from>
    <cdr:ext cx="989095" cy="303028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41340" y="507325"/>
          <a:ext cx="989095" cy="303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8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absSizeAnchor xmlns:cdr="http://schemas.openxmlformats.org/drawingml/2006/chartDrawing">
    <cdr:from>
      <cdr:x>0.92334</cdr:x>
      <cdr:y>0.02367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48247" y="76192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0.0152</cdr:x>
      <cdr:y>0</cdr:y>
    </cdr:from>
    <cdr:ext cx="5066126" cy="5238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3089" y="0"/>
          <a:ext cx="506612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Non-OPEC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crude oil and liquid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0.00855</cdr:x>
      <cdr:y>0.92012</cdr:y>
    </cdr:from>
    <cdr:ext cx="4200525" cy="200020"/>
    <cdr:sp macro="" textlink="'Fig9'!$B$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62276"/>
          <a:ext cx="4200525" cy="2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83D0CD04-6B6E-4283-A2EB-89D1C570336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07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absSizeAnchor xmlns:cdr="http://schemas.openxmlformats.org/drawingml/2006/chartDrawing">
    <cdr:from>
      <cdr:x>0.91289</cdr:x>
      <cdr:y>0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097" y="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0.00984</cdr:y>
    </cdr:from>
    <cdr:ext cx="4927551" cy="480089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31086"/>
          <a:ext cx="4927551" cy="480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consumption and non-OPEC production growth</a:t>
          </a:r>
        </a:p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million barrels per day</a:t>
          </a:r>
        </a:p>
      </cdr:txBody>
    </cdr:sp>
  </cdr:absSizeAnchor>
  <cdr:absSizeAnchor xmlns:cdr="http://schemas.openxmlformats.org/drawingml/2006/chartDrawing">
    <cdr:from>
      <cdr:x>0.71083</cdr:x>
      <cdr:y>0.07384</cdr:y>
    </cdr:from>
    <cdr:ext cx="1580994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86356" y="237710"/>
          <a:ext cx="1580994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dollars per barrel</a:t>
          </a:r>
        </a:p>
      </cdr:txBody>
    </cdr:sp>
  </cdr:absSizeAnchor>
  <cdr:absSizeAnchor xmlns:cdr="http://schemas.openxmlformats.org/drawingml/2006/chartDrawing">
    <cdr:from>
      <cdr:x>0.00681</cdr:x>
      <cdr:y>0.9142</cdr:y>
    </cdr:from>
    <cdr:ext cx="4200525" cy="228600"/>
    <cdr:sp macro="" textlink="'Fig10'!$A$52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43226"/>
          <a:ext cx="42005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2F9700-ADC9-4638-99A6-176C1950F92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2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absSizeAnchor xmlns:cdr="http://schemas.openxmlformats.org/drawingml/2006/chartDrawing">
    <cdr:from>
      <cdr:x>0.00712</cdr:x>
      <cdr:y>0.91124</cdr:y>
    </cdr:from>
    <cdr:ext cx="3940866" cy="247737"/>
    <cdr:sp macro="" textlink="'Fig11'!$B$4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33701"/>
          <a:ext cx="3940865" cy="247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CFC2C35-A6F6-409E-9D34-26215F93938F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0.05271</cdr:x>
      <cdr:y>0.85039</cdr:y>
    </cdr:from>
    <cdr:ext cx="4672944" cy="205433"/>
    <cdr:sp macro="" textlink="'Fig11'!$B$4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8184" y="2737787"/>
          <a:ext cx="4672944" cy="205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03CF86C-11AC-43BD-8E52-D6F3498C767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Shaded area represents 2006-2016 average (0 million barrels per day).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0.84473</cdr:x>
      <cdr:y>0.17323</cdr:y>
    </cdr:from>
    <cdr:ext cx="700914" cy="232863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18435" y="557705"/>
          <a:ext cx="700914" cy="232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  <cdr:absSizeAnchor xmlns:cdr="http://schemas.openxmlformats.org/drawingml/2006/chartDrawing">
    <cdr:from>
      <cdr:x>0.91115</cdr:x>
      <cdr:y>0.02367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76" y="7620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0.02367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53" y="76201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0.92321</cdr:y>
    </cdr:from>
    <cdr:ext cx="4191000" cy="209135"/>
    <cdr:sp macro="" textlink="'Fig1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72215"/>
          <a:ext cx="41910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53D2551-A50C-47B6-8645-978CE5E94D0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0.01045</cdr:x>
      <cdr:y>0.83267</cdr:y>
    </cdr:from>
    <cdr:ext cx="5410199" cy="395837"/>
    <cdr:sp macro="" textlink="'Fig1'!$B$66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151" y="2680739"/>
          <a:ext cx="5410199" cy="395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60427B-599B-4BA4-8C53-02A7D8E25CA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Confidence interval derived from options market information for the 5 trading days ending Jan 5,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48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absSizeAnchor xmlns:cdr="http://schemas.openxmlformats.org/drawingml/2006/chartDrawing">
    <cdr:from>
      <cdr:x>0.00883</cdr:x>
      <cdr:y>0.81688</cdr:y>
    </cdr:from>
    <cdr:ext cx="5314319" cy="379992"/>
    <cdr:sp macro="" textlink="'Fig12'!$A$11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297" y="2629908"/>
          <a:ext cx="5314277" cy="379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B82C80-563C-430A-B67F-00109FB5EB3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days of supply of crude oil and other liquids stocks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0.0106</cdr:x>
      <cdr:y>0.90828</cdr:y>
    </cdr:from>
    <cdr:ext cx="3940866" cy="225522"/>
    <cdr:sp macro="" textlink="'Fig12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978" y="2924175"/>
          <a:ext cx="3940865" cy="225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0.02367</cdr:y>
    </cdr:from>
    <cdr:ext cx="371397" cy="28569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76210"/>
          <a:ext cx="371397" cy="285694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68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absSizeAnchor xmlns:cdr="http://schemas.openxmlformats.org/drawingml/2006/chartDrawing">
    <cdr:from>
      <cdr:x>0.56806</cdr:x>
      <cdr:y>0.08272</cdr:y>
    </cdr:from>
    <cdr:ext cx="2352054" cy="2952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05771" y="266299"/>
          <a:ext cx="235205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0.00507</cdr:x>
      <cdr:y>0.92616</cdr:y>
    </cdr:from>
    <cdr:ext cx="4810125" cy="209135"/>
    <cdr:sp macro="" textlink="'Fig13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7696" y="2981740"/>
          <a:ext cx="48101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BB2E301-E2B4-4FBC-ABF1-BAC0BC0206C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0.91464</cdr:x>
      <cdr:y>0.00296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41" y="9517"/>
          <a:ext cx="371397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89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absSizeAnchor xmlns:cdr="http://schemas.openxmlformats.org/drawingml/2006/chartDrawing">
    <cdr:from>
      <cdr:x>0.00855</cdr:x>
      <cdr:y>0.91716</cdr:y>
    </cdr:from>
    <cdr:ext cx="3940811" cy="222335"/>
    <cdr:sp macro="" textlink="'Fig14'!$A$112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2751"/>
          <a:ext cx="3940811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A839FD0-706E-456E-AC49-2B800F31027C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0.01216</cdr:x>
      <cdr:y>0.8169</cdr:y>
    </cdr:from>
    <cdr:ext cx="5315139" cy="370398"/>
    <cdr:sp macro="" textlink="'Fig14'!$A$11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467" y="2629963"/>
          <a:ext cx="5315157" cy="370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BB020AE-B1C5-4CD3-B669-D1DA48329E70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0.90941</cdr:x>
      <cdr:y>0.02662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85712"/>
          <a:ext cx="371451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0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absSizeAnchor xmlns:cdr="http://schemas.openxmlformats.org/drawingml/2006/chartDrawing">
    <cdr:from>
      <cdr:x>0.57265</cdr:x>
      <cdr:y>0.07384</cdr:y>
    </cdr:from>
    <cdr:ext cx="2336472" cy="27622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30878" y="237710"/>
          <a:ext cx="233647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0.00712</cdr:x>
      <cdr:y>0.92308</cdr:y>
    </cdr:from>
    <cdr:ext cx="3952074" cy="209618"/>
    <cdr:sp macro="" textlink="'Fig15'!$B$3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71801"/>
          <a:ext cx="3952047" cy="209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10E687D9-2C40-4483-B461-5086C8B65E9B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0.91637</cdr:x>
      <cdr:y>0.00296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35" y="9517"/>
          <a:ext cx="371452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3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absSizeAnchor xmlns:cdr="http://schemas.openxmlformats.org/drawingml/2006/chartDrawing">
    <cdr:from>
      <cdr:x>0.00886</cdr:x>
      <cdr:y>0.92616</cdr:y>
    </cdr:from>
    <cdr:ext cx="4210050" cy="209135"/>
    <cdr:sp macro="" textlink="'Fig16'!$A$11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CAD6D71-5D1C-4992-9130-CC1D93B7727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0.01327</cdr:x>
      <cdr:y>0.82477</cdr:y>
    </cdr:from>
    <cdr:ext cx="5118588" cy="364120"/>
    <cdr:sp macro="" textlink="'Fig16'!$A$11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2525" y="2655301"/>
          <a:ext cx="5118600" cy="36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7777D1E-F6EE-4DC7-BF02-FF6946EE3C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bands around storage levels represent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0.14076</cdr:x>
      <cdr:y>0.15346</cdr:y>
    </cdr:from>
    <cdr:ext cx="2733673" cy="314327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69592" y="484796"/>
          <a:ext cx="2733673" cy="314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motor gasoline inventory</a:t>
          </a:r>
        </a:p>
      </cdr:txBody>
    </cdr:sp>
  </cdr:absSizeAnchor>
  <cdr:absSizeAnchor xmlns:cdr="http://schemas.openxmlformats.org/drawingml/2006/chartDrawing">
    <cdr:from>
      <cdr:x>0.12566</cdr:x>
      <cdr:y>0.63463</cdr:y>
    </cdr:from>
    <cdr:ext cx="2367636" cy="202793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87027" y="2004879"/>
          <a:ext cx="2367636" cy="20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 baseline="0">
              <a:solidFill>
                <a:schemeClr val="accent6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distillate fuel inventory</a:t>
          </a:r>
        </a:p>
      </cdr:txBody>
    </cdr:sp>
  </cdr:absSizeAnchor>
  <cdr:absSizeAnchor xmlns:cdr="http://schemas.openxmlformats.org/drawingml/2006/chartDrawing">
    <cdr:from>
      <cdr:x>0.91115</cdr:x>
      <cdr:y>0.02663</cdr:y>
    </cdr:from>
    <cdr:ext cx="371452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60" y="85740"/>
          <a:ext cx="371452" cy="285694"/>
        </a:xfrm>
        <a:prstGeom xmlns:a="http://schemas.openxmlformats.org/drawingml/2006/main" prst="rect">
          <a:avLst/>
        </a:prstGeom>
      </cdr:spPr>
    </cdr:pic>
  </cdr:abs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853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5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absSizeAnchor xmlns:cdr="http://schemas.openxmlformats.org/drawingml/2006/chartDrawing">
    <cdr:from>
      <cdr:x>0.59054</cdr:x>
      <cdr:y>0.0858</cdr:y>
    </cdr:from>
    <cdr:ext cx="2219635" cy="282150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228665" y="276215"/>
          <a:ext cx="2219635" cy="28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0.01583</cdr:x>
      <cdr:y>0.92235</cdr:y>
    </cdr:from>
    <cdr:ext cx="3442408" cy="200121"/>
    <cdr:sp macro="" textlink="'Fig17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6572" y="2913820"/>
          <a:ext cx="3442408" cy="200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C538102B-7E90-41E4-B016-B4FAA2DBF77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0.00295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47" y="951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7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absSizeAnchor xmlns:cdr="http://schemas.openxmlformats.org/drawingml/2006/chartDrawing">
    <cdr:from>
      <cdr:x>0.53561</cdr:x>
      <cdr:y>0.08284</cdr:y>
    </cdr:from>
    <cdr:ext cx="2538983" cy="272628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28367" y="266686"/>
          <a:ext cx="2538983" cy="272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0.00712</cdr:x>
      <cdr:y>0.91532</cdr:y>
    </cdr:from>
    <cdr:ext cx="4210050" cy="215478"/>
    <cdr:sp macro="" textlink="'Fig18'!$B$30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4682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40280B-68C9-4AB0-ABBB-BCD4897C916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0.00591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9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absSizeAnchor xmlns:cdr="http://schemas.openxmlformats.org/drawingml/2006/chartDrawing">
    <cdr:from>
      <cdr:x>0.66028</cdr:x>
      <cdr:y>0.07384</cdr:y>
    </cdr:from>
    <cdr:ext cx="1857375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09975" y="237724"/>
          <a:ext cx="1857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deviation from average</a:t>
          </a:r>
        </a:p>
      </cdr:txBody>
    </cdr:sp>
  </cdr:absSizeAnchor>
  <cdr:absSizeAnchor xmlns:cdr="http://schemas.openxmlformats.org/drawingml/2006/chartDrawing">
    <cdr:from>
      <cdr:x>0.00712</cdr:x>
      <cdr:y>0.92616</cdr:y>
    </cdr:from>
    <cdr:ext cx="4210050" cy="209135"/>
    <cdr:sp macro="" textlink="'Fig19'!$A$11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A84FE8D-E011-4434-80C7-5034634BF26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0.02735</cdr:x>
      <cdr:y>0.83364</cdr:y>
    </cdr:from>
    <cdr:ext cx="5070147" cy="428625"/>
    <cdr:sp macro="" textlink="'Fig19'!$A$113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9553" y="2683876"/>
          <a:ext cx="5070147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95FE529B-B094-43D4-B910-DB1258ACF8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0.00591</cdr:y>
    </cdr:from>
    <cdr:ext cx="371429" cy="28571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1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absSizeAnchor xmlns:cdr="http://schemas.openxmlformats.org/drawingml/2006/chartDrawing">
    <cdr:from>
      <cdr:x>0.67664</cdr:x>
      <cdr:y>0.0858</cdr:y>
    </cdr:from>
    <cdr:ext cx="1767921" cy="26310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99428" y="276215"/>
          <a:ext cx="1767921" cy="263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0.00886</cdr:x>
      <cdr:y>0.92025</cdr:y>
    </cdr:from>
    <cdr:ext cx="4210050" cy="209135"/>
    <cdr:sp macro="" textlink="'Fig20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6269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8618973-4DE2-4841-9637-68587C89691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0.00888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77" y="285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3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absSizeAnchor xmlns:cdr="http://schemas.openxmlformats.org/drawingml/2006/chartDrawing">
    <cdr:from>
      <cdr:x>0.55128</cdr:x>
      <cdr:y>0.08173</cdr:y>
    </cdr:from>
    <cdr:ext cx="2453309" cy="308374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14053" y="263112"/>
          <a:ext cx="2453309" cy="3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0.00855</cdr:x>
      <cdr:y>0.91828</cdr:y>
    </cdr:from>
    <cdr:ext cx="4200525" cy="215478"/>
    <cdr:sp macro="" textlink="'Fig21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6347"/>
          <a:ext cx="420052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2A1234C-687C-4E70-9FDB-4D51F3EBBCD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0.00591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0.91812</cdr:x>
      <cdr:y>0.02071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2" y="6666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0.00681</cdr:x>
      <cdr:y>0.92124</cdr:y>
    </cdr:from>
    <cdr:ext cx="4210050" cy="215478"/>
    <cdr:sp macro="" textlink="'Fig2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6587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75E55C-5B7A-4130-BE15-A70478C8E8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0.04114</cdr:x>
      <cdr:y>0.84449</cdr:y>
    </cdr:from>
    <cdr:ext cx="5109075" cy="247650"/>
    <cdr:sp macro="" textlink="'Fig2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24925" y="2718793"/>
          <a:ext cx="5109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DD3749C-1874-406D-871D-DBE4CF2BE82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5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absSizeAnchor xmlns:cdr="http://schemas.openxmlformats.org/drawingml/2006/chartDrawing">
    <cdr:from>
      <cdr:x>0.0057</cdr:x>
      <cdr:y>0.91828</cdr:y>
    </cdr:from>
    <cdr:ext cx="4229100" cy="215478"/>
    <cdr:sp macro="" textlink="'Fig22'!$A$14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56347"/>
          <a:ext cx="422910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8ECE484-E076-425A-BF6D-4C910A4C72F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0.03354</cdr:x>
      <cdr:y>0.80998</cdr:y>
    </cdr:from>
    <cdr:ext cx="5093493" cy="400049"/>
    <cdr:sp macro="" textlink="'Fig22'!$A$1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83357" y="2607699"/>
          <a:ext cx="5093493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AD05990-75FA-4929-9655-D77D1AA5AB8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stock levels represents the range between the minimum and maximum from Jan. 2009 -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0.02662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8571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7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absSizeAnchor xmlns:cdr="http://schemas.openxmlformats.org/drawingml/2006/chartDrawing">
    <cdr:from>
      <cdr:x>0.56969</cdr:x>
      <cdr:y>0.0858</cdr:y>
    </cdr:from>
    <cdr:ext cx="2343162" cy="25369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4695" y="276225"/>
          <a:ext cx="2343162" cy="253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(million kWh/d)</a:t>
          </a:r>
        </a:p>
      </cdr:txBody>
    </cdr:sp>
  </cdr:absSizeAnchor>
  <cdr:absSizeAnchor xmlns:cdr="http://schemas.openxmlformats.org/drawingml/2006/chartDrawing">
    <cdr:from>
      <cdr:x>0.00855</cdr:x>
      <cdr:y>0.91729</cdr:y>
    </cdr:from>
    <cdr:ext cx="4200525" cy="209135"/>
    <cdr:sp macro="" textlink="'Fig23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3165"/>
          <a:ext cx="42005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4D5DFE-2448-489F-A8A3-B780747A3EE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0.00887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2856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9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absSizeAnchor xmlns:cdr="http://schemas.openxmlformats.org/drawingml/2006/chartDrawing">
    <cdr:from>
      <cdr:x>0.01029</cdr:x>
      <cdr:y>0.91729</cdr:y>
    </cdr:from>
    <cdr:ext cx="3590925" cy="209135"/>
    <cdr:sp macro="" textlink="'Fig24'!$A$18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6271" y="2953165"/>
          <a:ext cx="35909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326F51B-47AA-4660-A05A-BCC4C493EF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0.02071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02" y="6666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1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absSizeAnchor xmlns:cdr="http://schemas.openxmlformats.org/drawingml/2006/chartDrawing">
    <cdr:from>
      <cdr:x>0.0057</cdr:x>
      <cdr:y>0.92025</cdr:y>
    </cdr:from>
    <cdr:ext cx="4229100" cy="209135"/>
    <cdr:sp macro="" textlink="'Fig25'!$A$3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62690"/>
          <a:ext cx="42291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AD152F-55F7-4C7D-B322-22F8D9187E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0.00517</cdr:x>
      <cdr:y>0.83364</cdr:y>
    </cdr:from>
    <cdr:ext cx="5229535" cy="285749"/>
    <cdr:sp macro="" textlink="'Fig25'!$A$3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264" y="2683876"/>
          <a:ext cx="5229535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AF1EB48-D8E1-43AC-9D05-9582C5210417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Labels show percentage share of total generation provided by coal and natural gas.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0.01479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47612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0.81707</cdr:x>
      <cdr:y>0.57212</cdr:y>
    </cdr:from>
    <cdr:to>
      <cdr:x>0.83798</cdr:x>
      <cdr:y>0.60503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467225" y="1876425"/>
          <a:ext cx="114300" cy="107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3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absSizeAnchor xmlns:cdr="http://schemas.openxmlformats.org/drawingml/2006/chartDrawing">
    <cdr:from>
      <cdr:x>0.00396</cdr:x>
      <cdr:y>0.92321</cdr:y>
    </cdr:from>
    <cdr:ext cx="4219575" cy="209135"/>
    <cdr:sp macro="" textlink="'Fig26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1639" y="2972215"/>
          <a:ext cx="421957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FE9DFCF-4617-43C0-AD55-A51A19351AD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0.02389</cdr:x>
      <cdr:y>0.83136</cdr:y>
    </cdr:from>
    <cdr:ext cx="5241494" cy="361950"/>
    <cdr:sp macro="" textlink="'Fig26'!$A$35:$M$3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30606" y="2676526"/>
          <a:ext cx="5241494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C217CF9-8A02-4FCC-BBCA-78DFC97356D0}" type="TxLink">
            <a:rPr lang="en-US" sz="8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Hydropower excludes pumped storage generation.  Liquid biofuels include ethanol and biodiesel.  Other biomass includes municipal waste from biogenic sources, landfill gas, and other non-wood waste.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0.01776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97" y="5716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874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5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0.90828</cdr:y>
    </cdr:from>
    <cdr:ext cx="4229100" cy="238125"/>
    <cdr:sp macro="" textlink="'Fig27'!$A$5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24175"/>
          <a:ext cx="422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210FA31A-C0D9-439B-BFA5-2895FEC1A02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7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0.91532</cdr:y>
    </cdr:from>
    <cdr:ext cx="4219575" cy="215478"/>
    <cdr:sp macro="" textlink="'Fig28'!$C$3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46822"/>
          <a:ext cx="421957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0543455-5BC2-4AD0-8AD6-14D10D955A8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9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0.80226</cdr:x>
      <cdr:y>0.07692</cdr:y>
    </cdr:from>
    <cdr:ext cx="1028711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86262" y="247640"/>
          <a:ext cx="1028711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</a:t>
          </a:r>
          <a:r>
            <a:rPr lang="en-US" sz="1000" baseline="0">
              <a:latin typeface="Arial" pitchFamily="34" charset="0"/>
              <a:cs typeface="Arial" pitchFamily="34" charset="0"/>
            </a:rPr>
            <a:t> </a:t>
          </a:r>
          <a:r>
            <a:rPr lang="en-US" sz="1000">
              <a:latin typeface="Arial" pitchFamily="34" charset="0"/>
              <a:cs typeface="Arial" pitchFamily="34" charset="0"/>
            </a:rPr>
            <a:t>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0.7587</cdr:x>
      <cdr:y>0.16985</cdr:y>
    </cdr:from>
    <cdr:to>
      <cdr:x>0.91084</cdr:x>
      <cdr:y>0.23618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48096" y="536578"/>
          <a:ext cx="831802" cy="209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323850</xdr:colOff>
      <xdr:row>6</xdr:row>
      <xdr:rowOff>38100</xdr:rowOff>
    </xdr:from>
    <xdr:ext cx="683520" cy="239809"/>
    <xdr:sp macro="" textlink="">
      <xdr:nvSpPr>
        <xdr:cNvPr id="6" name="TextBox 5"/>
        <xdr:cNvSpPr txBox="1"/>
      </xdr:nvSpPr>
      <xdr:spPr>
        <a:xfrm>
          <a:off x="4591050" y="1028700"/>
          <a:ext cx="6835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xdr:txBody>
    </xdr:sp>
    <xdr:clientData/>
  </xdr:oneCellAnchor>
</xdr:wsDr>
</file>

<file path=xl/drawings/drawing67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4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0.79007</cdr:x>
      <cdr:y>0.07692</cdr:y>
    </cdr:from>
    <cdr:ext cx="1095386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19587" y="247640"/>
          <a:ext cx="1095386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</xdr:row>
      <xdr:rowOff>9525</xdr:rowOff>
    </xdr:from>
    <xdr:to>
      <xdr:col>9</xdr:col>
      <xdr:colOff>604837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29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0.0061</cdr:x>
      <cdr:y>0.8284</cdr:y>
    </cdr:from>
    <cdr:ext cx="5362574" cy="352433"/>
    <cdr:sp macro="" textlink="'Fig29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3339" y="2666992"/>
          <a:ext cx="5362574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from the National Oceanic and Atmospheric Administration data. Horizontal lines indicate each month's prior 10-year average (2007-2016).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0.9007</cdr:x>
      <cdr:y>0.02663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4426" y="8572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0.91638</cdr:x>
      <cdr:y>0.02071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8" y="66667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0.91716</cdr:y>
    </cdr:from>
    <cdr:ext cx="3426826" cy="222335"/>
    <cdr:sp macro="" textlink="'Fig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52751"/>
          <a:ext cx="3426826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750BA6-0886-4B1E-9EF8-4CAFECFC83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0.03833</cdr:x>
      <cdr:y>0.84547</cdr:y>
    </cdr:from>
    <cdr:ext cx="5143464" cy="221273"/>
    <cdr:sp macro="" textlink="'Fig3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9564" y="2721948"/>
          <a:ext cx="5143486" cy="22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68969C7-1257-4E6F-B04F-BC2759C1B28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14287</xdr:rowOff>
    </xdr:from>
    <xdr:to>
      <xdr:col>9</xdr:col>
      <xdr:colOff>595313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30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0.00261</cdr:x>
      <cdr:y>0.8284</cdr:y>
    </cdr:from>
    <cdr:ext cx="5438775" cy="352433"/>
    <cdr:sp macro="" textlink="'Fig30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287" y="2666992"/>
          <a:ext cx="5438775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National Oceanic and Atmospheric Administration (NOAA) data. Horizontal lines indicate each month's prior 10-year average (Oct 2006 - Mar 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26" y="666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14288</xdr:rowOff>
    </xdr:from>
    <xdr:to>
      <xdr:col>9</xdr:col>
      <xdr:colOff>596075</xdr:colOff>
      <xdr:row>22</xdr:row>
      <xdr:rowOff>156401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0.02362</cdr:y>
    </cdr:from>
    <cdr:to>
      <cdr:x>0.74501</cdr:x>
      <cdr:y>0.12992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" y="114300"/>
          <a:ext cx="49149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U.S. census regions and divisions</a:t>
          </a:r>
        </a:p>
      </cdr:txBody>
    </cdr:sp>
  </cdr:relSizeAnchor>
  <cdr:relSizeAnchor xmlns:cdr="http://schemas.openxmlformats.org/drawingml/2006/chartDrawing">
    <cdr:from>
      <cdr:x>0.00958</cdr:x>
      <cdr:y>0.9011</cdr:y>
    </cdr:from>
    <cdr:to>
      <cdr:x>0.71332</cdr:x>
      <cdr:y>0.97804</cdr:y>
    </cdr:to>
    <cdr:sp macro="" textlink="'Fig31'!$A$77">
      <cdr:nvSpPr>
        <cdr:cNvPr id="6" name="TextBox 5"/>
        <cdr:cNvSpPr txBox="1"/>
      </cdr:nvSpPr>
      <cdr:spPr>
        <a:xfrm xmlns:a="http://schemas.openxmlformats.org/drawingml/2006/main">
          <a:off x="52388" y="2900362"/>
          <a:ext cx="3848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CD0DD9F-ADED-49FC-B8E2-02BF0AA2DCA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January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0.11671</cdr:x>
      <cdr:y>0.11245</cdr:y>
    </cdr:from>
    <cdr:to>
      <cdr:x>0.90068</cdr:x>
      <cdr:y>0.90491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8175" y="361950"/>
          <a:ext cx="4286849" cy="25506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482309" name="Line 2"/>
        <xdr:cNvSpPr>
          <a:spLocks noChangeShapeType="1"/>
        </xdr:cNvSpPr>
      </xdr:nvSpPr>
      <xdr:spPr bwMode="auto">
        <a:xfrm flipH="1">
          <a:off x="3676650" y="5772150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9525</xdr:rowOff>
    </xdr:from>
    <xdr:to>
      <xdr:col>11</xdr:col>
      <xdr:colOff>600074</xdr:colOff>
      <xdr:row>22</xdr:row>
      <xdr:rowOff>152400</xdr:rowOff>
    </xdr:to>
    <xdr:graphicFrame macro="">
      <xdr:nvGraphicFramePr>
        <xdr:cNvPr id="4823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68</xdr:row>
          <xdr:rowOff>12700</xdr:rowOff>
        </xdr:from>
        <xdr:to>
          <xdr:col>6</xdr:col>
          <xdr:colOff>495300</xdr:colOff>
          <xdr:row>71</xdr:row>
          <xdr:rowOff>127000</xdr:rowOff>
        </xdr:to>
        <xdr:sp macro="" textlink="">
          <xdr:nvSpPr>
            <xdr:cNvPr id="482307" name="Object 3" hidden="1">
              <a:extLst>
                <a:ext uri="{63B3BB69-23CF-44E3-9099-C40C66FF867C}">
                  <a14:compatExt spid="_x0000_s48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73</xdr:row>
          <xdr:rowOff>12700</xdr:rowOff>
        </xdr:from>
        <xdr:to>
          <xdr:col>9</xdr:col>
          <xdr:colOff>0</xdr:colOff>
          <xdr:row>81</xdr:row>
          <xdr:rowOff>127000</xdr:rowOff>
        </xdr:to>
        <xdr:sp macro="" textlink="">
          <xdr:nvSpPr>
            <xdr:cNvPr id="482308" name="Object 4" hidden="1">
              <a:extLst>
                <a:ext uri="{63B3BB69-23CF-44E3-9099-C40C66FF867C}">
                  <a14:compatExt spid="_x0000_s48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0.91289</cdr:x>
      <cdr:y>0.02663</cdr:y>
    </cdr:from>
    <cdr:ext cx="371397" cy="285726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16" y="85726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0.00856</cdr:x>
      <cdr:y>0.91124</cdr:y>
    </cdr:from>
    <cdr:ext cx="3437870" cy="203308"/>
    <cdr:sp macro="" textlink="'Fig4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801" y="2933700"/>
          <a:ext cx="3437869" cy="20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A8A61B4-6495-49F1-9E64-A795F741609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0.00381</cdr:x>
      <cdr:y>0.81953</cdr:y>
    </cdr:from>
    <cdr:ext cx="5436995" cy="380990"/>
    <cdr:sp macro="" textlink="'Fig4'!$B$6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830" y="2638436"/>
          <a:ext cx="5436995" cy="380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FB1A4CB7-367C-4E94-B949-B692590B7DF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Confidence interval derived from options market information for the 5 trading days ending Jan 5,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8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www.eia.gov/forecasts/steo/special/pdf/2012_sp_04.pdf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0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eia.gov/forecasts/steo/special/pdf/2012_sp_04.pdf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50"/>
  <sheetViews>
    <sheetView tabSelected="1" workbookViewId="0">
      <selection activeCell="E11" sqref="E11"/>
    </sheetView>
  </sheetViews>
  <sheetFormatPr defaultColWidth="9.1796875" defaultRowHeight="12.5" x14ac:dyDescent="0.25"/>
  <cols>
    <col min="1" max="1" width="10.453125" style="28" customWidth="1"/>
    <col min="2" max="2" width="4.1796875" style="28" customWidth="1"/>
    <col min="3" max="3" width="85.81640625" style="28" customWidth="1"/>
    <col min="4" max="16384" width="9.1796875" style="28"/>
  </cols>
  <sheetData>
    <row r="1" spans="1:8" ht="22" customHeight="1" x14ac:dyDescent="0.4">
      <c r="A1" s="177"/>
      <c r="B1" s="196" t="s">
        <v>112</v>
      </c>
      <c r="C1" s="197"/>
      <c r="D1" s="175"/>
    </row>
    <row r="2" spans="1:8" ht="19.5" customHeight="1" x14ac:dyDescent="0.5">
      <c r="A2" s="176"/>
      <c r="B2" s="198" t="s">
        <v>113</v>
      </c>
      <c r="C2" s="199"/>
    </row>
    <row r="3" spans="1:8" ht="12.75" customHeight="1" x14ac:dyDescent="0.25">
      <c r="B3" s="200"/>
      <c r="C3" s="201"/>
    </row>
    <row r="4" spans="1:8" ht="19.5" customHeight="1" x14ac:dyDescent="0.4">
      <c r="B4" s="202" t="s">
        <v>359</v>
      </c>
      <c r="C4" s="201"/>
    </row>
    <row r="5" spans="1:8" ht="12.75" customHeight="1" x14ac:dyDescent="0.25">
      <c r="B5" s="200"/>
      <c r="C5" s="201"/>
    </row>
    <row r="6" spans="1:8" ht="15" customHeight="1" x14ac:dyDescent="0.3">
      <c r="B6" s="152" t="s">
        <v>355</v>
      </c>
      <c r="C6" s="151"/>
    </row>
    <row r="7" spans="1:8" ht="15" customHeight="1" x14ac:dyDescent="0.25">
      <c r="C7" s="149" t="s">
        <v>357</v>
      </c>
    </row>
    <row r="8" spans="1:8" ht="15" customHeight="1" x14ac:dyDescent="0.25">
      <c r="C8" s="150" t="s">
        <v>314</v>
      </c>
    </row>
    <row r="9" spans="1:8" ht="15" customHeight="1" x14ac:dyDescent="0.25">
      <c r="C9" s="183" t="s">
        <v>315</v>
      </c>
    </row>
    <row r="10" spans="1:8" ht="15" customHeight="1" x14ac:dyDescent="0.25">
      <c r="C10" s="150" t="s">
        <v>316</v>
      </c>
      <c r="H10" s="182"/>
    </row>
    <row r="11" spans="1:8" ht="15" customHeight="1" x14ac:dyDescent="0.25">
      <c r="C11" s="150" t="s">
        <v>317</v>
      </c>
    </row>
    <row r="12" spans="1:8" ht="15" customHeight="1" x14ac:dyDescent="0.3">
      <c r="B12" s="152" t="s">
        <v>318</v>
      </c>
      <c r="C12" s="150"/>
    </row>
    <row r="13" spans="1:8" ht="15" customHeight="1" x14ac:dyDescent="0.3">
      <c r="B13" s="152"/>
      <c r="C13" s="183" t="s">
        <v>319</v>
      </c>
    </row>
    <row r="14" spans="1:8" ht="15" customHeight="1" x14ac:dyDescent="0.3">
      <c r="B14" s="152"/>
      <c r="C14" s="184" t="s">
        <v>320</v>
      </c>
    </row>
    <row r="15" spans="1:8" ht="15" customHeight="1" x14ac:dyDescent="0.3">
      <c r="B15" s="152"/>
      <c r="C15" s="183" t="s">
        <v>321</v>
      </c>
      <c r="E15" s="182"/>
    </row>
    <row r="16" spans="1:8" ht="15" customHeight="1" x14ac:dyDescent="0.25">
      <c r="C16" s="150" t="s">
        <v>322</v>
      </c>
    </row>
    <row r="17" spans="2:3" ht="15" customHeight="1" x14ac:dyDescent="0.25">
      <c r="C17" s="150" t="s">
        <v>323</v>
      </c>
    </row>
    <row r="18" spans="2:3" ht="15" customHeight="1" x14ac:dyDescent="0.25">
      <c r="C18" s="150" t="s">
        <v>324</v>
      </c>
    </row>
    <row r="19" spans="2:3" ht="15" customHeight="1" x14ac:dyDescent="0.25">
      <c r="C19" s="150" t="s">
        <v>325</v>
      </c>
    </row>
    <row r="20" spans="2:3" ht="15" customHeight="1" x14ac:dyDescent="0.25">
      <c r="C20" s="149" t="s">
        <v>356</v>
      </c>
    </row>
    <row r="21" spans="2:3" ht="15" customHeight="1" x14ac:dyDescent="0.25">
      <c r="C21" s="150" t="s">
        <v>326</v>
      </c>
    </row>
    <row r="22" spans="2:3" ht="15" customHeight="1" x14ac:dyDescent="0.25">
      <c r="C22" s="149" t="s">
        <v>327</v>
      </c>
    </row>
    <row r="23" spans="2:3" ht="15" customHeight="1" x14ac:dyDescent="0.3">
      <c r="B23" s="152" t="s">
        <v>354</v>
      </c>
      <c r="C23" s="149"/>
    </row>
    <row r="24" spans="2:3" ht="15" customHeight="1" x14ac:dyDescent="0.25">
      <c r="C24" s="150" t="s">
        <v>328</v>
      </c>
    </row>
    <row r="25" spans="2:3" ht="15" customHeight="1" x14ac:dyDescent="0.25">
      <c r="C25" s="149" t="s">
        <v>329</v>
      </c>
    </row>
    <row r="26" spans="2:3" ht="15" customHeight="1" x14ac:dyDescent="0.25">
      <c r="C26" s="150" t="s">
        <v>330</v>
      </c>
    </row>
    <row r="27" spans="2:3" ht="15" customHeight="1" x14ac:dyDescent="0.25">
      <c r="C27" s="150" t="s">
        <v>331</v>
      </c>
    </row>
    <row r="28" spans="2:3" ht="15" customHeight="1" x14ac:dyDescent="0.3">
      <c r="B28" s="152" t="s">
        <v>353</v>
      </c>
      <c r="C28" s="150"/>
    </row>
    <row r="29" spans="2:3" ht="15" customHeight="1" x14ac:dyDescent="0.25">
      <c r="C29" s="149" t="s">
        <v>332</v>
      </c>
    </row>
    <row r="30" spans="2:3" ht="15" customHeight="1" x14ac:dyDescent="0.25">
      <c r="C30" s="150" t="s">
        <v>333</v>
      </c>
    </row>
    <row r="31" spans="2:3" ht="15" customHeight="1" x14ac:dyDescent="0.25">
      <c r="C31" s="150" t="s">
        <v>334</v>
      </c>
    </row>
    <row r="32" spans="2:3" ht="15" customHeight="1" x14ac:dyDescent="0.3">
      <c r="B32" s="152" t="s">
        <v>352</v>
      </c>
      <c r="C32" s="150"/>
    </row>
    <row r="33" spans="2:3" ht="15" customHeight="1" x14ac:dyDescent="0.25">
      <c r="C33" s="149" t="s">
        <v>335</v>
      </c>
    </row>
    <row r="34" spans="2:3" ht="15" customHeight="1" x14ac:dyDescent="0.25">
      <c r="C34" s="149" t="s">
        <v>336</v>
      </c>
    </row>
    <row r="35" spans="2:3" ht="15" customHeight="1" x14ac:dyDescent="0.25">
      <c r="C35" s="150" t="s">
        <v>337</v>
      </c>
    </row>
    <row r="36" spans="2:3" ht="15" customHeight="1" x14ac:dyDescent="0.3">
      <c r="B36" s="152" t="s">
        <v>351</v>
      </c>
      <c r="C36" s="145"/>
    </row>
    <row r="37" spans="2:3" ht="15" customHeight="1" x14ac:dyDescent="0.25">
      <c r="C37" s="149" t="s">
        <v>338</v>
      </c>
    </row>
    <row r="38" spans="2:3" ht="15" customHeight="1" x14ac:dyDescent="0.25">
      <c r="C38" s="150" t="s">
        <v>339</v>
      </c>
    </row>
    <row r="39" spans="2:3" ht="15" customHeight="1" x14ac:dyDescent="0.25">
      <c r="C39" s="153" t="s">
        <v>340</v>
      </c>
    </row>
    <row r="40" spans="2:3" ht="15" customHeight="1" x14ac:dyDescent="0.3">
      <c r="B40" s="152" t="s">
        <v>350</v>
      </c>
      <c r="C40" s="146"/>
    </row>
    <row r="41" spans="2:3" ht="15" customHeight="1" x14ac:dyDescent="0.25">
      <c r="C41" s="153" t="s">
        <v>341</v>
      </c>
    </row>
    <row r="42" spans="2:3" ht="15" customHeight="1" x14ac:dyDescent="0.25">
      <c r="C42" s="150" t="s">
        <v>342</v>
      </c>
    </row>
    <row r="43" spans="2:3" ht="15" customHeight="1" x14ac:dyDescent="0.3">
      <c r="B43" s="152" t="s">
        <v>343</v>
      </c>
      <c r="C43" s="150"/>
    </row>
    <row r="44" spans="2:3" ht="15" customHeight="1" x14ac:dyDescent="0.25">
      <c r="C44" s="173" t="s">
        <v>344</v>
      </c>
    </row>
    <row r="45" spans="2:3" ht="15" customHeight="1" x14ac:dyDescent="0.25">
      <c r="C45" s="173" t="s">
        <v>345</v>
      </c>
    </row>
    <row r="46" spans="2:3" ht="15" customHeight="1" x14ac:dyDescent="0.3">
      <c r="B46" s="152" t="s">
        <v>11</v>
      </c>
      <c r="C46" s="145"/>
    </row>
    <row r="47" spans="2:3" ht="15" customHeight="1" x14ac:dyDescent="0.25">
      <c r="C47" s="153" t="s">
        <v>346</v>
      </c>
    </row>
    <row r="48" spans="2:3" ht="15" customHeight="1" x14ac:dyDescent="0.25">
      <c r="C48" s="150" t="s">
        <v>347</v>
      </c>
    </row>
    <row r="49" spans="2:3" ht="15" customHeight="1" x14ac:dyDescent="0.25">
      <c r="C49" s="150" t="s">
        <v>348</v>
      </c>
    </row>
    <row r="50" spans="2:3" ht="15" customHeight="1" x14ac:dyDescent="0.25">
      <c r="B50" s="19"/>
      <c r="C50" s="29" t="s">
        <v>349</v>
      </c>
    </row>
  </sheetData>
  <mergeCells count="5">
    <mergeCell ref="B1:C1"/>
    <mergeCell ref="B2:C2"/>
    <mergeCell ref="B3:C3"/>
    <mergeCell ref="B4:C4"/>
    <mergeCell ref="B5:C5"/>
  </mergeCells>
  <phoneticPr fontId="0" type="noConversion"/>
  <hyperlinks>
    <hyperlink ref="C9" location="Fig3!A1" display="Figure 3 - U.S. Distillate Fuel Prices"/>
    <hyperlink ref="C17" location="Fig7!A1" display="Figure 7 - World Liquid Fuels Consumption Growth"/>
    <hyperlink ref="C16" location="Fig6!A1" display="Figure 6 - World Liquid Fuels Consumption"/>
    <hyperlink ref="C19" location="Fig9!A1" display="Figure 9 - Non-OPEC Crude Oil and Liquid Fuels Production Growth"/>
    <hyperlink ref="C21" location="Fig11!A1" display="Figure 11 - OPEC Surplus Crude Oil Production Capacity"/>
    <hyperlink ref="C22" location="'Fig12'!A1" display="Figure 12 - OECD Commercial Oil Stocks Days of Supply"/>
    <hyperlink ref="C24" location="Fig13!A1" display="Figure 13 - U.S. Crude Oil and Liquid Fuels Production"/>
    <hyperlink ref="C25" location="'Fig14'!A1" display="U.S. Commercial Crude Oil Stocks"/>
    <hyperlink ref="C26" location="Fig15!A1" display="Figure 15 - U.S. Liquid Fuels Consumption Growth"/>
    <hyperlink ref="C27" location="Fig16!A1" display="Figure 16 - U.S. Gasoline and Distillate Inventories"/>
    <hyperlink ref="C29" location="'Fig17'!A1" display="Figure 17 - U.S. Natural Gas Consumption"/>
    <hyperlink ref="C31" location="Fig19!A1" display="Figure 19 - U.S. Working Natural Gas in Storage"/>
    <hyperlink ref="C33" location="'Fig20'!A1" display="Figure 20 - U.S. Coal Consumption"/>
    <hyperlink ref="C34" location="'Fig21'!A1" display="Figure 21 - U.S. Coal Production"/>
    <hyperlink ref="C35" location="Fig22!A1" display="Figure 22 - U.S. Electric Power Sector Coal Stocks"/>
    <hyperlink ref="C38" location="Fig24!A1" display="Figure 24 - U.S. Residential Electricity Price"/>
    <hyperlink ref="C47" location="Fig27!A1" display="Figure 27 - U.S. Annual Energy Expenditures Share of Gross Domestic Product"/>
    <hyperlink ref="C48" location="Fig29!A1" display="Figure 29 - U.S. Summer Cooling Degree-Days"/>
    <hyperlink ref="C49" location="Fig30!A1" display="Figure 30 - U.S. Winter Heating Degree-Days"/>
    <hyperlink ref="C20" location="'Fig10'!A1" display="Figure 10 - World Consumption and Non-OPEC Production Growth"/>
    <hyperlink ref="C18" location="Fig8!A1" display="Figure 8 - World Crude Oil and Liquid Fuels Production Growth"/>
    <hyperlink ref="C42" location="Fig28!A1" display="Figure 28 - U.S. Carbon Dioxide Emissions Growth"/>
    <hyperlink ref="C11" location="Fig5!A1" display="Figure 5 - Natural Gas Prices"/>
    <hyperlink ref="C7" location="'Fig1'!A1" display="West Texas Intermediate (WTI) Crude Oil Price"/>
    <hyperlink ref="C8" location="Fig2!A1" display="Figure 2 - Gasoline and Crude Oil Prices"/>
    <hyperlink ref="C10" location="Fig4!A1" display="Figure 4 - Henry Hub Natural Gas Price"/>
    <hyperlink ref="B2" r:id="rId1"/>
    <hyperlink ref="C39" location="Fig25!A1" display="Figure 25 - U.S. Electricity Generation by Fuel, All Sectors"/>
    <hyperlink ref="C37" location="'Fig23'!A1" display="Figure 23 - U.S. Electricity Consumption"/>
    <hyperlink ref="C30" location="Fig18!A1" display="Figure 18 - U.S. Natural Gas Production and Imports"/>
    <hyperlink ref="C41" location="Fig26!A1" display="Figure 26 - U.S. Renewable Energy Supply"/>
    <hyperlink ref="C50" location="'Fig31'!A1" display="Figure 31 - U.S. Census Regions and Census Divisions"/>
    <hyperlink ref="C13" location="'Fig32'!A1" display="World Liquid Fuels Production and Consumption Balance"/>
    <hyperlink ref="C44" location="'Fig33'!A1" display="U.S. Total Industrial Production Index"/>
    <hyperlink ref="C45" location="'Fig34'!A1" display="U.S. Disposable Income"/>
    <hyperlink ref="C15" location="'Fig36'!A1" display="Estimated Unplanned Crude Oil Production Disruptions Among non-OPEC Producers"/>
    <hyperlink ref="C14" location="'Fig35'!A1" display="Estimated Unplanned Crude Oil Production Outages Among OPEC Producers"/>
  </hyperlinks>
  <pageMargins left="0.75" right="0.75" top="1" bottom="1" header="0.5" footer="0.5"/>
  <pageSetup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4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4" spans="1:12" x14ac:dyDescent="0.25">
      <c r="L24" s="4"/>
    </row>
    <row r="25" spans="1:12" x14ac:dyDescent="0.25">
      <c r="B25" s="211" t="s">
        <v>75</v>
      </c>
      <c r="C25" s="211"/>
      <c r="D25" s="211"/>
      <c r="E25" s="211"/>
      <c r="F25" s="47"/>
      <c r="G25" s="211" t="s">
        <v>77</v>
      </c>
      <c r="H25" s="211"/>
      <c r="I25" s="211"/>
      <c r="J25" s="211"/>
    </row>
    <row r="26" spans="1:12" x14ac:dyDescent="0.25">
      <c r="A26" s="12"/>
      <c r="B26" s="48" t="s">
        <v>26</v>
      </c>
      <c r="C26" s="48" t="s">
        <v>27</v>
      </c>
      <c r="D26" s="48" t="s">
        <v>11</v>
      </c>
      <c r="E26" s="48" t="s">
        <v>25</v>
      </c>
      <c r="F26" s="49"/>
      <c r="G26" s="48" t="s">
        <v>26</v>
      </c>
      <c r="H26" s="48" t="s">
        <v>27</v>
      </c>
      <c r="I26" s="48" t="s">
        <v>11</v>
      </c>
      <c r="J26" s="48" t="s">
        <v>25</v>
      </c>
    </row>
    <row r="27" spans="1:12" x14ac:dyDescent="0.25">
      <c r="A27">
        <v>2009</v>
      </c>
      <c r="B27" s="27">
        <v>8.06982131</v>
      </c>
      <c r="C27" s="27">
        <v>18.771455155999998</v>
      </c>
      <c r="D27" s="27">
        <f>E27-C27-B27</f>
        <v>58.137028804999993</v>
      </c>
      <c r="E27" s="39">
        <v>84.978305270999996</v>
      </c>
      <c r="G27" s="40"/>
      <c r="H27" s="40"/>
      <c r="I27" s="40"/>
      <c r="J27" s="40"/>
    </row>
    <row r="28" spans="1:12" x14ac:dyDescent="0.25">
      <c r="A28">
        <v>2010</v>
      </c>
      <c r="B28" s="27">
        <v>8.9383572200000003</v>
      </c>
      <c r="C28" s="27">
        <v>19.180115945000001</v>
      </c>
      <c r="D28" s="27">
        <f t="shared" ref="D28:D36" si="0">E28-C28-B28</f>
        <v>60.098690597000001</v>
      </c>
      <c r="E28" s="39">
        <v>88.217163761999998</v>
      </c>
      <c r="G28" s="39">
        <f>B28-B27</f>
        <v>0.8685359100000003</v>
      </c>
      <c r="H28" s="39">
        <f>C28-C27</f>
        <v>0.40866078900000247</v>
      </c>
      <c r="I28" s="39">
        <f>D28-D27</f>
        <v>1.9616617920000081</v>
      </c>
      <c r="J28" s="39">
        <f>E28-E27</f>
        <v>3.238858491000002</v>
      </c>
    </row>
    <row r="29" spans="1:12" x14ac:dyDescent="0.25">
      <c r="A29">
        <v>2011</v>
      </c>
      <c r="B29" s="27">
        <v>9.5040482799999992</v>
      </c>
      <c r="C29" s="27">
        <v>18.882062829999999</v>
      </c>
      <c r="D29" s="27">
        <f t="shared" si="0"/>
        <v>60.750434857999998</v>
      </c>
      <c r="E29" s="39">
        <v>89.136545967999993</v>
      </c>
      <c r="G29" s="39">
        <f t="shared" ref="G29:J36" si="1">B29-B28</f>
        <v>0.56569105999999891</v>
      </c>
      <c r="H29" s="39">
        <f t="shared" si="1"/>
        <v>-0.29805311500000187</v>
      </c>
      <c r="I29" s="39">
        <f t="shared" si="1"/>
        <v>0.65174426099999749</v>
      </c>
      <c r="J29" s="39">
        <f t="shared" si="1"/>
        <v>0.91938220599999454</v>
      </c>
    </row>
    <row r="30" spans="1:12" x14ac:dyDescent="0.25">
      <c r="A30">
        <v>2012</v>
      </c>
      <c r="B30" s="27">
        <v>10.17513744</v>
      </c>
      <c r="C30" s="27">
        <v>18.490203488999999</v>
      </c>
      <c r="D30" s="27">
        <f t="shared" si="0"/>
        <v>61.777621066000009</v>
      </c>
      <c r="E30" s="39">
        <v>90.442961995000005</v>
      </c>
      <c r="G30" s="39">
        <f t="shared" si="1"/>
        <v>0.67108916000000107</v>
      </c>
      <c r="H30" s="39">
        <f t="shared" si="1"/>
        <v>-0.39185934099999997</v>
      </c>
      <c r="I30" s="39">
        <f t="shared" si="1"/>
        <v>1.0271862080000105</v>
      </c>
      <c r="J30" s="39">
        <f t="shared" si="1"/>
        <v>1.3064160270000116</v>
      </c>
    </row>
    <row r="31" spans="1:12" x14ac:dyDescent="0.25">
      <c r="A31">
        <v>2013</v>
      </c>
      <c r="B31" s="27">
        <v>10.48</v>
      </c>
      <c r="C31" s="27">
        <v>18.961121016</v>
      </c>
      <c r="D31" s="27">
        <f t="shared" si="0"/>
        <v>61.992149347999984</v>
      </c>
      <c r="E31" s="39">
        <v>91.433270363999995</v>
      </c>
      <c r="G31" s="39">
        <f t="shared" si="1"/>
        <v>0.30486256000000012</v>
      </c>
      <c r="H31" s="39">
        <f t="shared" si="1"/>
        <v>0.470917527000001</v>
      </c>
      <c r="I31" s="39">
        <f t="shared" si="1"/>
        <v>0.21452828199997498</v>
      </c>
      <c r="J31" s="39">
        <f t="shared" si="1"/>
        <v>0.99030836899999031</v>
      </c>
    </row>
    <row r="32" spans="1:12" x14ac:dyDescent="0.25">
      <c r="A32">
        <v>2014</v>
      </c>
      <c r="B32" s="27">
        <v>10.85</v>
      </c>
      <c r="C32" s="27">
        <v>19.105605515000001</v>
      </c>
      <c r="D32" s="27">
        <f t="shared" si="0"/>
        <v>62.663030296999999</v>
      </c>
      <c r="E32" s="39">
        <v>92.618635811999994</v>
      </c>
      <c r="G32" s="39">
        <f t="shared" si="1"/>
        <v>0.36999999999999922</v>
      </c>
      <c r="H32" s="39">
        <f t="shared" si="1"/>
        <v>0.14448449900000071</v>
      </c>
      <c r="I32" s="39">
        <f t="shared" si="1"/>
        <v>0.67088094900001494</v>
      </c>
      <c r="J32" s="39">
        <f t="shared" si="1"/>
        <v>1.1853654479999989</v>
      </c>
    </row>
    <row r="33" spans="1:10" x14ac:dyDescent="0.25">
      <c r="A33">
        <v>2015</v>
      </c>
      <c r="B33" s="27">
        <v>11.28</v>
      </c>
      <c r="C33" s="27">
        <v>19.530678762000001</v>
      </c>
      <c r="D33" s="27">
        <f t="shared" si="0"/>
        <v>63.33014760399999</v>
      </c>
      <c r="E33" s="39">
        <v>94.140826365999999</v>
      </c>
      <c r="G33" s="39">
        <f t="shared" si="1"/>
        <v>0.42999999999999972</v>
      </c>
      <c r="H33" s="39">
        <f t="shared" si="1"/>
        <v>0.42507324700000026</v>
      </c>
      <c r="I33" s="39">
        <f t="shared" si="1"/>
        <v>0.66711730699999094</v>
      </c>
      <c r="J33" s="39">
        <f t="shared" si="1"/>
        <v>1.5221905540000051</v>
      </c>
    </row>
    <row r="34" spans="1:10" x14ac:dyDescent="0.25">
      <c r="A34">
        <v>2016</v>
      </c>
      <c r="B34" s="27">
        <v>11.654638267999999</v>
      </c>
      <c r="C34" s="27">
        <v>19.587228277000001</v>
      </c>
      <c r="D34" s="27">
        <f t="shared" si="0"/>
        <v>64.331401786000001</v>
      </c>
      <c r="E34" s="39">
        <v>95.573268330999994</v>
      </c>
      <c r="G34" s="39">
        <f t="shared" si="1"/>
        <v>0.374638268</v>
      </c>
      <c r="H34" s="39">
        <f t="shared" si="1"/>
        <v>5.6549515000000383E-2</v>
      </c>
      <c r="I34" s="39">
        <f t="shared" si="1"/>
        <v>1.0012541820000109</v>
      </c>
      <c r="J34" s="39">
        <f t="shared" si="1"/>
        <v>1.4324419649999953</v>
      </c>
    </row>
    <row r="35" spans="1:10" x14ac:dyDescent="0.25">
      <c r="A35">
        <v>2017</v>
      </c>
      <c r="B35" s="27">
        <v>11.981204292999999</v>
      </c>
      <c r="C35" s="27">
        <v>19.847885917999999</v>
      </c>
      <c r="D35" s="27">
        <f t="shared" si="0"/>
        <v>65.368535285999997</v>
      </c>
      <c r="E35" s="39">
        <v>97.197625497000004</v>
      </c>
      <c r="G35" s="39">
        <f t="shared" si="1"/>
        <v>0.32656602499999998</v>
      </c>
      <c r="H35" s="39">
        <f t="shared" si="1"/>
        <v>0.26065764099999811</v>
      </c>
      <c r="I35" s="39">
        <f t="shared" si="1"/>
        <v>1.0371334999999959</v>
      </c>
      <c r="J35" s="39">
        <f t="shared" si="1"/>
        <v>1.62435716600001</v>
      </c>
    </row>
    <row r="36" spans="1:10" x14ac:dyDescent="0.25">
      <c r="A36" s="12">
        <v>2018</v>
      </c>
      <c r="B36" s="87">
        <v>12.281234451</v>
      </c>
      <c r="C36" s="87">
        <v>20.223746411</v>
      </c>
      <c r="D36" s="87">
        <f t="shared" si="0"/>
        <v>66.203298417999989</v>
      </c>
      <c r="E36" s="88">
        <v>98.708279279999999</v>
      </c>
      <c r="F36" s="12"/>
      <c r="G36" s="88">
        <f t="shared" si="1"/>
        <v>0.30003015800000021</v>
      </c>
      <c r="H36" s="88">
        <f t="shared" si="1"/>
        <v>0.37586049300000113</v>
      </c>
      <c r="I36" s="88">
        <f t="shared" si="1"/>
        <v>0.83476313199999197</v>
      </c>
      <c r="J36" s="88">
        <f t="shared" si="1"/>
        <v>1.5106537829999951</v>
      </c>
    </row>
    <row r="37" spans="1:10" x14ac:dyDescent="0.25">
      <c r="A37" t="s">
        <v>361</v>
      </c>
    </row>
    <row r="41" spans="1:10" x14ac:dyDescent="0.25">
      <c r="A41" s="12"/>
      <c r="B41" s="6" t="s">
        <v>0</v>
      </c>
    </row>
    <row r="42" spans="1:10" x14ac:dyDescent="0.25">
      <c r="A42">
        <v>7.5</v>
      </c>
      <c r="B42">
        <v>-2</v>
      </c>
    </row>
    <row r="43" spans="1:10" x14ac:dyDescent="0.25">
      <c r="A43">
        <v>7.5</v>
      </c>
      <c r="B43">
        <v>11</v>
      </c>
    </row>
  </sheetData>
  <mergeCells count="2">
    <mergeCell ref="B25:E25"/>
    <mergeCell ref="G25:J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K38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D25" s="54" t="s">
        <v>75</v>
      </c>
      <c r="E25" s="54"/>
      <c r="F25" s="54"/>
      <c r="G25" s="54"/>
      <c r="H25" s="50"/>
      <c r="I25" s="54" t="s">
        <v>77</v>
      </c>
      <c r="J25" s="54"/>
      <c r="K25" s="54"/>
    </row>
    <row r="26" spans="1:11" x14ac:dyDescent="0.25">
      <c r="A26" s="13"/>
      <c r="B26" s="12"/>
      <c r="C26" s="13"/>
      <c r="D26" s="49">
        <v>2015</v>
      </c>
      <c r="E26" s="49">
        <v>2016</v>
      </c>
      <c r="F26" s="49">
        <v>2017</v>
      </c>
      <c r="G26" s="49">
        <v>2018</v>
      </c>
      <c r="H26" s="49"/>
      <c r="I26" s="51">
        <v>2016</v>
      </c>
      <c r="J26" s="51">
        <v>2017</v>
      </c>
      <c r="K26" s="51">
        <v>2018</v>
      </c>
    </row>
    <row r="27" spans="1:11" x14ac:dyDescent="0.25">
      <c r="A27" s="3"/>
      <c r="C27" s="14" t="s">
        <v>151</v>
      </c>
      <c r="D27" s="7">
        <v>46.410858933999997</v>
      </c>
      <c r="E27" s="7">
        <v>46.710344472999999</v>
      </c>
      <c r="F27" s="7">
        <v>47.096416267999999</v>
      </c>
      <c r="G27" s="7">
        <v>47.385512001999999</v>
      </c>
      <c r="I27" s="7">
        <f t="shared" ref="I27:K31" si="0">E27-D27</f>
        <v>0.29948553900000263</v>
      </c>
      <c r="J27" s="7">
        <f t="shared" si="0"/>
        <v>0.38607179499999944</v>
      </c>
      <c r="K27" s="7">
        <f t="shared" si="0"/>
        <v>0.28909573399999999</v>
      </c>
    </row>
    <row r="28" spans="1:11" x14ac:dyDescent="0.25">
      <c r="A28" s="3"/>
      <c r="C28" s="14" t="s">
        <v>55</v>
      </c>
      <c r="D28" s="7">
        <v>23.546937909</v>
      </c>
      <c r="E28" s="7">
        <v>24.445368354999999</v>
      </c>
      <c r="F28" s="7">
        <v>25.228419035999998</v>
      </c>
      <c r="G28" s="7">
        <v>25.984176066</v>
      </c>
      <c r="I28" s="7">
        <f t="shared" si="0"/>
        <v>0.89843044599999899</v>
      </c>
      <c r="J28" s="7">
        <f t="shared" si="0"/>
        <v>0.78305068099999886</v>
      </c>
      <c r="K28" s="7">
        <f t="shared" si="0"/>
        <v>0.75575703000000161</v>
      </c>
    </row>
    <row r="29" spans="1:11" x14ac:dyDescent="0.25">
      <c r="A29" s="3"/>
      <c r="C29" s="14" t="s">
        <v>18</v>
      </c>
      <c r="D29" s="7">
        <v>5.5320438215399994</v>
      </c>
      <c r="E29" s="7">
        <v>5.5563168398</v>
      </c>
      <c r="F29" s="7">
        <v>5.5705505864599996</v>
      </c>
      <c r="G29" s="7">
        <v>5.5863662591500001</v>
      </c>
      <c r="I29" s="7">
        <f t="shared" si="0"/>
        <v>2.4273018260000612E-2</v>
      </c>
      <c r="J29" s="7">
        <f t="shared" si="0"/>
        <v>1.4233746659999547E-2</v>
      </c>
      <c r="K29" s="7">
        <f t="shared" si="0"/>
        <v>1.5815672690000504E-2</v>
      </c>
    </row>
    <row r="30" spans="1:11" x14ac:dyDescent="0.25">
      <c r="A30" s="3"/>
      <c r="C30" s="14" t="s">
        <v>11</v>
      </c>
      <c r="D30" s="7">
        <f>D31-D27-D28-D29</f>
        <v>18.650985701460002</v>
      </c>
      <c r="E30" s="7">
        <f t="shared" ref="E30:G30" si="1">E31-E27-E28-E29</f>
        <v>18.861238663199995</v>
      </c>
      <c r="F30" s="7">
        <f t="shared" si="1"/>
        <v>19.302239606540006</v>
      </c>
      <c r="G30" s="7">
        <f t="shared" si="1"/>
        <v>19.75222495285</v>
      </c>
      <c r="I30" s="7">
        <f t="shared" si="0"/>
        <v>0.21025296173999308</v>
      </c>
      <c r="J30" s="7">
        <f t="shared" si="0"/>
        <v>0.44100094334001128</v>
      </c>
      <c r="K30" s="7">
        <f t="shared" si="0"/>
        <v>0.44998534630999387</v>
      </c>
    </row>
    <row r="31" spans="1:11" x14ac:dyDescent="0.25">
      <c r="A31" s="12"/>
      <c r="B31" s="12"/>
      <c r="C31" s="89" t="s">
        <v>25</v>
      </c>
      <c r="D31" s="85">
        <v>94.140826365999999</v>
      </c>
      <c r="E31" s="85">
        <v>95.573268330999994</v>
      </c>
      <c r="F31" s="85">
        <v>97.197625497000004</v>
      </c>
      <c r="G31" s="85">
        <v>98.708279279999999</v>
      </c>
      <c r="H31" s="12"/>
      <c r="I31" s="85">
        <f t="shared" si="0"/>
        <v>1.4324419649999953</v>
      </c>
      <c r="J31" s="85">
        <f t="shared" si="0"/>
        <v>1.62435716600001</v>
      </c>
      <c r="K31" s="85">
        <f t="shared" si="0"/>
        <v>1.5106537829999951</v>
      </c>
    </row>
    <row r="32" spans="1:11" x14ac:dyDescent="0.25">
      <c r="C32" t="s">
        <v>361</v>
      </c>
    </row>
    <row r="33" spans="3:4" x14ac:dyDescent="0.25">
      <c r="C33" s="40" t="s">
        <v>283</v>
      </c>
    </row>
    <row r="36" spans="3:4" x14ac:dyDescent="0.25">
      <c r="C36" s="6"/>
      <c r="D36" s="6" t="s">
        <v>0</v>
      </c>
    </row>
    <row r="37" spans="3:4" x14ac:dyDescent="0.25">
      <c r="C37">
        <v>1.5</v>
      </c>
      <c r="D37">
        <v>0</v>
      </c>
    </row>
    <row r="38" spans="3:4" x14ac:dyDescent="0.25">
      <c r="C38">
        <v>1.5</v>
      </c>
      <c r="D38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L5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2" x14ac:dyDescent="0.25">
      <c r="B25" s="47"/>
      <c r="C25" s="47"/>
      <c r="D25" s="52"/>
      <c r="E25" s="211" t="s">
        <v>76</v>
      </c>
      <c r="F25" s="211"/>
      <c r="G25" s="211"/>
      <c r="H25" s="211"/>
      <c r="I25" s="52"/>
      <c r="J25" s="54" t="s">
        <v>78</v>
      </c>
      <c r="K25" s="54"/>
      <c r="L25" s="54"/>
    </row>
    <row r="26" spans="2:12" x14ac:dyDescent="0.25">
      <c r="B26" s="49" t="s">
        <v>33</v>
      </c>
      <c r="C26" s="49"/>
      <c r="D26" s="53"/>
      <c r="E26" s="53">
        <v>2015</v>
      </c>
      <c r="F26" s="53">
        <v>2016</v>
      </c>
      <c r="G26" s="53">
        <v>2017</v>
      </c>
      <c r="H26" s="53">
        <v>2018</v>
      </c>
      <c r="I26" s="53"/>
      <c r="J26" s="53">
        <v>2016</v>
      </c>
      <c r="K26" s="53">
        <v>2017</v>
      </c>
      <c r="L26" s="53">
        <v>2018</v>
      </c>
    </row>
    <row r="27" spans="2:12" x14ac:dyDescent="0.25">
      <c r="B27" s="31" t="s">
        <v>34</v>
      </c>
      <c r="E27" s="27">
        <v>38.671132036000003</v>
      </c>
      <c r="F27" s="27">
        <v>39.596477255000003</v>
      </c>
      <c r="G27" s="27">
        <v>40.271905199000003</v>
      </c>
      <c r="H27" s="27">
        <v>40.936692475000001</v>
      </c>
      <c r="J27" s="32">
        <f>F27-E27</f>
        <v>0.92534521900000044</v>
      </c>
      <c r="K27" s="32">
        <f>G27-F27</f>
        <v>0.67542794399999906</v>
      </c>
      <c r="L27" s="32">
        <f>H27-G27</f>
        <v>0.66478727599999843</v>
      </c>
    </row>
    <row r="28" spans="2:12" x14ac:dyDescent="0.25">
      <c r="B28" s="31"/>
      <c r="E28" s="27"/>
      <c r="F28" s="27"/>
      <c r="G28" s="27"/>
      <c r="H28" s="27"/>
      <c r="J28" s="32"/>
      <c r="K28" s="32"/>
      <c r="L28" s="32"/>
    </row>
    <row r="29" spans="2:12" x14ac:dyDescent="0.25">
      <c r="B29" s="31" t="s">
        <v>35</v>
      </c>
      <c r="E29" s="32">
        <f>SUM(E30:E32)</f>
        <v>22.254182547399999</v>
      </c>
      <c r="F29" s="32">
        <f>SUM(F30:F32)</f>
        <v>21.877020690599998</v>
      </c>
      <c r="G29" s="32">
        <f>SUM(G30:G32)</f>
        <v>22.241741852200001</v>
      </c>
      <c r="H29" s="32">
        <f>SUM(H30:H32)</f>
        <v>22.977961663199999</v>
      </c>
      <c r="I29" s="30"/>
      <c r="J29" s="32">
        <f t="shared" ref="J29:L32" si="0">F29-E29</f>
        <v>-0.37716185680000081</v>
      </c>
      <c r="K29" s="32">
        <f t="shared" si="0"/>
        <v>0.36472116160000212</v>
      </c>
      <c r="L29" s="32">
        <f t="shared" si="0"/>
        <v>0.736219810999998</v>
      </c>
    </row>
    <row r="30" spans="2:12" x14ac:dyDescent="0.25">
      <c r="B30" s="31" t="s">
        <v>36</v>
      </c>
      <c r="E30" s="32">
        <v>4.5059315615999997</v>
      </c>
      <c r="F30" s="32">
        <v>4.5296233872</v>
      </c>
      <c r="G30" s="32">
        <v>4.7258493178999998</v>
      </c>
      <c r="H30" s="32">
        <v>4.8842758551000003</v>
      </c>
      <c r="I30" s="30"/>
      <c r="J30" s="32">
        <f t="shared" si="0"/>
        <v>2.3691825600000271E-2</v>
      </c>
      <c r="K30" s="32">
        <f t="shared" si="0"/>
        <v>0.19622593069999983</v>
      </c>
      <c r="L30" s="32">
        <f t="shared" si="0"/>
        <v>0.15842653720000044</v>
      </c>
    </row>
    <row r="31" spans="2:12" x14ac:dyDescent="0.25">
      <c r="B31" s="31" t="s">
        <v>37</v>
      </c>
      <c r="E31" s="32">
        <v>2.6246649178000001</v>
      </c>
      <c r="F31" s="32">
        <v>2.5161811614</v>
      </c>
      <c r="G31" s="32">
        <v>2.3744327723</v>
      </c>
      <c r="H31" s="32">
        <v>2.2594602370999999</v>
      </c>
      <c r="I31" s="30"/>
      <c r="J31" s="32">
        <f t="shared" si="0"/>
        <v>-0.10848375640000008</v>
      </c>
      <c r="K31" s="32">
        <f t="shared" si="0"/>
        <v>-0.14174838909999998</v>
      </c>
      <c r="L31" s="32">
        <f t="shared" si="0"/>
        <v>-0.11497253520000017</v>
      </c>
    </row>
    <row r="32" spans="2:12" x14ac:dyDescent="0.25">
      <c r="B32" s="31" t="s">
        <v>38</v>
      </c>
      <c r="E32" s="32">
        <v>15.123586068</v>
      </c>
      <c r="F32" s="32">
        <v>14.831216142000001</v>
      </c>
      <c r="G32" s="32">
        <v>15.141459762</v>
      </c>
      <c r="H32" s="32">
        <v>15.834225570999999</v>
      </c>
      <c r="I32" s="30"/>
      <c r="J32" s="32">
        <f t="shared" si="0"/>
        <v>-0.29236992599999923</v>
      </c>
      <c r="K32" s="32">
        <f t="shared" si="0"/>
        <v>0.31024361999999961</v>
      </c>
      <c r="L32" s="32">
        <f t="shared" si="0"/>
        <v>0.69276580899999907</v>
      </c>
    </row>
    <row r="33" spans="2:12" x14ac:dyDescent="0.25">
      <c r="B33" s="31"/>
      <c r="E33" s="32"/>
      <c r="F33" s="32"/>
      <c r="G33" s="32"/>
      <c r="H33" s="32"/>
      <c r="I33" s="30"/>
      <c r="J33" s="32"/>
      <c r="K33" s="32"/>
      <c r="L33" s="32"/>
    </row>
    <row r="34" spans="2:12" x14ac:dyDescent="0.25">
      <c r="B34" s="7" t="s">
        <v>39</v>
      </c>
      <c r="C34" s="7"/>
      <c r="D34" s="7"/>
      <c r="E34" s="27">
        <f>SUM(E35:E38)</f>
        <v>13.91895144631</v>
      </c>
      <c r="F34" s="27">
        <f>SUM(F35:F38)</f>
        <v>14.09409063659</v>
      </c>
      <c r="G34" s="27">
        <f>SUM(G35:G38)</f>
        <v>14.281470470670001</v>
      </c>
      <c r="H34" s="27">
        <f>SUM(H35:H38)</f>
        <v>14.367495193290001</v>
      </c>
      <c r="J34" s="32">
        <f t="shared" ref="J34:L38" si="1">F34-E34</f>
        <v>0.17513919027999947</v>
      </c>
      <c r="K34" s="32">
        <f t="shared" si="1"/>
        <v>0.18737983408000147</v>
      </c>
      <c r="L34" s="32">
        <f t="shared" si="1"/>
        <v>8.6024722619999494E-2</v>
      </c>
    </row>
    <row r="35" spans="2:12" x14ac:dyDescent="0.25">
      <c r="B35" s="31" t="s">
        <v>42</v>
      </c>
      <c r="E35" s="27">
        <v>11.029721986</v>
      </c>
      <c r="F35" s="27">
        <v>11.240564341000001</v>
      </c>
      <c r="G35" s="27">
        <v>11.362375068</v>
      </c>
      <c r="H35" s="27">
        <v>11.414495989000001</v>
      </c>
      <c r="J35" s="32">
        <f>F35-E35</f>
        <v>0.21084235500000048</v>
      </c>
      <c r="K35" s="32">
        <f>G35-F35</f>
        <v>0.12181072699999973</v>
      </c>
      <c r="L35" s="32">
        <f>H35-G35</f>
        <v>5.2120921000000209E-2</v>
      </c>
    </row>
    <row r="36" spans="2:12" x14ac:dyDescent="0.25">
      <c r="B36" s="31" t="s">
        <v>40</v>
      </c>
      <c r="E36" s="32">
        <v>0.85822120000000002</v>
      </c>
      <c r="F36" s="32">
        <v>0.86598809110999997</v>
      </c>
      <c r="G36" s="32">
        <v>0.82651221857000001</v>
      </c>
      <c r="H36" s="32">
        <v>0.82184905006999998</v>
      </c>
      <c r="J36" s="32">
        <f t="shared" si="1"/>
        <v>7.7668911099999516E-3</v>
      </c>
      <c r="K36" s="32">
        <f t="shared" si="1"/>
        <v>-3.9475872539999957E-2</v>
      </c>
      <c r="L36" s="32">
        <f t="shared" si="1"/>
        <v>-4.6631685000000367E-3</v>
      </c>
    </row>
    <row r="37" spans="2:12" x14ac:dyDescent="0.25">
      <c r="B37" s="31" t="s">
        <v>41</v>
      </c>
      <c r="E37" s="32">
        <v>1.7515083425</v>
      </c>
      <c r="F37" s="32">
        <v>1.7189695355000001</v>
      </c>
      <c r="G37" s="32">
        <v>1.8069976943999999</v>
      </c>
      <c r="H37" s="32">
        <v>1.8453248119000001</v>
      </c>
      <c r="J37" s="32">
        <f t="shared" si="1"/>
        <v>-3.2538806999999892E-2</v>
      </c>
      <c r="K37" s="32">
        <f t="shared" si="1"/>
        <v>8.802815889999982E-2</v>
      </c>
      <c r="L37" s="32">
        <f t="shared" si="1"/>
        <v>3.8327117500000174E-2</v>
      </c>
    </row>
    <row r="38" spans="2:12" x14ac:dyDescent="0.25">
      <c r="B38" s="31" t="s">
        <v>58</v>
      </c>
      <c r="E38" s="32">
        <v>0.27949991781</v>
      </c>
      <c r="F38" s="32">
        <v>0.26856866897999998</v>
      </c>
      <c r="G38" s="32">
        <v>0.28558548969999997</v>
      </c>
      <c r="H38" s="32">
        <v>0.28582534232000001</v>
      </c>
      <c r="J38" s="32">
        <f t="shared" si="1"/>
        <v>-1.0931248830000018E-2</v>
      </c>
      <c r="K38" s="32">
        <f t="shared" si="1"/>
        <v>1.7016820719999992E-2</v>
      </c>
      <c r="L38" s="32">
        <f t="shared" si="1"/>
        <v>2.3985262000003615E-4</v>
      </c>
    </row>
    <row r="39" spans="2:12" x14ac:dyDescent="0.25">
      <c r="B39" s="31"/>
      <c r="E39" s="27"/>
      <c r="F39" s="27"/>
      <c r="G39" s="27"/>
      <c r="H39" s="27"/>
      <c r="J39" s="32"/>
      <c r="K39" s="32"/>
      <c r="L39" s="32"/>
    </row>
    <row r="40" spans="2:12" x14ac:dyDescent="0.25">
      <c r="B40" s="31" t="s">
        <v>43</v>
      </c>
      <c r="E40" s="32">
        <f>SUM(E41:E44)</f>
        <v>5.3508620484499998</v>
      </c>
      <c r="F40" s="32">
        <f>SUM(F41:F44)</f>
        <v>5.2676198019499996</v>
      </c>
      <c r="G40" s="32">
        <f>SUM(G41:G44)</f>
        <v>5.2978036678900002</v>
      </c>
      <c r="H40" s="32">
        <f>SUM(H41:H44)</f>
        <v>5.3603147679300012</v>
      </c>
      <c r="I40" s="30"/>
      <c r="J40" s="32">
        <f t="shared" ref="J40:L44" si="2">F40-E40</f>
        <v>-8.3242246500000228E-2</v>
      </c>
      <c r="K40" s="32">
        <f t="shared" si="2"/>
        <v>3.0183865940000665E-2</v>
      </c>
      <c r="L40" s="32">
        <f t="shared" si="2"/>
        <v>6.2511100040000933E-2</v>
      </c>
    </row>
    <row r="41" spans="2:12" x14ac:dyDescent="0.25">
      <c r="B41" s="31" t="s">
        <v>44</v>
      </c>
      <c r="E41" s="32">
        <v>0.71029187881</v>
      </c>
      <c r="F41" s="32">
        <v>0.69651773860999999</v>
      </c>
      <c r="G41" s="32">
        <v>0.70156346753999999</v>
      </c>
      <c r="H41" s="32">
        <v>0.70148614064000003</v>
      </c>
      <c r="I41" s="30"/>
      <c r="J41" s="32">
        <f t="shared" si="2"/>
        <v>-1.3774140200000007E-2</v>
      </c>
      <c r="K41" s="32">
        <f t="shared" si="2"/>
        <v>5.045728929999993E-3</v>
      </c>
      <c r="L41" s="32">
        <f t="shared" si="2"/>
        <v>-7.7326899999952126E-5</v>
      </c>
    </row>
    <row r="42" spans="2:12" x14ac:dyDescent="0.25">
      <c r="B42" s="31" t="s">
        <v>45</v>
      </c>
      <c r="E42" s="32">
        <v>3.1831543781999998</v>
      </c>
      <c r="F42" s="32">
        <v>3.2330866121000001</v>
      </c>
      <c r="G42" s="32">
        <v>3.2811534161</v>
      </c>
      <c r="H42" s="32">
        <v>3.3403452682000001</v>
      </c>
      <c r="I42" s="30"/>
      <c r="J42" s="32">
        <f t="shared" si="2"/>
        <v>4.9932233900000345E-2</v>
      </c>
      <c r="K42" s="32">
        <f t="shared" si="2"/>
        <v>4.8066803999999852E-2</v>
      </c>
      <c r="L42" s="32">
        <f t="shared" si="2"/>
        <v>5.9191852100000109E-2</v>
      </c>
    </row>
    <row r="43" spans="2:12" x14ac:dyDescent="0.25">
      <c r="B43" s="31" t="s">
        <v>46</v>
      </c>
      <c r="E43" s="32">
        <v>1.0292200718</v>
      </c>
      <c r="F43" s="32">
        <v>0.92419920077999995</v>
      </c>
      <c r="G43" s="32">
        <v>0.90841897518000003</v>
      </c>
      <c r="H43" s="32">
        <v>0.90233855988</v>
      </c>
      <c r="I43" s="30"/>
      <c r="J43" s="32">
        <f t="shared" si="2"/>
        <v>-0.10502087102000002</v>
      </c>
      <c r="K43" s="32">
        <f t="shared" si="2"/>
        <v>-1.578022559999992E-2</v>
      </c>
      <c r="L43" s="32">
        <f t="shared" si="2"/>
        <v>-6.0804153000000305E-3</v>
      </c>
    </row>
    <row r="44" spans="2:12" x14ac:dyDescent="0.25">
      <c r="B44" s="31" t="s">
        <v>47</v>
      </c>
      <c r="E44" s="32">
        <v>0.42819571964000003</v>
      </c>
      <c r="F44" s="32">
        <v>0.41381625045999998</v>
      </c>
      <c r="G44" s="32">
        <v>0.40666780907</v>
      </c>
      <c r="H44" s="32">
        <v>0.41614479921000003</v>
      </c>
      <c r="I44" s="30"/>
      <c r="J44" s="32">
        <f t="shared" si="2"/>
        <v>-1.4379469180000048E-2</v>
      </c>
      <c r="K44" s="32">
        <f t="shared" si="2"/>
        <v>-7.1484413899999821E-3</v>
      </c>
      <c r="L44" s="32">
        <f t="shared" si="2"/>
        <v>9.47699014000003E-3</v>
      </c>
    </row>
    <row r="45" spans="2:12" x14ac:dyDescent="0.25">
      <c r="B45" s="31"/>
      <c r="E45" s="32"/>
      <c r="F45" s="32"/>
      <c r="G45" s="32"/>
      <c r="H45" s="32"/>
      <c r="I45" s="30"/>
      <c r="J45" s="32"/>
      <c r="K45" s="32"/>
      <c r="L45" s="32"/>
    </row>
    <row r="46" spans="2:12" x14ac:dyDescent="0.25">
      <c r="B46" s="31" t="s">
        <v>48</v>
      </c>
      <c r="E46" s="27">
        <f>SUM(E47:E49)</f>
        <v>3.0619061589200003</v>
      </c>
      <c r="F46" s="27">
        <f>SUM(F47:F49)</f>
        <v>3.1339357278700004</v>
      </c>
      <c r="G46" s="27">
        <f>SUM(G47:G49)</f>
        <v>2.9941310477399998</v>
      </c>
      <c r="H46" s="27">
        <f>SUM(H47:H49)</f>
        <v>2.83847830233</v>
      </c>
      <c r="J46" s="32">
        <f t="shared" ref="J46:L49" si="3">F46-E46</f>
        <v>7.2029568950000122E-2</v>
      </c>
      <c r="K46" s="32">
        <f t="shared" si="3"/>
        <v>-0.13980468013000058</v>
      </c>
      <c r="L46" s="32">
        <f t="shared" si="3"/>
        <v>-0.15565274540999985</v>
      </c>
    </row>
    <row r="47" spans="2:12" x14ac:dyDescent="0.25">
      <c r="B47" s="31" t="s">
        <v>49</v>
      </c>
      <c r="E47" s="32">
        <v>1.9577091781</v>
      </c>
      <c r="F47" s="32">
        <v>2.0113493483</v>
      </c>
      <c r="G47" s="32">
        <v>2.000837132</v>
      </c>
      <c r="H47" s="32">
        <v>1.8986701107999999</v>
      </c>
      <c r="J47" s="32">
        <f t="shared" si="3"/>
        <v>5.3640170200000004E-2</v>
      </c>
      <c r="K47" s="32">
        <f t="shared" si="3"/>
        <v>-1.0512216299999988E-2</v>
      </c>
      <c r="L47" s="32">
        <f t="shared" si="3"/>
        <v>-0.1021670212000001</v>
      </c>
    </row>
    <row r="48" spans="2:12" x14ac:dyDescent="0.25">
      <c r="B48" s="31" t="s">
        <v>50</v>
      </c>
      <c r="E48" s="32">
        <v>0.92537488492999997</v>
      </c>
      <c r="F48" s="32">
        <v>0.96718554769999998</v>
      </c>
      <c r="G48" s="32">
        <v>0.84449537133999997</v>
      </c>
      <c r="H48" s="32">
        <v>0.80291790964999998</v>
      </c>
      <c r="J48" s="32">
        <f t="shared" si="3"/>
        <v>4.1810662770000007E-2</v>
      </c>
      <c r="K48" s="32">
        <f t="shared" si="3"/>
        <v>-0.12269017636000001</v>
      </c>
      <c r="L48" s="32">
        <f t="shared" si="3"/>
        <v>-4.1577461689999984E-2</v>
      </c>
    </row>
    <row r="49" spans="2:12" x14ac:dyDescent="0.25">
      <c r="B49" s="31" t="s">
        <v>51</v>
      </c>
      <c r="E49" s="32">
        <v>0.17882209589</v>
      </c>
      <c r="F49" s="32">
        <v>0.15540083187000001</v>
      </c>
      <c r="G49" s="32">
        <v>0.14879854440000001</v>
      </c>
      <c r="H49" s="32">
        <v>0.13689028187999999</v>
      </c>
      <c r="J49" s="32">
        <f t="shared" si="3"/>
        <v>-2.3421264019999999E-2</v>
      </c>
      <c r="K49" s="32">
        <f t="shared" si="3"/>
        <v>-6.6022874699999956E-3</v>
      </c>
      <c r="L49" s="32">
        <f t="shared" si="3"/>
        <v>-1.1908262520000018E-2</v>
      </c>
    </row>
    <row r="50" spans="2:12" x14ac:dyDescent="0.25">
      <c r="B50" s="31"/>
      <c r="E50" s="27"/>
      <c r="F50" s="27"/>
      <c r="G50" s="27"/>
      <c r="H50" s="27"/>
      <c r="J50" s="32"/>
      <c r="K50" s="32"/>
      <c r="L50" s="32"/>
    </row>
    <row r="51" spans="2:12" x14ac:dyDescent="0.25">
      <c r="B51" s="31" t="s">
        <v>52</v>
      </c>
      <c r="E51" s="27">
        <f>E53-E27-E29-E34-E40-E46</f>
        <v>12.884850176920001</v>
      </c>
      <c r="F51" s="27">
        <f>F53-F27-F29-F34-F40-F46</f>
        <v>12.475543030989995</v>
      </c>
      <c r="G51" s="27">
        <f>G53-G27-G29-G34-G40-G46</f>
        <v>12.441260757499988</v>
      </c>
      <c r="H51" s="27">
        <f>H53-H27-H29-H34-H40-H46</f>
        <v>12.374162935249997</v>
      </c>
      <c r="J51" s="32">
        <f>F51-E51</f>
        <v>-0.40930714593000594</v>
      </c>
      <c r="K51" s="32">
        <f>G51-F51</f>
        <v>-3.4282273490006787E-2</v>
      </c>
      <c r="L51" s="32">
        <f>H51-G51</f>
        <v>-6.7097822249991168E-2</v>
      </c>
    </row>
    <row r="52" spans="2:12" x14ac:dyDescent="0.25">
      <c r="E52" s="27"/>
      <c r="F52" s="27"/>
      <c r="G52" s="27"/>
      <c r="H52" s="27"/>
    </row>
    <row r="53" spans="2:12" x14ac:dyDescent="0.25">
      <c r="B53" s="90" t="s">
        <v>53</v>
      </c>
      <c r="C53" s="12"/>
      <c r="D53" s="12"/>
      <c r="E53" s="91">
        <v>96.141884414000003</v>
      </c>
      <c r="F53" s="91">
        <v>96.444687142999996</v>
      </c>
      <c r="G53" s="91">
        <v>97.528312994999993</v>
      </c>
      <c r="H53" s="91">
        <v>98.855105336999998</v>
      </c>
      <c r="I53" s="12"/>
      <c r="J53" s="91">
        <f>F53-E53</f>
        <v>0.30280272899999261</v>
      </c>
      <c r="K53" s="91">
        <f>G53-F53</f>
        <v>1.0836258519999973</v>
      </c>
      <c r="L53" s="91">
        <f>H53-G53</f>
        <v>1.3267923420000045</v>
      </c>
    </row>
    <row r="54" spans="2:12" x14ac:dyDescent="0.25">
      <c r="B54" t="s">
        <v>361</v>
      </c>
    </row>
    <row r="57" spans="2:12" x14ac:dyDescent="0.25">
      <c r="B57" s="6"/>
      <c r="C57" s="6" t="s">
        <v>0</v>
      </c>
    </row>
    <row r="58" spans="2:12" x14ac:dyDescent="0.25">
      <c r="B58">
        <v>1.5</v>
      </c>
      <c r="C58">
        <v>0</v>
      </c>
    </row>
    <row r="59" spans="2:12" x14ac:dyDescent="0.25">
      <c r="B59">
        <v>1.5</v>
      </c>
      <c r="C59">
        <v>1</v>
      </c>
    </row>
  </sheetData>
  <mergeCells count="1">
    <mergeCell ref="E25:H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2:K4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C25" s="211" t="s">
        <v>76</v>
      </c>
      <c r="D25" s="211"/>
      <c r="E25" s="211"/>
      <c r="F25" s="211"/>
      <c r="G25" s="47"/>
      <c r="H25" s="54" t="s">
        <v>78</v>
      </c>
      <c r="I25" s="54"/>
      <c r="J25" s="54"/>
      <c r="K25" s="47"/>
    </row>
    <row r="26" spans="1:11" x14ac:dyDescent="0.25">
      <c r="A26" s="19"/>
      <c r="B26" s="12"/>
      <c r="C26" s="49">
        <v>2015</v>
      </c>
      <c r="D26" s="49">
        <v>2016</v>
      </c>
      <c r="E26" s="49">
        <v>2017</v>
      </c>
      <c r="F26" s="49">
        <v>2018</v>
      </c>
      <c r="G26" s="49"/>
      <c r="H26" s="49">
        <v>2016</v>
      </c>
      <c r="I26" s="49">
        <v>2017</v>
      </c>
      <c r="J26" s="49">
        <v>2018</v>
      </c>
      <c r="K26" s="47"/>
    </row>
    <row r="27" spans="1:11" x14ac:dyDescent="0.25">
      <c r="B27" s="4" t="s">
        <v>192</v>
      </c>
      <c r="C27" s="7">
        <v>15.123586068</v>
      </c>
      <c r="D27" s="7">
        <v>14.831216142000001</v>
      </c>
      <c r="E27" s="7">
        <v>15.141459762</v>
      </c>
      <c r="F27" s="7">
        <v>15.834225570999999</v>
      </c>
      <c r="H27" s="27">
        <f t="shared" ref="H27:H46" si="0">D27-C27</f>
        <v>-0.29236992599999923</v>
      </c>
      <c r="I27" s="27">
        <f t="shared" ref="I27:I46" si="1">E27-D27</f>
        <v>0.31024361999999961</v>
      </c>
      <c r="J27" s="27">
        <f t="shared" ref="J27:J46" si="2">F27-E27</f>
        <v>0.69276580899999907</v>
      </c>
      <c r="K27" s="27"/>
    </row>
    <row r="28" spans="1:11" x14ac:dyDescent="0.25">
      <c r="B28" s="4" t="s">
        <v>196</v>
      </c>
      <c r="C28" s="7">
        <v>11.029721986</v>
      </c>
      <c r="D28" s="7">
        <v>11.240564341000001</v>
      </c>
      <c r="E28" s="7">
        <v>11.362375068</v>
      </c>
      <c r="F28" s="7">
        <v>11.414495989000001</v>
      </c>
      <c r="H28" s="27">
        <f t="shared" si="0"/>
        <v>0.21084235500000048</v>
      </c>
      <c r="I28" s="27">
        <f t="shared" si="1"/>
        <v>0.12181072699999973</v>
      </c>
      <c r="J28" s="27">
        <f t="shared" si="2"/>
        <v>5.2120921000000209E-2</v>
      </c>
      <c r="K28" s="27"/>
    </row>
    <row r="29" spans="1:11" x14ac:dyDescent="0.25">
      <c r="B29" s="4" t="s">
        <v>193</v>
      </c>
      <c r="C29" s="7">
        <v>4.5059315615999997</v>
      </c>
      <c r="D29" s="7">
        <v>4.5296233872</v>
      </c>
      <c r="E29" s="7">
        <v>4.7258493178999998</v>
      </c>
      <c r="F29" s="7">
        <v>4.8842758551000003</v>
      </c>
      <c r="H29" s="27">
        <f t="shared" si="0"/>
        <v>2.3691825600000271E-2</v>
      </c>
      <c r="I29" s="27">
        <f t="shared" si="1"/>
        <v>0.19622593069999983</v>
      </c>
      <c r="J29" s="27">
        <f t="shared" si="2"/>
        <v>0.15842653720000044</v>
      </c>
      <c r="K29" s="27"/>
    </row>
    <row r="30" spans="1:11" x14ac:dyDescent="0.25">
      <c r="B30" s="4" t="s">
        <v>194</v>
      </c>
      <c r="C30" s="7">
        <v>3.1831543781999998</v>
      </c>
      <c r="D30" s="7">
        <v>3.2330866121000001</v>
      </c>
      <c r="E30" s="7">
        <v>3.2811534161</v>
      </c>
      <c r="F30" s="7">
        <v>3.3403452682000001</v>
      </c>
      <c r="H30" s="27">
        <f t="shared" si="0"/>
        <v>4.9932233900000345E-2</v>
      </c>
      <c r="I30" s="27">
        <f t="shared" si="1"/>
        <v>4.8066803999999852E-2</v>
      </c>
      <c r="J30" s="27">
        <f t="shared" si="2"/>
        <v>5.9191852100000109E-2</v>
      </c>
      <c r="K30" s="27"/>
    </row>
    <row r="31" spans="1:11" x14ac:dyDescent="0.25">
      <c r="B31" s="4" t="s">
        <v>198</v>
      </c>
      <c r="C31" s="7">
        <v>1.7515083425</v>
      </c>
      <c r="D31" s="7">
        <v>1.7189695355000001</v>
      </c>
      <c r="E31" s="7">
        <v>1.8069976943999999</v>
      </c>
      <c r="F31" s="7">
        <v>1.8453248119000001</v>
      </c>
      <c r="H31" s="27">
        <f t="shared" si="0"/>
        <v>-3.2538806999999892E-2</v>
      </c>
      <c r="I31" s="27">
        <f t="shared" si="1"/>
        <v>8.802815889999982E-2</v>
      </c>
      <c r="J31" s="27">
        <f t="shared" si="2"/>
        <v>3.8327117500000174E-2</v>
      </c>
      <c r="K31" s="27"/>
    </row>
    <row r="32" spans="1:11" x14ac:dyDescent="0.25">
      <c r="B32" s="4" t="s">
        <v>204</v>
      </c>
      <c r="C32" s="7">
        <v>0.41624702740000002</v>
      </c>
      <c r="D32" s="7">
        <v>0.38938162973000001</v>
      </c>
      <c r="E32" s="7">
        <v>0.40482288021000001</v>
      </c>
      <c r="F32" s="7">
        <v>0.46754737558999998</v>
      </c>
      <c r="H32" s="27">
        <f t="shared" si="0"/>
        <v>-2.6865397670000013E-2</v>
      </c>
      <c r="I32" s="27">
        <f t="shared" si="1"/>
        <v>1.5441250480000002E-2</v>
      </c>
      <c r="J32" s="27">
        <f t="shared" si="2"/>
        <v>6.2724495379999967E-2</v>
      </c>
      <c r="K32" s="27"/>
    </row>
    <row r="33" spans="2:11" x14ac:dyDescent="0.25">
      <c r="B33" s="4" t="s">
        <v>203</v>
      </c>
      <c r="C33" s="7">
        <v>0.99025742466</v>
      </c>
      <c r="D33" s="7">
        <v>1.0181900719000001</v>
      </c>
      <c r="E33" s="7">
        <v>1.0269171331</v>
      </c>
      <c r="F33" s="7">
        <v>1.0332839963</v>
      </c>
      <c r="H33" s="27">
        <f t="shared" si="0"/>
        <v>2.7932647240000108E-2</v>
      </c>
      <c r="I33" s="27">
        <f t="shared" si="1"/>
        <v>8.7270611999998859E-3</v>
      </c>
      <c r="J33" s="27">
        <f t="shared" si="2"/>
        <v>6.3668632000000169E-3</v>
      </c>
      <c r="K33" s="27"/>
    </row>
    <row r="34" spans="2:11" x14ac:dyDescent="0.25">
      <c r="B34" s="4" t="s">
        <v>199</v>
      </c>
      <c r="C34" s="7">
        <v>0.73517808219000003</v>
      </c>
      <c r="D34" s="7">
        <v>0.74603009608000004</v>
      </c>
      <c r="E34" s="7">
        <v>0.74871876071999999</v>
      </c>
      <c r="F34" s="7">
        <v>0.75205933882999998</v>
      </c>
      <c r="H34" s="27">
        <f t="shared" si="0"/>
        <v>1.0852013890000012E-2</v>
      </c>
      <c r="I34" s="27">
        <f t="shared" si="1"/>
        <v>2.6886646399999492E-3</v>
      </c>
      <c r="J34" s="27">
        <f t="shared" si="2"/>
        <v>3.3405781099999921E-3</v>
      </c>
      <c r="K34" s="27"/>
    </row>
    <row r="35" spans="2:11" x14ac:dyDescent="0.25">
      <c r="B35" s="4" t="s">
        <v>200</v>
      </c>
      <c r="C35" s="7">
        <v>1.0097811739</v>
      </c>
      <c r="D35" s="7">
        <v>0.99697417350999995</v>
      </c>
      <c r="E35" s="7">
        <v>1.0000887494999999</v>
      </c>
      <c r="F35" s="7">
        <v>1.0046858844</v>
      </c>
      <c r="H35" s="27">
        <f t="shared" si="0"/>
        <v>-1.2807000390000045E-2</v>
      </c>
      <c r="I35" s="27">
        <f t="shared" si="1"/>
        <v>3.1145759899999792E-3</v>
      </c>
      <c r="J35" s="27">
        <f t="shared" si="2"/>
        <v>4.5971349000000217E-3</v>
      </c>
      <c r="K35" s="27"/>
    </row>
    <row r="36" spans="2:11" x14ac:dyDescent="0.25">
      <c r="B36" s="4" t="s">
        <v>209</v>
      </c>
      <c r="C36" s="7">
        <v>3.4879E-2</v>
      </c>
      <c r="D36" s="7">
        <v>3.4495398278000002E-2</v>
      </c>
      <c r="E36" s="7">
        <v>3.1854291570999997E-2</v>
      </c>
      <c r="F36" s="7">
        <v>2.8648601321999999E-2</v>
      </c>
      <c r="H36" s="27">
        <f t="shared" si="0"/>
        <v>-3.8360172199999876E-4</v>
      </c>
      <c r="I36" s="27">
        <f t="shared" si="1"/>
        <v>-2.6411067070000044E-3</v>
      </c>
      <c r="J36" s="27">
        <f t="shared" si="2"/>
        <v>-3.2056902489999983E-3</v>
      </c>
      <c r="K36" s="27"/>
    </row>
    <row r="37" spans="2:11" x14ac:dyDescent="0.25">
      <c r="B37" s="4" t="s">
        <v>206</v>
      </c>
      <c r="C37" s="7">
        <v>0.85822120000000002</v>
      </c>
      <c r="D37" s="7">
        <v>0.86598809110999997</v>
      </c>
      <c r="E37" s="7">
        <v>0.82651221857000001</v>
      </c>
      <c r="F37" s="7">
        <v>0.82184905006999998</v>
      </c>
      <c r="H37" s="27">
        <f t="shared" si="0"/>
        <v>7.7668911099999516E-3</v>
      </c>
      <c r="I37" s="27">
        <f t="shared" si="1"/>
        <v>-3.9475872539999957E-2</v>
      </c>
      <c r="J37" s="27">
        <f t="shared" si="2"/>
        <v>-4.6631685000000367E-3</v>
      </c>
      <c r="K37" s="27"/>
    </row>
    <row r="38" spans="2:11" x14ac:dyDescent="0.25">
      <c r="B38" s="4" t="s">
        <v>201</v>
      </c>
      <c r="C38" s="7">
        <v>0.17882209589</v>
      </c>
      <c r="D38" s="7">
        <v>0.15540083187000001</v>
      </c>
      <c r="E38" s="7">
        <v>0.14879854440000001</v>
      </c>
      <c r="F38" s="7">
        <v>0.13689028187999999</v>
      </c>
      <c r="H38" s="27">
        <f t="shared" si="0"/>
        <v>-2.3421264019999999E-2</v>
      </c>
      <c r="I38" s="27">
        <f t="shared" si="1"/>
        <v>-6.6022874699999956E-3</v>
      </c>
      <c r="J38" s="27">
        <f t="shared" si="2"/>
        <v>-1.1908262520000018E-2</v>
      </c>
      <c r="K38" s="27"/>
    </row>
    <row r="39" spans="2:11" x14ac:dyDescent="0.25">
      <c r="B39" s="4" t="s">
        <v>205</v>
      </c>
      <c r="C39" s="7">
        <v>0.70536719177999996</v>
      </c>
      <c r="D39" s="7">
        <v>0.69097634229000005</v>
      </c>
      <c r="E39" s="7">
        <v>0.67871436099000004</v>
      </c>
      <c r="F39" s="7">
        <v>0.66010945603000004</v>
      </c>
      <c r="H39" s="27">
        <f t="shared" si="0"/>
        <v>-1.4390849489999913E-2</v>
      </c>
      <c r="I39" s="27">
        <f t="shared" si="1"/>
        <v>-1.2261981300000002E-2</v>
      </c>
      <c r="J39" s="27">
        <f t="shared" si="2"/>
        <v>-1.8604904960000002E-2</v>
      </c>
      <c r="K39" s="27"/>
    </row>
    <row r="40" spans="2:11" x14ac:dyDescent="0.25">
      <c r="B40" s="4" t="s">
        <v>302</v>
      </c>
      <c r="C40" s="7">
        <v>0.26100813698999997</v>
      </c>
      <c r="D40" s="7">
        <v>0.25739486155000002</v>
      </c>
      <c r="E40" s="7">
        <v>0.25247488087999997</v>
      </c>
      <c r="F40" s="7">
        <v>0.20253039208000001</v>
      </c>
      <c r="H40" s="27">
        <f t="shared" si="0"/>
        <v>-3.6132754399999523E-3</v>
      </c>
      <c r="I40" s="27">
        <f t="shared" si="1"/>
        <v>-4.9199806700000459E-3</v>
      </c>
      <c r="J40" s="27">
        <f t="shared" si="2"/>
        <v>-4.9944488799999964E-2</v>
      </c>
      <c r="K40" s="27"/>
    </row>
    <row r="41" spans="2:11" x14ac:dyDescent="0.25">
      <c r="B41" s="4" t="s">
        <v>210</v>
      </c>
      <c r="C41" s="7">
        <v>1.9577091781</v>
      </c>
      <c r="D41" s="7">
        <v>2.0113493483</v>
      </c>
      <c r="E41" s="7">
        <v>2.000837132</v>
      </c>
      <c r="F41" s="7">
        <v>1.8986701107999999</v>
      </c>
      <c r="H41" s="27">
        <f t="shared" si="0"/>
        <v>5.3640170200000004E-2</v>
      </c>
      <c r="I41" s="27">
        <f t="shared" si="1"/>
        <v>-1.0512216299999988E-2</v>
      </c>
      <c r="J41" s="27">
        <f t="shared" si="2"/>
        <v>-0.1021670212000001</v>
      </c>
      <c r="K41" s="27"/>
    </row>
    <row r="42" spans="2:11" x14ac:dyDescent="0.25">
      <c r="B42" s="4" t="s">
        <v>197</v>
      </c>
      <c r="C42" s="7">
        <v>0.35269502740000003</v>
      </c>
      <c r="D42" s="7">
        <v>0.32071434584000003</v>
      </c>
      <c r="E42" s="7">
        <v>0.30128717046999998</v>
      </c>
      <c r="F42" s="7">
        <v>0.28759782302999998</v>
      </c>
      <c r="H42" s="27">
        <f t="shared" si="0"/>
        <v>-3.1980681560000002E-2</v>
      </c>
      <c r="I42" s="27">
        <f t="shared" si="1"/>
        <v>-1.9427175370000049E-2</v>
      </c>
      <c r="J42" s="27">
        <f t="shared" si="2"/>
        <v>-1.3689347439999999E-2</v>
      </c>
      <c r="K42" s="27"/>
    </row>
    <row r="43" spans="2:11" x14ac:dyDescent="0.25">
      <c r="B43" s="20" t="s">
        <v>207</v>
      </c>
      <c r="C43" s="115">
        <v>0.92537488492999997</v>
      </c>
      <c r="D43" s="115">
        <v>0.96718554769999998</v>
      </c>
      <c r="E43" s="115">
        <v>0.84449537133999997</v>
      </c>
      <c r="F43" s="115">
        <v>0.80291790964999998</v>
      </c>
      <c r="G43" s="19"/>
      <c r="H43" s="116">
        <f t="shared" si="0"/>
        <v>4.1810662770000007E-2</v>
      </c>
      <c r="I43" s="116">
        <f t="shared" si="1"/>
        <v>-0.12269017636000001</v>
      </c>
      <c r="J43" s="116">
        <f t="shared" si="2"/>
        <v>-4.1577461689999984E-2</v>
      </c>
      <c r="K43" s="27"/>
    </row>
    <row r="44" spans="2:11" x14ac:dyDescent="0.25">
      <c r="B44" s="4" t="s">
        <v>195</v>
      </c>
      <c r="C44" s="7">
        <v>1.0292200718</v>
      </c>
      <c r="D44" s="7">
        <v>0.92419920077999995</v>
      </c>
      <c r="E44" s="7">
        <v>0.90841897518000003</v>
      </c>
      <c r="F44" s="7">
        <v>0.90233855988</v>
      </c>
      <c r="H44" s="27">
        <f t="shared" si="0"/>
        <v>-0.10502087102000002</v>
      </c>
      <c r="I44" s="27">
        <f t="shared" si="1"/>
        <v>-1.578022559999992E-2</v>
      </c>
      <c r="J44" s="27">
        <f t="shared" si="2"/>
        <v>-6.0804153000000305E-3</v>
      </c>
      <c r="K44" s="27"/>
    </row>
    <row r="45" spans="2:11" x14ac:dyDescent="0.25">
      <c r="B45" s="20" t="s">
        <v>208</v>
      </c>
      <c r="C45" s="115">
        <v>2.6246649178000001</v>
      </c>
      <c r="D45" s="115">
        <v>2.5161811614</v>
      </c>
      <c r="E45" s="115">
        <v>2.3744327723</v>
      </c>
      <c r="F45" s="115">
        <v>2.2594602370999999</v>
      </c>
      <c r="G45" s="19"/>
      <c r="H45" s="116">
        <f t="shared" si="0"/>
        <v>-0.10848375640000008</v>
      </c>
      <c r="I45" s="116">
        <f t="shared" si="1"/>
        <v>-0.14174838909999998</v>
      </c>
      <c r="J45" s="116">
        <f t="shared" si="2"/>
        <v>-0.11497253520000017</v>
      </c>
      <c r="K45" s="27"/>
    </row>
    <row r="46" spans="2:11" x14ac:dyDescent="0.25">
      <c r="B46" s="6" t="s">
        <v>26</v>
      </c>
      <c r="C46" s="85">
        <v>4.7216931507000002</v>
      </c>
      <c r="D46" s="85">
        <v>4.4407089967999998</v>
      </c>
      <c r="E46" s="85">
        <v>4.3295039879999999</v>
      </c>
      <c r="F46" s="85">
        <v>4.2590992928000002</v>
      </c>
      <c r="G46" s="12"/>
      <c r="H46" s="87">
        <f t="shared" si="0"/>
        <v>-0.28098415390000042</v>
      </c>
      <c r="I46" s="87">
        <f t="shared" si="1"/>
        <v>-0.11120500879999984</v>
      </c>
      <c r="J46" s="87">
        <f t="shared" si="2"/>
        <v>-7.0404695199999701E-2</v>
      </c>
      <c r="K46" s="27"/>
    </row>
    <row r="47" spans="2:11" x14ac:dyDescent="0.25">
      <c r="B47" s="20" t="s">
        <v>52</v>
      </c>
      <c r="C47" s="115">
        <f>C48-SUM(C27:C46)</f>
        <v>5.0757314781600016</v>
      </c>
      <c r="D47" s="115">
        <f>D48-SUM(D27:D46)</f>
        <v>4.9595797730620035</v>
      </c>
      <c r="E47" s="115">
        <f>E48-SUM(E27:E46)</f>
        <v>5.0606953083689916</v>
      </c>
      <c r="F47" s="115">
        <f>F48-SUM(F27:F46)</f>
        <v>5.0820570570379999</v>
      </c>
      <c r="G47" s="19"/>
      <c r="H47" s="116">
        <f t="shared" ref="H47:J48" si="3">D47-C47</f>
        <v>-0.1161517050979981</v>
      </c>
      <c r="I47" s="116">
        <f t="shared" si="3"/>
        <v>0.10111553530698814</v>
      </c>
      <c r="J47" s="116">
        <f t="shared" si="3"/>
        <v>2.1361748669008307E-2</v>
      </c>
      <c r="K47" s="27"/>
    </row>
    <row r="48" spans="2:11" x14ac:dyDescent="0.25">
      <c r="B48" s="6" t="s">
        <v>111</v>
      </c>
      <c r="C48" s="85">
        <v>57.470752378</v>
      </c>
      <c r="D48" s="85">
        <v>56.848209888</v>
      </c>
      <c r="E48" s="85">
        <v>57.256407795999998</v>
      </c>
      <c r="F48" s="85">
        <v>57.918412861999997</v>
      </c>
      <c r="G48" s="12"/>
      <c r="H48" s="87">
        <f t="shared" si="3"/>
        <v>-0.62254249000000073</v>
      </c>
      <c r="I48" s="87">
        <f t="shared" si="3"/>
        <v>0.40819790799999822</v>
      </c>
      <c r="J48" s="87">
        <f t="shared" si="3"/>
        <v>0.66200506599999898</v>
      </c>
      <c r="K48" s="27"/>
    </row>
    <row r="49" spans="2:2" x14ac:dyDescent="0.25">
      <c r="B49" t="s">
        <v>361</v>
      </c>
    </row>
  </sheetData>
  <sortState ref="B27:K46">
    <sortCondition descending="1" ref="K27:K46"/>
    <sortCondition ref="B27:B46"/>
  </sortState>
  <mergeCells count="1">
    <mergeCell ref="C25:F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2:J56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9" x14ac:dyDescent="0.25">
      <c r="A25" s="4"/>
      <c r="B25" s="4"/>
      <c r="C25" s="4" t="s">
        <v>29</v>
      </c>
      <c r="D25" s="4" t="s">
        <v>25</v>
      </c>
      <c r="E25" s="4" t="s">
        <v>3</v>
      </c>
      <c r="G25" s="212" t="s">
        <v>65</v>
      </c>
      <c r="H25" s="212"/>
      <c r="I25" s="212"/>
    </row>
    <row r="26" spans="1:9" x14ac:dyDescent="0.25">
      <c r="A26" s="4"/>
      <c r="B26" s="4"/>
      <c r="C26" s="4" t="s">
        <v>24</v>
      </c>
      <c r="D26" s="4" t="s">
        <v>28</v>
      </c>
      <c r="E26" s="4" t="s">
        <v>8</v>
      </c>
      <c r="G26" s="26" t="s">
        <v>29</v>
      </c>
      <c r="H26" s="26" t="s">
        <v>25</v>
      </c>
      <c r="I26" s="26" t="s">
        <v>3</v>
      </c>
    </row>
    <row r="27" spans="1:9" x14ac:dyDescent="0.25">
      <c r="A27" s="6" t="s">
        <v>30</v>
      </c>
      <c r="B27" s="6" t="s">
        <v>121</v>
      </c>
      <c r="C27" s="209" t="s">
        <v>63</v>
      </c>
      <c r="D27" s="209"/>
      <c r="E27" s="46" t="s">
        <v>64</v>
      </c>
      <c r="F27" s="12"/>
      <c r="G27" s="6" t="s">
        <v>24</v>
      </c>
      <c r="H27" s="6" t="s">
        <v>28</v>
      </c>
      <c r="I27" s="6" t="s">
        <v>8</v>
      </c>
    </row>
    <row r="28" spans="1:9" x14ac:dyDescent="0.25">
      <c r="A28" s="4" t="s">
        <v>366</v>
      </c>
      <c r="B28" s="123">
        <v>41275</v>
      </c>
      <c r="C28" s="7">
        <v>52.247099059</v>
      </c>
      <c r="D28" s="7">
        <v>90.310720476</v>
      </c>
      <c r="E28" s="7">
        <v>94.325800000000001</v>
      </c>
      <c r="G28" s="41"/>
      <c r="H28" s="41"/>
      <c r="I28" s="41"/>
    </row>
    <row r="29" spans="1:9" x14ac:dyDescent="0.25">
      <c r="A29" s="4" t="s">
        <v>367</v>
      </c>
      <c r="B29" s="124">
        <v>41365</v>
      </c>
      <c r="C29" s="7">
        <v>52.906622001999999</v>
      </c>
      <c r="D29" s="7">
        <v>91.032033534999997</v>
      </c>
      <c r="E29" s="7">
        <v>94.049093749999997</v>
      </c>
      <c r="G29" s="41"/>
      <c r="H29" s="41"/>
      <c r="I29" s="41"/>
    </row>
    <row r="30" spans="1:9" x14ac:dyDescent="0.25">
      <c r="A30" s="4" t="s">
        <v>368</v>
      </c>
      <c r="B30" s="124">
        <v>41456</v>
      </c>
      <c r="C30" s="7">
        <v>53.805403824000003</v>
      </c>
      <c r="D30" s="7">
        <v>92.058688145999994</v>
      </c>
      <c r="E30" s="7">
        <v>105.83074999999999</v>
      </c>
      <c r="G30" s="41"/>
      <c r="H30" s="41"/>
      <c r="I30" s="41"/>
    </row>
    <row r="31" spans="1:9" x14ac:dyDescent="0.25">
      <c r="A31" s="4" t="s">
        <v>369</v>
      </c>
      <c r="B31" s="124">
        <v>41548</v>
      </c>
      <c r="C31" s="7">
        <v>54.647129327999998</v>
      </c>
      <c r="D31" s="7">
        <v>92.302874768999999</v>
      </c>
      <c r="E31" s="7">
        <v>97.496546875000007</v>
      </c>
      <c r="G31" s="41"/>
      <c r="H31" s="41"/>
      <c r="I31" s="41"/>
    </row>
    <row r="32" spans="1:9" x14ac:dyDescent="0.25">
      <c r="A32" s="4" t="s">
        <v>370</v>
      </c>
      <c r="B32" s="124">
        <v>41640</v>
      </c>
      <c r="C32" s="7">
        <v>54.531613690999997</v>
      </c>
      <c r="D32" s="7">
        <v>91.914385476000007</v>
      </c>
      <c r="E32" s="7">
        <v>98.678098360999996</v>
      </c>
      <c r="G32" s="38">
        <f>C32-C28</f>
        <v>2.2845146319999969</v>
      </c>
      <c r="H32" s="38">
        <f>D32-D28</f>
        <v>1.6036650000000066</v>
      </c>
      <c r="I32" s="38">
        <f>E32-E28</f>
        <v>4.3522983609999955</v>
      </c>
    </row>
    <row r="33" spans="1:10" x14ac:dyDescent="0.25">
      <c r="A33" s="4" t="s">
        <v>371</v>
      </c>
      <c r="B33" s="124">
        <v>41730</v>
      </c>
      <c r="C33" s="7">
        <v>55.501011955000003</v>
      </c>
      <c r="D33" s="7">
        <v>91.771393586000002</v>
      </c>
      <c r="E33" s="7">
        <v>103.34666667</v>
      </c>
      <c r="G33" s="38">
        <f t="shared" ref="G33:G51" si="0">C33-C29</f>
        <v>2.5943899530000039</v>
      </c>
      <c r="H33" s="38">
        <f t="shared" ref="H33:H51" si="1">D33-D29</f>
        <v>0.73936005100000557</v>
      </c>
      <c r="I33" s="38">
        <f t="shared" ref="I33:I51" si="2">E33-E29</f>
        <v>9.2975729200000075</v>
      </c>
    </row>
    <row r="34" spans="1:10" x14ac:dyDescent="0.25">
      <c r="A34" s="4" t="s">
        <v>372</v>
      </c>
      <c r="B34" s="124">
        <v>41821</v>
      </c>
      <c r="C34" s="7">
        <v>56.122390254000003</v>
      </c>
      <c r="D34" s="7">
        <v>93.118956936999993</v>
      </c>
      <c r="E34" s="7">
        <v>97.869109374999994</v>
      </c>
      <c r="G34" s="38">
        <f t="shared" si="0"/>
        <v>2.31698643</v>
      </c>
      <c r="H34" s="38">
        <f t="shared" si="1"/>
        <v>1.0602687909999986</v>
      </c>
      <c r="I34" s="38">
        <f t="shared" si="2"/>
        <v>-7.9616406250000011</v>
      </c>
      <c r="J34" t="s">
        <v>168</v>
      </c>
    </row>
    <row r="35" spans="1:10" x14ac:dyDescent="0.25">
      <c r="A35" s="4" t="s">
        <v>373</v>
      </c>
      <c r="B35" s="124">
        <v>41913</v>
      </c>
      <c r="C35" s="7">
        <v>57.368492476999997</v>
      </c>
      <c r="D35" s="7">
        <v>93.645288304999994</v>
      </c>
      <c r="E35" s="7">
        <v>73.210968750000006</v>
      </c>
      <c r="G35" s="38">
        <f t="shared" si="0"/>
        <v>2.7213631489999983</v>
      </c>
      <c r="H35" s="38">
        <f t="shared" si="1"/>
        <v>1.3424135359999951</v>
      </c>
      <c r="I35" s="38">
        <f t="shared" si="2"/>
        <v>-24.285578125000001</v>
      </c>
    </row>
    <row r="36" spans="1:10" x14ac:dyDescent="0.25">
      <c r="A36" s="4" t="s">
        <v>374</v>
      </c>
      <c r="B36" s="124">
        <v>42005</v>
      </c>
      <c r="C36" s="7">
        <v>57.126623262000003</v>
      </c>
      <c r="D36" s="7">
        <v>93.409240484999998</v>
      </c>
      <c r="E36" s="7">
        <v>48.484295082000003</v>
      </c>
      <c r="G36" s="38">
        <f t="shared" si="0"/>
        <v>2.5950095710000056</v>
      </c>
      <c r="H36" s="38">
        <f t="shared" si="1"/>
        <v>1.4948550089999912</v>
      </c>
      <c r="I36" s="38">
        <f t="shared" si="2"/>
        <v>-50.193803278999994</v>
      </c>
    </row>
    <row r="37" spans="1:10" x14ac:dyDescent="0.25">
      <c r="A37" s="4" t="s">
        <v>375</v>
      </c>
      <c r="B37" s="124">
        <v>42095</v>
      </c>
      <c r="C37" s="7">
        <v>57.158603651</v>
      </c>
      <c r="D37" s="7">
        <v>93.532649388999999</v>
      </c>
      <c r="E37" s="7">
        <v>57.854460316999997</v>
      </c>
      <c r="G37" s="38">
        <f t="shared" si="0"/>
        <v>1.6575916959999972</v>
      </c>
      <c r="H37" s="38">
        <f t="shared" si="1"/>
        <v>1.7612558029999974</v>
      </c>
      <c r="I37" s="38">
        <f t="shared" si="2"/>
        <v>-45.492206353000007</v>
      </c>
    </row>
    <row r="38" spans="1:10" x14ac:dyDescent="0.25">
      <c r="A38" s="4" t="s">
        <v>376</v>
      </c>
      <c r="B38" s="124">
        <v>42186</v>
      </c>
      <c r="C38" s="7">
        <v>57.674542490999997</v>
      </c>
      <c r="D38" s="7">
        <v>95.267543869999997</v>
      </c>
      <c r="E38" s="7">
        <v>46.553676922999998</v>
      </c>
      <c r="G38" s="38">
        <f t="shared" si="0"/>
        <v>1.5521522369999943</v>
      </c>
      <c r="H38" s="38">
        <f t="shared" si="1"/>
        <v>2.1485869330000043</v>
      </c>
      <c r="I38" s="38">
        <f t="shared" si="2"/>
        <v>-51.315432451999996</v>
      </c>
    </row>
    <row r="39" spans="1:10" x14ac:dyDescent="0.25">
      <c r="A39" s="4" t="s">
        <v>377</v>
      </c>
      <c r="B39" s="124">
        <v>42278</v>
      </c>
      <c r="C39" s="7">
        <v>57.912366120000002</v>
      </c>
      <c r="D39" s="7">
        <v>94.331357057999995</v>
      </c>
      <c r="E39" s="7">
        <v>41.9363125</v>
      </c>
      <c r="G39" s="38">
        <f t="shared" si="0"/>
        <v>0.54387364300000485</v>
      </c>
      <c r="H39" s="38">
        <f t="shared" si="1"/>
        <v>0.6860687530000007</v>
      </c>
      <c r="I39" s="38">
        <f t="shared" si="2"/>
        <v>-31.274656250000007</v>
      </c>
    </row>
    <row r="40" spans="1:10" x14ac:dyDescent="0.25">
      <c r="A40" s="4" t="s">
        <v>378</v>
      </c>
      <c r="B40" s="124">
        <v>42370</v>
      </c>
      <c r="C40" s="7">
        <v>57.123643784000002</v>
      </c>
      <c r="D40" s="7">
        <v>94.265905841999995</v>
      </c>
      <c r="E40" s="7">
        <v>33.351262294999998</v>
      </c>
      <c r="G40" s="38">
        <f t="shared" si="0"/>
        <v>-2.9794780000003129E-3</v>
      </c>
      <c r="H40" s="38">
        <f t="shared" si="1"/>
        <v>0.85666535699999713</v>
      </c>
      <c r="I40" s="38">
        <f t="shared" si="2"/>
        <v>-15.133032787000005</v>
      </c>
    </row>
    <row r="41" spans="1:10" x14ac:dyDescent="0.25">
      <c r="A41" s="4" t="s">
        <v>379</v>
      </c>
      <c r="B41" s="124">
        <v>42461</v>
      </c>
      <c r="C41" s="7">
        <v>56.302673861999999</v>
      </c>
      <c r="D41" s="7">
        <v>95.432977269000006</v>
      </c>
      <c r="E41" s="7">
        <v>45.46</v>
      </c>
      <c r="G41" s="38">
        <f t="shared" si="0"/>
        <v>-0.85592978900000105</v>
      </c>
      <c r="H41" s="38">
        <f t="shared" si="1"/>
        <v>1.9003278800000061</v>
      </c>
      <c r="I41" s="38">
        <f t="shared" si="2"/>
        <v>-12.394460316999997</v>
      </c>
    </row>
    <row r="42" spans="1:10" x14ac:dyDescent="0.25">
      <c r="A42" s="4" t="s">
        <v>380</v>
      </c>
      <c r="B42" s="124">
        <v>42552</v>
      </c>
      <c r="C42" s="7">
        <v>56.632449053999999</v>
      </c>
      <c r="D42" s="7">
        <v>96.782833199999999</v>
      </c>
      <c r="E42" s="7">
        <v>44.851468750000002</v>
      </c>
      <c r="G42" s="38">
        <f t="shared" si="0"/>
        <v>-1.0420934369999983</v>
      </c>
      <c r="H42" s="38">
        <f t="shared" si="1"/>
        <v>1.5152893300000017</v>
      </c>
      <c r="I42" s="38">
        <f t="shared" si="2"/>
        <v>-1.7022081729999954</v>
      </c>
    </row>
    <row r="43" spans="1:10" x14ac:dyDescent="0.25">
      <c r="A43" s="4" t="s">
        <v>381</v>
      </c>
      <c r="B43" s="124">
        <v>42644</v>
      </c>
      <c r="C43" s="7">
        <v>57.331136960999999</v>
      </c>
      <c r="D43" s="7">
        <v>95.795621647999994</v>
      </c>
      <c r="E43" s="7">
        <v>49.195703125000001</v>
      </c>
      <c r="G43" s="38">
        <f t="shared" si="0"/>
        <v>-0.58122915900000294</v>
      </c>
      <c r="H43" s="38">
        <f t="shared" si="1"/>
        <v>1.4642645899999991</v>
      </c>
      <c r="I43" s="38">
        <f t="shared" si="2"/>
        <v>7.2593906250000018</v>
      </c>
    </row>
    <row r="44" spans="1:10" x14ac:dyDescent="0.25">
      <c r="A44" s="4" t="s">
        <v>382</v>
      </c>
      <c r="B44" s="124">
        <v>42736</v>
      </c>
      <c r="C44" s="7">
        <v>56.555200292000002</v>
      </c>
      <c r="D44" s="7">
        <v>95.785376650000003</v>
      </c>
      <c r="E44" s="7">
        <v>52</v>
      </c>
      <c r="G44" s="38">
        <f t="shared" si="0"/>
        <v>-0.56844349200000011</v>
      </c>
      <c r="H44" s="38">
        <f t="shared" si="1"/>
        <v>1.5194708080000083</v>
      </c>
      <c r="I44" s="38">
        <f t="shared" si="2"/>
        <v>18.648737705000002</v>
      </c>
    </row>
    <row r="45" spans="1:10" x14ac:dyDescent="0.25">
      <c r="A45" s="4" t="s">
        <v>383</v>
      </c>
      <c r="B45" s="124">
        <v>42826</v>
      </c>
      <c r="C45" s="7">
        <v>57.145174676000003</v>
      </c>
      <c r="D45" s="7">
        <v>97.017000089999996</v>
      </c>
      <c r="E45" s="7">
        <v>52</v>
      </c>
      <c r="G45" s="38">
        <f t="shared" si="0"/>
        <v>0.84250081400000454</v>
      </c>
      <c r="H45" s="38">
        <f t="shared" si="1"/>
        <v>1.5840228209999907</v>
      </c>
      <c r="I45" s="38">
        <f t="shared" si="2"/>
        <v>6.5399999999999991</v>
      </c>
    </row>
    <row r="46" spans="1:10" x14ac:dyDescent="0.25">
      <c r="A46" s="4" t="s">
        <v>384</v>
      </c>
      <c r="B46" s="124">
        <v>42917</v>
      </c>
      <c r="C46" s="7">
        <v>57.518151922999998</v>
      </c>
      <c r="D46" s="7">
        <v>98.392021968999998</v>
      </c>
      <c r="E46" s="7">
        <v>53</v>
      </c>
      <c r="G46" s="38">
        <f t="shared" si="0"/>
        <v>0.88570286899999928</v>
      </c>
      <c r="H46" s="38">
        <f t="shared" si="1"/>
        <v>1.6091887689999993</v>
      </c>
      <c r="I46" s="38">
        <f t="shared" si="2"/>
        <v>8.1485312499999978</v>
      </c>
    </row>
    <row r="47" spans="1:10" x14ac:dyDescent="0.25">
      <c r="A47" s="4" t="s">
        <v>385</v>
      </c>
      <c r="B47" s="124">
        <v>43009</v>
      </c>
      <c r="C47" s="7">
        <v>57.790651597</v>
      </c>
      <c r="D47" s="7">
        <v>97.563438896999997</v>
      </c>
      <c r="E47" s="7">
        <v>53</v>
      </c>
      <c r="G47" s="38">
        <f t="shared" si="0"/>
        <v>0.45951463600000153</v>
      </c>
      <c r="H47" s="38">
        <f t="shared" si="1"/>
        <v>1.7678172490000037</v>
      </c>
      <c r="I47" s="38">
        <f t="shared" si="2"/>
        <v>3.8042968749999986</v>
      </c>
    </row>
    <row r="48" spans="1:10" x14ac:dyDescent="0.25">
      <c r="A48" s="4" t="s">
        <v>386</v>
      </c>
      <c r="B48" s="124">
        <v>43101</v>
      </c>
      <c r="C48" s="7">
        <v>57.148794694999999</v>
      </c>
      <c r="D48" s="7">
        <v>97.351110500999994</v>
      </c>
      <c r="E48" s="7">
        <v>53</v>
      </c>
      <c r="G48" s="38">
        <f t="shared" si="0"/>
        <v>0.59359440299999733</v>
      </c>
      <c r="H48" s="38">
        <f t="shared" si="1"/>
        <v>1.5657338509999903</v>
      </c>
      <c r="I48" s="38">
        <f t="shared" si="2"/>
        <v>1</v>
      </c>
    </row>
    <row r="49" spans="1:9" x14ac:dyDescent="0.25">
      <c r="A49" s="4" t="s">
        <v>387</v>
      </c>
      <c r="B49" s="124">
        <v>43191</v>
      </c>
      <c r="C49" s="7">
        <v>57.967936315000003</v>
      </c>
      <c r="D49" s="7">
        <v>98.538085097000007</v>
      </c>
      <c r="E49" s="7">
        <v>54.671875</v>
      </c>
      <c r="G49" s="38">
        <f t="shared" si="0"/>
        <v>0.82276163899999943</v>
      </c>
      <c r="H49" s="38">
        <f t="shared" si="1"/>
        <v>1.5210850070000106</v>
      </c>
      <c r="I49" s="38">
        <f t="shared" si="2"/>
        <v>2.671875</v>
      </c>
    </row>
    <row r="50" spans="1:9" x14ac:dyDescent="0.25">
      <c r="A50" s="4" t="s">
        <v>388</v>
      </c>
      <c r="B50" s="124">
        <v>43282</v>
      </c>
      <c r="C50" s="7">
        <v>58.139279193</v>
      </c>
      <c r="D50" s="7">
        <v>99.878770028000005</v>
      </c>
      <c r="E50" s="7">
        <v>55.666666667000001</v>
      </c>
      <c r="G50" s="38">
        <f t="shared" si="0"/>
        <v>0.62112727000000234</v>
      </c>
      <c r="H50" s="38">
        <f t="shared" si="1"/>
        <v>1.4867480590000071</v>
      </c>
      <c r="I50" s="38">
        <f t="shared" si="2"/>
        <v>2.6666666670000012</v>
      </c>
    </row>
    <row r="51" spans="1:9" x14ac:dyDescent="0.25">
      <c r="A51" s="6" t="s">
        <v>389</v>
      </c>
      <c r="B51" s="125">
        <v>43374</v>
      </c>
      <c r="C51" s="85">
        <v>58.401448713999997</v>
      </c>
      <c r="D51" s="85">
        <v>99.033797887000006</v>
      </c>
      <c r="E51" s="85">
        <v>57.3125</v>
      </c>
      <c r="F51" s="12"/>
      <c r="G51" s="86">
        <f t="shared" si="0"/>
        <v>0.61079711699999706</v>
      </c>
      <c r="H51" s="86">
        <f t="shared" si="1"/>
        <v>1.4703589900000082</v>
      </c>
      <c r="I51" s="86">
        <f t="shared" si="2"/>
        <v>4.3125</v>
      </c>
    </row>
    <row r="52" spans="1:9" x14ac:dyDescent="0.25">
      <c r="A52" t="s">
        <v>361</v>
      </c>
      <c r="D52" s="7"/>
    </row>
    <row r="53" spans="1:9" x14ac:dyDescent="0.25">
      <c r="D53" s="7"/>
    </row>
    <row r="54" spans="1:9" x14ac:dyDescent="0.25">
      <c r="A54" s="6"/>
      <c r="B54" s="6" t="s">
        <v>0</v>
      </c>
    </row>
    <row r="55" spans="1:9" x14ac:dyDescent="0.25">
      <c r="A55">
        <v>12.5</v>
      </c>
      <c r="B55" s="22">
        <v>-6</v>
      </c>
    </row>
    <row r="56" spans="1:9" x14ac:dyDescent="0.25">
      <c r="A56">
        <v>12.5</v>
      </c>
      <c r="B56" s="22">
        <v>6</v>
      </c>
    </row>
  </sheetData>
  <mergeCells count="2">
    <mergeCell ref="G25:I25"/>
    <mergeCell ref="C27:D27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2:D48"/>
  <sheetViews>
    <sheetView workbookViewId="0"/>
  </sheetViews>
  <sheetFormatPr defaultRowHeight="12.5" x14ac:dyDescent="0.25"/>
  <cols>
    <col min="2" max="2" width="9.1796875" style="7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4" x14ac:dyDescent="0.25">
      <c r="B25" s="4"/>
      <c r="C25" s="8" t="s">
        <v>54</v>
      </c>
    </row>
    <row r="26" spans="2:4" x14ac:dyDescent="0.25">
      <c r="B26" s="4"/>
      <c r="C26" s="8" t="s">
        <v>31</v>
      </c>
      <c r="D26" t="s">
        <v>390</v>
      </c>
    </row>
    <row r="27" spans="2:4" x14ac:dyDescent="0.25">
      <c r="B27" s="6" t="s">
        <v>17</v>
      </c>
      <c r="C27" s="43" t="s">
        <v>63</v>
      </c>
      <c r="D27" s="12"/>
    </row>
    <row r="28" spans="2:4" x14ac:dyDescent="0.25">
      <c r="B28" s="20">
        <v>2005</v>
      </c>
      <c r="C28" s="189"/>
      <c r="D28" s="7">
        <f>AVERAGE($C$29:$C$39)</f>
        <v>2.2613268691272728</v>
      </c>
    </row>
    <row r="29" spans="2:4" x14ac:dyDescent="0.25">
      <c r="B29">
        <v>2006</v>
      </c>
      <c r="C29" s="38">
        <v>1.4677147728</v>
      </c>
      <c r="D29" s="7">
        <f>AVERAGE($C$29:$C$39)</f>
        <v>2.2613268691272728</v>
      </c>
    </row>
    <row r="30" spans="2:4" x14ac:dyDescent="0.25">
      <c r="B30">
        <v>2007</v>
      </c>
      <c r="C30" s="38">
        <v>2.1071494646</v>
      </c>
      <c r="D30" s="7">
        <f t="shared" ref="D30:D41" si="0">AVERAGE($C$29:$C$39)</f>
        <v>2.2613268691272728</v>
      </c>
    </row>
    <row r="31" spans="2:4" x14ac:dyDescent="0.25">
      <c r="B31">
        <v>2008</v>
      </c>
      <c r="C31" s="38">
        <v>1.403860009</v>
      </c>
      <c r="D31" s="7">
        <f t="shared" si="0"/>
        <v>2.2613268691272728</v>
      </c>
    </row>
    <row r="32" spans="2:4" x14ac:dyDescent="0.25">
      <c r="B32">
        <v>2009</v>
      </c>
      <c r="C32" s="38">
        <v>3.7970625840999999</v>
      </c>
      <c r="D32" s="7">
        <f t="shared" si="0"/>
        <v>2.2613268691272728</v>
      </c>
    </row>
    <row r="33" spans="2:4" x14ac:dyDescent="0.25">
      <c r="B33">
        <v>2010</v>
      </c>
      <c r="C33" s="38">
        <v>3.9796438959999998</v>
      </c>
      <c r="D33" s="7">
        <f t="shared" si="0"/>
        <v>2.2613268691272728</v>
      </c>
    </row>
    <row r="34" spans="2:4" x14ac:dyDescent="0.25">
      <c r="B34">
        <v>2011</v>
      </c>
      <c r="C34" s="38">
        <v>3.0465753806999998</v>
      </c>
      <c r="D34" s="7">
        <f t="shared" si="0"/>
        <v>2.2613268691272728</v>
      </c>
    </row>
    <row r="35" spans="2:4" x14ac:dyDescent="0.25">
      <c r="B35">
        <v>2012</v>
      </c>
      <c r="C35" s="38">
        <v>2.1221857922999998</v>
      </c>
      <c r="D35" s="7">
        <f t="shared" si="0"/>
        <v>2.2613268691272728</v>
      </c>
    </row>
    <row r="36" spans="2:4" x14ac:dyDescent="0.25">
      <c r="B36">
        <v>2013</v>
      </c>
      <c r="C36" s="38">
        <v>2.1571123386000002</v>
      </c>
      <c r="D36" s="7">
        <f t="shared" si="0"/>
        <v>2.2613268691272728</v>
      </c>
    </row>
    <row r="37" spans="2:4" x14ac:dyDescent="0.25">
      <c r="B37">
        <v>2014</v>
      </c>
      <c r="C37" s="38">
        <v>2.0732191962000002</v>
      </c>
      <c r="D37" s="7">
        <f t="shared" si="0"/>
        <v>2.2613268691272728</v>
      </c>
    </row>
    <row r="38" spans="2:4" x14ac:dyDescent="0.25">
      <c r="B38">
        <v>2015</v>
      </c>
      <c r="C38" s="38">
        <v>1.4588781369999999</v>
      </c>
      <c r="D38" s="7">
        <f t="shared" si="0"/>
        <v>2.2613268691272728</v>
      </c>
    </row>
    <row r="39" spans="2:4" x14ac:dyDescent="0.25">
      <c r="B39">
        <v>2016</v>
      </c>
      <c r="C39" s="38">
        <v>1.2611939890999999</v>
      </c>
      <c r="D39" s="7">
        <f t="shared" si="0"/>
        <v>2.2613268691272728</v>
      </c>
    </row>
    <row r="40" spans="2:4" x14ac:dyDescent="0.25">
      <c r="B40">
        <v>2017</v>
      </c>
      <c r="C40" s="38">
        <v>1.2602465753000001</v>
      </c>
      <c r="D40" s="7">
        <f t="shared" si="0"/>
        <v>2.2613268691272728</v>
      </c>
    </row>
    <row r="41" spans="2:4" x14ac:dyDescent="0.25">
      <c r="B41">
        <v>2018</v>
      </c>
      <c r="C41" s="38">
        <v>1.1575342466</v>
      </c>
      <c r="D41" s="7">
        <f t="shared" si="0"/>
        <v>2.2613268691272728</v>
      </c>
    </row>
    <row r="42" spans="2:4" x14ac:dyDescent="0.25">
      <c r="B42" s="12"/>
      <c r="C42" s="38"/>
      <c r="D42" s="85"/>
    </row>
    <row r="43" spans="2:4" x14ac:dyDescent="0.25">
      <c r="B43" t="s">
        <v>361</v>
      </c>
    </row>
    <row r="44" spans="2:4" x14ac:dyDescent="0.25">
      <c r="B44" t="str">
        <f>"Note: Shaded area represents "&amp;$D$26&amp;" ("&amp;ROUND($D$42,1)&amp;" million barrels per day)."</f>
        <v>Note: Shaded area represents 2006-2016 average (0 million barrels per day).</v>
      </c>
    </row>
    <row r="45" spans="2:4" x14ac:dyDescent="0.25">
      <c r="B45"/>
    </row>
    <row r="46" spans="2:4" x14ac:dyDescent="0.25">
      <c r="B46" s="6"/>
      <c r="C46" s="143" t="s">
        <v>0</v>
      </c>
    </row>
    <row r="47" spans="2:4" x14ac:dyDescent="0.25">
      <c r="B47">
        <v>11</v>
      </c>
      <c r="C47">
        <v>0</v>
      </c>
    </row>
    <row r="48" spans="2:4" x14ac:dyDescent="0.25">
      <c r="B48" s="12">
        <v>11</v>
      </c>
      <c r="C48" s="12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2:H118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8" x14ac:dyDescent="0.25">
      <c r="B25" s="213" t="s">
        <v>309</v>
      </c>
      <c r="C25" s="214"/>
      <c r="D25" s="214"/>
      <c r="E25" s="214"/>
    </row>
    <row r="26" spans="1:8" x14ac:dyDescent="0.25">
      <c r="B26" s="214"/>
      <c r="C26" s="214"/>
      <c r="D26" s="214"/>
      <c r="E26" s="214"/>
    </row>
    <row r="27" spans="1:8" x14ac:dyDescent="0.25">
      <c r="A27" s="4"/>
      <c r="B27" s="106" t="s">
        <v>310</v>
      </c>
      <c r="C27" s="212" t="s">
        <v>391</v>
      </c>
      <c r="D27" s="212"/>
      <c r="E27" s="212"/>
    </row>
    <row r="28" spans="1:8" x14ac:dyDescent="0.25">
      <c r="A28" s="6"/>
      <c r="B28" s="6" t="s">
        <v>24</v>
      </c>
      <c r="C28" s="57" t="s">
        <v>13</v>
      </c>
      <c r="D28" s="57" t="s">
        <v>14</v>
      </c>
      <c r="E28" s="58" t="s">
        <v>23</v>
      </c>
    </row>
    <row r="29" spans="1:8" x14ac:dyDescent="0.25">
      <c r="A29" s="2">
        <v>40909</v>
      </c>
      <c r="B29" s="16">
        <v>55.423987791000002</v>
      </c>
      <c r="C29" s="61">
        <f>+MIN($B$29,$B$41,$B$53,$B$65,$B$77)</f>
        <v>54.663631402</v>
      </c>
      <c r="D29" s="61">
        <f>+MAX($B$29,$B$41,$B$53,$B$65,$B$77)</f>
        <v>62.995830982000001</v>
      </c>
      <c r="E29" s="22">
        <f t="shared" ref="E29:E92" si="0">D29-C29</f>
        <v>8.332199580000001</v>
      </c>
      <c r="G29" s="61"/>
      <c r="H29" s="22"/>
    </row>
    <row r="30" spans="1:8" x14ac:dyDescent="0.25">
      <c r="A30" s="2">
        <v>40940</v>
      </c>
      <c r="B30" s="16">
        <v>57.32778682</v>
      </c>
      <c r="C30" s="61">
        <f>+MIN($B$30,$B$42,$B$54,$B$66,$B$78)</f>
        <v>56.202044712000003</v>
      </c>
      <c r="D30" s="61">
        <f>+MAX($B$30,$B$42,$B$54,$B$66,$B$78)</f>
        <v>63.824470308999999</v>
      </c>
      <c r="E30" s="22">
        <f t="shared" si="0"/>
        <v>7.6224255969999959</v>
      </c>
      <c r="G30" s="61"/>
      <c r="H30" s="22"/>
    </row>
    <row r="31" spans="1:8" x14ac:dyDescent="0.25">
      <c r="A31" s="2">
        <v>40969</v>
      </c>
      <c r="B31" s="16">
        <v>58.736331839999998</v>
      </c>
      <c r="C31" s="61">
        <f>+MIN($B$31,$B$43,$B$55,$B$67,$B$79)</f>
        <v>56.698923372000003</v>
      </c>
      <c r="D31" s="61">
        <f>+MAX($B$31,$B$43,$B$55,$B$67,$B$79)</f>
        <v>64.861982514000005</v>
      </c>
      <c r="E31" s="22">
        <f t="shared" si="0"/>
        <v>8.1630591420000016</v>
      </c>
      <c r="G31" s="61"/>
      <c r="H31" s="22"/>
    </row>
    <row r="32" spans="1:8" x14ac:dyDescent="0.25">
      <c r="A32" s="2">
        <v>41000</v>
      </c>
      <c r="B32" s="16">
        <v>58.300099748999997</v>
      </c>
      <c r="C32" s="61">
        <f>+MIN($B$32,$B$44,$B$56,$B$68,$B$80)</f>
        <v>57.998471504999998</v>
      </c>
      <c r="D32" s="61">
        <f>+MAX($B$32,$B$44,$B$56,$B$68,$B$80)</f>
        <v>66.161811608999997</v>
      </c>
      <c r="E32" s="22">
        <f t="shared" si="0"/>
        <v>8.1633401039999995</v>
      </c>
      <c r="G32" s="61"/>
      <c r="H32" s="22"/>
    </row>
    <row r="33" spans="1:8" x14ac:dyDescent="0.25">
      <c r="A33" s="2">
        <v>41030</v>
      </c>
      <c r="B33" s="16">
        <v>57.963218824999998</v>
      </c>
      <c r="C33" s="61">
        <f>+MIN($B$33,$B$45,$B$57,$B$69,$B$81)</f>
        <v>57.861926707000002</v>
      </c>
      <c r="D33" s="61">
        <f>+MAX($B$33,$B$45,$B$57,$B$69,$B$81)</f>
        <v>65.156838578999995</v>
      </c>
      <c r="E33" s="22">
        <f t="shared" si="0"/>
        <v>7.294911871999993</v>
      </c>
      <c r="G33" s="61"/>
      <c r="H33" s="22"/>
    </row>
    <row r="34" spans="1:8" x14ac:dyDescent="0.25">
      <c r="A34" s="2">
        <v>41061</v>
      </c>
      <c r="B34" s="16">
        <v>58.027716251999998</v>
      </c>
      <c r="C34" s="61">
        <f>+MIN($B$34,$B$46,$B$58,$B$70,$B$82)</f>
        <v>56.232392965000003</v>
      </c>
      <c r="D34" s="61">
        <f>+MAX($B$34,$B$46,$B$58,$B$70,$B$82)</f>
        <v>65.101607729999998</v>
      </c>
      <c r="E34" s="22">
        <f t="shared" si="0"/>
        <v>8.8692147649999953</v>
      </c>
      <c r="G34" s="61"/>
      <c r="H34" s="22"/>
    </row>
    <row r="35" spans="1:8" x14ac:dyDescent="0.25">
      <c r="A35" s="2">
        <v>41091</v>
      </c>
      <c r="B35" s="16">
        <v>57.816031787999997</v>
      </c>
      <c r="C35" s="61">
        <f>+MIN($B$35,$B$47,$B$59,$B$71,$B$83)</f>
        <v>57.14811486</v>
      </c>
      <c r="D35" s="61">
        <f>+MAX($B$35,$B$47,$B$59,$B$71,$B$83)</f>
        <v>64.321180014999996</v>
      </c>
      <c r="E35" s="22">
        <f t="shared" si="0"/>
        <v>7.1730651549999962</v>
      </c>
      <c r="G35" s="61"/>
      <c r="H35" s="22"/>
    </row>
    <row r="36" spans="1:8" x14ac:dyDescent="0.25">
      <c r="A36" s="2">
        <v>41122</v>
      </c>
      <c r="B36" s="16">
        <v>59.795496497000002</v>
      </c>
      <c r="C36" s="61">
        <f>+MIN($B$36,$B$48,$B$60,$B$72,$B$84)</f>
        <v>57.615733198000001</v>
      </c>
      <c r="D36" s="61">
        <f>+MAX($B$36,$B$48,$B$60,$B$72,$B$84)</f>
        <v>65.215414945999996</v>
      </c>
      <c r="E36" s="22">
        <f t="shared" si="0"/>
        <v>7.5996817479999947</v>
      </c>
      <c r="G36" s="61"/>
      <c r="H36" s="22"/>
    </row>
    <row r="37" spans="1:8" x14ac:dyDescent="0.25">
      <c r="A37" s="2">
        <v>41153</v>
      </c>
      <c r="B37" s="16">
        <v>58.277416475999999</v>
      </c>
      <c r="C37" s="61">
        <f>+MIN($B$37,$B$49,$B$61,$B$73,$B$85)</f>
        <v>57.525133373000003</v>
      </c>
      <c r="D37" s="61">
        <f>+MAX($B$37,$B$49,$B$61,$B$73,$B$85)</f>
        <v>65.529201756000006</v>
      </c>
      <c r="E37" s="22">
        <f t="shared" si="0"/>
        <v>8.0040683830000035</v>
      </c>
      <c r="G37" s="61"/>
      <c r="H37" s="22"/>
    </row>
    <row r="38" spans="1:8" x14ac:dyDescent="0.25">
      <c r="A38" s="2">
        <v>41183</v>
      </c>
      <c r="B38" s="16">
        <v>57.486884387000003</v>
      </c>
      <c r="C38" s="61">
        <f>+MIN($B$38,$B$50,$B$62,$B$74,$B$86)</f>
        <v>56.031841178999997</v>
      </c>
      <c r="D38" s="61">
        <f>+MAX($B$38,$B$50,$B$62,$B$74,$B$86)</f>
        <v>65.627223635000007</v>
      </c>
      <c r="E38" s="22">
        <f t="shared" si="0"/>
        <v>9.5953824560000101</v>
      </c>
      <c r="G38" s="61"/>
      <c r="H38" s="22"/>
    </row>
    <row r="39" spans="1:8" x14ac:dyDescent="0.25">
      <c r="A39" s="2">
        <v>41214</v>
      </c>
      <c r="B39" s="16">
        <v>58.014264038</v>
      </c>
      <c r="C39" s="61">
        <f>+MIN($B$39,$B$51,$B$63,$B$75,$B$87)</f>
        <v>55.884629064999999</v>
      </c>
      <c r="D39" s="61">
        <f>+MAX($B$39,$B$51,$B$63,$B$75,$B$87)</f>
        <v>65.730844121999993</v>
      </c>
      <c r="E39" s="22">
        <f t="shared" si="0"/>
        <v>9.8462150569999949</v>
      </c>
      <c r="G39" s="61"/>
      <c r="H39" s="22"/>
    </row>
    <row r="40" spans="1:8" x14ac:dyDescent="0.25">
      <c r="A40" s="2">
        <v>41244</v>
      </c>
      <c r="B40" s="16">
        <v>57.582879443000003</v>
      </c>
      <c r="C40" s="61">
        <f>+MIN($B$40,$B$52,$B$64,$B$76,$B$88)</f>
        <v>55.707364748000003</v>
      </c>
      <c r="D40" s="61">
        <f>+MAX($B$40,$B$52,$B$64,$B$76,$B$88)</f>
        <v>66.317277899999993</v>
      </c>
      <c r="E40" s="22">
        <f t="shared" si="0"/>
        <v>10.60991315199999</v>
      </c>
      <c r="G40" s="61"/>
      <c r="H40" s="22"/>
    </row>
    <row r="41" spans="1:8" x14ac:dyDescent="0.25">
      <c r="A41" s="2">
        <v>41275</v>
      </c>
      <c r="B41" s="16">
        <v>56.879203527999998</v>
      </c>
      <c r="C41" s="61">
        <f>+MIN($B$29,$B$41,$B$53,$B$65,$B$77)</f>
        <v>54.663631402</v>
      </c>
      <c r="D41" s="61">
        <f>+MAX($B$29,$B$41,$B$53,$B$65,$B$77)</f>
        <v>62.995830982000001</v>
      </c>
      <c r="E41" s="22">
        <f t="shared" si="0"/>
        <v>8.332199580000001</v>
      </c>
      <c r="G41" s="61"/>
      <c r="H41" s="22"/>
    </row>
    <row r="42" spans="1:8" x14ac:dyDescent="0.25">
      <c r="A42" s="2">
        <v>41306</v>
      </c>
      <c r="B42" s="16">
        <v>58.115561388000003</v>
      </c>
      <c r="C42" s="61">
        <f>+MIN($B$30,$B$42,$B$54,$B$66,$B$78)</f>
        <v>56.202044712000003</v>
      </c>
      <c r="D42" s="61">
        <f>+MAX($B$30,$B$42,$B$54,$B$66,$B$78)</f>
        <v>63.824470308999999</v>
      </c>
      <c r="E42" s="22">
        <f t="shared" si="0"/>
        <v>7.6224255969999959</v>
      </c>
      <c r="G42" s="61"/>
      <c r="H42" s="22"/>
    </row>
    <row r="43" spans="1:8" x14ac:dyDescent="0.25">
      <c r="A43" s="2">
        <v>41334</v>
      </c>
      <c r="B43" s="16">
        <v>57.464447479</v>
      </c>
      <c r="C43" s="61">
        <f>+MIN($B$31,$B$43,$B$55,$B$67,$B$79)</f>
        <v>56.698923372000003</v>
      </c>
      <c r="D43" s="61">
        <f>+MAX($B$31,$B$43,$B$55,$B$67,$B$79)</f>
        <v>64.861982514000005</v>
      </c>
      <c r="E43" s="22">
        <f t="shared" si="0"/>
        <v>8.1630591420000016</v>
      </c>
      <c r="G43" s="61"/>
      <c r="H43" s="22"/>
    </row>
    <row r="44" spans="1:8" x14ac:dyDescent="0.25">
      <c r="A44" s="2">
        <v>41365</v>
      </c>
      <c r="B44" s="16">
        <v>58.038477231999998</v>
      </c>
      <c r="C44" s="61">
        <f>+MIN($B$32,$B$44,$B$56,$B$68,$B$80)</f>
        <v>57.998471504999998</v>
      </c>
      <c r="D44" s="61">
        <f>+MAX($B$32,$B$44,$B$56,$B$68,$B$80)</f>
        <v>66.161811608999997</v>
      </c>
      <c r="E44" s="22">
        <f t="shared" si="0"/>
        <v>8.1633401039999995</v>
      </c>
      <c r="G44" s="61"/>
      <c r="H44" s="22"/>
    </row>
    <row r="45" spans="1:8" x14ac:dyDescent="0.25">
      <c r="A45" s="2">
        <v>41395</v>
      </c>
      <c r="B45" s="16">
        <v>57.861926707000002</v>
      </c>
      <c r="C45" s="61">
        <f>+MIN($B$33,$B$45,$B$57,$B$69,$B$81)</f>
        <v>57.861926707000002</v>
      </c>
      <c r="D45" s="61">
        <f>+MAX($B$33,$B$45,$B$57,$B$69,$B$81)</f>
        <v>65.156838578999995</v>
      </c>
      <c r="E45" s="22">
        <f t="shared" si="0"/>
        <v>7.294911871999993</v>
      </c>
      <c r="G45" s="61"/>
      <c r="H45" s="22"/>
    </row>
    <row r="46" spans="1:8" x14ac:dyDescent="0.25">
      <c r="A46" s="2">
        <v>41426</v>
      </c>
      <c r="B46" s="16">
        <v>56.232392965000003</v>
      </c>
      <c r="C46" s="61">
        <f>+MIN($B$34,$B$46,$B$58,$B$70,$B$82)</f>
        <v>56.232392965000003</v>
      </c>
      <c r="D46" s="61">
        <f>+MAX($B$34,$B$46,$B$58,$B$70,$B$82)</f>
        <v>65.101607729999998</v>
      </c>
      <c r="E46" s="22">
        <f t="shared" si="0"/>
        <v>8.8692147649999953</v>
      </c>
      <c r="G46" s="61"/>
      <c r="H46" s="22"/>
    </row>
    <row r="47" spans="1:8" x14ac:dyDescent="0.25">
      <c r="A47" s="2">
        <v>41456</v>
      </c>
      <c r="B47" s="16">
        <v>57.14811486</v>
      </c>
      <c r="C47" s="61">
        <f>+MIN($B$35,$B$47,$B$59,$B$71,$B$83)</f>
        <v>57.14811486</v>
      </c>
      <c r="D47" s="61">
        <f>+MAX($B$35,$B$47,$B$59,$B$71,$B$83)</f>
        <v>64.321180014999996</v>
      </c>
      <c r="E47" s="22">
        <f t="shared" si="0"/>
        <v>7.1730651549999962</v>
      </c>
      <c r="G47" s="61"/>
      <c r="H47" s="22"/>
    </row>
    <row r="48" spans="1:8" x14ac:dyDescent="0.25">
      <c r="A48" s="2">
        <v>41487</v>
      </c>
      <c r="B48" s="16">
        <v>57.615733198000001</v>
      </c>
      <c r="C48" s="61">
        <f>+MIN($B$36,$B$48,$B$60,$B$72,$B$84)</f>
        <v>57.615733198000001</v>
      </c>
      <c r="D48" s="61">
        <f>+MAX($B$36,$B$48,$B$60,$B$72,$B$84)</f>
        <v>65.215414945999996</v>
      </c>
      <c r="E48" s="22">
        <f t="shared" si="0"/>
        <v>7.5996817479999947</v>
      </c>
      <c r="G48" s="61"/>
      <c r="H48" s="22"/>
    </row>
    <row r="49" spans="1:8" x14ac:dyDescent="0.25">
      <c r="A49" s="2">
        <v>41518</v>
      </c>
      <c r="B49" s="16">
        <v>57.525133373000003</v>
      </c>
      <c r="C49" s="61">
        <f>+MIN($B$37,$B$49,$B$61,$B$73,$B$85)</f>
        <v>57.525133373000003</v>
      </c>
      <c r="D49" s="61">
        <f>+MAX($B$37,$B$49,$B$61,$B$73,$B$85)</f>
        <v>65.529201756000006</v>
      </c>
      <c r="E49" s="22">
        <f t="shared" si="0"/>
        <v>8.0040683830000035</v>
      </c>
      <c r="G49" s="61"/>
      <c r="H49" s="22"/>
    </row>
    <row r="50" spans="1:8" x14ac:dyDescent="0.25">
      <c r="A50" s="2">
        <v>41548</v>
      </c>
      <c r="B50" s="16">
        <v>56.031841178999997</v>
      </c>
      <c r="C50" s="61">
        <f>+MIN($B$38,$B$50,$B$62,$B$74,$B$86)</f>
        <v>56.031841178999997</v>
      </c>
      <c r="D50" s="61">
        <f>+MAX($B$38,$B$50,$B$62,$B$74,$B$86)</f>
        <v>65.627223635000007</v>
      </c>
      <c r="E50" s="22">
        <f t="shared" si="0"/>
        <v>9.5953824560000101</v>
      </c>
      <c r="G50" s="61"/>
      <c r="H50" s="22"/>
    </row>
    <row r="51" spans="1:8" x14ac:dyDescent="0.25">
      <c r="A51" s="2">
        <v>41579</v>
      </c>
      <c r="B51" s="16">
        <v>55.884629064999999</v>
      </c>
      <c r="C51" s="61">
        <f>+MIN($B$39,$B$51,$B$63,$B$75,$B$87)</f>
        <v>55.884629064999999</v>
      </c>
      <c r="D51" s="61">
        <f>+MAX($B$39,$B$51,$B$63,$B$75,$B$87)</f>
        <v>65.730844121999993</v>
      </c>
      <c r="E51" s="22">
        <f t="shared" si="0"/>
        <v>9.8462150569999949</v>
      </c>
      <c r="G51" s="61"/>
      <c r="H51" s="22"/>
    </row>
    <row r="52" spans="1:8" x14ac:dyDescent="0.25">
      <c r="A52" s="2">
        <v>41609</v>
      </c>
      <c r="B52" s="16">
        <v>55.707364748000003</v>
      </c>
      <c r="C52" s="61">
        <f>+MIN($B$40,$B$52,$B$64,$B$76,$B$88)</f>
        <v>55.707364748000003</v>
      </c>
      <c r="D52" s="61">
        <f>+MAX($B$40,$B$52,$B$64,$B$76,$B$88)</f>
        <v>66.317277899999993</v>
      </c>
      <c r="E52" s="22">
        <f t="shared" si="0"/>
        <v>10.60991315199999</v>
      </c>
      <c r="G52" s="61"/>
      <c r="H52" s="22"/>
    </row>
    <row r="53" spans="1:8" x14ac:dyDescent="0.25">
      <c r="A53" s="2">
        <v>41640</v>
      </c>
      <c r="B53" s="16">
        <v>54.663631402</v>
      </c>
      <c r="C53" s="61">
        <f>+MIN($B$29,$B$41,$B$53,$B$65,$B$77)</f>
        <v>54.663631402</v>
      </c>
      <c r="D53" s="61">
        <f>+MAX($B$29,$B$41,$B$53,$B$65,$B$77)</f>
        <v>62.995830982000001</v>
      </c>
      <c r="E53" s="22">
        <f t="shared" si="0"/>
        <v>8.332199580000001</v>
      </c>
      <c r="G53" s="61"/>
      <c r="H53" s="22"/>
    </row>
    <row r="54" spans="1:8" x14ac:dyDescent="0.25">
      <c r="A54" s="2">
        <v>41671</v>
      </c>
      <c r="B54" s="16">
        <v>56.202044712000003</v>
      </c>
      <c r="C54" s="61">
        <f>+MIN($B$30,$B$42,$B$54,$B$66,$B$78)</f>
        <v>56.202044712000003</v>
      </c>
      <c r="D54" s="61">
        <f>+MAX($B$30,$B$42,$B$54,$B$66,$B$78)</f>
        <v>63.824470308999999</v>
      </c>
      <c r="E54" s="22">
        <f t="shared" si="0"/>
        <v>7.6224255969999959</v>
      </c>
      <c r="G54" s="61"/>
      <c r="H54" s="22"/>
    </row>
    <row r="55" spans="1:8" x14ac:dyDescent="0.25">
      <c r="A55" s="2">
        <v>41699</v>
      </c>
      <c r="B55" s="16">
        <v>56.698923372000003</v>
      </c>
      <c r="C55" s="61">
        <f>+MIN($B$31,$B$43,$B$55,$B$67,$B$79)</f>
        <v>56.698923372000003</v>
      </c>
      <c r="D55" s="61">
        <f>+MAX($B$31,$B$43,$B$55,$B$67,$B$79)</f>
        <v>64.861982514000005</v>
      </c>
      <c r="E55" s="22">
        <f t="shared" si="0"/>
        <v>8.1630591420000016</v>
      </c>
      <c r="G55" s="61"/>
      <c r="H55" s="22"/>
    </row>
    <row r="56" spans="1:8" x14ac:dyDescent="0.25">
      <c r="A56" s="2">
        <v>41730</v>
      </c>
      <c r="B56" s="16">
        <v>57.998471504999998</v>
      </c>
      <c r="C56" s="61">
        <f>+MIN($B$32,$B$44,$B$56,$B$68,$B$80)</f>
        <v>57.998471504999998</v>
      </c>
      <c r="D56" s="61">
        <f>+MAX($B$32,$B$44,$B$56,$B$68,$B$80)</f>
        <v>66.161811608999997</v>
      </c>
      <c r="E56" s="22">
        <f t="shared" si="0"/>
        <v>8.1633401039999995</v>
      </c>
      <c r="G56" s="61"/>
      <c r="H56" s="22"/>
    </row>
    <row r="57" spans="1:8" x14ac:dyDescent="0.25">
      <c r="A57" s="2">
        <v>41760</v>
      </c>
      <c r="B57" s="16">
        <v>58.388667114</v>
      </c>
      <c r="C57" s="61">
        <f>+MIN($B$33,$B$45,$B$57,$B$69,$B$81)</f>
        <v>57.861926707000002</v>
      </c>
      <c r="D57" s="61">
        <f>+MAX($B$33,$B$45,$B$57,$B$69,$B$81)</f>
        <v>65.156838578999995</v>
      </c>
      <c r="E57" s="22">
        <f t="shared" si="0"/>
        <v>7.294911871999993</v>
      </c>
      <c r="G57" s="61"/>
      <c r="H57" s="22"/>
    </row>
    <row r="58" spans="1:8" x14ac:dyDescent="0.25">
      <c r="A58" s="2">
        <v>41791</v>
      </c>
      <c r="B58" s="16">
        <v>56.853039623000001</v>
      </c>
      <c r="C58" s="61">
        <f>+MIN($B$34,$B$46,$B$58,$B$70,$B$82)</f>
        <v>56.232392965000003</v>
      </c>
      <c r="D58" s="61">
        <f>+MAX($B$34,$B$46,$B$58,$B$70,$B$82)</f>
        <v>65.101607729999998</v>
      </c>
      <c r="E58" s="22">
        <f t="shared" si="0"/>
        <v>8.8692147649999953</v>
      </c>
      <c r="G58" s="61"/>
      <c r="H58" s="22"/>
    </row>
    <row r="59" spans="1:8" x14ac:dyDescent="0.25">
      <c r="A59" s="2">
        <v>41821</v>
      </c>
      <c r="B59" s="16">
        <v>57.844219471000002</v>
      </c>
      <c r="C59" s="61">
        <f>+MIN($B$35,$B$47,$B$59,$B$71,$B$83)</f>
        <v>57.14811486</v>
      </c>
      <c r="D59" s="61">
        <f>+MAX($B$35,$B$47,$B$59,$B$71,$B$83)</f>
        <v>64.321180014999996</v>
      </c>
      <c r="E59" s="22">
        <f t="shared" si="0"/>
        <v>7.1730651549999962</v>
      </c>
      <c r="G59" s="61"/>
      <c r="H59" s="22"/>
    </row>
    <row r="60" spans="1:8" x14ac:dyDescent="0.25">
      <c r="A60" s="2">
        <v>41852</v>
      </c>
      <c r="B60" s="16">
        <v>58.461823013</v>
      </c>
      <c r="C60" s="61">
        <f>+MIN($B$36,$B$48,$B$60,$B$72,$B$84)</f>
        <v>57.615733198000001</v>
      </c>
      <c r="D60" s="61">
        <f>+MAX($B$36,$B$48,$B$60,$B$72,$B$84)</f>
        <v>65.215414945999996</v>
      </c>
      <c r="E60" s="22">
        <f t="shared" si="0"/>
        <v>7.5996817479999947</v>
      </c>
      <c r="G60" s="61"/>
      <c r="H60" s="22"/>
    </row>
    <row r="61" spans="1:8" x14ac:dyDescent="0.25">
      <c r="A61" s="2">
        <v>41883</v>
      </c>
      <c r="B61" s="16">
        <v>58.107170345</v>
      </c>
      <c r="C61" s="61">
        <f>+MIN($B$37,$B$49,$B$61,$B$73,$B$85)</f>
        <v>57.525133373000003</v>
      </c>
      <c r="D61" s="61">
        <f>+MAX($B$37,$B$49,$B$61,$B$73,$B$85)</f>
        <v>65.529201756000006</v>
      </c>
      <c r="E61" s="22">
        <f t="shared" si="0"/>
        <v>8.0040683830000035</v>
      </c>
      <c r="G61" s="61"/>
      <c r="H61" s="22"/>
    </row>
    <row r="62" spans="1:8" x14ac:dyDescent="0.25">
      <c r="A62" s="2">
        <v>41913</v>
      </c>
      <c r="B62" s="16">
        <v>58.703204956</v>
      </c>
      <c r="C62" s="61">
        <f>+MIN($B$38,$B$50,$B$62,$B$74,$B$86)</f>
        <v>56.031841178999997</v>
      </c>
      <c r="D62" s="61">
        <f>+MAX($B$38,$B$50,$B$62,$B$74,$B$86)</f>
        <v>65.627223635000007</v>
      </c>
      <c r="E62" s="22">
        <f t="shared" si="0"/>
        <v>9.5953824560000101</v>
      </c>
      <c r="G62" s="61"/>
      <c r="H62" s="22"/>
    </row>
    <row r="63" spans="1:8" x14ac:dyDescent="0.25">
      <c r="A63" s="2">
        <v>41944</v>
      </c>
      <c r="B63" s="16">
        <v>56.954445775000003</v>
      </c>
      <c r="C63" s="61">
        <f>+MIN($B$39,$B$51,$B$63,$B$75,$B$87)</f>
        <v>55.884629064999999</v>
      </c>
      <c r="D63" s="61">
        <f>+MAX($B$39,$B$51,$B$63,$B$75,$B$87)</f>
        <v>65.730844121999993</v>
      </c>
      <c r="E63" s="22">
        <f t="shared" si="0"/>
        <v>9.8462150569999949</v>
      </c>
      <c r="G63" s="61"/>
      <c r="H63" s="22"/>
    </row>
    <row r="64" spans="1:8" x14ac:dyDescent="0.25">
      <c r="A64" s="2">
        <v>41974</v>
      </c>
      <c r="B64" s="16">
        <v>58.717231517000002</v>
      </c>
      <c r="C64" s="61">
        <f>+MIN($B$40,$B$52,$B$64,$B$76,$B$88)</f>
        <v>55.707364748000003</v>
      </c>
      <c r="D64" s="61">
        <f>+MAX($B$40,$B$52,$B$64,$B$76,$B$88)</f>
        <v>66.317277899999993</v>
      </c>
      <c r="E64" s="22">
        <f t="shared" si="0"/>
        <v>10.60991315199999</v>
      </c>
      <c r="G64" s="61"/>
      <c r="H64" s="22"/>
    </row>
    <row r="65" spans="1:8" x14ac:dyDescent="0.25">
      <c r="A65" s="2">
        <v>42005</v>
      </c>
      <c r="B65" s="16">
        <v>56.771582940999998</v>
      </c>
      <c r="C65" s="61">
        <f>+MIN($B$29,$B$41,$B$53,$B$65,$B$77)</f>
        <v>54.663631402</v>
      </c>
      <c r="D65" s="61">
        <f>+MAX($B$29,$B$41,$B$53,$B$65,$B$77)</f>
        <v>62.995830982000001</v>
      </c>
      <c r="E65" s="22">
        <f t="shared" si="0"/>
        <v>8.332199580000001</v>
      </c>
      <c r="G65" s="61"/>
      <c r="H65" s="22"/>
    </row>
    <row r="66" spans="1:8" x14ac:dyDescent="0.25">
      <c r="A66" s="2">
        <v>42036</v>
      </c>
      <c r="B66" s="16">
        <v>58.679366041999998</v>
      </c>
      <c r="C66" s="61">
        <f>+MIN($B$30,$B$42,$B$54,$B$66,$B$78)</f>
        <v>56.202044712000003</v>
      </c>
      <c r="D66" s="61">
        <f>+MAX($B$30,$B$42,$B$54,$B$66,$B$78)</f>
        <v>63.824470308999999</v>
      </c>
      <c r="E66" s="22">
        <f t="shared" si="0"/>
        <v>7.6224255969999959</v>
      </c>
      <c r="G66" s="61"/>
      <c r="H66" s="22"/>
    </row>
    <row r="67" spans="1:8" x14ac:dyDescent="0.25">
      <c r="A67" s="2">
        <v>42064</v>
      </c>
      <c r="B67" s="16">
        <v>60.321400116</v>
      </c>
      <c r="C67" s="61">
        <f>+MIN($B$31,$B$43,$B$55,$B$67,$B$79)</f>
        <v>56.698923372000003</v>
      </c>
      <c r="D67" s="61">
        <f>+MAX($B$31,$B$43,$B$55,$B$67,$B$79)</f>
        <v>64.861982514000005</v>
      </c>
      <c r="E67" s="22">
        <f t="shared" si="0"/>
        <v>8.1630591420000016</v>
      </c>
      <c r="G67" s="61"/>
      <c r="H67" s="22"/>
    </row>
    <row r="68" spans="1:8" x14ac:dyDescent="0.25">
      <c r="A68" s="2">
        <v>42095</v>
      </c>
      <c r="B68" s="16">
        <v>62.770663919999997</v>
      </c>
      <c r="C68" s="61">
        <f>+MIN($B$32,$B$44,$B$56,$B$68,$B$80)</f>
        <v>57.998471504999998</v>
      </c>
      <c r="D68" s="61">
        <f>+MAX($B$32,$B$44,$B$56,$B$68,$B$80)</f>
        <v>66.161811608999997</v>
      </c>
      <c r="E68" s="22">
        <f t="shared" si="0"/>
        <v>8.1633401039999995</v>
      </c>
      <c r="G68" s="61"/>
      <c r="H68" s="22"/>
    </row>
    <row r="69" spans="1:8" x14ac:dyDescent="0.25">
      <c r="A69" s="2">
        <v>42125</v>
      </c>
      <c r="B69" s="16">
        <v>61.649208901000002</v>
      </c>
      <c r="C69" s="61">
        <f>+MIN($B$33,$B$45,$B$57,$B$69,$B$81)</f>
        <v>57.861926707000002</v>
      </c>
      <c r="D69" s="61">
        <f>+MAX($B$33,$B$45,$B$57,$B$69,$B$81)</f>
        <v>65.156838578999995</v>
      </c>
      <c r="E69" s="22">
        <f t="shared" si="0"/>
        <v>7.294911871999993</v>
      </c>
      <c r="G69" s="61"/>
      <c r="H69" s="22"/>
    </row>
    <row r="70" spans="1:8" x14ac:dyDescent="0.25">
      <c r="A70" s="2">
        <v>42156</v>
      </c>
      <c r="B70" s="16">
        <v>60.648533321999999</v>
      </c>
      <c r="C70" s="61">
        <f>+MIN($B$34,$B$46,$B$58,$B$70,$B$82)</f>
        <v>56.232392965000003</v>
      </c>
      <c r="D70" s="61">
        <f>+MAX($B$34,$B$46,$B$58,$B$70,$B$82)</f>
        <v>65.101607729999998</v>
      </c>
      <c r="E70" s="22">
        <f t="shared" si="0"/>
        <v>8.8692147649999953</v>
      </c>
      <c r="G70" s="61"/>
      <c r="H70" s="22"/>
    </row>
    <row r="71" spans="1:8" x14ac:dyDescent="0.25">
      <c r="A71" s="2">
        <v>42186</v>
      </c>
      <c r="B71" s="16">
        <v>61.180503836</v>
      </c>
      <c r="C71" s="61">
        <f>+MIN($B$35,$B$47,$B$59,$B$71,$B$83)</f>
        <v>57.14811486</v>
      </c>
      <c r="D71" s="61">
        <f>+MAX($B$35,$B$47,$B$59,$B$71,$B$83)</f>
        <v>64.321180014999996</v>
      </c>
      <c r="E71" s="22">
        <f t="shared" si="0"/>
        <v>7.1730651549999962</v>
      </c>
      <c r="G71" s="61"/>
      <c r="H71" s="22"/>
    </row>
    <row r="72" spans="1:8" x14ac:dyDescent="0.25">
      <c r="A72" s="2">
        <v>42217</v>
      </c>
      <c r="B72" s="16">
        <v>62.688120238000003</v>
      </c>
      <c r="C72" s="61">
        <f>+MIN($B$36,$B$48,$B$60,$B$72,$B$84)</f>
        <v>57.615733198000001</v>
      </c>
      <c r="D72" s="61">
        <f>+MAX($B$36,$B$48,$B$60,$B$72,$B$84)</f>
        <v>65.215414945999996</v>
      </c>
      <c r="E72" s="22">
        <f t="shared" si="0"/>
        <v>7.5996817479999947</v>
      </c>
      <c r="G72" s="61"/>
      <c r="H72" s="22"/>
    </row>
    <row r="73" spans="1:8" x14ac:dyDescent="0.25">
      <c r="A73" s="2">
        <v>42248</v>
      </c>
      <c r="B73" s="16">
        <v>63.459426278999999</v>
      </c>
      <c r="C73" s="61">
        <f>+MIN($B$37,$B$49,$B$61,$B$73,$B$85)</f>
        <v>57.525133373000003</v>
      </c>
      <c r="D73" s="61">
        <f>+MAX($B$37,$B$49,$B$61,$B$73,$B$85)</f>
        <v>65.529201756000006</v>
      </c>
      <c r="E73" s="22">
        <f t="shared" si="0"/>
        <v>8.0040683830000035</v>
      </c>
      <c r="G73" s="61"/>
      <c r="H73" s="22"/>
    </row>
    <row r="74" spans="1:8" x14ac:dyDescent="0.25">
      <c r="A74" s="2">
        <v>42278</v>
      </c>
      <c r="B74" s="16">
        <v>64.251995704999999</v>
      </c>
      <c r="C74" s="61">
        <f>+MIN($B$38,$B$50,$B$62,$B$74,$B$86)</f>
        <v>56.031841178999997</v>
      </c>
      <c r="D74" s="61">
        <f>+MAX($B$38,$B$50,$B$62,$B$74,$B$86)</f>
        <v>65.627223635000007</v>
      </c>
      <c r="E74" s="22">
        <f t="shared" si="0"/>
        <v>9.5953824560000101</v>
      </c>
      <c r="G74" s="61"/>
      <c r="H74" s="22"/>
    </row>
    <row r="75" spans="1:8" x14ac:dyDescent="0.25">
      <c r="A75" s="2">
        <v>42309</v>
      </c>
      <c r="B75" s="16">
        <v>62.348884826999999</v>
      </c>
      <c r="C75" s="61">
        <f>+MIN($B$39,$B$51,$B$63,$B$75,$B$87)</f>
        <v>55.884629064999999</v>
      </c>
      <c r="D75" s="61">
        <f>+MAX($B$39,$B$51,$B$63,$B$75,$B$87)</f>
        <v>65.730844121999993</v>
      </c>
      <c r="E75" s="22">
        <f t="shared" si="0"/>
        <v>9.8462150569999949</v>
      </c>
      <c r="G75" s="61"/>
      <c r="H75" s="22"/>
    </row>
    <row r="76" spans="1:8" x14ac:dyDescent="0.25">
      <c r="A76" s="2">
        <v>42339</v>
      </c>
      <c r="B76" s="16">
        <v>65.153312955000004</v>
      </c>
      <c r="C76" s="61">
        <f>+MIN($B$40,$B$52,$B$64,$B$76,$B$88)</f>
        <v>55.707364748000003</v>
      </c>
      <c r="D76" s="61">
        <f>+MAX($B$40,$B$52,$B$64,$B$76,$B$88)</f>
        <v>66.317277899999993</v>
      </c>
      <c r="E76" s="22">
        <f t="shared" si="0"/>
        <v>10.60991315199999</v>
      </c>
      <c r="G76" s="61"/>
      <c r="H76" s="22"/>
    </row>
    <row r="77" spans="1:8" x14ac:dyDescent="0.25">
      <c r="A77" s="2">
        <v>42370</v>
      </c>
      <c r="B77" s="16">
        <v>62.995830982000001</v>
      </c>
      <c r="C77" s="61">
        <f>+MIN($B$29,$B$41,$B$53,$B$65,$B$77)</f>
        <v>54.663631402</v>
      </c>
      <c r="D77" s="61">
        <f>+MAX($B$29,$B$41,$B$53,$B$65,$B$77)</f>
        <v>62.995830982000001</v>
      </c>
      <c r="E77" s="22">
        <f t="shared" si="0"/>
        <v>8.332199580000001</v>
      </c>
      <c r="G77" s="61"/>
      <c r="H77" s="22"/>
    </row>
    <row r="78" spans="1:8" x14ac:dyDescent="0.25">
      <c r="A78" s="2">
        <v>42401</v>
      </c>
      <c r="B78" s="16">
        <v>63.824470308999999</v>
      </c>
      <c r="C78" s="61">
        <f>+MIN($B$30,$B$42,$B$54,$B$66,$B$78)</f>
        <v>56.202044712000003</v>
      </c>
      <c r="D78" s="61">
        <f>+MAX($B$30,$B$42,$B$54,$B$66,$B$78)</f>
        <v>63.824470308999999</v>
      </c>
      <c r="E78" s="22">
        <f t="shared" si="0"/>
        <v>7.6224255969999959</v>
      </c>
      <c r="G78" s="61"/>
      <c r="H78" s="22"/>
    </row>
    <row r="79" spans="1:8" x14ac:dyDescent="0.25">
      <c r="A79" s="2">
        <v>42430</v>
      </c>
      <c r="B79" s="16">
        <v>64.861982514000005</v>
      </c>
      <c r="C79" s="61">
        <f>+MIN($B$31,$B$43,$B$55,$B$67,$B$79)</f>
        <v>56.698923372000003</v>
      </c>
      <c r="D79" s="61">
        <f>+MAX($B$31,$B$43,$B$55,$B$67,$B$79)</f>
        <v>64.861982514000005</v>
      </c>
      <c r="E79" s="22">
        <f t="shared" si="0"/>
        <v>8.1630591420000016</v>
      </c>
      <c r="G79" s="61"/>
      <c r="H79" s="22"/>
    </row>
    <row r="80" spans="1:8" x14ac:dyDescent="0.25">
      <c r="A80" s="2">
        <v>42461</v>
      </c>
      <c r="B80" s="16">
        <v>66.161811608999997</v>
      </c>
      <c r="C80" s="61">
        <f>+MIN($B$32,$B$44,$B$56,$B$68,$B$80)</f>
        <v>57.998471504999998</v>
      </c>
      <c r="D80" s="61">
        <f>+MAX($B$32,$B$44,$B$56,$B$68,$B$80)</f>
        <v>66.161811608999997</v>
      </c>
      <c r="E80" s="22">
        <f t="shared" si="0"/>
        <v>8.1633401039999995</v>
      </c>
      <c r="G80" s="61"/>
      <c r="H80" s="22"/>
    </row>
    <row r="81" spans="1:8" x14ac:dyDescent="0.25">
      <c r="A81" s="2">
        <v>42491</v>
      </c>
      <c r="B81" s="16">
        <v>65.156838578999995</v>
      </c>
      <c r="C81" s="61">
        <f>+MIN($B$33,$B$45,$B$57,$B$69,$B$81)</f>
        <v>57.861926707000002</v>
      </c>
      <c r="D81" s="61">
        <f>+MAX($B$33,$B$45,$B$57,$B$69,$B$81)</f>
        <v>65.156838578999995</v>
      </c>
      <c r="E81" s="22">
        <f t="shared" si="0"/>
        <v>7.294911871999993</v>
      </c>
      <c r="G81" s="61"/>
      <c r="H81" s="22"/>
    </row>
    <row r="82" spans="1:8" x14ac:dyDescent="0.25">
      <c r="A82" s="2">
        <v>42522</v>
      </c>
      <c r="B82" s="16">
        <v>65.101607729999998</v>
      </c>
      <c r="C82" s="61">
        <f>+MIN($B$34,$B$46,$B$58,$B$70,$B$82)</f>
        <v>56.232392965000003</v>
      </c>
      <c r="D82" s="61">
        <f>+MAX($B$34,$B$46,$B$58,$B$70,$B$82)</f>
        <v>65.101607729999998</v>
      </c>
      <c r="E82" s="22">
        <f t="shared" si="0"/>
        <v>8.8692147649999953</v>
      </c>
      <c r="G82" s="61"/>
      <c r="H82" s="22"/>
    </row>
    <row r="83" spans="1:8" x14ac:dyDescent="0.25">
      <c r="A83" s="2">
        <v>42552</v>
      </c>
      <c r="B83" s="16">
        <v>64.321180014999996</v>
      </c>
      <c r="C83" s="61">
        <f>+MIN($B$35,$B$47,$B$59,$B$71,$B$83)</f>
        <v>57.14811486</v>
      </c>
      <c r="D83" s="61">
        <f>+MAX($B$35,$B$47,$B$59,$B$71,$B$83)</f>
        <v>64.321180014999996</v>
      </c>
      <c r="E83" s="22">
        <f t="shared" si="0"/>
        <v>7.1730651549999962</v>
      </c>
      <c r="G83" s="61"/>
      <c r="H83" s="22"/>
    </row>
    <row r="84" spans="1:8" x14ac:dyDescent="0.25">
      <c r="A84" s="2">
        <v>42583</v>
      </c>
      <c r="B84" s="16">
        <v>65.215414945999996</v>
      </c>
      <c r="C84" s="61">
        <f>+MIN($B$36,$B$48,$B$60,$B$72,$B$84)</f>
        <v>57.615733198000001</v>
      </c>
      <c r="D84" s="61">
        <f>+MAX($B$36,$B$48,$B$60,$B$72,$B$84)</f>
        <v>65.215414945999996</v>
      </c>
      <c r="E84" s="22">
        <f t="shared" si="0"/>
        <v>7.5996817479999947</v>
      </c>
      <c r="G84" s="61"/>
      <c r="H84" s="22"/>
    </row>
    <row r="85" spans="1:8" x14ac:dyDescent="0.25">
      <c r="A85" s="2">
        <v>42614</v>
      </c>
      <c r="B85" s="16">
        <v>65.529201756000006</v>
      </c>
      <c r="C85" s="61">
        <f>+MIN($B$37,$B$49,$B$61,$B$73,$B$85)</f>
        <v>57.525133373000003</v>
      </c>
      <c r="D85" s="61">
        <f>+MAX($B$37,$B$49,$B$61,$B$73,$B$85)</f>
        <v>65.529201756000006</v>
      </c>
      <c r="E85" s="22">
        <f t="shared" si="0"/>
        <v>8.0040683830000035</v>
      </c>
      <c r="G85" s="61"/>
      <c r="H85" s="22"/>
    </row>
    <row r="86" spans="1:8" x14ac:dyDescent="0.25">
      <c r="A86" s="2">
        <v>42644</v>
      </c>
      <c r="B86" s="16">
        <v>65.627223635000007</v>
      </c>
      <c r="C86" s="61">
        <f>+MIN($B$38,$B$50,$B$62,$B$74,$B$86)</f>
        <v>56.031841178999997</v>
      </c>
      <c r="D86" s="61">
        <f>+MAX($B$38,$B$50,$B$62,$B$74,$B$86)</f>
        <v>65.627223635000007</v>
      </c>
      <c r="E86" s="22">
        <f t="shared" si="0"/>
        <v>9.5953824560000101</v>
      </c>
      <c r="G86" s="61"/>
      <c r="H86" s="22"/>
    </row>
    <row r="87" spans="1:8" x14ac:dyDescent="0.25">
      <c r="A87" s="2">
        <v>42675</v>
      </c>
      <c r="B87" s="16">
        <v>65.730844121999993</v>
      </c>
      <c r="C87" s="61">
        <f>+MIN($B$39,$B$51,$B$63,$B$75,$B$87)</f>
        <v>55.884629064999999</v>
      </c>
      <c r="D87" s="61">
        <f>+MAX($B$39,$B$51,$B$63,$B$75,$B$87)</f>
        <v>65.730844121999993</v>
      </c>
      <c r="E87" s="22">
        <f t="shared" si="0"/>
        <v>9.8462150569999949</v>
      </c>
      <c r="G87" s="61"/>
      <c r="H87" s="22"/>
    </row>
    <row r="88" spans="1:8" x14ac:dyDescent="0.25">
      <c r="A88" s="2">
        <v>42705</v>
      </c>
      <c r="B88" s="16">
        <v>66.317277899999993</v>
      </c>
      <c r="C88" s="61">
        <f>+MIN($B$40,$B$52,$B$64,$B$76,$B$88)</f>
        <v>55.707364748000003</v>
      </c>
      <c r="D88" s="61">
        <f>+MAX($B$40,$B$52,$B$64,$B$76,$B$88)</f>
        <v>66.317277899999993</v>
      </c>
      <c r="E88" s="22">
        <f t="shared" si="0"/>
        <v>10.60991315199999</v>
      </c>
      <c r="G88" s="61"/>
      <c r="H88" s="22"/>
    </row>
    <row r="89" spans="1:8" x14ac:dyDescent="0.25">
      <c r="A89" s="2">
        <v>42736</v>
      </c>
      <c r="B89" s="16">
        <v>65.321730157999994</v>
      </c>
      <c r="C89" s="61">
        <f>+MIN($B$29,$B$41,$B$53,$B$65,$B$77)</f>
        <v>54.663631402</v>
      </c>
      <c r="D89" s="61">
        <f>+MAX($B$29,$B$41,$B$53,$B$65,$B$77)</f>
        <v>62.995830982000001</v>
      </c>
      <c r="E89" s="22">
        <f t="shared" si="0"/>
        <v>8.332199580000001</v>
      </c>
      <c r="G89" s="61"/>
      <c r="H89" s="22"/>
    </row>
    <row r="90" spans="1:8" x14ac:dyDescent="0.25">
      <c r="A90" s="2">
        <v>42767</v>
      </c>
      <c r="B90" s="16">
        <v>65.800783005</v>
      </c>
      <c r="C90" s="61">
        <f>+MIN($B$30,$B$42,$B$54,$B$66,$B$78)</f>
        <v>56.202044712000003</v>
      </c>
      <c r="D90" s="61">
        <f>+MAX($B$30,$B$42,$B$54,$B$66,$B$78)</f>
        <v>63.824470308999999</v>
      </c>
      <c r="E90" s="22">
        <f t="shared" si="0"/>
        <v>7.6224255969999959</v>
      </c>
      <c r="G90" s="61"/>
      <c r="H90" s="22"/>
    </row>
    <row r="91" spans="1:8" x14ac:dyDescent="0.25">
      <c r="A91" s="2">
        <v>42795</v>
      </c>
      <c r="B91" s="16">
        <v>67.048331809999993</v>
      </c>
      <c r="C91" s="61">
        <f>+MIN($B$31,$B$43,$B$55,$B$67,$B$79)</f>
        <v>56.698923372000003</v>
      </c>
      <c r="D91" s="61">
        <f>+MAX($B$31,$B$43,$B$55,$B$67,$B$79)</f>
        <v>64.861982514000005</v>
      </c>
      <c r="E91" s="22">
        <f t="shared" si="0"/>
        <v>8.1630591420000016</v>
      </c>
      <c r="G91" s="61"/>
      <c r="H91" s="22"/>
    </row>
    <row r="92" spans="1:8" x14ac:dyDescent="0.25">
      <c r="A92" s="2">
        <v>42826</v>
      </c>
      <c r="B92" s="16">
        <v>68.108946708000005</v>
      </c>
      <c r="C92" s="61">
        <f>+MIN($B$32,$B$44,$B$56,$B$68,$B$80)</f>
        <v>57.998471504999998</v>
      </c>
      <c r="D92" s="61">
        <f>+MAX($B$32,$B$44,$B$56,$B$68,$B$80)</f>
        <v>66.161811608999997</v>
      </c>
      <c r="E92" s="22">
        <f t="shared" si="0"/>
        <v>8.1633401039999995</v>
      </c>
      <c r="G92" s="61"/>
      <c r="H92" s="22"/>
    </row>
    <row r="93" spans="1:8" x14ac:dyDescent="0.25">
      <c r="A93" s="2">
        <v>42856</v>
      </c>
      <c r="B93" s="16">
        <v>66.884797376999998</v>
      </c>
      <c r="C93" s="61">
        <f>+MIN($B$33,$B$45,$B$57,$B$69,$B$81)</f>
        <v>57.861926707000002</v>
      </c>
      <c r="D93" s="61">
        <f>+MAX($B$33,$B$45,$B$57,$B$69,$B$81)</f>
        <v>65.156838578999995</v>
      </c>
      <c r="E93" s="22">
        <f t="shared" ref="E93:E112" si="1">D93-C93</f>
        <v>7.294911871999993</v>
      </c>
      <c r="G93" s="61"/>
      <c r="H93" s="22"/>
    </row>
    <row r="94" spans="1:8" x14ac:dyDescent="0.25">
      <c r="A94" s="2">
        <v>42887</v>
      </c>
      <c r="B94" s="16">
        <v>66.448546984000004</v>
      </c>
      <c r="C94" s="61">
        <f>+MIN($B$34,$B$46,$B$58,$B$70,$B$82)</f>
        <v>56.232392965000003</v>
      </c>
      <c r="D94" s="61">
        <f>+MAX($B$34,$B$46,$B$58,$B$70,$B$82)</f>
        <v>65.101607729999998</v>
      </c>
      <c r="E94" s="22">
        <f t="shared" si="1"/>
        <v>8.8692147649999953</v>
      </c>
      <c r="G94" s="61"/>
      <c r="H94" s="22"/>
    </row>
    <row r="95" spans="1:8" x14ac:dyDescent="0.25">
      <c r="A95" s="2">
        <v>42917</v>
      </c>
      <c r="B95" s="16">
        <v>66.461105879000002</v>
      </c>
      <c r="C95" s="61">
        <f>+MIN($B$35,$B$47,$B$59,$B$71,$B$83)</f>
        <v>57.14811486</v>
      </c>
      <c r="D95" s="61">
        <f>+MAX($B$35,$B$47,$B$59,$B$71,$B$83)</f>
        <v>64.321180014999996</v>
      </c>
      <c r="E95" s="22">
        <f t="shared" si="1"/>
        <v>7.1730651549999962</v>
      </c>
      <c r="G95" s="61"/>
      <c r="H95" s="22"/>
    </row>
    <row r="96" spans="1:8" x14ac:dyDescent="0.25">
      <c r="A96" s="2">
        <v>42948</v>
      </c>
      <c r="B96" s="16">
        <v>65.677724832999999</v>
      </c>
      <c r="C96" s="61">
        <f>+MIN($B$36,$B$48,$B$60,$B$72,$B$84)</f>
        <v>57.615733198000001</v>
      </c>
      <c r="D96" s="61">
        <f>+MAX($B$36,$B$48,$B$60,$B$72,$B$84)</f>
        <v>65.215414945999996</v>
      </c>
      <c r="E96" s="22">
        <f t="shared" si="1"/>
        <v>7.5996817479999947</v>
      </c>
      <c r="G96" s="61"/>
      <c r="H96" s="22"/>
    </row>
    <row r="97" spans="1:8" x14ac:dyDescent="0.25">
      <c r="A97" s="2">
        <v>42979</v>
      </c>
      <c r="B97" s="16">
        <v>66.438473578</v>
      </c>
      <c r="C97" s="61">
        <f>+MIN($B$37,$B$49,$B$61,$B$73,$B$85)</f>
        <v>57.525133373000003</v>
      </c>
      <c r="D97" s="61">
        <f>+MAX($B$37,$B$49,$B$61,$B$73,$B$85)</f>
        <v>65.529201756000006</v>
      </c>
      <c r="E97" s="22">
        <f t="shared" si="1"/>
        <v>8.0040683830000035</v>
      </c>
      <c r="G97" s="61"/>
      <c r="H97" s="22"/>
    </row>
    <row r="98" spans="1:8" x14ac:dyDescent="0.25">
      <c r="A98" s="2">
        <v>43009</v>
      </c>
      <c r="B98" s="16">
        <v>66.210137884000005</v>
      </c>
      <c r="C98" s="61">
        <f>+MIN($B$38,$B$50,$B$62,$B$74,$B$86)</f>
        <v>56.031841178999997</v>
      </c>
      <c r="D98" s="61">
        <f>+MAX($B$38,$B$50,$B$62,$B$74,$B$86)</f>
        <v>65.627223635000007</v>
      </c>
      <c r="E98" s="22">
        <f t="shared" si="1"/>
        <v>9.5953824560000101</v>
      </c>
      <c r="G98" s="61"/>
      <c r="H98" s="22"/>
    </row>
    <row r="99" spans="1:8" x14ac:dyDescent="0.25">
      <c r="A99" s="2">
        <v>43040</v>
      </c>
      <c r="B99" s="16">
        <v>65.683196073999994</v>
      </c>
      <c r="C99" s="61">
        <f>+MIN($B$39,$B$51,$B$63,$B$75,$B$87)</f>
        <v>55.884629064999999</v>
      </c>
      <c r="D99" s="61">
        <f>+MAX($B$39,$B$51,$B$63,$B$75,$B$87)</f>
        <v>65.730844121999993</v>
      </c>
      <c r="E99" s="22">
        <f t="shared" si="1"/>
        <v>9.8462150569999949</v>
      </c>
      <c r="G99" s="61"/>
      <c r="H99" s="22"/>
    </row>
    <row r="100" spans="1:8" x14ac:dyDescent="0.25">
      <c r="A100" s="2">
        <v>43070</v>
      </c>
      <c r="B100" s="16">
        <v>66.446502983000002</v>
      </c>
      <c r="C100" s="61">
        <f>+MIN($B$40,$B$52,$B$64,$B$76,$B$88)</f>
        <v>55.707364748000003</v>
      </c>
      <c r="D100" s="61">
        <f>+MAX($B$40,$B$52,$B$64,$B$76,$B$88)</f>
        <v>66.317277899999993</v>
      </c>
      <c r="E100" s="22">
        <f t="shared" si="1"/>
        <v>10.60991315199999</v>
      </c>
      <c r="G100" s="61"/>
      <c r="H100" s="22"/>
    </row>
    <row r="101" spans="1:8" x14ac:dyDescent="0.25">
      <c r="A101" s="2">
        <v>43101</v>
      </c>
      <c r="B101" s="16">
        <v>65.538389031999998</v>
      </c>
      <c r="C101" s="61">
        <f>+MIN($B$29,$B$41,$B$53,$B$65,$B$77)</f>
        <v>54.663631402</v>
      </c>
      <c r="D101" s="22">
        <f>+MAX($B$29,$B$41,$B$53,$B$65,$B$77)</f>
        <v>62.995830982000001</v>
      </c>
      <c r="E101" s="22">
        <f t="shared" si="1"/>
        <v>8.332199580000001</v>
      </c>
      <c r="G101" s="61"/>
      <c r="H101" s="22"/>
    </row>
    <row r="102" spans="1:8" x14ac:dyDescent="0.25">
      <c r="A102" s="2">
        <v>43132</v>
      </c>
      <c r="B102" s="16">
        <v>66.088064861000007</v>
      </c>
      <c r="C102" s="61">
        <f>+MIN($B$30,$B$42,$B$54,$B$66,$B$78)</f>
        <v>56.202044712000003</v>
      </c>
      <c r="D102" s="22">
        <f>+MAX($B$30,$B$42,$B$54,$B$66,$B$78)</f>
        <v>63.824470308999999</v>
      </c>
      <c r="E102" s="22">
        <f t="shared" si="1"/>
        <v>7.6224255969999959</v>
      </c>
      <c r="G102" s="61"/>
      <c r="H102" s="22"/>
    </row>
    <row r="103" spans="1:8" x14ac:dyDescent="0.25">
      <c r="A103" s="2">
        <v>43160</v>
      </c>
      <c r="B103" s="16">
        <v>67.345070277000005</v>
      </c>
      <c r="C103" s="61">
        <f>+MIN($B$31,$B$43,$B$55,$B$67,$B$79)</f>
        <v>56.698923372000003</v>
      </c>
      <c r="D103" s="22">
        <f>+MAX($B$31,$B$43,$B$55,$B$67,$B$79)</f>
        <v>64.861982514000005</v>
      </c>
      <c r="E103" s="22">
        <f t="shared" si="1"/>
        <v>8.1630591420000016</v>
      </c>
      <c r="G103" s="61"/>
      <c r="H103" s="22"/>
    </row>
    <row r="104" spans="1:8" x14ac:dyDescent="0.25">
      <c r="A104" s="2">
        <v>43191</v>
      </c>
      <c r="B104" s="16">
        <v>68.432107907000002</v>
      </c>
      <c r="C104" s="61">
        <f>+MIN($B$32,$B$44,$B$56,$B$68,$B$80)</f>
        <v>57.998471504999998</v>
      </c>
      <c r="D104" s="22">
        <f>+MAX($B$32,$B$44,$B$56,$B$68,$B$80)</f>
        <v>66.161811608999997</v>
      </c>
      <c r="E104" s="22">
        <f t="shared" si="1"/>
        <v>8.1633401039999995</v>
      </c>
      <c r="G104" s="61"/>
      <c r="H104" s="22"/>
    </row>
    <row r="105" spans="1:8" x14ac:dyDescent="0.25">
      <c r="A105" s="2">
        <v>43221</v>
      </c>
      <c r="B105" s="16">
        <v>67.172382302000003</v>
      </c>
      <c r="C105" s="61">
        <f>+MIN($B$33,$B$45,$B$57,$B$69,$B$81)</f>
        <v>57.861926707000002</v>
      </c>
      <c r="D105" s="22">
        <f>+MAX($B$33,$B$45,$B$57,$B$69,$B$81)</f>
        <v>65.156838578999995</v>
      </c>
      <c r="E105" s="22">
        <f t="shared" si="1"/>
        <v>7.294911871999993</v>
      </c>
      <c r="G105" s="61"/>
      <c r="H105" s="22"/>
    </row>
    <row r="106" spans="1:8" x14ac:dyDescent="0.25">
      <c r="A106" s="2">
        <v>43252</v>
      </c>
      <c r="B106" s="16">
        <v>66.870846361000005</v>
      </c>
      <c r="C106" s="61">
        <f>+MIN($B$34,$B$46,$B$58,$B$70,$B$82)</f>
        <v>56.232392965000003</v>
      </c>
      <c r="D106" s="22">
        <f>+MAX($B$34,$B$46,$B$58,$B$70,$B$82)</f>
        <v>65.101607729999998</v>
      </c>
      <c r="E106" s="22">
        <f t="shared" si="1"/>
        <v>8.8692147649999953</v>
      </c>
      <c r="G106" s="61"/>
      <c r="H106" s="22"/>
    </row>
    <row r="107" spans="1:8" x14ac:dyDescent="0.25">
      <c r="A107" s="2">
        <v>43282</v>
      </c>
      <c r="B107" s="16">
        <v>66.843834170999997</v>
      </c>
      <c r="C107" s="61">
        <f>+MIN($B$35,$B$47,$B$59,$B$71,$B$83)</f>
        <v>57.14811486</v>
      </c>
      <c r="D107" s="22">
        <f>+MAX($B$35,$B$47,$B$59,$B$71,$B$83)</f>
        <v>64.321180014999996</v>
      </c>
      <c r="E107" s="22">
        <f t="shared" si="1"/>
        <v>7.1730651549999962</v>
      </c>
      <c r="G107" s="61"/>
      <c r="H107" s="22"/>
    </row>
    <row r="108" spans="1:8" x14ac:dyDescent="0.25">
      <c r="A108" s="2">
        <v>43313</v>
      </c>
      <c r="B108" s="16">
        <v>66.122215455000003</v>
      </c>
      <c r="C108" s="61">
        <f>+MIN($B$36,$B$48,$B$60,$B$72,$B$84)</f>
        <v>57.615733198000001</v>
      </c>
      <c r="D108" s="22">
        <f>+MAX($B$36,$B$48,$B$60,$B$72,$B$84)</f>
        <v>65.215414945999996</v>
      </c>
      <c r="E108" s="22">
        <f t="shared" si="1"/>
        <v>7.5996817479999947</v>
      </c>
      <c r="G108" s="61"/>
      <c r="H108" s="22"/>
    </row>
    <row r="109" spans="1:8" x14ac:dyDescent="0.25">
      <c r="A109" s="2">
        <v>43344</v>
      </c>
      <c r="B109" s="16">
        <v>66.766380544</v>
      </c>
      <c r="C109" s="61">
        <f>+MIN($B$37,$B$49,$B$61,$B$73,$B$85)</f>
        <v>57.525133373000003</v>
      </c>
      <c r="D109" s="22">
        <f>+MAX($B$37,$B$49,$B$61,$B$73,$B$85)</f>
        <v>65.529201756000006</v>
      </c>
      <c r="E109" s="22">
        <f t="shared" si="1"/>
        <v>8.0040683830000035</v>
      </c>
      <c r="G109" s="61"/>
      <c r="H109" s="22"/>
    </row>
    <row r="110" spans="1:8" x14ac:dyDescent="0.25">
      <c r="A110" s="2">
        <v>43374</v>
      </c>
      <c r="B110" s="16">
        <v>66.529702036000003</v>
      </c>
      <c r="C110" s="61">
        <f>+MIN($B$38,$B$50,$B$62,$B$74,$B$86)</f>
        <v>56.031841178999997</v>
      </c>
      <c r="D110" s="22">
        <f>+MAX($B$38,$B$50,$B$62,$B$74,$B$86)</f>
        <v>65.627223635000007</v>
      </c>
      <c r="E110" s="22">
        <f t="shared" si="1"/>
        <v>9.5953824560000101</v>
      </c>
      <c r="G110" s="61"/>
      <c r="H110" s="22"/>
    </row>
    <row r="111" spans="1:8" x14ac:dyDescent="0.25">
      <c r="A111" s="2">
        <v>43405</v>
      </c>
      <c r="B111" s="16">
        <v>65.860600720999997</v>
      </c>
      <c r="C111" s="61">
        <f>+MIN($B$39,$B$51,$B$63,$B$75,$B$87)</f>
        <v>55.884629064999999</v>
      </c>
      <c r="D111" s="22">
        <f>+MAX($B$39,$B$51,$B$63,$B$75,$B$87)</f>
        <v>65.730844121999993</v>
      </c>
      <c r="E111" s="22">
        <f t="shared" si="1"/>
        <v>9.8462150569999949</v>
      </c>
      <c r="G111" s="61"/>
      <c r="H111" s="22"/>
    </row>
    <row r="112" spans="1:8" x14ac:dyDescent="0.25">
      <c r="A112" s="84">
        <v>43435</v>
      </c>
      <c r="B112" s="94">
        <v>66.623907630000005</v>
      </c>
      <c r="C112" s="93">
        <f>+MIN($B$40,$B$52,$B$64,$B$76,$B$88)</f>
        <v>55.707364748000003</v>
      </c>
      <c r="D112" s="92">
        <f>+MAX($B$40,$B$52,$B$64,$B$76,$B$88)</f>
        <v>66.317277899999993</v>
      </c>
      <c r="E112" s="92">
        <f t="shared" si="1"/>
        <v>10.60991315199999</v>
      </c>
      <c r="G112" s="61"/>
      <c r="H112" s="22"/>
    </row>
    <row r="113" spans="1:2" x14ac:dyDescent="0.25">
      <c r="A113" t="s">
        <v>361</v>
      </c>
    </row>
    <row r="114" spans="1:2" x14ac:dyDescent="0.25">
      <c r="A114" t="s">
        <v>392</v>
      </c>
    </row>
    <row r="116" spans="1:2" x14ac:dyDescent="0.25">
      <c r="A116" s="5"/>
      <c r="B116" s="6" t="s">
        <v>0</v>
      </c>
    </row>
    <row r="117" spans="1:2" x14ac:dyDescent="0.25">
      <c r="A117" s="3">
        <v>60</v>
      </c>
      <c r="B117">
        <v>0</v>
      </c>
    </row>
    <row r="118" spans="1:2" x14ac:dyDescent="0.25">
      <c r="A118" s="3">
        <v>60</v>
      </c>
      <c r="B118">
        <v>1</v>
      </c>
    </row>
  </sheetData>
  <mergeCells count="2">
    <mergeCell ref="C27:E27"/>
    <mergeCell ref="B25:E2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M82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5" t="s">
        <v>106</v>
      </c>
      <c r="E25" s="215"/>
      <c r="F25" s="215"/>
      <c r="G25" s="215"/>
      <c r="H25" s="215"/>
      <c r="I25" s="47"/>
      <c r="J25" s="215" t="s">
        <v>170</v>
      </c>
      <c r="K25" s="215"/>
      <c r="L25" s="215"/>
      <c r="M25" s="215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124</v>
      </c>
      <c r="D27" s="128">
        <v>8.7635447122999999</v>
      </c>
      <c r="E27" s="128">
        <v>9.4151095726000005</v>
      </c>
      <c r="F27" s="128">
        <v>8.8868479884999996</v>
      </c>
      <c r="G27" s="128">
        <v>9.0044948657999999</v>
      </c>
      <c r="H27" s="128">
        <v>9.2993790740000009</v>
      </c>
      <c r="I27" s="15"/>
      <c r="J27" s="27">
        <f t="shared" ref="J27:M29" si="0">E27-D27</f>
        <v>0.6515648603000006</v>
      </c>
      <c r="K27" s="27">
        <f t="shared" si="0"/>
        <v>-0.5282615841000009</v>
      </c>
      <c r="L27" s="27">
        <f t="shared" si="0"/>
        <v>0.11764687730000034</v>
      </c>
      <c r="M27" s="27">
        <f t="shared" si="0"/>
        <v>0.29488420820000094</v>
      </c>
    </row>
    <row r="28" spans="2:13" x14ac:dyDescent="0.25">
      <c r="C28" s="157" t="s">
        <v>298</v>
      </c>
      <c r="D28" s="128">
        <v>3.0145143889999999</v>
      </c>
      <c r="E28" s="128">
        <v>3.3422785150999998</v>
      </c>
      <c r="F28" s="128">
        <v>3.4796732742000001</v>
      </c>
      <c r="G28" s="128">
        <v>3.698708463</v>
      </c>
      <c r="H28" s="128">
        <v>4.0660757944999997</v>
      </c>
      <c r="I28" s="15"/>
      <c r="J28" s="27">
        <f t="shared" si="0"/>
        <v>0.32776412609999994</v>
      </c>
      <c r="K28" s="27">
        <f t="shared" si="0"/>
        <v>0.13739475910000021</v>
      </c>
      <c r="L28" s="27">
        <f t="shared" si="0"/>
        <v>0.21903518879999995</v>
      </c>
      <c r="M28" s="27">
        <f t="shared" si="0"/>
        <v>0.36736733149999967</v>
      </c>
    </row>
    <row r="29" spans="2:13" x14ac:dyDescent="0.25">
      <c r="C29" s="14" t="s">
        <v>105</v>
      </c>
      <c r="D29" s="128">
        <v>0.93364625478999996</v>
      </c>
      <c r="E29" s="128">
        <v>0.96588712055000003</v>
      </c>
      <c r="F29" s="128">
        <v>0.9957464694</v>
      </c>
      <c r="G29" s="128">
        <v>1.0045714944999999</v>
      </c>
      <c r="H29" s="128">
        <v>1.0154089762</v>
      </c>
      <c r="I29" s="15"/>
      <c r="J29" s="27">
        <f t="shared" si="0"/>
        <v>3.224086576000007E-2</v>
      </c>
      <c r="K29" s="27">
        <f t="shared" si="0"/>
        <v>2.9859348849999967E-2</v>
      </c>
      <c r="L29" s="27">
        <f t="shared" si="0"/>
        <v>8.8250250999999391E-3</v>
      </c>
      <c r="M29" s="27">
        <f t="shared" si="0"/>
        <v>1.0837481700000096E-2</v>
      </c>
    </row>
    <row r="30" spans="2:13" x14ac:dyDescent="0.25">
      <c r="B30" s="12"/>
      <c r="C30" s="89" t="s">
        <v>125</v>
      </c>
      <c r="D30" s="129">
        <v>8.3429775301E-2</v>
      </c>
      <c r="E30" s="129">
        <v>8.2409704121000002E-2</v>
      </c>
      <c r="F30" s="129">
        <v>9.9316186491999997E-2</v>
      </c>
      <c r="G30" s="129">
        <v>0.10385243288</v>
      </c>
      <c r="H30" s="129">
        <v>0.11103038465999999</v>
      </c>
      <c r="I30" s="95"/>
      <c r="J30" s="87">
        <f>E30-D30</f>
        <v>-1.0200711799999984E-3</v>
      </c>
      <c r="K30" s="87">
        <f>F30-E30</f>
        <v>1.6906482370999995E-2</v>
      </c>
      <c r="L30" s="87">
        <f>G30-F30</f>
        <v>4.5362463880000009E-3</v>
      </c>
      <c r="M30" s="87">
        <f>H30-G30</f>
        <v>7.177951779999997E-3</v>
      </c>
    </row>
    <row r="31" spans="2:13" x14ac:dyDescent="0.25">
      <c r="B31" t="s">
        <v>361</v>
      </c>
      <c r="E31" s="14"/>
      <c r="J31" s="14" t="s">
        <v>12</v>
      </c>
      <c r="K31" s="35">
        <f>F27/E27-1</f>
        <v>-5.6107853023543819E-2</v>
      </c>
      <c r="L31" s="35">
        <f>G27/F27-1</f>
        <v>1.3238313230094834E-2</v>
      </c>
      <c r="M31" s="35">
        <f>H27/G27-1</f>
        <v>3.2748556425969078E-2</v>
      </c>
    </row>
    <row r="33" spans="2:4" x14ac:dyDescent="0.25">
      <c r="C33" s="8" t="s">
        <v>10</v>
      </c>
    </row>
    <row r="34" spans="2:4" x14ac:dyDescent="0.25">
      <c r="B34" s="6"/>
      <c r="C34" s="9" t="s">
        <v>122</v>
      </c>
      <c r="D34" s="6" t="s">
        <v>0</v>
      </c>
    </row>
    <row r="35" spans="2:4" x14ac:dyDescent="0.25">
      <c r="B35" s="2">
        <v>42005</v>
      </c>
      <c r="C35" s="128">
        <v>13.487107</v>
      </c>
      <c r="D35" s="128" t="e">
        <v>#N/A</v>
      </c>
    </row>
    <row r="36" spans="2:4" x14ac:dyDescent="0.25">
      <c r="B36" s="2">
        <v>42036</v>
      </c>
      <c r="C36" s="128">
        <v>13.724652000000001</v>
      </c>
      <c r="D36" s="128" t="e">
        <v>#N/A</v>
      </c>
    </row>
    <row r="37" spans="2:4" x14ac:dyDescent="0.25">
      <c r="B37" s="2">
        <v>42064</v>
      </c>
      <c r="C37" s="128">
        <v>13.851474</v>
      </c>
      <c r="D37" s="128" t="e">
        <v>#N/A</v>
      </c>
    </row>
    <row r="38" spans="2:4" x14ac:dyDescent="0.25">
      <c r="B38" s="2">
        <v>42095</v>
      </c>
      <c r="C38" s="128">
        <v>14.064470999999999</v>
      </c>
      <c r="D38" s="128" t="e">
        <v>#N/A</v>
      </c>
    </row>
    <row r="39" spans="2:4" x14ac:dyDescent="0.25">
      <c r="B39" s="2">
        <v>42125</v>
      </c>
      <c r="C39" s="128">
        <v>13.911987</v>
      </c>
      <c r="D39" s="128" t="e">
        <v>#N/A</v>
      </c>
    </row>
    <row r="40" spans="2:4" x14ac:dyDescent="0.25">
      <c r="B40" s="2">
        <v>42156</v>
      </c>
      <c r="C40" s="128">
        <v>13.78199</v>
      </c>
      <c r="D40" s="128" t="e">
        <v>#N/A</v>
      </c>
    </row>
    <row r="41" spans="2:4" x14ac:dyDescent="0.25">
      <c r="B41" s="2">
        <v>42186</v>
      </c>
      <c r="C41" s="128">
        <v>13.893449</v>
      </c>
      <c r="D41" s="128" t="e">
        <v>#N/A</v>
      </c>
    </row>
    <row r="42" spans="2:4" x14ac:dyDescent="0.25">
      <c r="B42" s="2">
        <v>42217</v>
      </c>
      <c r="C42" s="128">
        <v>13.902323000000001</v>
      </c>
      <c r="D42" s="128" t="e">
        <v>#N/A</v>
      </c>
    </row>
    <row r="43" spans="2:4" x14ac:dyDescent="0.25">
      <c r="B43" s="2">
        <v>42248</v>
      </c>
      <c r="C43" s="128">
        <v>13.946714999999999</v>
      </c>
      <c r="D43" s="128" t="e">
        <v>#N/A</v>
      </c>
    </row>
    <row r="44" spans="2:4" x14ac:dyDescent="0.25">
      <c r="B44" s="2">
        <v>42278</v>
      </c>
      <c r="C44" s="128">
        <v>13.947165</v>
      </c>
      <c r="D44" s="128" t="e">
        <v>#N/A</v>
      </c>
    </row>
    <row r="45" spans="2:4" x14ac:dyDescent="0.25">
      <c r="B45" s="2">
        <v>42309</v>
      </c>
      <c r="C45" s="128">
        <v>13.917403</v>
      </c>
      <c r="D45" s="128" t="e">
        <v>#N/A</v>
      </c>
    </row>
    <row r="46" spans="2:4" x14ac:dyDescent="0.25">
      <c r="B46" s="2">
        <v>42339</v>
      </c>
      <c r="C46" s="128">
        <v>13.764317999999999</v>
      </c>
      <c r="D46" s="128" t="e">
        <v>#N/A</v>
      </c>
    </row>
    <row r="47" spans="2:4" x14ac:dyDescent="0.25">
      <c r="B47" s="2">
        <v>42370</v>
      </c>
      <c r="C47" s="128">
        <v>13.59985</v>
      </c>
      <c r="D47" s="128" t="e">
        <v>#N/A</v>
      </c>
    </row>
    <row r="48" spans="2:4" x14ac:dyDescent="0.25">
      <c r="B48" s="2">
        <v>42401</v>
      </c>
      <c r="C48" s="128">
        <v>13.598221000000001</v>
      </c>
      <c r="D48" s="128" t="e">
        <v>#N/A</v>
      </c>
    </row>
    <row r="49" spans="2:4" x14ac:dyDescent="0.25">
      <c r="B49" s="2">
        <v>42430</v>
      </c>
      <c r="C49" s="128">
        <v>13.821706000000001</v>
      </c>
      <c r="D49" s="128" t="e">
        <v>#N/A</v>
      </c>
    </row>
    <row r="50" spans="2:4" x14ac:dyDescent="0.25">
      <c r="B50" s="2">
        <v>42461</v>
      </c>
      <c r="C50" s="128">
        <v>13.536816999999999</v>
      </c>
      <c r="D50" s="128" t="e">
        <v>#N/A</v>
      </c>
    </row>
    <row r="51" spans="2:4" x14ac:dyDescent="0.25">
      <c r="B51" s="2">
        <v>42491</v>
      </c>
      <c r="C51" s="128">
        <v>13.613454000000001</v>
      </c>
      <c r="D51" s="128" t="e">
        <v>#N/A</v>
      </c>
    </row>
    <row r="52" spans="2:4" x14ac:dyDescent="0.25">
      <c r="B52" s="2">
        <v>42522</v>
      </c>
      <c r="C52" s="128">
        <v>13.499012</v>
      </c>
      <c r="D52" s="128" t="e">
        <v>#N/A</v>
      </c>
    </row>
    <row r="53" spans="2:4" x14ac:dyDescent="0.25">
      <c r="B53" s="2">
        <v>42552</v>
      </c>
      <c r="C53" s="128">
        <v>13.434142</v>
      </c>
      <c r="D53" s="128" t="e">
        <v>#N/A</v>
      </c>
    </row>
    <row r="54" spans="2:4" x14ac:dyDescent="0.25">
      <c r="B54" s="2">
        <v>42583</v>
      </c>
      <c r="C54" s="128">
        <v>13.338361000000001</v>
      </c>
      <c r="D54" s="128" t="e">
        <v>#N/A</v>
      </c>
    </row>
    <row r="55" spans="2:4" x14ac:dyDescent="0.25">
      <c r="B55" s="2">
        <v>42614</v>
      </c>
      <c r="C55" s="128">
        <v>13.150935</v>
      </c>
      <c r="D55" s="128" t="e">
        <v>#N/A</v>
      </c>
    </row>
    <row r="56" spans="2:4" x14ac:dyDescent="0.25">
      <c r="B56" s="2">
        <v>42644</v>
      </c>
      <c r="C56" s="128">
        <v>13.489363000000001</v>
      </c>
      <c r="D56" s="128" t="e">
        <v>#N/A</v>
      </c>
    </row>
    <row r="57" spans="2:4" x14ac:dyDescent="0.25">
      <c r="B57" s="2">
        <v>42675</v>
      </c>
      <c r="C57" s="128">
        <v>13.528630388</v>
      </c>
      <c r="D57" s="128" t="e">
        <v>#N/A</v>
      </c>
    </row>
    <row r="58" spans="2:4" x14ac:dyDescent="0.25">
      <c r="B58" s="2">
        <v>42705</v>
      </c>
      <c r="C58" s="128">
        <v>13.499771901000001</v>
      </c>
      <c r="D58" s="128">
        <v>13.499771901000001</v>
      </c>
    </row>
    <row r="59" spans="2:4" x14ac:dyDescent="0.25">
      <c r="B59" s="2">
        <v>42736</v>
      </c>
      <c r="C59" s="128" t="e">
        <v>#N/A</v>
      </c>
      <c r="D59" s="128">
        <v>13.420859999999999</v>
      </c>
    </row>
    <row r="60" spans="2:4" x14ac:dyDescent="0.25">
      <c r="B60" s="2">
        <v>42767</v>
      </c>
      <c r="C60" s="128" t="e">
        <v>#N/A</v>
      </c>
      <c r="D60" s="128">
        <v>13.44463</v>
      </c>
    </row>
    <row r="61" spans="2:4" x14ac:dyDescent="0.25">
      <c r="B61" s="2">
        <v>42795</v>
      </c>
      <c r="C61" s="128" t="e">
        <v>#N/A</v>
      </c>
      <c r="D61" s="128">
        <v>13.64963</v>
      </c>
    </row>
    <row r="62" spans="2:4" x14ac:dyDescent="0.25">
      <c r="B62" s="2">
        <v>42826</v>
      </c>
      <c r="C62" s="128" t="e">
        <v>#N/A</v>
      </c>
      <c r="D62" s="128">
        <v>13.686809999999999</v>
      </c>
    </row>
    <row r="63" spans="2:4" x14ac:dyDescent="0.25">
      <c r="B63" s="2">
        <v>42856</v>
      </c>
      <c r="C63" s="128" t="e">
        <v>#N/A</v>
      </c>
      <c r="D63" s="128">
        <v>13.750360000000001</v>
      </c>
    </row>
    <row r="64" spans="2:4" x14ac:dyDescent="0.25">
      <c r="B64" s="2">
        <v>42887</v>
      </c>
      <c r="C64" s="128" t="e">
        <v>#N/A</v>
      </c>
      <c r="D64" s="128">
        <v>13.79204</v>
      </c>
    </row>
    <row r="65" spans="2:4" x14ac:dyDescent="0.25">
      <c r="B65" s="2">
        <v>42917</v>
      </c>
      <c r="C65" s="128" t="e">
        <v>#N/A</v>
      </c>
      <c r="D65" s="128">
        <v>13.87862</v>
      </c>
    </row>
    <row r="66" spans="2:4" x14ac:dyDescent="0.25">
      <c r="B66" s="2">
        <v>42948</v>
      </c>
      <c r="C66" s="128" t="e">
        <v>#N/A</v>
      </c>
      <c r="D66" s="128">
        <v>13.896190000000001</v>
      </c>
    </row>
    <row r="67" spans="2:4" x14ac:dyDescent="0.25">
      <c r="B67" s="2">
        <v>42979</v>
      </c>
      <c r="C67" s="128" t="e">
        <v>#N/A</v>
      </c>
      <c r="D67" s="128">
        <v>13.893610000000001</v>
      </c>
    </row>
    <row r="68" spans="2:4" x14ac:dyDescent="0.25">
      <c r="B68" s="2">
        <v>43009</v>
      </c>
      <c r="C68" s="128" t="e">
        <v>#N/A</v>
      </c>
      <c r="D68" s="128">
        <v>14.11168</v>
      </c>
    </row>
    <row r="69" spans="2:4" x14ac:dyDescent="0.25">
      <c r="B69" s="2">
        <v>43040</v>
      </c>
      <c r="C69" s="128" t="e">
        <v>#N/A</v>
      </c>
      <c r="D69" s="128">
        <v>14.268829999999999</v>
      </c>
    </row>
    <row r="70" spans="2:4" x14ac:dyDescent="0.25">
      <c r="B70" s="2">
        <v>43070</v>
      </c>
      <c r="C70" s="128" t="e">
        <v>#N/A</v>
      </c>
      <c r="D70" s="128">
        <v>14.275639999999999</v>
      </c>
    </row>
    <row r="71" spans="2:4" x14ac:dyDescent="0.25">
      <c r="B71" s="2">
        <v>43101</v>
      </c>
      <c r="C71" s="128" t="e">
        <v>#N/A</v>
      </c>
      <c r="D71" s="128">
        <v>14.27178</v>
      </c>
    </row>
    <row r="72" spans="2:4" x14ac:dyDescent="0.25">
      <c r="B72" s="2">
        <v>43132</v>
      </c>
      <c r="C72" s="128" t="e">
        <v>#N/A</v>
      </c>
      <c r="D72" s="128">
        <v>14.385490000000001</v>
      </c>
    </row>
    <row r="73" spans="2:4" x14ac:dyDescent="0.25">
      <c r="B73" s="2">
        <v>43160</v>
      </c>
      <c r="C73" s="128" t="e">
        <v>#N/A</v>
      </c>
      <c r="D73" s="128">
        <v>14.484170000000001</v>
      </c>
    </row>
    <row r="74" spans="2:4" x14ac:dyDescent="0.25">
      <c r="B74" s="2">
        <v>43191</v>
      </c>
      <c r="C74" s="128" t="e">
        <v>#N/A</v>
      </c>
      <c r="D74" s="128">
        <v>14.46935</v>
      </c>
    </row>
    <row r="75" spans="2:4" x14ac:dyDescent="0.25">
      <c r="B75" s="2">
        <v>43221</v>
      </c>
      <c r="C75" s="128" t="e">
        <v>#N/A</v>
      </c>
      <c r="D75" s="128">
        <v>14.540900000000001</v>
      </c>
    </row>
    <row r="76" spans="2:4" x14ac:dyDescent="0.25">
      <c r="B76" s="2">
        <v>43252</v>
      </c>
      <c r="C76" s="128" t="e">
        <v>#N/A</v>
      </c>
      <c r="D76" s="128">
        <v>14.543839999999999</v>
      </c>
    </row>
    <row r="77" spans="2:4" x14ac:dyDescent="0.25">
      <c r="B77" s="2">
        <v>43282</v>
      </c>
      <c r="C77" s="128" t="e">
        <v>#N/A</v>
      </c>
      <c r="D77" s="128">
        <v>14.5047</v>
      </c>
    </row>
    <row r="78" spans="2:4" x14ac:dyDescent="0.25">
      <c r="B78" s="2">
        <v>43313</v>
      </c>
      <c r="C78" s="128" t="e">
        <v>#N/A</v>
      </c>
      <c r="D78" s="128">
        <v>14.480370000000001</v>
      </c>
    </row>
    <row r="79" spans="2:4" x14ac:dyDescent="0.25">
      <c r="B79" s="2">
        <v>43344</v>
      </c>
      <c r="C79" s="128" t="e">
        <v>#N/A</v>
      </c>
      <c r="D79" s="128">
        <v>14.432090000000001</v>
      </c>
    </row>
    <row r="80" spans="2:4" x14ac:dyDescent="0.25">
      <c r="B80" s="2">
        <v>43374</v>
      </c>
      <c r="C80" s="128" t="e">
        <v>#N/A</v>
      </c>
      <c r="D80" s="128">
        <v>14.584960000000001</v>
      </c>
    </row>
    <row r="81" spans="2:4" x14ac:dyDescent="0.25">
      <c r="B81" s="2">
        <v>43405</v>
      </c>
      <c r="C81" s="128" t="e">
        <v>#N/A</v>
      </c>
      <c r="D81" s="128">
        <v>14.74109</v>
      </c>
    </row>
    <row r="82" spans="2:4" x14ac:dyDescent="0.25">
      <c r="B82" s="84">
        <v>43435</v>
      </c>
      <c r="C82" s="128" t="e">
        <v>#N/A</v>
      </c>
      <c r="D82" s="128">
        <v>14.810359999999999</v>
      </c>
    </row>
  </sheetData>
  <mergeCells count="2">
    <mergeCell ref="D25:H25"/>
    <mergeCell ref="J25:M25"/>
  </mergeCells>
  <phoneticPr fontId="7" type="noConversion"/>
  <conditionalFormatting sqref="C35:D82">
    <cfRule type="expression" dxfId="15" priority="2" stopIfTrue="1">
      <formula>ISNA(C35)</formula>
    </cfRule>
  </conditionalFormatting>
  <conditionalFormatting sqref="C35:D82">
    <cfRule type="expression" dxfId="14" priority="1" stopIfTrue="1">
      <formula>ISNA(C35)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2:F126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x14ac:dyDescent="0.25">
      <c r="B25" s="52"/>
      <c r="C25" s="216" t="s">
        <v>71</v>
      </c>
      <c r="D25" s="216"/>
      <c r="E25" s="216"/>
      <c r="F25" s="10"/>
    </row>
    <row r="26" spans="1:6" x14ac:dyDescent="0.25">
      <c r="B26" s="55" t="s">
        <v>69</v>
      </c>
      <c r="C26" s="217" t="s">
        <v>391</v>
      </c>
      <c r="D26" s="217"/>
      <c r="E26" s="217"/>
      <c r="F26" s="10"/>
    </row>
    <row r="27" spans="1:6" x14ac:dyDescent="0.25">
      <c r="A27" s="12"/>
      <c r="B27" s="56" t="s">
        <v>70</v>
      </c>
      <c r="C27" s="56" t="s">
        <v>13</v>
      </c>
      <c r="D27" s="56" t="s">
        <v>14</v>
      </c>
      <c r="E27" s="48" t="s">
        <v>23</v>
      </c>
      <c r="F27" s="10"/>
    </row>
    <row r="28" spans="1:6" x14ac:dyDescent="0.25">
      <c r="A28" s="2">
        <v>40909</v>
      </c>
      <c r="B28" s="16">
        <v>317.88200000000001</v>
      </c>
      <c r="C28" s="59">
        <f>MIN($B$28,$B$40,$B$52,$B$64,$B$76)</f>
        <v>317.88200000000001</v>
      </c>
      <c r="D28" s="59">
        <f>MAX($B$28,$B$40,$B$52,$B$64,$B$76)</f>
        <v>468.702</v>
      </c>
      <c r="E28" s="59">
        <f t="shared" ref="E28:E91" si="0">D28-C28</f>
        <v>150.82</v>
      </c>
      <c r="F28" s="10"/>
    </row>
    <row r="29" spans="1:6" x14ac:dyDescent="0.25">
      <c r="A29" s="2">
        <v>40940</v>
      </c>
      <c r="B29" s="16">
        <v>322.87900000000002</v>
      </c>
      <c r="C29" s="59">
        <f>MIN($B$29,$B$41,$B$53,$B$65,$B$77)</f>
        <v>322.87900000000002</v>
      </c>
      <c r="D29" s="59">
        <f>MAX($B$29,$B$41,$B$53,$B$65,$B$77)</f>
        <v>488.411</v>
      </c>
      <c r="E29" s="59">
        <f t="shared" si="0"/>
        <v>165.53199999999998</v>
      </c>
      <c r="F29" s="10"/>
    </row>
    <row r="30" spans="1:6" x14ac:dyDescent="0.25">
      <c r="A30" s="2">
        <v>40969</v>
      </c>
      <c r="B30" s="16">
        <v>347.608</v>
      </c>
      <c r="C30" s="59">
        <f>MIN($B$30,$B$42,$B$54,$B$66,$B$78)</f>
        <v>347.608</v>
      </c>
      <c r="D30" s="59">
        <f>MAX($B$30,$B$42,$B$54,$B$66,$B$78)</f>
        <v>501.51299999999998</v>
      </c>
      <c r="E30" s="59">
        <f t="shared" si="0"/>
        <v>153.90499999999997</v>
      </c>
      <c r="F30" s="10"/>
    </row>
    <row r="31" spans="1:6" x14ac:dyDescent="0.25">
      <c r="A31" s="2">
        <v>41000</v>
      </c>
      <c r="B31" s="16">
        <v>357.04500000000002</v>
      </c>
      <c r="C31" s="59">
        <f>MIN($B$31,$B$43,$B$55,$B$67,$B$79)</f>
        <v>357.04500000000002</v>
      </c>
      <c r="D31" s="59">
        <f>MAX($B$31,$B$43,$B$55,$B$67,$B$79)</f>
        <v>506.28699999999998</v>
      </c>
      <c r="E31" s="59">
        <f t="shared" si="0"/>
        <v>149.24199999999996</v>
      </c>
    </row>
    <row r="32" spans="1:6" x14ac:dyDescent="0.25">
      <c r="A32" s="2">
        <v>41030</v>
      </c>
      <c r="B32" s="16">
        <v>363.75900000000001</v>
      </c>
      <c r="C32" s="59">
        <f>MIN($B$32,$B$44,$B$56,$B$68,$B$80)</f>
        <v>363.30399999999997</v>
      </c>
      <c r="D32" s="59">
        <f>MAX($B$32,$B$44,$B$56,$B$68,$B$80)</f>
        <v>508.98</v>
      </c>
      <c r="E32" s="59">
        <f t="shared" si="0"/>
        <v>145.67600000000004</v>
      </c>
    </row>
    <row r="33" spans="1:5" x14ac:dyDescent="0.25">
      <c r="A33" s="2">
        <v>41061</v>
      </c>
      <c r="B33" s="16">
        <v>362.15300000000002</v>
      </c>
      <c r="C33" s="59">
        <f>MIN($B$33,$B$45,$B$57,$B$69,$B$81)</f>
        <v>348.80700000000002</v>
      </c>
      <c r="D33" s="59">
        <f>MAX($B$33,$B$45,$B$57,$B$69,$B$81)</f>
        <v>497.96800000000002</v>
      </c>
      <c r="E33" s="59">
        <f t="shared" si="0"/>
        <v>149.161</v>
      </c>
    </row>
    <row r="34" spans="1:5" x14ac:dyDescent="0.25">
      <c r="A34" s="2">
        <v>41091</v>
      </c>
      <c r="B34" s="16">
        <v>346.67700000000002</v>
      </c>
      <c r="C34" s="59">
        <f>MIN($B$34,$B$46,$B$58,$B$70,$B$82)</f>
        <v>338.73700000000002</v>
      </c>
      <c r="D34" s="59">
        <f>MAX($B$34,$B$46,$B$58,$B$70,$B$82)</f>
        <v>490.01299999999998</v>
      </c>
      <c r="E34" s="59">
        <f t="shared" si="0"/>
        <v>151.27599999999995</v>
      </c>
    </row>
    <row r="35" spans="1:5" x14ac:dyDescent="0.25">
      <c r="A35" s="2">
        <v>41122</v>
      </c>
      <c r="B35" s="16">
        <v>336.39100000000002</v>
      </c>
      <c r="C35" s="59">
        <f>MIN($B$35,$B$47,$B$59,$B$71,$B$83)</f>
        <v>331.07600000000002</v>
      </c>
      <c r="D35" s="59">
        <f>MAX($B$35,$B$47,$B$59,$B$71,$B$83)</f>
        <v>483.61700000000002</v>
      </c>
      <c r="E35" s="59">
        <f t="shared" si="0"/>
        <v>152.541</v>
      </c>
    </row>
    <row r="36" spans="1:5" x14ac:dyDescent="0.25">
      <c r="A36" s="2">
        <v>41153</v>
      </c>
      <c r="B36" s="16">
        <v>343.34199999999998</v>
      </c>
      <c r="C36" s="59">
        <f>MIN($B$36,$B$48,$B$60,$B$72,$B$84)</f>
        <v>332.15499999999997</v>
      </c>
      <c r="D36" s="59">
        <f>MAX($B$36,$B$48,$B$60,$B$72,$B$84)</f>
        <v>469.06299999999999</v>
      </c>
      <c r="E36" s="59">
        <f t="shared" si="0"/>
        <v>136.90800000000002</v>
      </c>
    </row>
    <row r="37" spans="1:5" x14ac:dyDescent="0.25">
      <c r="A37" s="2">
        <v>41183</v>
      </c>
      <c r="B37" s="16">
        <v>349.53100000000001</v>
      </c>
      <c r="C37" s="59">
        <f>MIN($B$37,$B$49,$B$61,$B$73,$B$85)</f>
        <v>349.53100000000001</v>
      </c>
      <c r="D37" s="59">
        <f>MAX($B$37,$B$49,$B$61,$B$73,$B$85)</f>
        <v>488.82299999999998</v>
      </c>
      <c r="E37" s="59">
        <f t="shared" si="0"/>
        <v>139.29199999999997</v>
      </c>
    </row>
    <row r="38" spans="1:5" x14ac:dyDescent="0.25">
      <c r="A38" s="2">
        <v>41214</v>
      </c>
      <c r="B38" s="16">
        <v>352.411</v>
      </c>
      <c r="C38" s="59">
        <f>MIN($B$38,$B$50,$B$62,$B$74,$B$86)</f>
        <v>344.17200000000003</v>
      </c>
      <c r="D38" s="59">
        <f>MAX($B$38,$B$50,$B$62,$B$74,$B$86)</f>
        <v>486.09728570999999</v>
      </c>
      <c r="E38" s="59">
        <f t="shared" si="0"/>
        <v>141.92528570999997</v>
      </c>
    </row>
    <row r="39" spans="1:5" x14ac:dyDescent="0.25">
      <c r="A39" s="2">
        <v>41244</v>
      </c>
      <c r="B39" s="16">
        <v>337.79599999999999</v>
      </c>
      <c r="C39" s="59">
        <f>MIN($B$39,$B$51,$B$63,$B$75,$B$87)</f>
        <v>327.19099999999997</v>
      </c>
      <c r="D39" s="59">
        <f>MAX($B$39,$B$51,$B$63,$B$75,$B$87)</f>
        <v>478.17812533</v>
      </c>
      <c r="E39" s="59">
        <f t="shared" si="0"/>
        <v>150.98712533000003</v>
      </c>
    </row>
    <row r="40" spans="1:5" x14ac:dyDescent="0.25">
      <c r="A40" s="2">
        <v>41275</v>
      </c>
      <c r="B40" s="16">
        <v>349.29399999999998</v>
      </c>
      <c r="C40" s="59">
        <f>MIN($B$28,$B$40,$B$52,$B$64,$B$76)</f>
        <v>317.88200000000001</v>
      </c>
      <c r="D40" s="59">
        <f>MAX($B$28,$B$40,$B$52,$B$64,$B$76)</f>
        <v>468.702</v>
      </c>
      <c r="E40" s="59">
        <f t="shared" si="0"/>
        <v>150.82</v>
      </c>
    </row>
    <row r="41" spans="1:5" x14ac:dyDescent="0.25">
      <c r="A41" s="2">
        <v>41306</v>
      </c>
      <c r="B41" s="16">
        <v>356.79899999999998</v>
      </c>
      <c r="C41" s="59">
        <f>MIN($B$29,$B$41,$B$53,$B$65,$B$77)</f>
        <v>322.87900000000002</v>
      </c>
      <c r="D41" s="59">
        <f>MAX($B$29,$B$41,$B$53,$B$65,$B$77)</f>
        <v>488.411</v>
      </c>
      <c r="E41" s="59">
        <f t="shared" si="0"/>
        <v>165.53199999999998</v>
      </c>
    </row>
    <row r="42" spans="1:5" x14ac:dyDescent="0.25">
      <c r="A42" s="2">
        <v>41334</v>
      </c>
      <c r="B42" s="16">
        <v>364.62099999999998</v>
      </c>
      <c r="C42" s="59">
        <f>MIN($B$30,$B$42,$B$54,$B$66,$B$78)</f>
        <v>347.608</v>
      </c>
      <c r="D42" s="59">
        <f>MAX($B$30,$B$42,$B$54,$B$66,$B$78)</f>
        <v>501.51299999999998</v>
      </c>
      <c r="E42" s="59">
        <f t="shared" si="0"/>
        <v>153.90499999999997</v>
      </c>
    </row>
    <row r="43" spans="1:5" x14ac:dyDescent="0.25">
      <c r="A43" s="2">
        <v>41365</v>
      </c>
      <c r="B43" s="16">
        <v>367.55500000000001</v>
      </c>
      <c r="C43" s="59">
        <f>MIN($B$31,$B$43,$B$55,$B$67,$B$79)</f>
        <v>357.04500000000002</v>
      </c>
      <c r="D43" s="59">
        <f>MAX($B$31,$B$43,$B$55,$B$67,$B$79)</f>
        <v>506.28699999999998</v>
      </c>
      <c r="E43" s="59">
        <f t="shared" si="0"/>
        <v>149.24199999999996</v>
      </c>
    </row>
    <row r="44" spans="1:5" x14ac:dyDescent="0.25">
      <c r="A44" s="2">
        <v>41395</v>
      </c>
      <c r="B44" s="16">
        <v>363.30399999999997</v>
      </c>
      <c r="C44" s="59">
        <f>MIN($B$32,$B$44,$B$56,$B$68,$B$80)</f>
        <v>363.30399999999997</v>
      </c>
      <c r="D44" s="59">
        <f>MAX($B$32,$B$44,$B$56,$B$68,$B$80)</f>
        <v>508.98</v>
      </c>
      <c r="E44" s="59">
        <f t="shared" si="0"/>
        <v>145.67600000000004</v>
      </c>
    </row>
    <row r="45" spans="1:5" x14ac:dyDescent="0.25">
      <c r="A45" s="2">
        <v>41426</v>
      </c>
      <c r="B45" s="16">
        <v>348.80700000000002</v>
      </c>
      <c r="C45" s="59">
        <f>MIN($B$33,$B$45,$B$57,$B$69,$B$81)</f>
        <v>348.80700000000002</v>
      </c>
      <c r="D45" s="59">
        <f>MAX($B$33,$B$45,$B$57,$B$69,$B$81)</f>
        <v>497.96800000000002</v>
      </c>
      <c r="E45" s="59">
        <f t="shared" si="0"/>
        <v>149.161</v>
      </c>
    </row>
    <row r="46" spans="1:5" x14ac:dyDescent="0.25">
      <c r="A46" s="2">
        <v>41456</v>
      </c>
      <c r="B46" s="16">
        <v>339.39100000000002</v>
      </c>
      <c r="C46" s="59">
        <f>MIN($B$34,$B$46,$B$58,$B$70,$B$82)</f>
        <v>338.73700000000002</v>
      </c>
      <c r="D46" s="59">
        <f>MAX($B$34,$B$46,$B$58,$B$70,$B$82)</f>
        <v>490.01299999999998</v>
      </c>
      <c r="E46" s="59">
        <f t="shared" si="0"/>
        <v>151.27599999999995</v>
      </c>
    </row>
    <row r="47" spans="1:5" x14ac:dyDescent="0.25">
      <c r="A47" s="2">
        <v>41487</v>
      </c>
      <c r="B47" s="16">
        <v>337.12700000000001</v>
      </c>
      <c r="C47" s="59">
        <f>MIN($B$35,$B$47,$B$59,$B$71,$B$83)</f>
        <v>331.07600000000002</v>
      </c>
      <c r="D47" s="59">
        <f>MAX($B$35,$B$47,$B$59,$B$71,$B$83)</f>
        <v>483.61700000000002</v>
      </c>
      <c r="E47" s="59">
        <f t="shared" si="0"/>
        <v>152.541</v>
      </c>
    </row>
    <row r="48" spans="1:5" x14ac:dyDescent="0.25">
      <c r="A48" s="2">
        <v>41518</v>
      </c>
      <c r="B48" s="16">
        <v>344.01600000000002</v>
      </c>
      <c r="C48" s="59">
        <f>MIN($B$36,$B$48,$B$60,$B$72,$B$84)</f>
        <v>332.15499999999997</v>
      </c>
      <c r="D48" s="59">
        <f>MAX($B$36,$B$48,$B$60,$B$72,$B$84)</f>
        <v>469.06299999999999</v>
      </c>
      <c r="E48" s="59">
        <f t="shared" si="0"/>
        <v>136.90800000000002</v>
      </c>
    </row>
    <row r="49" spans="1:5" x14ac:dyDescent="0.25">
      <c r="A49" s="2">
        <v>41548</v>
      </c>
      <c r="B49" s="16">
        <v>352.59699999999998</v>
      </c>
      <c r="C49" s="59">
        <f>MIN($B$37,$B$49,$B$61,$B$73,$B$85)</f>
        <v>349.53100000000001</v>
      </c>
      <c r="D49" s="59">
        <f>MAX($B$37,$B$49,$B$61,$B$73,$B$85)</f>
        <v>488.82299999999998</v>
      </c>
      <c r="E49" s="59">
        <f t="shared" si="0"/>
        <v>139.29199999999997</v>
      </c>
    </row>
    <row r="50" spans="1:5" x14ac:dyDescent="0.25">
      <c r="A50" s="2">
        <v>41579</v>
      </c>
      <c r="B50" s="16">
        <v>344.17200000000003</v>
      </c>
      <c r="C50" s="59">
        <f>MIN($B$38,$B$50,$B$62,$B$74,$B$86)</f>
        <v>344.17200000000003</v>
      </c>
      <c r="D50" s="59">
        <f>MAX($B$38,$B$50,$B$62,$B$74,$B$86)</f>
        <v>486.09728570999999</v>
      </c>
      <c r="E50" s="59">
        <f t="shared" si="0"/>
        <v>141.92528570999997</v>
      </c>
    </row>
    <row r="51" spans="1:5" x14ac:dyDescent="0.25">
      <c r="A51" s="2">
        <v>41609</v>
      </c>
      <c r="B51" s="16">
        <v>327.19099999999997</v>
      </c>
      <c r="C51" s="59">
        <f>MIN($B$39,$B$51,$B$63,$B$75,$B$87)</f>
        <v>327.19099999999997</v>
      </c>
      <c r="D51" s="59">
        <f>MAX($B$39,$B$51,$B$63,$B$75,$B$87)</f>
        <v>478.17812533</v>
      </c>
      <c r="E51" s="59">
        <f t="shared" si="0"/>
        <v>150.98712533000003</v>
      </c>
    </row>
    <row r="52" spans="1:5" x14ac:dyDescent="0.25">
      <c r="A52" s="2">
        <v>41640</v>
      </c>
      <c r="B52" s="16">
        <v>336.238</v>
      </c>
      <c r="C52" s="59">
        <f>MIN($B$28,$B$40,$B$52,$B$64,$B$76)</f>
        <v>317.88200000000001</v>
      </c>
      <c r="D52" s="59">
        <f>MAX($B$28,$B$40,$B$52,$B$64,$B$76)</f>
        <v>468.702</v>
      </c>
      <c r="E52" s="59">
        <f t="shared" si="0"/>
        <v>150.82</v>
      </c>
    </row>
    <row r="53" spans="1:5" x14ac:dyDescent="0.25">
      <c r="A53" s="2">
        <v>41671</v>
      </c>
      <c r="B53" s="16">
        <v>345.274</v>
      </c>
      <c r="C53" s="59">
        <f>MIN($B$29,$B$41,$B$53,$B$65,$B$77)</f>
        <v>322.87900000000002</v>
      </c>
      <c r="D53" s="59">
        <f>MAX($B$29,$B$41,$B$53,$B$65,$B$77)</f>
        <v>488.411</v>
      </c>
      <c r="E53" s="59">
        <f t="shared" si="0"/>
        <v>165.53199999999998</v>
      </c>
    </row>
    <row r="54" spans="1:5" x14ac:dyDescent="0.25">
      <c r="A54" s="2">
        <v>41699</v>
      </c>
      <c r="B54" s="16">
        <v>354.98700000000002</v>
      </c>
      <c r="C54" s="59">
        <f>MIN($B$30,$B$42,$B$54,$B$66,$B$78)</f>
        <v>347.608</v>
      </c>
      <c r="D54" s="59">
        <f>MAX($B$30,$B$42,$B$54,$B$66,$B$78)</f>
        <v>501.51299999999998</v>
      </c>
      <c r="E54" s="59">
        <f t="shared" si="0"/>
        <v>153.90499999999997</v>
      </c>
    </row>
    <row r="55" spans="1:5" x14ac:dyDescent="0.25">
      <c r="A55" s="2">
        <v>41730</v>
      </c>
      <c r="B55" s="16">
        <v>365.339</v>
      </c>
      <c r="C55" s="59">
        <f>MIN($B$31,$B$43,$B$55,$B$67,$B$79)</f>
        <v>357.04500000000002</v>
      </c>
      <c r="D55" s="59">
        <f>MAX($B$31,$B$43,$B$55,$B$67,$B$79)</f>
        <v>506.28699999999998</v>
      </c>
      <c r="E55" s="59">
        <f t="shared" si="0"/>
        <v>149.24199999999996</v>
      </c>
    </row>
    <row r="56" spans="1:5" x14ac:dyDescent="0.25">
      <c r="A56" s="2">
        <v>41760</v>
      </c>
      <c r="B56" s="16">
        <v>365.46</v>
      </c>
      <c r="C56" s="59">
        <f>MIN($B$32,$B$44,$B$56,$B$68,$B$80)</f>
        <v>363.30399999999997</v>
      </c>
      <c r="D56" s="59">
        <f>MAX($B$32,$B$44,$B$56,$B$68,$B$80)</f>
        <v>508.98</v>
      </c>
      <c r="E56" s="59">
        <f t="shared" si="0"/>
        <v>145.67600000000004</v>
      </c>
    </row>
    <row r="57" spans="1:5" x14ac:dyDescent="0.25">
      <c r="A57" s="2">
        <v>41791</v>
      </c>
      <c r="B57" s="16">
        <v>354.30500000000001</v>
      </c>
      <c r="C57" s="59">
        <f>MIN($B$33,$B$45,$B$57,$B$69,$B$81)</f>
        <v>348.80700000000002</v>
      </c>
      <c r="D57" s="59">
        <f>MAX($B$33,$B$45,$B$57,$B$69,$B$81)</f>
        <v>497.96800000000002</v>
      </c>
      <c r="E57" s="59">
        <f t="shared" si="0"/>
        <v>149.161</v>
      </c>
    </row>
    <row r="58" spans="1:5" x14ac:dyDescent="0.25">
      <c r="A58" s="2">
        <v>41821</v>
      </c>
      <c r="B58" s="16">
        <v>338.73700000000002</v>
      </c>
      <c r="C58" s="59">
        <f>MIN($B$34,$B$46,$B$58,$B$70,$B$82)</f>
        <v>338.73700000000002</v>
      </c>
      <c r="D58" s="59">
        <f>MAX($B$34,$B$46,$B$58,$B$70,$B$82)</f>
        <v>490.01299999999998</v>
      </c>
      <c r="E58" s="59">
        <f t="shared" si="0"/>
        <v>151.27599999999995</v>
      </c>
    </row>
    <row r="59" spans="1:5" x14ac:dyDescent="0.25">
      <c r="A59" s="2">
        <v>41852</v>
      </c>
      <c r="B59" s="16">
        <v>331.07600000000002</v>
      </c>
      <c r="C59" s="59">
        <f>MIN($B$35,$B$47,$B$59,$B$71,$B$83)</f>
        <v>331.07600000000002</v>
      </c>
      <c r="D59" s="59">
        <f>MAX($B$35,$B$47,$B$59,$B$71,$B$83)</f>
        <v>483.61700000000002</v>
      </c>
      <c r="E59" s="59">
        <f t="shared" si="0"/>
        <v>152.541</v>
      </c>
    </row>
    <row r="60" spans="1:5" x14ac:dyDescent="0.25">
      <c r="A60" s="2">
        <v>41883</v>
      </c>
      <c r="B60" s="16">
        <v>332.15499999999997</v>
      </c>
      <c r="C60" s="59">
        <f>MIN($B$36,$B$48,$B$60,$B$72,$B$84)</f>
        <v>332.15499999999997</v>
      </c>
      <c r="D60" s="59">
        <f>MAX($B$36,$B$48,$B$60,$B$72,$B$84)</f>
        <v>469.06299999999999</v>
      </c>
      <c r="E60" s="59">
        <f t="shared" si="0"/>
        <v>136.90800000000002</v>
      </c>
    </row>
    <row r="61" spans="1:5" x14ac:dyDescent="0.25">
      <c r="A61" s="2">
        <v>41913</v>
      </c>
      <c r="B61" s="16">
        <v>351.71699999999998</v>
      </c>
      <c r="C61" s="59">
        <f>MIN($B$37,$B$49,$B$61,$B$73,$B$85)</f>
        <v>349.53100000000001</v>
      </c>
      <c r="D61" s="59">
        <f>MAX($B$37,$B$49,$B$61,$B$73,$B$85)</f>
        <v>488.82299999999998</v>
      </c>
      <c r="E61" s="59">
        <f t="shared" si="0"/>
        <v>139.29199999999997</v>
      </c>
    </row>
    <row r="62" spans="1:5" x14ac:dyDescent="0.25">
      <c r="A62" s="2">
        <v>41944</v>
      </c>
      <c r="B62" s="16">
        <v>356.72899999999998</v>
      </c>
      <c r="C62" s="59">
        <f>MIN($B$38,$B$50,$B$62,$B$74,$B$86)</f>
        <v>344.17200000000003</v>
      </c>
      <c r="D62" s="59">
        <f>MAX($B$38,$B$50,$B$62,$B$74,$B$86)</f>
        <v>486.09728570999999</v>
      </c>
      <c r="E62" s="59">
        <f t="shared" si="0"/>
        <v>141.92528570999997</v>
      </c>
    </row>
    <row r="63" spans="1:5" x14ac:dyDescent="0.25">
      <c r="A63" s="2">
        <v>41974</v>
      </c>
      <c r="B63" s="16">
        <v>360.86500000000001</v>
      </c>
      <c r="C63" s="59">
        <f>MIN($B$39,$B$51,$B$63,$B$75,$B$87)</f>
        <v>327.19099999999997</v>
      </c>
      <c r="D63" s="59">
        <f>MAX($B$39,$B$51,$B$63,$B$75,$B$87)</f>
        <v>478.17812533</v>
      </c>
      <c r="E63" s="59">
        <f t="shared" si="0"/>
        <v>150.98712533000003</v>
      </c>
    </row>
    <row r="64" spans="1:5" x14ac:dyDescent="0.25">
      <c r="A64" s="2">
        <v>42005</v>
      </c>
      <c r="B64" s="16">
        <v>389.21300000000002</v>
      </c>
      <c r="C64" s="59">
        <f>MIN($B$28,$B$40,$B$52,$B$64,$B$76)</f>
        <v>317.88200000000001</v>
      </c>
      <c r="D64" s="59">
        <f>MAX($B$28,$B$40,$B$52,$B$64,$B$76)</f>
        <v>468.702</v>
      </c>
      <c r="E64" s="59">
        <f t="shared" si="0"/>
        <v>150.82</v>
      </c>
    </row>
    <row r="65" spans="1:5" x14ac:dyDescent="0.25">
      <c r="A65" s="2">
        <v>42036</v>
      </c>
      <c r="B65" s="16">
        <v>415.31299999999999</v>
      </c>
      <c r="C65" s="59">
        <f>MIN($B$29,$B$41,$B$53,$B$65,$B$77)</f>
        <v>322.87900000000002</v>
      </c>
      <c r="D65" s="59">
        <f>MAX($B$29,$B$41,$B$53,$B$65,$B$77)</f>
        <v>488.411</v>
      </c>
      <c r="E65" s="59">
        <f t="shared" si="0"/>
        <v>165.53199999999998</v>
      </c>
    </row>
    <row r="66" spans="1:5" x14ac:dyDescent="0.25">
      <c r="A66" s="2">
        <v>42064</v>
      </c>
      <c r="B66" s="16">
        <v>443.2</v>
      </c>
      <c r="C66" s="59">
        <f>MIN($B$30,$B$42,$B$54,$B$66,$B$78)</f>
        <v>347.608</v>
      </c>
      <c r="D66" s="59">
        <f>MAX($B$30,$B$42,$B$54,$B$66,$B$78)</f>
        <v>501.51299999999998</v>
      </c>
      <c r="E66" s="59">
        <f t="shared" si="0"/>
        <v>153.90499999999997</v>
      </c>
    </row>
    <row r="67" spans="1:5" x14ac:dyDescent="0.25">
      <c r="A67" s="2">
        <v>42095</v>
      </c>
      <c r="B67" s="16">
        <v>452.71300000000002</v>
      </c>
      <c r="C67" s="59">
        <f>MIN($B$31,$B$43,$B$55,$B$67,$B$79)</f>
        <v>357.04500000000002</v>
      </c>
      <c r="D67" s="59">
        <f>MAX($B$31,$B$43,$B$55,$B$67,$B$79)</f>
        <v>506.28699999999998</v>
      </c>
      <c r="E67" s="59">
        <f t="shared" si="0"/>
        <v>149.24199999999996</v>
      </c>
    </row>
    <row r="68" spans="1:5" x14ac:dyDescent="0.25">
      <c r="A68" s="2">
        <v>42125</v>
      </c>
      <c r="B68" s="16">
        <v>448.96100000000001</v>
      </c>
      <c r="C68" s="59">
        <f>MIN($B$32,$B$44,$B$56,$B$68,$B$80)</f>
        <v>363.30399999999997</v>
      </c>
      <c r="D68" s="59">
        <f>MAX($B$32,$B$44,$B$56,$B$68,$B$80)</f>
        <v>508.98</v>
      </c>
      <c r="E68" s="59">
        <f t="shared" si="0"/>
        <v>145.67600000000004</v>
      </c>
    </row>
    <row r="69" spans="1:5" x14ac:dyDescent="0.25">
      <c r="A69" s="2">
        <v>42156</v>
      </c>
      <c r="B69" s="16">
        <v>438.81</v>
      </c>
      <c r="C69" s="59">
        <f>MIN($B$33,$B$45,$B$57,$B$69,$B$81)</f>
        <v>348.80700000000002</v>
      </c>
      <c r="D69" s="59">
        <f>MAX($B$33,$B$45,$B$57,$B$69,$B$81)</f>
        <v>497.96800000000002</v>
      </c>
      <c r="E69" s="59">
        <f t="shared" si="0"/>
        <v>149.161</v>
      </c>
    </row>
    <row r="70" spans="1:5" x14ac:dyDescent="0.25">
      <c r="A70" s="2">
        <v>42186</v>
      </c>
      <c r="B70" s="16">
        <v>424.80900000000003</v>
      </c>
      <c r="C70" s="59">
        <f>MIN($B$34,$B$46,$B$58,$B$70,$B$82)</f>
        <v>338.73700000000002</v>
      </c>
      <c r="D70" s="59">
        <f>MAX($B$34,$B$46,$B$58,$B$70,$B$82)</f>
        <v>490.01299999999998</v>
      </c>
      <c r="E70" s="59">
        <f t="shared" si="0"/>
        <v>151.27599999999995</v>
      </c>
    </row>
    <row r="71" spans="1:5" x14ac:dyDescent="0.25">
      <c r="A71" s="2">
        <v>42217</v>
      </c>
      <c r="B71" s="16">
        <v>425.85300000000001</v>
      </c>
      <c r="C71" s="59">
        <f>MIN($B$35,$B$47,$B$59,$B$71,$B$83)</f>
        <v>331.07600000000002</v>
      </c>
      <c r="D71" s="59">
        <f>MAX($B$35,$B$47,$B$59,$B$71,$B$83)</f>
        <v>483.61700000000002</v>
      </c>
      <c r="E71" s="59">
        <f t="shared" si="0"/>
        <v>152.541</v>
      </c>
    </row>
    <row r="72" spans="1:5" x14ac:dyDescent="0.25">
      <c r="A72" s="2">
        <v>42248</v>
      </c>
      <c r="B72" s="16">
        <v>429.12900000000002</v>
      </c>
      <c r="C72" s="59">
        <f>MIN($B$36,$B$48,$B$60,$B$72,$B$84)</f>
        <v>332.15499999999997</v>
      </c>
      <c r="D72" s="59">
        <f>MAX($B$36,$B$48,$B$60,$B$72,$B$84)</f>
        <v>469.06299999999999</v>
      </c>
      <c r="E72" s="59">
        <f t="shared" si="0"/>
        <v>136.90800000000002</v>
      </c>
    </row>
    <row r="73" spans="1:5" x14ac:dyDescent="0.25">
      <c r="A73" s="2">
        <v>42278</v>
      </c>
      <c r="B73" s="16">
        <v>455.21300000000002</v>
      </c>
      <c r="C73" s="59">
        <f>MIN($B$37,$B$49,$B$61,$B$73,$B$85)</f>
        <v>349.53100000000001</v>
      </c>
      <c r="D73" s="59">
        <f>MAX($B$37,$B$49,$B$61,$B$73,$B$85)</f>
        <v>488.82299999999998</v>
      </c>
      <c r="E73" s="59">
        <f t="shared" si="0"/>
        <v>139.29199999999997</v>
      </c>
    </row>
    <row r="74" spans="1:5" x14ac:dyDescent="0.25">
      <c r="A74" s="2">
        <v>42309</v>
      </c>
      <c r="B74" s="16">
        <v>455.99400000000003</v>
      </c>
      <c r="C74" s="59">
        <f>MIN($B$38,$B$50,$B$62,$B$74,$B$86)</f>
        <v>344.17200000000003</v>
      </c>
      <c r="D74" s="59">
        <f>MAX($B$38,$B$50,$B$62,$B$74,$B$86)</f>
        <v>486.09728570999999</v>
      </c>
      <c r="E74" s="59">
        <f t="shared" si="0"/>
        <v>141.92528570999997</v>
      </c>
    </row>
    <row r="75" spans="1:5" x14ac:dyDescent="0.25">
      <c r="A75" s="2">
        <v>42339</v>
      </c>
      <c r="B75" s="16">
        <v>449.22</v>
      </c>
      <c r="C75" s="59">
        <f>MIN($B$39,$B$51,$B$63,$B$75,$B$87)</f>
        <v>327.19099999999997</v>
      </c>
      <c r="D75" s="59">
        <f>MAX($B$39,$B$51,$B$63,$B$75,$B$87)</f>
        <v>478.17812533</v>
      </c>
      <c r="E75" s="59">
        <f t="shared" si="0"/>
        <v>150.98712533000003</v>
      </c>
    </row>
    <row r="76" spans="1:5" x14ac:dyDescent="0.25">
      <c r="A76" s="2">
        <v>42370</v>
      </c>
      <c r="B76" s="16">
        <v>468.702</v>
      </c>
      <c r="C76" s="59">
        <f>MIN($B$28,$B$40,$B$52,$B$64,$B$76)</f>
        <v>317.88200000000001</v>
      </c>
      <c r="D76" s="59">
        <f>MAX($B$28,$B$40,$B$52,$B$64,$B$76)</f>
        <v>468.702</v>
      </c>
      <c r="E76" s="59">
        <f t="shared" si="0"/>
        <v>150.82</v>
      </c>
    </row>
    <row r="77" spans="1:5" x14ac:dyDescent="0.25">
      <c r="A77" s="2">
        <v>42401</v>
      </c>
      <c r="B77" s="16">
        <v>488.411</v>
      </c>
      <c r="C77" s="59">
        <f>MIN($B$29,$B$41,$B$53,$B$65,$B$77)</f>
        <v>322.87900000000002</v>
      </c>
      <c r="D77" s="59">
        <f>MAX($B$29,$B$41,$B$53,$B$65,$B$77)</f>
        <v>488.411</v>
      </c>
      <c r="E77" s="59">
        <f t="shared" si="0"/>
        <v>165.53199999999998</v>
      </c>
    </row>
    <row r="78" spans="1:5" x14ac:dyDescent="0.25">
      <c r="A78" s="2">
        <v>42430</v>
      </c>
      <c r="B78" s="16">
        <v>501.51299999999998</v>
      </c>
      <c r="C78" s="59">
        <f>MIN($B$30,$B$42,$B$54,$B$66,$B$78)</f>
        <v>347.608</v>
      </c>
      <c r="D78" s="59">
        <f>MAX($B$30,$B$42,$B$54,$B$66,$B$78)</f>
        <v>501.51299999999998</v>
      </c>
      <c r="E78" s="59">
        <f t="shared" si="0"/>
        <v>153.90499999999997</v>
      </c>
    </row>
    <row r="79" spans="1:5" x14ac:dyDescent="0.25">
      <c r="A79" s="2">
        <v>42461</v>
      </c>
      <c r="B79" s="16">
        <v>506.28699999999998</v>
      </c>
      <c r="C79" s="59">
        <f>MIN($B$31,$B$43,$B$55,$B$67,$B$79)</f>
        <v>357.04500000000002</v>
      </c>
      <c r="D79" s="59">
        <f>MAX($B$31,$B$43,$B$55,$B$67,$B$79)</f>
        <v>506.28699999999998</v>
      </c>
      <c r="E79" s="59">
        <f t="shared" si="0"/>
        <v>149.24199999999996</v>
      </c>
    </row>
    <row r="80" spans="1:5" x14ac:dyDescent="0.25">
      <c r="A80" s="2">
        <v>42491</v>
      </c>
      <c r="B80" s="16">
        <v>508.98</v>
      </c>
      <c r="C80" s="59">
        <f>MIN($B$32,$B$44,$B$56,$B$68,$B$80)</f>
        <v>363.30399999999997</v>
      </c>
      <c r="D80" s="59">
        <f>MAX($B$32,$B$44,$B$56,$B$68,$B$80)</f>
        <v>508.98</v>
      </c>
      <c r="E80" s="59">
        <f t="shared" si="0"/>
        <v>145.67600000000004</v>
      </c>
    </row>
    <row r="81" spans="1:5" x14ac:dyDescent="0.25">
      <c r="A81" s="2">
        <v>42522</v>
      </c>
      <c r="B81" s="16">
        <v>497.96800000000002</v>
      </c>
      <c r="C81" s="59">
        <f>MIN($B$33,$B$45,$B$57,$B$69,$B$81)</f>
        <v>348.80700000000002</v>
      </c>
      <c r="D81" s="59">
        <f>MAX($B$33,$B$45,$B$57,$B$69,$B$81)</f>
        <v>497.96800000000002</v>
      </c>
      <c r="E81" s="59">
        <f t="shared" si="0"/>
        <v>149.161</v>
      </c>
    </row>
    <row r="82" spans="1:5" x14ac:dyDescent="0.25">
      <c r="A82" s="2">
        <v>42552</v>
      </c>
      <c r="B82" s="16">
        <v>490.01299999999998</v>
      </c>
      <c r="C82" s="59">
        <f>MIN($B$34,$B$46,$B$58,$B$70,$B$82)</f>
        <v>338.73700000000002</v>
      </c>
      <c r="D82" s="59">
        <f>MAX($B$34,$B$46,$B$58,$B$70,$B$82)</f>
        <v>490.01299999999998</v>
      </c>
      <c r="E82" s="59">
        <f t="shared" si="0"/>
        <v>151.27599999999995</v>
      </c>
    </row>
    <row r="83" spans="1:5" x14ac:dyDescent="0.25">
      <c r="A83" s="2">
        <v>42583</v>
      </c>
      <c r="B83" s="16">
        <v>483.61700000000002</v>
      </c>
      <c r="C83" s="59">
        <f>MIN($B$35,$B$47,$B$59,$B$71,$B$83)</f>
        <v>331.07600000000002</v>
      </c>
      <c r="D83" s="59">
        <f>MAX($B$35,$B$47,$B$59,$B$71,$B$83)</f>
        <v>483.61700000000002</v>
      </c>
      <c r="E83" s="59">
        <f t="shared" si="0"/>
        <v>152.541</v>
      </c>
    </row>
    <row r="84" spans="1:5" x14ac:dyDescent="0.25">
      <c r="A84" s="2">
        <v>42614</v>
      </c>
      <c r="B84" s="16">
        <v>469.06299999999999</v>
      </c>
      <c r="C84" s="59">
        <f>MIN($B$36,$B$48,$B$60,$B$72,$B$84)</f>
        <v>332.15499999999997</v>
      </c>
      <c r="D84" s="59">
        <f>MAX($B$36,$B$48,$B$60,$B$72,$B$84)</f>
        <v>469.06299999999999</v>
      </c>
      <c r="E84" s="59">
        <f t="shared" si="0"/>
        <v>136.90800000000002</v>
      </c>
    </row>
    <row r="85" spans="1:5" x14ac:dyDescent="0.25">
      <c r="A85" s="2">
        <v>42644</v>
      </c>
      <c r="B85" s="16">
        <v>488.82299999999998</v>
      </c>
      <c r="C85" s="59">
        <f>MIN($B$37,$B$49,$B$61,$B$73,$B$85)</f>
        <v>349.53100000000001</v>
      </c>
      <c r="D85" s="59">
        <f>MAX($B$37,$B$49,$B$61,$B$73,$B$85)</f>
        <v>488.82299999999998</v>
      </c>
      <c r="E85" s="59">
        <f t="shared" si="0"/>
        <v>139.29199999999997</v>
      </c>
    </row>
    <row r="86" spans="1:5" x14ac:dyDescent="0.25">
      <c r="A86" s="2">
        <v>42675</v>
      </c>
      <c r="B86" s="16">
        <v>486.09728570999999</v>
      </c>
      <c r="C86" s="59">
        <f>MIN($B$38,$B$50,$B$62,$B$74,$B$86)</f>
        <v>344.17200000000003</v>
      </c>
      <c r="D86" s="59">
        <f>MAX($B$38,$B$50,$B$62,$B$74,$B$86)</f>
        <v>486.09728570999999</v>
      </c>
      <c r="E86" s="59">
        <f t="shared" si="0"/>
        <v>141.92528570999997</v>
      </c>
    </row>
    <row r="87" spans="1:5" x14ac:dyDescent="0.25">
      <c r="A87" s="2">
        <v>42705</v>
      </c>
      <c r="B87" s="16">
        <v>478.17812533</v>
      </c>
      <c r="C87" s="59">
        <f>MIN($B$39,$B$51,$B$63,$B$75,$B$87)</f>
        <v>327.19099999999997</v>
      </c>
      <c r="D87" s="59">
        <f>MAX($B$39,$B$51,$B$63,$B$75,$B$87)</f>
        <v>478.17812533</v>
      </c>
      <c r="E87" s="59">
        <f t="shared" si="0"/>
        <v>150.98712533000003</v>
      </c>
    </row>
    <row r="88" spans="1:5" x14ac:dyDescent="0.25">
      <c r="A88" s="2">
        <v>42736</v>
      </c>
      <c r="B88" s="16">
        <v>485.67649999999998</v>
      </c>
      <c r="C88" s="59">
        <f>MIN($B$28,$B$40,$B$52,$B$64,$B$76)</f>
        <v>317.88200000000001</v>
      </c>
      <c r="D88" s="59">
        <f>MAX($B$28,$B$40,$B$52,$B$64,$B$76)</f>
        <v>468.702</v>
      </c>
      <c r="E88" s="59">
        <f t="shared" si="0"/>
        <v>150.82</v>
      </c>
    </row>
    <row r="89" spans="1:5" x14ac:dyDescent="0.25">
      <c r="A89" s="2">
        <v>42767</v>
      </c>
      <c r="B89" s="16">
        <v>490.47219999999999</v>
      </c>
      <c r="C89" s="59">
        <f>MIN($B$29,$B$41,$B$53,$B$65,$B$77)</f>
        <v>322.87900000000002</v>
      </c>
      <c r="D89" s="59">
        <f>MAX($B$29,$B$41,$B$53,$B$65,$B$77)</f>
        <v>488.411</v>
      </c>
      <c r="E89" s="59">
        <f t="shared" si="0"/>
        <v>165.53199999999998</v>
      </c>
    </row>
    <row r="90" spans="1:5" x14ac:dyDescent="0.25">
      <c r="A90" s="2">
        <v>42795</v>
      </c>
      <c r="B90" s="16">
        <v>500.9735</v>
      </c>
      <c r="C90" s="59">
        <f>MIN($B$30,$B$42,$B$54,$B$66,$B$78)</f>
        <v>347.608</v>
      </c>
      <c r="D90" s="59">
        <f>MAX($B$30,$B$42,$B$54,$B$66,$B$78)</f>
        <v>501.51299999999998</v>
      </c>
      <c r="E90" s="59">
        <f t="shared" si="0"/>
        <v>153.90499999999997</v>
      </c>
    </row>
    <row r="91" spans="1:5" x14ac:dyDescent="0.25">
      <c r="A91" s="2">
        <v>42826</v>
      </c>
      <c r="B91" s="16">
        <v>506.81909999999999</v>
      </c>
      <c r="C91" s="59">
        <f>MIN($B$31,$B$43,$B$55,$B$67,$B$79)</f>
        <v>357.04500000000002</v>
      </c>
      <c r="D91" s="59">
        <f>MAX($B$31,$B$43,$B$55,$B$67,$B$79)</f>
        <v>506.28699999999998</v>
      </c>
      <c r="E91" s="59">
        <f t="shared" si="0"/>
        <v>149.24199999999996</v>
      </c>
    </row>
    <row r="92" spans="1:5" x14ac:dyDescent="0.25">
      <c r="A92" s="2">
        <v>42856</v>
      </c>
      <c r="B92" s="16">
        <v>503.7441</v>
      </c>
      <c r="C92" s="59">
        <f>MIN($B$32,$B$44,$B$56,$B$68,$B$80)</f>
        <v>363.30399999999997</v>
      </c>
      <c r="D92" s="59">
        <f>MAX($B$32,$B$44,$B$56,$B$68,$B$80)</f>
        <v>508.98</v>
      </c>
      <c r="E92" s="59">
        <f t="shared" ref="E92:E111" si="1">D92-C92</f>
        <v>145.67600000000004</v>
      </c>
    </row>
    <row r="93" spans="1:5" x14ac:dyDescent="0.25">
      <c r="A93" s="2">
        <v>42887</v>
      </c>
      <c r="B93" s="16">
        <v>490.26650000000001</v>
      </c>
      <c r="C93" s="59">
        <f>MIN($B$33,$B$45,$B$57,$B$69,$B$81)</f>
        <v>348.80700000000002</v>
      </c>
      <c r="D93" s="59">
        <f>MAX($B$33,$B$45,$B$57,$B$69,$B$81)</f>
        <v>497.96800000000002</v>
      </c>
      <c r="E93" s="59">
        <f t="shared" si="1"/>
        <v>149.161</v>
      </c>
    </row>
    <row r="94" spans="1:5" x14ac:dyDescent="0.25">
      <c r="A94" s="2">
        <v>42917</v>
      </c>
      <c r="B94" s="16">
        <v>473.78609999999998</v>
      </c>
      <c r="C94" s="59">
        <f>MIN($B$34,$B$46,$B$58,$B$70,$B$82)</f>
        <v>338.73700000000002</v>
      </c>
      <c r="D94" s="59">
        <f>MAX($B$34,$B$46,$B$58,$B$70,$B$82)</f>
        <v>490.01299999999998</v>
      </c>
      <c r="E94" s="59">
        <f t="shared" si="1"/>
        <v>151.27599999999995</v>
      </c>
    </row>
    <row r="95" spans="1:5" x14ac:dyDescent="0.25">
      <c r="A95" s="2">
        <v>42948</v>
      </c>
      <c r="B95" s="16">
        <v>465.63339999999999</v>
      </c>
      <c r="C95" s="59">
        <f>MIN($B$35,$B$47,$B$59,$B$71,$B$83)</f>
        <v>331.07600000000002</v>
      </c>
      <c r="D95" s="59">
        <f>MAX($B$35,$B$47,$B$59,$B$71,$B$83)</f>
        <v>483.61700000000002</v>
      </c>
      <c r="E95" s="59">
        <f t="shared" si="1"/>
        <v>152.541</v>
      </c>
    </row>
    <row r="96" spans="1:5" x14ac:dyDescent="0.25">
      <c r="A96" s="2">
        <v>42979</v>
      </c>
      <c r="B96" s="16">
        <v>465.59059999999999</v>
      </c>
      <c r="C96" s="59">
        <f>MIN($B$36,$B$48,$B$60,$B$72,$B$84)</f>
        <v>332.15499999999997</v>
      </c>
      <c r="D96" s="59">
        <f>MAX($B$36,$B$48,$B$60,$B$72,$B$84)</f>
        <v>469.06299999999999</v>
      </c>
      <c r="E96" s="59">
        <f t="shared" si="1"/>
        <v>136.90800000000002</v>
      </c>
    </row>
    <row r="97" spans="1:6" x14ac:dyDescent="0.25">
      <c r="A97" s="2">
        <v>43009</v>
      </c>
      <c r="B97" s="16">
        <v>472.43490000000003</v>
      </c>
      <c r="C97" s="59">
        <f>MIN($B$37,$B$49,$B$61,$B$73,$B$85)</f>
        <v>349.53100000000001</v>
      </c>
      <c r="D97" s="59">
        <f>MAX($B$37,$B$49,$B$61,$B$73,$B$85)</f>
        <v>488.82299999999998</v>
      </c>
      <c r="E97" s="59">
        <f t="shared" si="1"/>
        <v>139.29199999999997</v>
      </c>
    </row>
    <row r="98" spans="1:6" x14ac:dyDescent="0.25">
      <c r="A98" s="2">
        <v>43040</v>
      </c>
      <c r="B98" s="16">
        <v>468.5421</v>
      </c>
      <c r="C98" s="59">
        <f>MIN($B$38,$B$50,$B$62,$B$74,$B$86)</f>
        <v>344.17200000000003</v>
      </c>
      <c r="D98" s="59">
        <f>MAX($B$38,$B$50,$B$62,$B$74,$B$86)</f>
        <v>486.09728570999999</v>
      </c>
      <c r="E98" s="59">
        <f t="shared" si="1"/>
        <v>141.92528570999997</v>
      </c>
    </row>
    <row r="99" spans="1:6" x14ac:dyDescent="0.25">
      <c r="A99" s="139">
        <v>43070</v>
      </c>
      <c r="B99" s="140">
        <v>453.90179999999998</v>
      </c>
      <c r="C99" s="59">
        <f>MIN($B$39,$B$51,$B$63,$B$75,$B$87)</f>
        <v>327.19099999999997</v>
      </c>
      <c r="D99" s="59">
        <f>MAX($B$39,$B$51,$B$63,$B$75,$B$87)</f>
        <v>478.17812533</v>
      </c>
      <c r="E99" s="59">
        <f t="shared" si="1"/>
        <v>150.98712533000003</v>
      </c>
    </row>
    <row r="100" spans="1:6" x14ac:dyDescent="0.25">
      <c r="A100" s="139">
        <v>43101</v>
      </c>
      <c r="B100" s="140">
        <v>463.9631</v>
      </c>
      <c r="C100" s="59">
        <f>MIN($B$28,$B$40,$B$52,$B$64,$B$76)</f>
        <v>317.88200000000001</v>
      </c>
      <c r="D100" s="59">
        <f>MAX($B$28,$B$40,$B$52,$B$64,$B$76)</f>
        <v>468.702</v>
      </c>
      <c r="E100" s="59">
        <f t="shared" si="1"/>
        <v>150.82</v>
      </c>
    </row>
    <row r="101" spans="1:6" x14ac:dyDescent="0.25">
      <c r="A101" s="139">
        <v>43132</v>
      </c>
      <c r="B101" s="140">
        <v>472.92790000000002</v>
      </c>
      <c r="C101" s="59">
        <f>MIN($B$29,$B$41,$B$53,$B$65,$B$77)</f>
        <v>322.87900000000002</v>
      </c>
      <c r="D101" s="59">
        <f>MAX($B$29,$B$41,$B$53,$B$65,$B$77)</f>
        <v>488.411</v>
      </c>
      <c r="E101" s="59">
        <f t="shared" si="1"/>
        <v>165.53199999999998</v>
      </c>
    </row>
    <row r="102" spans="1:6" x14ac:dyDescent="0.25">
      <c r="A102" s="139">
        <v>43160</v>
      </c>
      <c r="B102" s="140">
        <v>485.06270000000001</v>
      </c>
      <c r="C102" s="59">
        <f>MIN($B$30,$B$42,$B$54,$B$66,$B$78)</f>
        <v>347.608</v>
      </c>
      <c r="D102" s="59">
        <f>MAX($B$30,$B$42,$B$54,$B$66,$B$78)</f>
        <v>501.51299999999998</v>
      </c>
      <c r="E102" s="59">
        <f t="shared" si="1"/>
        <v>153.90499999999997</v>
      </c>
    </row>
    <row r="103" spans="1:6" x14ac:dyDescent="0.25">
      <c r="A103" s="139">
        <v>43191</v>
      </c>
      <c r="B103" s="140">
        <v>491.43520000000001</v>
      </c>
      <c r="C103" s="59">
        <f>MIN($B$31,$B$43,$B$55,$B$67,$B$79)</f>
        <v>357.04500000000002</v>
      </c>
      <c r="D103" s="59">
        <f>MAX($B$31,$B$43,$B$55,$B$67,$B$79)</f>
        <v>506.28699999999998</v>
      </c>
      <c r="E103" s="59">
        <f t="shared" si="1"/>
        <v>149.24199999999996</v>
      </c>
    </row>
    <row r="104" spans="1:6" x14ac:dyDescent="0.25">
      <c r="A104" s="139">
        <v>43221</v>
      </c>
      <c r="B104" s="140">
        <v>488.90929999999997</v>
      </c>
      <c r="C104" s="59">
        <f>MIN($B$32,$B$44,$B$56,$B$68,$B$80)</f>
        <v>363.30399999999997</v>
      </c>
      <c r="D104" s="59">
        <f>MAX($B$32,$B$44,$B$56,$B$68,$B$80)</f>
        <v>508.98</v>
      </c>
      <c r="E104" s="59">
        <f t="shared" si="1"/>
        <v>145.67600000000004</v>
      </c>
    </row>
    <row r="105" spans="1:6" x14ac:dyDescent="0.25">
      <c r="A105" s="139">
        <v>43252</v>
      </c>
      <c r="B105" s="140">
        <v>477.95260000000002</v>
      </c>
      <c r="C105" s="59">
        <f>MIN($B$33,$B$45,$B$57,$B$69,$B$81)</f>
        <v>348.80700000000002</v>
      </c>
      <c r="D105" s="59">
        <f>MAX($B$33,$B$45,$B$57,$B$69,$B$81)</f>
        <v>497.96800000000002</v>
      </c>
      <c r="E105" s="59">
        <f t="shared" si="1"/>
        <v>149.161</v>
      </c>
    </row>
    <row r="106" spans="1:6" x14ac:dyDescent="0.25">
      <c r="A106" s="139">
        <v>43282</v>
      </c>
      <c r="B106" s="140">
        <v>463.74250000000001</v>
      </c>
      <c r="C106" s="59">
        <f>MIN($B$34,$B$46,$B$58,$B$70,$B$82)</f>
        <v>338.73700000000002</v>
      </c>
      <c r="D106" s="59">
        <f>MAX($B$34,$B$46,$B$58,$B$70,$B$82)</f>
        <v>490.01299999999998</v>
      </c>
      <c r="E106" s="59">
        <f t="shared" si="1"/>
        <v>151.27599999999995</v>
      </c>
    </row>
    <row r="107" spans="1:6" x14ac:dyDescent="0.25">
      <c r="A107" s="139">
        <v>43313</v>
      </c>
      <c r="B107" s="140">
        <v>457.41410000000002</v>
      </c>
      <c r="C107" s="59">
        <f>MIN($B$35,$B$47,$B$59,$B$71,$B$83)</f>
        <v>331.07600000000002</v>
      </c>
      <c r="D107" s="59">
        <f>MAX($B$35,$B$47,$B$59,$B$71,$B$83)</f>
        <v>483.61700000000002</v>
      </c>
      <c r="E107" s="59">
        <f t="shared" si="1"/>
        <v>152.541</v>
      </c>
      <c r="F107" s="10"/>
    </row>
    <row r="108" spans="1:6" x14ac:dyDescent="0.25">
      <c r="A108" s="139">
        <v>43344</v>
      </c>
      <c r="B108" s="140">
        <v>456.83109999999999</v>
      </c>
      <c r="C108" s="59">
        <f>MIN($B$36,$B$48,$B$60,$B$72,$B$84)</f>
        <v>332.15499999999997</v>
      </c>
      <c r="D108" s="59">
        <f>MAX($B$36,$B$48,$B$60,$B$72,$B$84)</f>
        <v>469.06299999999999</v>
      </c>
      <c r="E108" s="59">
        <f t="shared" si="1"/>
        <v>136.90800000000002</v>
      </c>
      <c r="F108" s="10"/>
    </row>
    <row r="109" spans="1:6" x14ac:dyDescent="0.25">
      <c r="A109" s="139">
        <v>43374</v>
      </c>
      <c r="B109" s="140">
        <v>464.0034</v>
      </c>
      <c r="C109" s="59">
        <f>MIN($B$37,$B$49,$B$61,$B$73,$B$85)</f>
        <v>349.53100000000001</v>
      </c>
      <c r="D109" s="59">
        <f>MAX($B$37,$B$49,$B$61,$B$73,$B$85)</f>
        <v>488.82299999999998</v>
      </c>
      <c r="E109" s="59">
        <f t="shared" si="1"/>
        <v>139.29199999999997</v>
      </c>
      <c r="F109" s="10"/>
    </row>
    <row r="110" spans="1:6" x14ac:dyDescent="0.25">
      <c r="A110" s="139">
        <v>43405</v>
      </c>
      <c r="B110" s="140">
        <v>462.35430000000002</v>
      </c>
      <c r="C110" s="59">
        <f>MIN($B$38,$B$50,$B$62,$B$74,$B$86)</f>
        <v>344.17200000000003</v>
      </c>
      <c r="D110" s="59">
        <f>MAX($B$38,$B$50,$B$62,$B$74,$B$86)</f>
        <v>486.09728570999999</v>
      </c>
      <c r="E110" s="59">
        <f t="shared" si="1"/>
        <v>141.92528570999997</v>
      </c>
      <c r="F110" s="10"/>
    </row>
    <row r="111" spans="1:6" x14ac:dyDescent="0.25">
      <c r="A111" s="84">
        <v>43435</v>
      </c>
      <c r="B111" s="94">
        <v>451.83499999999998</v>
      </c>
      <c r="C111" s="96">
        <f>MIN($B$39,$B$51,$B$63,$B$75,$B$87)</f>
        <v>327.19099999999997</v>
      </c>
      <c r="D111" s="96">
        <f>MAX($B$39,$B$51,$B$63,$B$75,$B$87)</f>
        <v>478.17812533</v>
      </c>
      <c r="E111" s="96">
        <f t="shared" si="1"/>
        <v>150.98712533000003</v>
      </c>
      <c r="F111" s="10"/>
    </row>
    <row r="112" spans="1:6" x14ac:dyDescent="0.25">
      <c r="A112" t="s">
        <v>361</v>
      </c>
      <c r="C112" s="19"/>
      <c r="D112" s="19"/>
      <c r="E112" s="19"/>
      <c r="F112" s="18"/>
    </row>
    <row r="113" spans="1:6" x14ac:dyDescent="0.25">
      <c r="A113" t="s">
        <v>393</v>
      </c>
      <c r="D113" s="19"/>
      <c r="E113" s="19"/>
    </row>
    <row r="114" spans="1:6" x14ac:dyDescent="0.25">
      <c r="D114" s="19"/>
      <c r="E114" s="19"/>
    </row>
    <row r="115" spans="1:6" x14ac:dyDescent="0.25">
      <c r="A115" s="5"/>
      <c r="B115" s="6" t="s">
        <v>0</v>
      </c>
      <c r="D115" s="19"/>
      <c r="E115" s="19"/>
    </row>
    <row r="116" spans="1:6" x14ac:dyDescent="0.25">
      <c r="A116" s="3">
        <v>60</v>
      </c>
      <c r="B116">
        <v>0</v>
      </c>
    </row>
    <row r="117" spans="1:6" x14ac:dyDescent="0.25">
      <c r="A117" s="3">
        <v>60</v>
      </c>
      <c r="B117">
        <v>1</v>
      </c>
    </row>
    <row r="123" spans="1:6" x14ac:dyDescent="0.25">
      <c r="F123" s="10"/>
    </row>
    <row r="124" spans="1:6" x14ac:dyDescent="0.25">
      <c r="F124" s="10"/>
    </row>
    <row r="125" spans="1:6" x14ac:dyDescent="0.25">
      <c r="F125" s="10"/>
    </row>
    <row r="126" spans="1:6" x14ac:dyDescent="0.25">
      <c r="F126" s="10"/>
    </row>
  </sheetData>
  <mergeCells count="2">
    <mergeCell ref="C25:E25"/>
    <mergeCell ref="C26:E2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2:N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4" x14ac:dyDescent="0.25">
      <c r="D25" s="218" t="s">
        <v>149</v>
      </c>
      <c r="E25" s="218"/>
      <c r="F25" s="218"/>
      <c r="G25" s="218"/>
      <c r="H25" s="218"/>
      <c r="I25" s="47"/>
      <c r="J25" s="218" t="s">
        <v>148</v>
      </c>
      <c r="K25" s="218"/>
      <c r="L25" s="218"/>
      <c r="M25" s="218"/>
    </row>
    <row r="26" spans="1:14" x14ac:dyDescent="0.25">
      <c r="A26" s="19"/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  <c r="N26" s="47"/>
    </row>
    <row r="27" spans="1:14" x14ac:dyDescent="0.25">
      <c r="C27" s="14" t="s">
        <v>10</v>
      </c>
      <c r="D27" s="23">
        <v>19.105605515000001</v>
      </c>
      <c r="E27" s="23">
        <v>19.530678762000001</v>
      </c>
      <c r="F27" s="23">
        <v>19.587228277000001</v>
      </c>
      <c r="G27" s="23">
        <v>19.847885917999999</v>
      </c>
      <c r="H27" s="23">
        <v>20.223746411</v>
      </c>
      <c r="I27" s="15"/>
      <c r="J27" s="7">
        <f t="shared" ref="J27:M31" si="0">E27-D27</f>
        <v>0.42507324700000026</v>
      </c>
      <c r="K27" s="7">
        <f t="shared" si="0"/>
        <v>5.6549515000000383E-2</v>
      </c>
      <c r="L27" s="7">
        <f t="shared" si="0"/>
        <v>0.26065764099999811</v>
      </c>
      <c r="M27" s="7">
        <f t="shared" si="0"/>
        <v>0.37586049300000113</v>
      </c>
    </row>
    <row r="28" spans="1:14" x14ac:dyDescent="0.25">
      <c r="C28" s="14" t="s">
        <v>101</v>
      </c>
      <c r="D28" s="23">
        <v>8.9208397150999996</v>
      </c>
      <c r="E28" s="23">
        <v>9.1783723288000001</v>
      </c>
      <c r="F28" s="23">
        <v>9.2787786393000005</v>
      </c>
      <c r="G28" s="23">
        <v>9.3227290000000007</v>
      </c>
      <c r="H28" s="23">
        <v>9.4111586712000008</v>
      </c>
      <c r="I28" s="15"/>
      <c r="J28" s="7">
        <f t="shared" si="0"/>
        <v>0.25753261370000047</v>
      </c>
      <c r="K28" s="7">
        <f t="shared" si="0"/>
        <v>0.10040631050000037</v>
      </c>
      <c r="L28" s="7">
        <f t="shared" si="0"/>
        <v>4.3950360700000246E-2</v>
      </c>
      <c r="M28" s="7">
        <f t="shared" si="0"/>
        <v>8.8429671200000115E-2</v>
      </c>
    </row>
    <row r="29" spans="1:14" x14ac:dyDescent="0.25">
      <c r="C29" s="14" t="s">
        <v>102</v>
      </c>
      <c r="D29" s="23">
        <v>1.4699274356000001</v>
      </c>
      <c r="E29" s="23">
        <v>1.5482200384</v>
      </c>
      <c r="F29" s="23">
        <v>1.6036364454000001</v>
      </c>
      <c r="G29" s="23">
        <v>1.6075455644000001</v>
      </c>
      <c r="H29" s="23">
        <v>1.6129975014</v>
      </c>
      <c r="I29" s="15"/>
      <c r="J29" s="7">
        <f t="shared" si="0"/>
        <v>7.8292602799999944E-2</v>
      </c>
      <c r="K29" s="7">
        <f t="shared" si="0"/>
        <v>5.5416407000000056E-2</v>
      </c>
      <c r="L29" s="7">
        <f t="shared" si="0"/>
        <v>3.9091190000000164E-3</v>
      </c>
      <c r="M29" s="7">
        <f t="shared" si="0"/>
        <v>5.4519369999999068E-3</v>
      </c>
    </row>
    <row r="30" spans="1:14" x14ac:dyDescent="0.25">
      <c r="C30" s="14" t="s">
        <v>103</v>
      </c>
      <c r="D30" s="23">
        <v>4.0372474685000004</v>
      </c>
      <c r="E30" s="23">
        <v>3.9952371644000002</v>
      </c>
      <c r="F30" s="23">
        <v>3.8557365163999999</v>
      </c>
      <c r="G30" s="23">
        <v>3.9686553314999999</v>
      </c>
      <c r="H30" s="23">
        <v>4.0423602849</v>
      </c>
      <c r="I30" s="15"/>
      <c r="J30" s="7">
        <f t="shared" si="0"/>
        <v>-4.2010304100000173E-2</v>
      </c>
      <c r="K30" s="7">
        <f t="shared" si="0"/>
        <v>-0.13950064800000028</v>
      </c>
      <c r="L30" s="7">
        <f t="shared" si="0"/>
        <v>0.11291881510000001</v>
      </c>
      <c r="M30" s="7">
        <f t="shared" si="0"/>
        <v>7.3704953400000051E-2</v>
      </c>
    </row>
    <row r="31" spans="1:14" x14ac:dyDescent="0.25">
      <c r="B31" s="12"/>
      <c r="C31" s="89" t="s">
        <v>11</v>
      </c>
      <c r="D31" s="98">
        <f>D27-SUM(D28:D30)</f>
        <v>4.6775908957999999</v>
      </c>
      <c r="E31" s="98">
        <f>E27-SUM(E28:E30)</f>
        <v>4.8088492303999999</v>
      </c>
      <c r="F31" s="98">
        <f>F27-SUM(F28:F30)</f>
        <v>4.849076675900001</v>
      </c>
      <c r="G31" s="98">
        <f>G27-SUM(G28:G30)</f>
        <v>4.9489560220999991</v>
      </c>
      <c r="H31" s="98">
        <f>H27-SUM(H28:H30)</f>
        <v>5.1572299534999999</v>
      </c>
      <c r="I31" s="95"/>
      <c r="J31" s="85">
        <f t="shared" si="0"/>
        <v>0.13125833460000003</v>
      </c>
      <c r="K31" s="85">
        <f t="shared" si="0"/>
        <v>4.0227445500001124E-2</v>
      </c>
      <c r="L31" s="85">
        <f t="shared" si="0"/>
        <v>9.9879346199998054E-2</v>
      </c>
      <c r="M31" s="85">
        <f t="shared" si="0"/>
        <v>0.20827393140000083</v>
      </c>
    </row>
    <row r="32" spans="1:14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30" t="s">
        <v>150</v>
      </c>
      <c r="D35" s="30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23">
        <v>19.218243000000001</v>
      </c>
      <c r="D37" s="23" t="e">
        <v>#N/A</v>
      </c>
    </row>
    <row r="38" spans="2:7" x14ac:dyDescent="0.25">
      <c r="B38" s="2">
        <v>42036</v>
      </c>
      <c r="C38" s="23">
        <v>19.676807</v>
      </c>
      <c r="D38" s="23" t="e">
        <v>#N/A</v>
      </c>
    </row>
    <row r="39" spans="2:7" x14ac:dyDescent="0.25">
      <c r="B39" s="2">
        <v>42064</v>
      </c>
      <c r="C39" s="23">
        <v>19.350745</v>
      </c>
      <c r="D39" s="23" t="e">
        <v>#N/A</v>
      </c>
    </row>
    <row r="40" spans="2:7" x14ac:dyDescent="0.25">
      <c r="B40" s="2">
        <v>42095</v>
      </c>
      <c r="C40" s="23">
        <v>19.263399</v>
      </c>
      <c r="D40" s="23" t="e">
        <v>#N/A</v>
      </c>
    </row>
    <row r="41" spans="2:7" x14ac:dyDescent="0.25">
      <c r="B41" s="2">
        <v>42125</v>
      </c>
      <c r="C41" s="23">
        <v>19.301143</v>
      </c>
      <c r="D41" s="23" t="e">
        <v>#N/A</v>
      </c>
    </row>
    <row r="42" spans="2:7" x14ac:dyDescent="0.25">
      <c r="B42" s="2">
        <v>42156</v>
      </c>
      <c r="C42" s="23">
        <v>19.840250000000001</v>
      </c>
      <c r="D42" s="23" t="e">
        <v>#N/A</v>
      </c>
    </row>
    <row r="43" spans="2:7" x14ac:dyDescent="0.25">
      <c r="B43" s="2">
        <v>42186</v>
      </c>
      <c r="C43" s="23">
        <v>20.125769999999999</v>
      </c>
      <c r="D43" s="23" t="e">
        <v>#N/A</v>
      </c>
    </row>
    <row r="44" spans="2:7" x14ac:dyDescent="0.25">
      <c r="B44" s="2">
        <v>42217</v>
      </c>
      <c r="C44" s="23">
        <v>19.929421999999999</v>
      </c>
      <c r="D44" s="23" t="e">
        <v>#N/A</v>
      </c>
    </row>
    <row r="45" spans="2:7" x14ac:dyDescent="0.25">
      <c r="B45" s="2">
        <v>42248</v>
      </c>
      <c r="C45" s="23">
        <v>19.418035</v>
      </c>
      <c r="D45" s="23" t="e">
        <v>#N/A</v>
      </c>
    </row>
    <row r="46" spans="2:7" x14ac:dyDescent="0.25">
      <c r="B46" s="2">
        <v>42278</v>
      </c>
      <c r="C46" s="23">
        <v>19.500744999999998</v>
      </c>
      <c r="D46" s="23" t="e">
        <v>#N/A</v>
      </c>
    </row>
    <row r="47" spans="2:7" x14ac:dyDescent="0.25">
      <c r="B47" s="2">
        <v>42309</v>
      </c>
      <c r="C47" s="23">
        <v>19.142833</v>
      </c>
      <c r="D47" s="23" t="e">
        <v>#N/A</v>
      </c>
    </row>
    <row r="48" spans="2:7" x14ac:dyDescent="0.25">
      <c r="B48" s="2">
        <v>42339</v>
      </c>
      <c r="C48" s="23">
        <v>19.600114000000001</v>
      </c>
      <c r="D48" s="23" t="e">
        <v>#N/A</v>
      </c>
    </row>
    <row r="49" spans="2:4" x14ac:dyDescent="0.25">
      <c r="B49" s="2">
        <v>42370</v>
      </c>
      <c r="C49" s="23">
        <v>19.055408</v>
      </c>
      <c r="D49" s="23" t="e">
        <v>#N/A</v>
      </c>
    </row>
    <row r="50" spans="2:4" x14ac:dyDescent="0.25">
      <c r="B50" s="2">
        <v>42401</v>
      </c>
      <c r="C50" s="23">
        <v>19.680026999999999</v>
      </c>
      <c r="D50" s="23" t="e">
        <v>#N/A</v>
      </c>
    </row>
    <row r="51" spans="2:4" x14ac:dyDescent="0.25">
      <c r="B51" s="2">
        <v>42430</v>
      </c>
      <c r="C51" s="23">
        <v>19.616477</v>
      </c>
      <c r="D51" s="23" t="e">
        <v>#N/A</v>
      </c>
    </row>
    <row r="52" spans="2:4" x14ac:dyDescent="0.25">
      <c r="B52" s="2">
        <v>42461</v>
      </c>
      <c r="C52" s="23">
        <v>19.264118</v>
      </c>
      <c r="D52" s="23" t="e">
        <v>#N/A</v>
      </c>
    </row>
    <row r="53" spans="2:4" x14ac:dyDescent="0.25">
      <c r="B53" s="2">
        <v>42491</v>
      </c>
      <c r="C53" s="23">
        <v>19.202012</v>
      </c>
      <c r="D53" s="23" t="e">
        <v>#N/A</v>
      </c>
    </row>
    <row r="54" spans="2:4" x14ac:dyDescent="0.25">
      <c r="B54" s="2">
        <v>42522</v>
      </c>
      <c r="C54" s="23">
        <v>19.799278999999999</v>
      </c>
      <c r="D54" s="23" t="e">
        <v>#N/A</v>
      </c>
    </row>
    <row r="55" spans="2:4" x14ac:dyDescent="0.25">
      <c r="B55" s="2">
        <v>42552</v>
      </c>
      <c r="C55" s="23">
        <v>19.712031</v>
      </c>
      <c r="D55" s="23" t="e">
        <v>#N/A</v>
      </c>
    </row>
    <row r="56" spans="2:4" x14ac:dyDescent="0.25">
      <c r="B56" s="2">
        <v>42583</v>
      </c>
      <c r="C56" s="23">
        <v>20.130901999999999</v>
      </c>
      <c r="D56" s="23" t="e">
        <v>#N/A</v>
      </c>
    </row>
    <row r="57" spans="2:4" x14ac:dyDescent="0.25">
      <c r="B57" s="2">
        <v>42614</v>
      </c>
      <c r="C57" s="23">
        <v>19.863565000000001</v>
      </c>
      <c r="D57" s="23" t="e">
        <v>#N/A</v>
      </c>
    </row>
    <row r="58" spans="2:4" x14ac:dyDescent="0.25">
      <c r="B58" s="2">
        <v>42644</v>
      </c>
      <c r="C58" s="23">
        <v>19.621791000000002</v>
      </c>
      <c r="D58" s="23" t="e">
        <v>#N/A</v>
      </c>
    </row>
    <row r="59" spans="2:4" x14ac:dyDescent="0.25">
      <c r="B59" s="2">
        <v>42675</v>
      </c>
      <c r="C59" s="23">
        <v>19.603890733</v>
      </c>
      <c r="D59" s="23" t="e">
        <v>#N/A</v>
      </c>
    </row>
    <row r="60" spans="2:4" x14ac:dyDescent="0.25">
      <c r="B60" s="2">
        <v>42705</v>
      </c>
      <c r="C60" s="23">
        <v>19.509094622999999</v>
      </c>
      <c r="D60" s="23">
        <v>19.509094622999999</v>
      </c>
    </row>
    <row r="61" spans="2:4" x14ac:dyDescent="0.25">
      <c r="B61" s="2">
        <v>42736</v>
      </c>
      <c r="C61" s="23" t="e">
        <v>#N/A</v>
      </c>
      <c r="D61" s="23">
        <v>19.526499999999999</v>
      </c>
    </row>
    <row r="62" spans="2:4" x14ac:dyDescent="0.25">
      <c r="B62" s="2">
        <v>42767</v>
      </c>
      <c r="C62" s="23" t="e">
        <v>#N/A</v>
      </c>
      <c r="D62" s="23">
        <v>19.581309999999998</v>
      </c>
    </row>
    <row r="63" spans="2:4" x14ac:dyDescent="0.25">
      <c r="B63" s="2">
        <v>42795</v>
      </c>
      <c r="C63" s="23" t="e">
        <v>#N/A</v>
      </c>
      <c r="D63" s="23">
        <v>19.583120000000001</v>
      </c>
    </row>
    <row r="64" spans="2:4" x14ac:dyDescent="0.25">
      <c r="B64" s="2">
        <v>42826</v>
      </c>
      <c r="C64" s="23" t="e">
        <v>#N/A</v>
      </c>
      <c r="D64" s="23">
        <v>19.521039999999999</v>
      </c>
    </row>
    <row r="65" spans="2:4" x14ac:dyDescent="0.25">
      <c r="B65" s="2">
        <v>42856</v>
      </c>
      <c r="C65" s="23" t="e">
        <v>#N/A</v>
      </c>
      <c r="D65" s="23">
        <v>19.52938</v>
      </c>
    </row>
    <row r="66" spans="2:4" x14ac:dyDescent="0.25">
      <c r="B66" s="2">
        <v>42887</v>
      </c>
      <c r="C66" s="23" t="e">
        <v>#N/A</v>
      </c>
      <c r="D66" s="23">
        <v>19.95852</v>
      </c>
    </row>
    <row r="67" spans="2:4" x14ac:dyDescent="0.25">
      <c r="B67" s="2">
        <v>42917</v>
      </c>
      <c r="C67" s="23" t="e">
        <v>#N/A</v>
      </c>
      <c r="D67" s="23">
        <v>20.140219999999999</v>
      </c>
    </row>
    <row r="68" spans="2:4" x14ac:dyDescent="0.25">
      <c r="B68" s="2">
        <v>42948</v>
      </c>
      <c r="C68" s="23" t="e">
        <v>#N/A</v>
      </c>
      <c r="D68" s="23">
        <v>20.230740000000001</v>
      </c>
    </row>
    <row r="69" spans="2:4" x14ac:dyDescent="0.25">
      <c r="B69" s="2">
        <v>42979</v>
      </c>
      <c r="C69" s="23" t="e">
        <v>#N/A</v>
      </c>
      <c r="D69" s="23">
        <v>20.092169999999999</v>
      </c>
    </row>
    <row r="70" spans="2:4" x14ac:dyDescent="0.25">
      <c r="B70" s="2">
        <v>43009</v>
      </c>
      <c r="C70" s="23" t="e">
        <v>#N/A</v>
      </c>
      <c r="D70" s="23">
        <v>19.907119999999999</v>
      </c>
    </row>
    <row r="71" spans="2:4" x14ac:dyDescent="0.25">
      <c r="B71" s="2">
        <v>43040</v>
      </c>
      <c r="C71" s="23" t="e">
        <v>#N/A</v>
      </c>
      <c r="D71" s="23">
        <v>19.95177</v>
      </c>
    </row>
    <row r="72" spans="2:4" x14ac:dyDescent="0.25">
      <c r="B72" s="2">
        <v>43070</v>
      </c>
      <c r="C72" s="23" t="e">
        <v>#N/A</v>
      </c>
      <c r="D72" s="23">
        <v>20.1312</v>
      </c>
    </row>
    <row r="73" spans="2:4" x14ac:dyDescent="0.25">
      <c r="B73" s="2">
        <v>43101</v>
      </c>
      <c r="C73" s="23" t="e">
        <v>#N/A</v>
      </c>
      <c r="D73" s="23">
        <v>19.884399999999999</v>
      </c>
    </row>
    <row r="74" spans="2:4" x14ac:dyDescent="0.25">
      <c r="B74" s="2">
        <v>43132</v>
      </c>
      <c r="C74" s="23" t="e">
        <v>#N/A</v>
      </c>
      <c r="D74" s="23">
        <v>19.911110000000001</v>
      </c>
    </row>
    <row r="75" spans="2:4" x14ac:dyDescent="0.25">
      <c r="B75" s="2">
        <v>43160</v>
      </c>
      <c r="C75" s="23" t="e">
        <v>#N/A</v>
      </c>
      <c r="D75" s="23">
        <v>19.918320000000001</v>
      </c>
    </row>
    <row r="76" spans="2:4" x14ac:dyDescent="0.25">
      <c r="B76" s="2">
        <v>43191</v>
      </c>
      <c r="C76" s="23" t="e">
        <v>#N/A</v>
      </c>
      <c r="D76" s="23">
        <v>19.875209999999999</v>
      </c>
    </row>
    <row r="77" spans="2:4" x14ac:dyDescent="0.25">
      <c r="B77" s="2">
        <v>43221</v>
      </c>
      <c r="C77" s="23" t="e">
        <v>#N/A</v>
      </c>
      <c r="D77" s="23">
        <v>19.893969999999999</v>
      </c>
    </row>
    <row r="78" spans="2:4" x14ac:dyDescent="0.25">
      <c r="B78" s="2">
        <v>43252</v>
      </c>
      <c r="C78" s="23" t="e">
        <v>#N/A</v>
      </c>
      <c r="D78" s="23">
        <v>20.376390000000001</v>
      </c>
    </row>
    <row r="79" spans="2:4" x14ac:dyDescent="0.25">
      <c r="B79" s="2">
        <v>43282</v>
      </c>
      <c r="C79" s="23" t="e">
        <v>#N/A</v>
      </c>
      <c r="D79" s="23">
        <v>20.53689</v>
      </c>
    </row>
    <row r="80" spans="2:4" x14ac:dyDescent="0.25">
      <c r="B80" s="2">
        <v>43313</v>
      </c>
      <c r="C80" s="23" t="e">
        <v>#N/A</v>
      </c>
      <c r="D80" s="23">
        <v>20.66696</v>
      </c>
    </row>
    <row r="81" spans="2:4" x14ac:dyDescent="0.25">
      <c r="B81" s="2">
        <v>43344</v>
      </c>
      <c r="C81" s="23" t="e">
        <v>#N/A</v>
      </c>
      <c r="D81" s="23">
        <v>20.430900000000001</v>
      </c>
    </row>
    <row r="82" spans="2:4" x14ac:dyDescent="0.25">
      <c r="B82" s="2">
        <v>43374</v>
      </c>
      <c r="C82" s="23" t="e">
        <v>#N/A</v>
      </c>
      <c r="D82" s="23">
        <v>20.296779999999998</v>
      </c>
    </row>
    <row r="83" spans="2:4" x14ac:dyDescent="0.25">
      <c r="B83" s="2">
        <v>43405</v>
      </c>
      <c r="C83" s="23" t="e">
        <v>#N/A</v>
      </c>
      <c r="D83" s="23">
        <v>20.290240000000001</v>
      </c>
    </row>
    <row r="84" spans="2:4" x14ac:dyDescent="0.25">
      <c r="B84" s="84">
        <v>43435</v>
      </c>
      <c r="C84" s="23" t="e">
        <v>#N/A</v>
      </c>
      <c r="D84" s="23">
        <v>20.576039999999999</v>
      </c>
    </row>
  </sheetData>
  <mergeCells count="2">
    <mergeCell ref="D25:H25"/>
    <mergeCell ref="J25:M25"/>
  </mergeCells>
  <phoneticPr fontId="0" type="noConversion"/>
  <conditionalFormatting sqref="C37:D84">
    <cfRule type="expression" dxfId="13" priority="2" stopIfTrue="1">
      <formula>ISNA(C37)</formula>
    </cfRule>
  </conditionalFormatting>
  <conditionalFormatting sqref="C37:D84">
    <cfRule type="expression" dxfId="12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M87"/>
  <sheetViews>
    <sheetView workbookViewId="0"/>
  </sheetViews>
  <sheetFormatPr defaultRowHeight="12.5" x14ac:dyDescent="0.25"/>
  <cols>
    <col min="10" max="11" width="9.1796875" hidden="1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1" ht="13" x14ac:dyDescent="0.3">
      <c r="B25" s="64" t="s">
        <v>86</v>
      </c>
      <c r="C25" s="65"/>
      <c r="D25" s="65"/>
      <c r="E25" s="65"/>
      <c r="F25" s="65"/>
    </row>
    <row r="26" spans="2:11" ht="13" x14ac:dyDescent="0.3">
      <c r="B26" s="64" t="s">
        <v>87</v>
      </c>
      <c r="C26" s="65"/>
      <c r="D26" s="65"/>
      <c r="E26" s="65"/>
      <c r="F26" s="65"/>
      <c r="H26" s="203">
        <v>0.95</v>
      </c>
      <c r="I26" s="203"/>
    </row>
    <row r="27" spans="2:11" ht="13" x14ac:dyDescent="0.3">
      <c r="B27" s="66"/>
      <c r="C27" s="66" t="s">
        <v>88</v>
      </c>
      <c r="D27" s="66" t="s">
        <v>89</v>
      </c>
      <c r="E27" s="66" t="s">
        <v>90</v>
      </c>
      <c r="F27" s="66" t="s">
        <v>91</v>
      </c>
      <c r="G27" s="66" t="s">
        <v>92</v>
      </c>
      <c r="H27" s="204" t="s">
        <v>93</v>
      </c>
      <c r="I27" s="204"/>
    </row>
    <row r="28" spans="2:11" ht="13" x14ac:dyDescent="0.3">
      <c r="B28" s="67" t="s">
        <v>2</v>
      </c>
      <c r="C28" s="67" t="s">
        <v>8</v>
      </c>
      <c r="D28" s="67" t="s">
        <v>0</v>
      </c>
      <c r="E28" s="67" t="s">
        <v>8</v>
      </c>
      <c r="F28" s="68" t="s">
        <v>94</v>
      </c>
      <c r="G28" s="69" t="s">
        <v>95</v>
      </c>
      <c r="H28" s="69" t="s">
        <v>96</v>
      </c>
      <c r="I28" s="69" t="s">
        <v>66</v>
      </c>
    </row>
    <row r="29" spans="2:11" x14ac:dyDescent="0.25">
      <c r="B29" s="74">
        <v>42370</v>
      </c>
      <c r="C29" s="162">
        <v>31.683</v>
      </c>
      <c r="D29" s="78" t="e">
        <v>#N/A</v>
      </c>
      <c r="E29" s="78" t="e">
        <v>#N/A</v>
      </c>
      <c r="F29" s="81" t="e">
        <v>#N/A</v>
      </c>
      <c r="G29" s="79" t="e">
        <v>#N/A</v>
      </c>
      <c r="H29" s="78" t="e">
        <f>$E29*EXP((+NORMSINV((1-$H$26)/2)*$F29*SQRT($G29/252)))</f>
        <v>#N/A</v>
      </c>
      <c r="I29" s="78" t="e">
        <f>$E29*EXP(-NORMSINV((1-$H$26)/2)*$F29*SQRT($G29/252))</f>
        <v>#N/A</v>
      </c>
      <c r="J29" t="e">
        <f>$E29*EXP((-1.959963985*$F29*SQRT($G29/252)))</f>
        <v>#N/A</v>
      </c>
      <c r="K29" t="e">
        <f>$E29*EXP(1.959963985*$F29*SQRT($G29/252))</f>
        <v>#N/A</v>
      </c>
    </row>
    <row r="30" spans="2:11" x14ac:dyDescent="0.25">
      <c r="B30" s="74">
        <v>42401</v>
      </c>
      <c r="C30" s="70">
        <v>30.323</v>
      </c>
      <c r="D30" s="70" t="e">
        <v>#N/A</v>
      </c>
      <c r="E30" s="70" t="e">
        <v>#N/A</v>
      </c>
      <c r="F30" s="82" t="e">
        <v>#N/A</v>
      </c>
      <c r="G30" s="71" t="e">
        <v>#N/A</v>
      </c>
      <c r="H30" s="70" t="e">
        <f t="shared" ref="H30:H64" si="0">$E30*EXP((+NORMSINV((1-$H$26)/2)*$F30*SQRT($G30/252)))</f>
        <v>#N/A</v>
      </c>
      <c r="I30" s="70" t="e">
        <f t="shared" ref="I30:I64" si="1">$E30*EXP(-NORMSINV((1-$H$26)/2)*$F30*SQRT($G30/252))</f>
        <v>#N/A</v>
      </c>
      <c r="J30" t="e">
        <f t="shared" ref="J30:J64" si="2">$E30*EXP((-1.959963985*$F30*SQRT($G30/252)))</f>
        <v>#N/A</v>
      </c>
      <c r="K30" t="e">
        <f t="shared" ref="K30:K64" si="3">$E30*EXP(1.959963985*$F30*SQRT($G30/252))</f>
        <v>#N/A</v>
      </c>
    </row>
    <row r="31" spans="2:11" x14ac:dyDescent="0.25">
      <c r="B31" s="74">
        <v>42430</v>
      </c>
      <c r="C31" s="70">
        <v>37.545000000000002</v>
      </c>
      <c r="D31" s="70" t="e">
        <v>#N/A</v>
      </c>
      <c r="E31" s="70" t="e">
        <v>#N/A</v>
      </c>
      <c r="F31" s="82" t="e">
        <v>#N/A</v>
      </c>
      <c r="G31" s="71" t="e">
        <v>#N/A</v>
      </c>
      <c r="H31" s="70" t="e">
        <f t="shared" si="0"/>
        <v>#N/A</v>
      </c>
      <c r="I31" s="70" t="e">
        <f t="shared" si="1"/>
        <v>#N/A</v>
      </c>
      <c r="J31" t="e">
        <f t="shared" si="2"/>
        <v>#N/A</v>
      </c>
      <c r="K31" t="e">
        <f t="shared" si="3"/>
        <v>#N/A</v>
      </c>
    </row>
    <row r="32" spans="2:11" x14ac:dyDescent="0.25">
      <c r="B32" s="74">
        <v>42461</v>
      </c>
      <c r="C32" s="70">
        <v>40.753999999999998</v>
      </c>
      <c r="D32" s="70" t="e">
        <v>#N/A</v>
      </c>
      <c r="E32" s="70" t="e">
        <v>#N/A</v>
      </c>
      <c r="F32" s="82" t="e">
        <v>#N/A</v>
      </c>
      <c r="G32" s="71" t="e">
        <v>#N/A</v>
      </c>
      <c r="H32" s="70" t="e">
        <f t="shared" si="0"/>
        <v>#N/A</v>
      </c>
      <c r="I32" s="70" t="e">
        <f t="shared" si="1"/>
        <v>#N/A</v>
      </c>
      <c r="J32" t="e">
        <f t="shared" si="2"/>
        <v>#N/A</v>
      </c>
      <c r="K32" t="e">
        <f t="shared" si="3"/>
        <v>#N/A</v>
      </c>
    </row>
    <row r="33" spans="2:11" x14ac:dyDescent="0.25">
      <c r="B33" s="74">
        <v>42491</v>
      </c>
      <c r="C33" s="70">
        <v>46.712000000000003</v>
      </c>
      <c r="D33" s="70" t="e">
        <v>#N/A</v>
      </c>
      <c r="E33" s="70" t="e">
        <v>#N/A</v>
      </c>
      <c r="F33" s="82" t="e">
        <v>#N/A</v>
      </c>
      <c r="G33" s="71" t="e">
        <v>#N/A</v>
      </c>
      <c r="H33" s="70" t="e">
        <f t="shared" si="0"/>
        <v>#N/A</v>
      </c>
      <c r="I33" s="70" t="e">
        <f t="shared" si="1"/>
        <v>#N/A</v>
      </c>
      <c r="J33" t="e">
        <f t="shared" si="2"/>
        <v>#N/A</v>
      </c>
      <c r="K33" t="e">
        <f t="shared" si="3"/>
        <v>#N/A</v>
      </c>
    </row>
    <row r="34" spans="2:11" x14ac:dyDescent="0.25">
      <c r="B34" s="74">
        <v>42522</v>
      </c>
      <c r="C34" s="70">
        <v>48.756999999999998</v>
      </c>
      <c r="D34" s="70" t="e">
        <v>#N/A</v>
      </c>
      <c r="E34" s="70" t="e">
        <v>#N/A</v>
      </c>
      <c r="F34" s="82" t="e">
        <v>#N/A</v>
      </c>
      <c r="G34" s="71" t="e">
        <v>#N/A</v>
      </c>
      <c r="H34" s="70" t="e">
        <f t="shared" si="0"/>
        <v>#N/A</v>
      </c>
      <c r="I34" s="70" t="e">
        <f t="shared" si="1"/>
        <v>#N/A</v>
      </c>
      <c r="J34" t="e">
        <f t="shared" si="2"/>
        <v>#N/A</v>
      </c>
      <c r="K34" t="e">
        <f t="shared" si="3"/>
        <v>#N/A</v>
      </c>
    </row>
    <row r="35" spans="2:11" x14ac:dyDescent="0.25">
      <c r="B35" s="74">
        <v>42552</v>
      </c>
      <c r="C35" s="70">
        <v>44.651000000000003</v>
      </c>
      <c r="D35" s="70" t="e">
        <v>#N/A</v>
      </c>
      <c r="E35" s="70" t="e">
        <v>#N/A</v>
      </c>
      <c r="F35" s="82" t="e">
        <v>#N/A</v>
      </c>
      <c r="G35" s="71" t="e">
        <v>#N/A</v>
      </c>
      <c r="H35" s="70" t="e">
        <f t="shared" si="0"/>
        <v>#N/A</v>
      </c>
      <c r="I35" s="70" t="e">
        <f t="shared" si="1"/>
        <v>#N/A</v>
      </c>
      <c r="J35" t="e">
        <f t="shared" si="2"/>
        <v>#N/A</v>
      </c>
      <c r="K35" t="e">
        <f t="shared" si="3"/>
        <v>#N/A</v>
      </c>
    </row>
    <row r="36" spans="2:11" x14ac:dyDescent="0.25">
      <c r="B36" s="74">
        <v>42583</v>
      </c>
      <c r="C36" s="70">
        <v>44.723999999999997</v>
      </c>
      <c r="D36" s="70" t="e">
        <v>#N/A</v>
      </c>
      <c r="E36" s="70" t="e">
        <v>#N/A</v>
      </c>
      <c r="F36" s="82" t="e">
        <v>#N/A</v>
      </c>
      <c r="G36" s="71" t="e">
        <v>#N/A</v>
      </c>
      <c r="H36" s="70" t="e">
        <f t="shared" si="0"/>
        <v>#N/A</v>
      </c>
      <c r="I36" s="70" t="e">
        <f t="shared" si="1"/>
        <v>#N/A</v>
      </c>
      <c r="J36" t="e">
        <f t="shared" si="2"/>
        <v>#N/A</v>
      </c>
      <c r="K36" t="e">
        <f t="shared" si="3"/>
        <v>#N/A</v>
      </c>
    </row>
    <row r="37" spans="2:11" x14ac:dyDescent="0.25">
      <c r="B37" s="74">
        <v>42614</v>
      </c>
      <c r="C37" s="70">
        <v>45.182000000000002</v>
      </c>
      <c r="D37" s="70" t="e">
        <v>#N/A</v>
      </c>
      <c r="E37" s="70" t="e">
        <v>#N/A</v>
      </c>
      <c r="F37" s="82" t="e">
        <v>#N/A</v>
      </c>
      <c r="G37" s="71" t="e">
        <v>#N/A</v>
      </c>
      <c r="H37" s="70" t="e">
        <f t="shared" si="0"/>
        <v>#N/A</v>
      </c>
      <c r="I37" s="70" t="e">
        <f t="shared" si="1"/>
        <v>#N/A</v>
      </c>
      <c r="J37" t="e">
        <f t="shared" si="2"/>
        <v>#N/A</v>
      </c>
      <c r="K37" t="e">
        <f t="shared" si="3"/>
        <v>#N/A</v>
      </c>
    </row>
    <row r="38" spans="2:11" x14ac:dyDescent="0.25">
      <c r="B38" s="74">
        <v>42644</v>
      </c>
      <c r="C38" s="70">
        <v>49.774999999999999</v>
      </c>
      <c r="D38" s="70" t="e">
        <v>#N/A</v>
      </c>
      <c r="E38" s="70" t="e">
        <v>#N/A</v>
      </c>
      <c r="F38" s="82" t="e">
        <v>#N/A</v>
      </c>
      <c r="G38" s="71" t="e">
        <v>#N/A</v>
      </c>
      <c r="H38" s="70" t="e">
        <f t="shared" si="0"/>
        <v>#N/A</v>
      </c>
      <c r="I38" s="70" t="e">
        <f t="shared" si="1"/>
        <v>#N/A</v>
      </c>
      <c r="J38" t="e">
        <f t="shared" si="2"/>
        <v>#N/A</v>
      </c>
      <c r="K38" t="e">
        <f t="shared" si="3"/>
        <v>#N/A</v>
      </c>
    </row>
    <row r="39" spans="2:11" x14ac:dyDescent="0.25">
      <c r="B39" s="74">
        <v>42675</v>
      </c>
      <c r="C39" s="70">
        <v>45.71</v>
      </c>
      <c r="D39" s="70" t="e">
        <v>#N/A</v>
      </c>
      <c r="E39" s="70" t="e">
        <v>#N/A</v>
      </c>
      <c r="F39" s="82" t="e">
        <v>#N/A</v>
      </c>
      <c r="G39" s="71" t="e">
        <v>#N/A</v>
      </c>
      <c r="H39" s="70" t="e">
        <f t="shared" si="0"/>
        <v>#N/A</v>
      </c>
      <c r="I39" s="70" t="e">
        <f t="shared" si="1"/>
        <v>#N/A</v>
      </c>
      <c r="J39" t="e">
        <f t="shared" si="2"/>
        <v>#N/A</v>
      </c>
      <c r="K39" t="e">
        <f t="shared" si="3"/>
        <v>#N/A</v>
      </c>
    </row>
    <row r="40" spans="2:11" x14ac:dyDescent="0.25">
      <c r="B40" s="74">
        <v>42705</v>
      </c>
      <c r="C40" s="70">
        <v>51.97</v>
      </c>
      <c r="D40" s="70">
        <v>51.97</v>
      </c>
      <c r="E40" s="70" t="e">
        <v>#N/A</v>
      </c>
      <c r="F40" s="82" t="e">
        <v>#N/A</v>
      </c>
      <c r="G40" s="71" t="e">
        <v>#N/A</v>
      </c>
      <c r="H40" s="70" t="e">
        <f t="shared" si="0"/>
        <v>#N/A</v>
      </c>
      <c r="I40" s="70" t="e">
        <f t="shared" si="1"/>
        <v>#N/A</v>
      </c>
      <c r="J40" t="e">
        <f t="shared" si="2"/>
        <v>#N/A</v>
      </c>
      <c r="K40" t="e">
        <f t="shared" si="3"/>
        <v>#N/A</v>
      </c>
    </row>
    <row r="41" spans="2:11" x14ac:dyDescent="0.25">
      <c r="B41" s="74">
        <v>42736</v>
      </c>
      <c r="C41" s="70" t="e">
        <v>#N/A</v>
      </c>
      <c r="D41" s="70">
        <v>52</v>
      </c>
      <c r="E41" s="70" t="e">
        <v>#N/A</v>
      </c>
      <c r="F41" s="82" t="e">
        <v>#N/A</v>
      </c>
      <c r="G41" s="71" t="e">
        <v>#N/A</v>
      </c>
      <c r="H41" s="70" t="e">
        <f t="shared" si="0"/>
        <v>#N/A</v>
      </c>
      <c r="I41" s="70" t="e">
        <f t="shared" si="1"/>
        <v>#N/A</v>
      </c>
      <c r="J41" t="e">
        <f t="shared" si="2"/>
        <v>#N/A</v>
      </c>
      <c r="K41" t="e">
        <f t="shared" si="3"/>
        <v>#N/A</v>
      </c>
    </row>
    <row r="42" spans="2:11" x14ac:dyDescent="0.25">
      <c r="B42" s="74">
        <v>42767</v>
      </c>
      <c r="C42" s="70" t="e">
        <v>#N/A</v>
      </c>
      <c r="D42" s="70">
        <v>52</v>
      </c>
      <c r="E42" s="70" t="e">
        <v>#N/A</v>
      </c>
      <c r="F42" s="82" t="e">
        <v>#N/A</v>
      </c>
      <c r="G42" s="71" t="e">
        <v>#N/A</v>
      </c>
      <c r="H42" s="70" t="e">
        <f t="shared" si="0"/>
        <v>#N/A</v>
      </c>
      <c r="I42" s="70" t="e">
        <f t="shared" si="1"/>
        <v>#N/A</v>
      </c>
      <c r="J42" t="e">
        <f t="shared" si="2"/>
        <v>#N/A</v>
      </c>
      <c r="K42" t="e">
        <f t="shared" si="3"/>
        <v>#N/A</v>
      </c>
    </row>
    <row r="43" spans="2:11" x14ac:dyDescent="0.25">
      <c r="B43" s="74">
        <v>42795</v>
      </c>
      <c r="C43" s="70" t="e">
        <v>#N/A</v>
      </c>
      <c r="D43" s="70">
        <v>52</v>
      </c>
      <c r="E43" s="70">
        <v>54.314</v>
      </c>
      <c r="F43" s="82">
        <v>0.28819824999999993</v>
      </c>
      <c r="G43" s="71">
        <v>28</v>
      </c>
      <c r="H43" s="70">
        <f t="shared" si="0"/>
        <v>44.992506655000135</v>
      </c>
      <c r="I43" s="70">
        <f t="shared" si="1"/>
        <v>65.566709110486016</v>
      </c>
      <c r="J43">
        <f t="shared" si="2"/>
        <v>44.992506653012128</v>
      </c>
      <c r="K43">
        <f t="shared" si="3"/>
        <v>65.566709113383098</v>
      </c>
    </row>
    <row r="44" spans="2:11" x14ac:dyDescent="0.25">
      <c r="B44" s="74">
        <v>42826</v>
      </c>
      <c r="C44" s="70" t="e">
        <v>#N/A</v>
      </c>
      <c r="D44" s="70">
        <v>52</v>
      </c>
      <c r="E44" s="70">
        <v>55.116</v>
      </c>
      <c r="F44" s="82">
        <v>0.28771150000000001</v>
      </c>
      <c r="G44" s="71">
        <v>48</v>
      </c>
      <c r="H44" s="70">
        <f t="shared" si="0"/>
        <v>43.091772909633576</v>
      </c>
      <c r="I44" s="70">
        <f t="shared" si="1"/>
        <v>70.495439172818919</v>
      </c>
      <c r="J44">
        <f t="shared" si="2"/>
        <v>43.091772907144836</v>
      </c>
      <c r="K44">
        <f t="shared" si="3"/>
        <v>70.495439176890343</v>
      </c>
    </row>
    <row r="45" spans="2:11" x14ac:dyDescent="0.25">
      <c r="B45" s="74">
        <v>42856</v>
      </c>
      <c r="C45" s="70" t="e">
        <v>#N/A</v>
      </c>
      <c r="D45" s="70">
        <v>52</v>
      </c>
      <c r="E45" s="70">
        <v>55.777999999999999</v>
      </c>
      <c r="F45" s="82">
        <v>0.28599304999999997</v>
      </c>
      <c r="G45" s="71">
        <v>69</v>
      </c>
      <c r="H45" s="70">
        <f t="shared" si="0"/>
        <v>41.598697955469788</v>
      </c>
      <c r="I45" s="70">
        <f t="shared" si="1"/>
        <v>74.790448665735511</v>
      </c>
      <c r="J45">
        <f t="shared" si="2"/>
        <v>41.598697952606493</v>
      </c>
      <c r="K45">
        <f t="shared" si="3"/>
        <v>74.79044867088345</v>
      </c>
    </row>
    <row r="46" spans="2:11" x14ac:dyDescent="0.25">
      <c r="B46" s="74">
        <v>42887</v>
      </c>
      <c r="C46" s="70" t="e">
        <v>#N/A</v>
      </c>
      <c r="D46" s="70">
        <v>52</v>
      </c>
      <c r="E46" s="70">
        <v>56.265999999999998</v>
      </c>
      <c r="F46" s="82">
        <v>0.28747612499999997</v>
      </c>
      <c r="G46" s="71">
        <v>91</v>
      </c>
      <c r="H46" s="70">
        <f t="shared" si="0"/>
        <v>40.105096853756812</v>
      </c>
      <c r="I46" s="70">
        <f t="shared" si="1"/>
        <v>78.939162459682237</v>
      </c>
      <c r="J46">
        <f t="shared" si="2"/>
        <v>40.105096850570206</v>
      </c>
      <c r="K46">
        <f t="shared" si="3"/>
        <v>78.939162465954468</v>
      </c>
    </row>
    <row r="47" spans="2:11" x14ac:dyDescent="0.25">
      <c r="B47" s="74">
        <v>42917</v>
      </c>
      <c r="C47" s="70" t="e">
        <v>#N/A</v>
      </c>
      <c r="D47" s="70">
        <v>53</v>
      </c>
      <c r="E47" s="70">
        <v>56.573999999999998</v>
      </c>
      <c r="F47" s="82">
        <v>0.28918141785714291</v>
      </c>
      <c r="G47" s="71">
        <v>111</v>
      </c>
      <c r="H47" s="70">
        <f t="shared" si="0"/>
        <v>38.837387675060832</v>
      </c>
      <c r="I47" s="70">
        <f t="shared" si="1"/>
        <v>82.410730164924416</v>
      </c>
      <c r="J47">
        <f t="shared" si="2"/>
        <v>38.837387671632456</v>
      </c>
      <c r="K47">
        <f t="shared" si="3"/>
        <v>82.410730172199237</v>
      </c>
    </row>
    <row r="48" spans="2:11" x14ac:dyDescent="0.25">
      <c r="B48" s="74">
        <v>42948</v>
      </c>
      <c r="C48" s="70" t="e">
        <v>#N/A</v>
      </c>
      <c r="D48" s="70">
        <v>53</v>
      </c>
      <c r="E48" s="70">
        <v>56.741999999999997</v>
      </c>
      <c r="F48" s="82">
        <v>0.28411728000000003</v>
      </c>
      <c r="G48" s="71">
        <v>132</v>
      </c>
      <c r="H48" s="70">
        <f t="shared" si="0"/>
        <v>37.920401356633704</v>
      </c>
      <c r="I48" s="70">
        <f t="shared" si="1"/>
        <v>84.905603548860142</v>
      </c>
      <c r="J48">
        <f t="shared" si="2"/>
        <v>37.920401353047261</v>
      </c>
      <c r="K48">
        <f t="shared" si="3"/>
        <v>84.905603556890355</v>
      </c>
    </row>
    <row r="49" spans="2:11" x14ac:dyDescent="0.25">
      <c r="B49" s="74">
        <v>42979</v>
      </c>
      <c r="C49" s="70" t="e">
        <v>#N/A</v>
      </c>
      <c r="D49" s="70">
        <v>53</v>
      </c>
      <c r="E49" s="70">
        <v>56.844000000000008</v>
      </c>
      <c r="F49" s="82">
        <v>0.28180594642857143</v>
      </c>
      <c r="G49" s="71">
        <v>155</v>
      </c>
      <c r="H49" s="70">
        <f t="shared" si="0"/>
        <v>36.860305349127543</v>
      </c>
      <c r="I49" s="70">
        <f t="shared" si="1"/>
        <v>87.661789705615718</v>
      </c>
      <c r="J49">
        <f t="shared" si="2"/>
        <v>36.86030534538056</v>
      </c>
      <c r="K49">
        <f t="shared" si="3"/>
        <v>87.661789714526847</v>
      </c>
    </row>
    <row r="50" spans="2:11" x14ac:dyDescent="0.25">
      <c r="B50" s="74">
        <v>43009</v>
      </c>
      <c r="C50" s="70" t="e">
        <v>#N/A</v>
      </c>
      <c r="D50" s="70">
        <v>53</v>
      </c>
      <c r="E50" s="70">
        <v>56.894000000000005</v>
      </c>
      <c r="F50" s="82">
        <v>0.27941016666666674</v>
      </c>
      <c r="G50" s="71">
        <v>175</v>
      </c>
      <c r="H50" s="70">
        <f t="shared" si="0"/>
        <v>36.04716912997808</v>
      </c>
      <c r="I50" s="70">
        <f t="shared" si="1"/>
        <v>89.796988615898243</v>
      </c>
      <c r="J50">
        <f t="shared" si="2"/>
        <v>36.047169126117623</v>
      </c>
      <c r="K50">
        <f t="shared" si="3"/>
        <v>89.796988625515027</v>
      </c>
    </row>
    <row r="51" spans="2:11" x14ac:dyDescent="0.25">
      <c r="B51" s="74">
        <v>43040</v>
      </c>
      <c r="C51" s="70" t="e">
        <v>#N/A</v>
      </c>
      <c r="D51" s="70">
        <v>53</v>
      </c>
      <c r="E51" s="70">
        <v>56.922000000000004</v>
      </c>
      <c r="F51" s="82">
        <v>0.27598726666666668</v>
      </c>
      <c r="G51" s="71">
        <v>196</v>
      </c>
      <c r="H51" s="70">
        <f t="shared" si="0"/>
        <v>35.326408825942011</v>
      </c>
      <c r="I51" s="70">
        <f t="shared" si="1"/>
        <v>91.719316842096248</v>
      </c>
      <c r="J51">
        <f t="shared" si="2"/>
        <v>35.326408821987222</v>
      </c>
      <c r="K51">
        <f t="shared" si="3"/>
        <v>91.719316852364216</v>
      </c>
    </row>
    <row r="52" spans="2:11" x14ac:dyDescent="0.25">
      <c r="B52" s="74">
        <v>43070</v>
      </c>
      <c r="C52" s="70" t="e">
        <v>#N/A</v>
      </c>
      <c r="D52" s="70">
        <v>53</v>
      </c>
      <c r="E52" s="70">
        <v>56.944000000000003</v>
      </c>
      <c r="F52" s="82">
        <v>0.27109967142857144</v>
      </c>
      <c r="G52" s="71">
        <v>216</v>
      </c>
      <c r="H52" s="70">
        <f t="shared" si="0"/>
        <v>34.818118559944736</v>
      </c>
      <c r="I52" s="70">
        <f t="shared" si="1"/>
        <v>93.130222714858448</v>
      </c>
      <c r="J52">
        <f t="shared" si="2"/>
        <v>34.818118555925274</v>
      </c>
      <c r="K52">
        <f t="shared" si="3"/>
        <v>93.130222725609556</v>
      </c>
    </row>
    <row r="53" spans="2:11" x14ac:dyDescent="0.25">
      <c r="B53" s="74">
        <v>43101</v>
      </c>
      <c r="C53" s="70" t="e">
        <v>#N/A</v>
      </c>
      <c r="D53" s="70">
        <v>53</v>
      </c>
      <c r="E53" s="70">
        <v>56.884</v>
      </c>
      <c r="F53" s="82" t="e">
        <v>#N/A</v>
      </c>
      <c r="G53" s="71">
        <v>236</v>
      </c>
      <c r="H53" s="70" t="e">
        <f t="shared" si="0"/>
        <v>#N/A</v>
      </c>
      <c r="I53" s="70" t="e">
        <f t="shared" si="1"/>
        <v>#N/A</v>
      </c>
      <c r="J53" t="e">
        <f t="shared" si="2"/>
        <v>#N/A</v>
      </c>
      <c r="K53" t="e">
        <f t="shared" si="3"/>
        <v>#N/A</v>
      </c>
    </row>
    <row r="54" spans="2:11" x14ac:dyDescent="0.25">
      <c r="B54" s="74">
        <v>43132</v>
      </c>
      <c r="C54" s="70" t="e">
        <v>#N/A</v>
      </c>
      <c r="D54" s="70">
        <v>53</v>
      </c>
      <c r="E54" s="70">
        <v>56.823999999999998</v>
      </c>
      <c r="F54" s="82" t="e">
        <v>#N/A</v>
      </c>
      <c r="G54" s="71">
        <v>257</v>
      </c>
      <c r="H54" s="70" t="e">
        <f t="shared" si="0"/>
        <v>#N/A</v>
      </c>
      <c r="I54" s="70" t="e">
        <f t="shared" si="1"/>
        <v>#N/A</v>
      </c>
      <c r="J54" t="e">
        <f t="shared" si="2"/>
        <v>#N/A</v>
      </c>
      <c r="K54" t="e">
        <f t="shared" si="3"/>
        <v>#N/A</v>
      </c>
    </row>
    <row r="55" spans="2:11" x14ac:dyDescent="0.25">
      <c r="B55" s="74">
        <v>43160</v>
      </c>
      <c r="C55" s="70" t="e">
        <v>#N/A</v>
      </c>
      <c r="D55" s="70">
        <v>53</v>
      </c>
      <c r="E55" s="70">
        <v>56.754000000000005</v>
      </c>
      <c r="F55" s="82" t="e">
        <v>#N/A</v>
      </c>
      <c r="G55" s="71">
        <v>277</v>
      </c>
      <c r="H55" s="70" t="e">
        <f t="shared" si="0"/>
        <v>#N/A</v>
      </c>
      <c r="I55" s="70" t="e">
        <f t="shared" si="1"/>
        <v>#N/A</v>
      </c>
      <c r="J55" t="e">
        <f t="shared" si="2"/>
        <v>#N/A</v>
      </c>
      <c r="K55" t="e">
        <f t="shared" si="3"/>
        <v>#N/A</v>
      </c>
    </row>
    <row r="56" spans="2:11" x14ac:dyDescent="0.25">
      <c r="B56" s="74">
        <v>43191</v>
      </c>
      <c r="C56" s="70" t="e">
        <v>#N/A</v>
      </c>
      <c r="D56" s="70">
        <v>54</v>
      </c>
      <c r="E56" s="70">
        <v>56.679999999999993</v>
      </c>
      <c r="F56" s="82" t="e">
        <v>#N/A</v>
      </c>
      <c r="G56" s="71">
        <v>297</v>
      </c>
      <c r="H56" s="70" t="e">
        <f t="shared" si="0"/>
        <v>#N/A</v>
      </c>
      <c r="I56" s="70" t="e">
        <f t="shared" si="1"/>
        <v>#N/A</v>
      </c>
      <c r="J56" t="e">
        <f t="shared" si="2"/>
        <v>#N/A</v>
      </c>
      <c r="K56" t="e">
        <f t="shared" si="3"/>
        <v>#N/A</v>
      </c>
    </row>
    <row r="57" spans="2:11" x14ac:dyDescent="0.25">
      <c r="B57" s="74">
        <v>43221</v>
      </c>
      <c r="C57" s="70" t="e">
        <v>#N/A</v>
      </c>
      <c r="D57" s="70">
        <v>55</v>
      </c>
      <c r="E57" s="70">
        <v>56.60799999999999</v>
      </c>
      <c r="F57" s="82" t="e">
        <v>#N/A</v>
      </c>
      <c r="G57" s="71">
        <v>319</v>
      </c>
      <c r="H57" s="70" t="e">
        <f t="shared" si="0"/>
        <v>#N/A</v>
      </c>
      <c r="I57" s="70" t="e">
        <f t="shared" si="1"/>
        <v>#N/A</v>
      </c>
      <c r="J57" t="e">
        <f t="shared" si="2"/>
        <v>#N/A</v>
      </c>
      <c r="K57" t="e">
        <f t="shared" si="3"/>
        <v>#N/A</v>
      </c>
    </row>
    <row r="58" spans="2:11" x14ac:dyDescent="0.25">
      <c r="B58" s="74">
        <v>43252</v>
      </c>
      <c r="C58" s="70" t="e">
        <v>#N/A</v>
      </c>
      <c r="D58" s="70">
        <v>55</v>
      </c>
      <c r="E58" s="70">
        <v>56.564</v>
      </c>
      <c r="F58" s="82">
        <v>0.24954986666666668</v>
      </c>
      <c r="G58" s="71">
        <v>341</v>
      </c>
      <c r="H58" s="70">
        <f t="shared" si="0"/>
        <v>32.021640238413859</v>
      </c>
      <c r="I58" s="70">
        <f t="shared" si="1"/>
        <v>99.916371309481718</v>
      </c>
      <c r="J58">
        <f t="shared" si="2"/>
        <v>32.021640234138381</v>
      </c>
      <c r="K58">
        <f t="shared" si="3"/>
        <v>99.9163713228224</v>
      </c>
    </row>
    <row r="59" spans="2:11" x14ac:dyDescent="0.25">
      <c r="B59" s="74">
        <v>43282</v>
      </c>
      <c r="C59" s="70" t="e">
        <v>#N/A</v>
      </c>
      <c r="D59" s="70">
        <v>55</v>
      </c>
      <c r="E59" s="70">
        <v>56.486000000000004</v>
      </c>
      <c r="F59" s="82" t="e">
        <v>#N/A</v>
      </c>
      <c r="G59" s="71">
        <v>361</v>
      </c>
      <c r="H59" s="70" t="e">
        <f t="shared" si="0"/>
        <v>#N/A</v>
      </c>
      <c r="I59" s="70" t="e">
        <f t="shared" si="1"/>
        <v>#N/A</v>
      </c>
      <c r="J59" t="e">
        <f t="shared" si="2"/>
        <v>#N/A</v>
      </c>
      <c r="K59" t="e">
        <f t="shared" si="3"/>
        <v>#N/A</v>
      </c>
    </row>
    <row r="60" spans="2:11" x14ac:dyDescent="0.25">
      <c r="B60" s="74">
        <v>43313</v>
      </c>
      <c r="C60" s="70" t="e">
        <v>#N/A</v>
      </c>
      <c r="D60" s="70">
        <v>56</v>
      </c>
      <c r="E60" s="70">
        <v>56.427999999999997</v>
      </c>
      <c r="F60" s="82" t="e">
        <v>#N/A</v>
      </c>
      <c r="G60" s="71">
        <v>382</v>
      </c>
      <c r="H60" s="70" t="e">
        <f t="shared" si="0"/>
        <v>#N/A</v>
      </c>
      <c r="I60" s="70" t="e">
        <f t="shared" si="1"/>
        <v>#N/A</v>
      </c>
      <c r="J60" t="e">
        <f t="shared" si="2"/>
        <v>#N/A</v>
      </c>
      <c r="K60" t="e">
        <f t="shared" si="3"/>
        <v>#N/A</v>
      </c>
    </row>
    <row r="61" spans="2:11" x14ac:dyDescent="0.25">
      <c r="B61" s="74">
        <v>43344</v>
      </c>
      <c r="C61" s="70" t="e">
        <v>#N/A</v>
      </c>
      <c r="D61" s="70">
        <v>56</v>
      </c>
      <c r="E61" s="70">
        <v>56.402000000000001</v>
      </c>
      <c r="F61" s="82" t="e">
        <v>#N/A</v>
      </c>
      <c r="G61" s="71">
        <v>404</v>
      </c>
      <c r="H61" s="70" t="e">
        <f t="shared" si="0"/>
        <v>#N/A</v>
      </c>
      <c r="I61" s="70" t="e">
        <f t="shared" si="1"/>
        <v>#N/A</v>
      </c>
      <c r="J61" t="e">
        <f t="shared" si="2"/>
        <v>#N/A</v>
      </c>
      <c r="K61" t="e">
        <f t="shared" si="3"/>
        <v>#N/A</v>
      </c>
    </row>
    <row r="62" spans="2:11" x14ac:dyDescent="0.25">
      <c r="B62" s="74">
        <v>43374</v>
      </c>
      <c r="C62" s="70" t="e">
        <v>#N/A</v>
      </c>
      <c r="D62" s="70">
        <v>57</v>
      </c>
      <c r="E62" s="70">
        <v>56.386000000000003</v>
      </c>
      <c r="F62" s="82" t="e">
        <v>#N/A</v>
      </c>
      <c r="G62" s="71">
        <v>425</v>
      </c>
      <c r="H62" s="70" t="e">
        <f t="shared" si="0"/>
        <v>#N/A</v>
      </c>
      <c r="I62" s="70" t="e">
        <f t="shared" si="1"/>
        <v>#N/A</v>
      </c>
      <c r="J62" t="e">
        <f t="shared" si="2"/>
        <v>#N/A</v>
      </c>
      <c r="K62" t="e">
        <f t="shared" si="3"/>
        <v>#N/A</v>
      </c>
    </row>
    <row r="63" spans="2:11" x14ac:dyDescent="0.25">
      <c r="B63" s="74">
        <v>43405</v>
      </c>
      <c r="C63" s="70" t="e">
        <v>#N/A</v>
      </c>
      <c r="D63" s="70">
        <v>57</v>
      </c>
      <c r="E63" s="70">
        <v>56.379999999999995</v>
      </c>
      <c r="F63" s="82" t="e">
        <v>#N/A</v>
      </c>
      <c r="G63" s="71">
        <v>446</v>
      </c>
      <c r="H63" s="70" t="e">
        <f t="shared" si="0"/>
        <v>#N/A</v>
      </c>
      <c r="I63" s="70" t="e">
        <f t="shared" si="1"/>
        <v>#N/A</v>
      </c>
      <c r="J63" t="e">
        <f t="shared" si="2"/>
        <v>#N/A</v>
      </c>
      <c r="K63" t="e">
        <f t="shared" si="3"/>
        <v>#N/A</v>
      </c>
    </row>
    <row r="64" spans="2:11" x14ac:dyDescent="0.25">
      <c r="B64" s="75">
        <v>43435</v>
      </c>
      <c r="C64" s="72" t="e">
        <v>#N/A</v>
      </c>
      <c r="D64" s="72">
        <v>58</v>
      </c>
      <c r="E64" s="72">
        <v>56.383999999999993</v>
      </c>
      <c r="F64" s="83">
        <v>0.23577752738095242</v>
      </c>
      <c r="G64" s="80">
        <v>465</v>
      </c>
      <c r="H64" s="72">
        <f t="shared" si="0"/>
        <v>30.097734612969429</v>
      </c>
      <c r="I64" s="72">
        <f t="shared" si="1"/>
        <v>105.6277323486688</v>
      </c>
      <c r="J64">
        <f t="shared" si="2"/>
        <v>30.097734608535696</v>
      </c>
      <c r="K64">
        <f t="shared" si="3"/>
        <v>105.62773236422893</v>
      </c>
    </row>
    <row r="65" spans="2:13" x14ac:dyDescent="0.25">
      <c r="B65" t="s">
        <v>361</v>
      </c>
    </row>
    <row r="66" spans="2:13" ht="12.75" customHeight="1" x14ac:dyDescent="0.25">
      <c r="B66" s="205" t="s">
        <v>358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</row>
    <row r="67" spans="2:13" x14ac:dyDescent="0.25"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74" spans="2:13" ht="15.5" x14ac:dyDescent="0.35">
      <c r="B74" s="73" t="s">
        <v>97</v>
      </c>
    </row>
    <row r="85" spans="2:2" x14ac:dyDescent="0.25">
      <c r="B85" s="76"/>
    </row>
    <row r="86" spans="2:2" x14ac:dyDescent="0.25">
      <c r="B86" t="str">
        <f>(100*$H$26)&amp;"% NYMEX futures upper confidence interval"</f>
        <v>95% NYMEX futures upper confidence interval</v>
      </c>
    </row>
    <row r="87" spans="2:2" x14ac:dyDescent="0.25">
      <c r="B87" t="str">
        <f>(100*$H$26)&amp;"% NYMEX futures lower confidence interval"</f>
        <v>95% NYMEX futures lower confidence interval</v>
      </c>
    </row>
  </sheetData>
  <mergeCells count="3">
    <mergeCell ref="H26:I26"/>
    <mergeCell ref="H27:I27"/>
    <mergeCell ref="B66:M67"/>
  </mergeCells>
  <phoneticPr fontId="7" type="noConversion"/>
  <conditionalFormatting sqref="C29:I64">
    <cfRule type="expression" dxfId="35" priority="2" stopIfTrue="1">
      <formula>ISNA(C29)</formula>
    </cfRule>
  </conditionalFormatting>
  <conditionalFormatting sqref="C29">
    <cfRule type="expression" dxfId="34" priority="1" stopIfTrue="1">
      <formula>ISNA(C29)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I26">
      <formula1>1</formula1>
    </dataValidation>
  </dataValidations>
  <hyperlinks>
    <hyperlink ref="A3" location="Contents!B4" display="Return to Contents"/>
  </hyperlinks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78211" r:id="rId4">
          <objectPr defaultSize="0" autoPict="0" r:id="rId5">
            <anchor moveWithCells="1" sizeWithCells="1">
              <from>
                <xdr:col>1</xdr:col>
                <xdr:colOff>0</xdr:colOff>
                <xdr:row>69</xdr:row>
                <xdr:rowOff>12700</xdr:rowOff>
              </from>
              <to>
                <xdr:col>6</xdr:col>
                <xdr:colOff>495300</xdr:colOff>
                <xdr:row>72</xdr:row>
                <xdr:rowOff>127000</xdr:rowOff>
              </to>
            </anchor>
          </objectPr>
        </oleObject>
      </mc:Choice>
      <mc:Fallback>
        <oleObject progId="Equation.3" shapeId="478211" r:id="rId4"/>
      </mc:Fallback>
    </mc:AlternateContent>
    <mc:AlternateContent xmlns:mc="http://schemas.openxmlformats.org/markup-compatibility/2006">
      <mc:Choice Requires="x14">
        <oleObject progId="Equation.3" shapeId="478212" r:id="rId6">
          <objectPr defaultSize="0" autoPict="0" r:id="rId7">
            <anchor moveWithCells="1" sizeWithCells="1">
              <from>
                <xdr:col>1</xdr:col>
                <xdr:colOff>12700</xdr:colOff>
                <xdr:row>74</xdr:row>
                <xdr:rowOff>12700</xdr:rowOff>
              </from>
              <to>
                <xdr:col>11</xdr:col>
                <xdr:colOff>431800</xdr:colOff>
                <xdr:row>82</xdr:row>
                <xdr:rowOff>127000</xdr:rowOff>
              </to>
            </anchor>
          </objectPr>
        </oleObject>
      </mc:Choice>
      <mc:Fallback>
        <oleObject progId="Equation.3" shapeId="478212" r:id="rId6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12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B25" s="55"/>
      <c r="C25" s="55" t="s">
        <v>79</v>
      </c>
      <c r="D25" s="47"/>
      <c r="E25" s="55" t="s">
        <v>72</v>
      </c>
      <c r="F25" s="55" t="s">
        <v>72</v>
      </c>
      <c r="G25" s="55" t="s">
        <v>5</v>
      </c>
      <c r="H25" s="55" t="s">
        <v>5</v>
      </c>
      <c r="I25" s="144" t="s">
        <v>72</v>
      </c>
      <c r="J25" s="144" t="s">
        <v>171</v>
      </c>
      <c r="K25" s="55" t="s">
        <v>5</v>
      </c>
    </row>
    <row r="26" spans="1:11" x14ac:dyDescent="0.25">
      <c r="A26" s="12"/>
      <c r="B26" s="56" t="s">
        <v>72</v>
      </c>
      <c r="C26" s="56" t="s">
        <v>5</v>
      </c>
      <c r="D26" s="49"/>
      <c r="E26" s="56" t="s">
        <v>13</v>
      </c>
      <c r="F26" s="56" t="s">
        <v>14</v>
      </c>
      <c r="G26" s="56" t="s">
        <v>13</v>
      </c>
      <c r="H26" s="56" t="s">
        <v>14</v>
      </c>
      <c r="I26" s="48" t="s">
        <v>23</v>
      </c>
      <c r="J26" s="48" t="s">
        <v>23</v>
      </c>
      <c r="K26" s="48" t="s">
        <v>23</v>
      </c>
    </row>
    <row r="27" spans="1:11" x14ac:dyDescent="0.25">
      <c r="A27" s="2">
        <v>40909</v>
      </c>
      <c r="B27" s="16">
        <v>147.21</v>
      </c>
      <c r="C27" s="16">
        <v>233.64400000000001</v>
      </c>
      <c r="E27" s="59">
        <f>MIN($B$27,$B$39,$B$51,$B$63,$B$75)</f>
        <v>114.66800000000001</v>
      </c>
      <c r="F27" s="59">
        <f>MAX($B$27,$B$39,$B$51,$B$63,$B$75)</f>
        <v>160.583</v>
      </c>
      <c r="G27" s="59">
        <f>MIN($C$27,$C$39,$C$51,$C$63,$C$75)</f>
        <v>233.64400000000001</v>
      </c>
      <c r="H27" s="59">
        <f>MAX($C$27,$C$39,$C$51,$C$63,$C$75)</f>
        <v>260.952</v>
      </c>
      <c r="I27" s="16">
        <f t="shared" ref="I27:I58" si="0">F27-E27</f>
        <v>45.914999999999992</v>
      </c>
      <c r="J27" s="16">
        <f t="shared" ref="J27:J58" si="1">G27-F27</f>
        <v>73.061000000000007</v>
      </c>
      <c r="K27" s="16">
        <f t="shared" ref="K27:K58" si="2">H27-G27</f>
        <v>27.307999999999993</v>
      </c>
    </row>
    <row r="28" spans="1:11" x14ac:dyDescent="0.25">
      <c r="A28" s="2">
        <v>40940</v>
      </c>
      <c r="B28" s="16">
        <v>139.28899999999999</v>
      </c>
      <c r="C28" s="16">
        <v>230.626</v>
      </c>
      <c r="E28" s="59">
        <f>MIN($B$28,$B$40,$B$52,$B$64,$B$76)</f>
        <v>113.10299999999999</v>
      </c>
      <c r="F28" s="59">
        <f>MAX($B$28,$B$40,$B$52,$B$64,$B$76)</f>
        <v>162.696</v>
      </c>
      <c r="G28" s="59">
        <f>MIN($C$28,$C$40,$C$52,$C$64,$C$76)</f>
        <v>226.762</v>
      </c>
      <c r="H28" s="59">
        <f>MAX($C$28,$C$40,$C$52,$C$64,$C$76)</f>
        <v>255.61399999999998</v>
      </c>
      <c r="I28" s="16">
        <f t="shared" si="0"/>
        <v>49.593000000000004</v>
      </c>
      <c r="J28" s="16">
        <f t="shared" si="1"/>
        <v>64.066000000000003</v>
      </c>
      <c r="K28" s="16">
        <f t="shared" si="2"/>
        <v>28.851999999999975</v>
      </c>
    </row>
    <row r="29" spans="1:11" x14ac:dyDescent="0.25">
      <c r="A29" s="2">
        <v>40969</v>
      </c>
      <c r="B29" s="16">
        <v>133.697</v>
      </c>
      <c r="C29" s="16">
        <v>218.626</v>
      </c>
      <c r="E29" s="59">
        <f>MIN($B$29,$B$41,$B$53,$B$65,$B$77)</f>
        <v>115.227</v>
      </c>
      <c r="F29" s="59">
        <f>MAX($B$29,$B$41,$B$53,$B$65,$B$77)</f>
        <v>160.62</v>
      </c>
      <c r="G29" s="59">
        <f>MIN($C$29,$C$41,$C$53,$C$65,$C$77)</f>
        <v>218.626</v>
      </c>
      <c r="H29" s="59">
        <f>MAX($C$29,$C$41,$C$53,$C$65,$C$77)</f>
        <v>243.32499999999999</v>
      </c>
      <c r="I29" s="16">
        <f t="shared" si="0"/>
        <v>45.393000000000001</v>
      </c>
      <c r="J29" s="16">
        <f t="shared" si="1"/>
        <v>58.006</v>
      </c>
      <c r="K29" s="16">
        <f t="shared" si="2"/>
        <v>24.698999999999984</v>
      </c>
    </row>
    <row r="30" spans="1:11" x14ac:dyDescent="0.25">
      <c r="A30" s="2">
        <v>41000</v>
      </c>
      <c r="B30" s="16">
        <v>124.66500000000001</v>
      </c>
      <c r="C30" s="16">
        <v>210.59499999999997</v>
      </c>
      <c r="E30" s="59">
        <f>MIN($B$30,$B$42,$B$54,$B$66,$B$78)</f>
        <v>116.69199999999999</v>
      </c>
      <c r="F30" s="59">
        <f>MAX($B$30,$B$42,$B$54,$B$66,$B$78)</f>
        <v>154.69200000000001</v>
      </c>
      <c r="G30" s="59">
        <f>MIN($C$30,$C$42,$C$54,$C$66,$C$78)</f>
        <v>210.59499999999997</v>
      </c>
      <c r="H30" s="59">
        <f>MAX($C$30,$C$42,$C$54,$C$66,$C$78)</f>
        <v>242.69499999999999</v>
      </c>
      <c r="I30" s="16">
        <f t="shared" si="0"/>
        <v>38.000000000000014</v>
      </c>
      <c r="J30" s="16">
        <f t="shared" si="1"/>
        <v>55.902999999999963</v>
      </c>
      <c r="K30" s="16">
        <f t="shared" si="2"/>
        <v>32.100000000000023</v>
      </c>
    </row>
    <row r="31" spans="1:11" x14ac:dyDescent="0.25">
      <c r="A31" s="2">
        <v>41030</v>
      </c>
      <c r="B31" s="16">
        <v>121.44499999999999</v>
      </c>
      <c r="C31" s="16">
        <v>204.96299999999999</v>
      </c>
      <c r="E31" s="59">
        <f>MIN($B$31,$B$43,$B$55,$B$67,$B$79)</f>
        <v>121.44499999999999</v>
      </c>
      <c r="F31" s="59">
        <f>MAX($B$31,$B$43,$B$55,$B$67,$B$79)</f>
        <v>154.38900000000001</v>
      </c>
      <c r="G31" s="59">
        <f>MIN($C$31,$C$43,$C$55,$C$67,$C$79)</f>
        <v>204.96299999999999</v>
      </c>
      <c r="H31" s="59">
        <f>MAX($C$31,$C$43,$C$55,$C$67,$C$79)</f>
        <v>242.60300000000001</v>
      </c>
      <c r="I31" s="16">
        <f t="shared" si="0"/>
        <v>32.944000000000017</v>
      </c>
      <c r="J31" s="16">
        <f t="shared" si="1"/>
        <v>50.573999999999984</v>
      </c>
      <c r="K31" s="16">
        <f t="shared" si="2"/>
        <v>37.640000000000015</v>
      </c>
    </row>
    <row r="32" spans="1:11" x14ac:dyDescent="0.25">
      <c r="A32" s="2">
        <v>41061</v>
      </c>
      <c r="B32" s="16">
        <v>119.89</v>
      </c>
      <c r="C32" s="16">
        <v>207.58300000000003</v>
      </c>
      <c r="E32" s="59">
        <f>MIN($B$32,$B$44,$B$56,$B$68,$B$80)</f>
        <v>119.89</v>
      </c>
      <c r="F32" s="59">
        <f>MAX($B$32,$B$44,$B$56,$B$68,$B$80)</f>
        <v>149.239</v>
      </c>
      <c r="G32" s="59">
        <f>MIN($C$32,$C$44,$C$56,$C$68,$C$80)</f>
        <v>207.58300000000003</v>
      </c>
      <c r="H32" s="59">
        <f>MAX($C$32,$C$44,$C$56,$C$68,$C$80)</f>
        <v>242.095</v>
      </c>
      <c r="I32" s="16">
        <f t="shared" si="0"/>
        <v>29.349000000000004</v>
      </c>
      <c r="J32" s="16">
        <f t="shared" si="1"/>
        <v>58.344000000000023</v>
      </c>
      <c r="K32" s="16">
        <f t="shared" si="2"/>
        <v>34.511999999999972</v>
      </c>
    </row>
    <row r="33" spans="1:11" x14ac:dyDescent="0.25">
      <c r="A33" s="2">
        <v>41091</v>
      </c>
      <c r="B33" s="16">
        <v>126.45399999999999</v>
      </c>
      <c r="C33" s="16">
        <v>209.58199999999999</v>
      </c>
      <c r="E33" s="59">
        <f>MIN($B$33,$B$45,$B$57,$B$69,$B$81)</f>
        <v>125.45699999999999</v>
      </c>
      <c r="F33" s="59">
        <f>MAX($B$33,$B$45,$B$57,$B$69,$B$81)</f>
        <v>155.96899999999999</v>
      </c>
      <c r="G33" s="59">
        <f>MIN($C$33,$C$45,$C$57,$C$69,$C$81)</f>
        <v>209.58199999999999</v>
      </c>
      <c r="H33" s="59">
        <f>MAX($C$33,$C$45,$C$57,$C$69,$C$81)</f>
        <v>240.29499999999999</v>
      </c>
      <c r="I33" s="16">
        <f t="shared" si="0"/>
        <v>30.512</v>
      </c>
      <c r="J33" s="16">
        <f t="shared" si="1"/>
        <v>53.613</v>
      </c>
      <c r="K33" s="16">
        <f t="shared" si="2"/>
        <v>30.712999999999994</v>
      </c>
    </row>
    <row r="34" spans="1:11" x14ac:dyDescent="0.25">
      <c r="A34" s="2">
        <v>41122</v>
      </c>
      <c r="B34" s="16">
        <v>127.309</v>
      </c>
      <c r="C34" s="16">
        <v>200.673</v>
      </c>
      <c r="E34" s="59">
        <f>MIN($B$34,$B$46,$B$58,$B$70,$B$82)</f>
        <v>127.309</v>
      </c>
      <c r="F34" s="59">
        <f>MAX($B$34,$B$46,$B$58,$B$70,$B$82)</f>
        <v>159.53399999999999</v>
      </c>
      <c r="G34" s="59">
        <f>MIN($C$34,$C$46,$C$58,$C$70,$C$82)</f>
        <v>200.673</v>
      </c>
      <c r="H34" s="59">
        <f>MAX($C$34,$C$46,$C$58,$C$70,$C$82)</f>
        <v>229.94899999999998</v>
      </c>
      <c r="I34" s="16">
        <f t="shared" si="0"/>
        <v>32.224999999999994</v>
      </c>
      <c r="J34" s="16">
        <f t="shared" si="1"/>
        <v>41.13900000000001</v>
      </c>
      <c r="K34" s="16">
        <f t="shared" si="2"/>
        <v>29.275999999999982</v>
      </c>
    </row>
    <row r="35" spans="1:11" x14ac:dyDescent="0.25">
      <c r="A35" s="2">
        <v>41153</v>
      </c>
      <c r="B35" s="16">
        <v>127.384</v>
      </c>
      <c r="C35" s="16">
        <v>200.88400000000001</v>
      </c>
      <c r="E35" s="59">
        <f>MIN($B$35,$B$47,$B$59,$B$71,$B$83)</f>
        <v>127.384</v>
      </c>
      <c r="F35" s="59">
        <f>MAX($B$35,$B$47,$B$59,$B$71,$B$83)</f>
        <v>160.37799999999999</v>
      </c>
      <c r="G35" s="59">
        <f>MIN($C$35,$C$47,$C$59,$C$71,$C$83)</f>
        <v>200.88400000000001</v>
      </c>
      <c r="H35" s="59">
        <f>MAX($C$35,$C$47,$C$59,$C$71,$C$83)</f>
        <v>227.012</v>
      </c>
      <c r="I35" s="16">
        <f t="shared" si="0"/>
        <v>32.993999999999986</v>
      </c>
      <c r="J35" s="16">
        <f t="shared" si="1"/>
        <v>40.506000000000029</v>
      </c>
      <c r="K35" s="16">
        <f t="shared" si="2"/>
        <v>26.127999999999986</v>
      </c>
    </row>
    <row r="36" spans="1:11" x14ac:dyDescent="0.25">
      <c r="A36" s="2">
        <v>41183</v>
      </c>
      <c r="B36" s="16">
        <v>118.65300000000001</v>
      </c>
      <c r="C36" s="16">
        <v>202.995</v>
      </c>
      <c r="E36" s="59">
        <f>MIN($B$36,$B$48,$B$60,$B$72,$B$84)</f>
        <v>118.035</v>
      </c>
      <c r="F36" s="59">
        <f>MAX($B$36,$B$48,$B$60,$B$72,$B$84)</f>
        <v>153.88399999999999</v>
      </c>
      <c r="G36" s="59">
        <f>MIN($C$36,$C$48,$C$60,$C$72,$C$84)</f>
        <v>202.995</v>
      </c>
      <c r="H36" s="59">
        <f>MAX($C$36,$C$48,$C$60,$C$72,$C$84)</f>
        <v>224.86599999999999</v>
      </c>
      <c r="I36" s="16">
        <f t="shared" si="0"/>
        <v>35.84899999999999</v>
      </c>
      <c r="J36" s="16">
        <f t="shared" si="1"/>
        <v>49.111000000000018</v>
      </c>
      <c r="K36" s="16">
        <f t="shared" si="2"/>
        <v>21.870999999999981</v>
      </c>
    </row>
    <row r="37" spans="1:11" x14ac:dyDescent="0.25">
      <c r="A37" s="2">
        <v>41214</v>
      </c>
      <c r="B37" s="16">
        <v>117.99299999999999</v>
      </c>
      <c r="C37" s="16">
        <v>215.26300000000001</v>
      </c>
      <c r="E37" s="59">
        <f>MIN($B$37,$B$49,$B$61,$B$73,$B$85)</f>
        <v>117.99299999999999</v>
      </c>
      <c r="F37" s="59">
        <f>MAX($B$37,$B$49,$B$61,$B$73,$B$85)</f>
        <v>157.21</v>
      </c>
      <c r="G37" s="59">
        <f>MIN($C$37,$C$49,$C$61,$C$73,$C$85)</f>
        <v>215.26300000000001</v>
      </c>
      <c r="H37" s="59">
        <f>MAX($C$37,$C$49,$C$61,$C$73,$C$85)</f>
        <v>229.05871428099999</v>
      </c>
      <c r="I37" s="16">
        <f t="shared" si="0"/>
        <v>39.217000000000013</v>
      </c>
      <c r="J37" s="16">
        <f t="shared" si="1"/>
        <v>58.052999999999997</v>
      </c>
      <c r="K37" s="16">
        <f t="shared" si="2"/>
        <v>13.795714280999988</v>
      </c>
    </row>
    <row r="38" spans="1:11" x14ac:dyDescent="0.25">
      <c r="A38" s="2">
        <v>41244</v>
      </c>
      <c r="B38" s="16">
        <v>134.809</v>
      </c>
      <c r="C38" s="16">
        <v>230.88799999999998</v>
      </c>
      <c r="E38" s="59">
        <f>MIN($B$38,$B$50,$B$62,$B$74,$B$86)</f>
        <v>127.54300000000001</v>
      </c>
      <c r="F38" s="59">
        <f>MAX($B$38,$B$50,$B$62,$B$74,$B$86)</f>
        <v>162.02085095000001</v>
      </c>
      <c r="G38" s="59">
        <f>MIN($C$38,$C$50,$C$62,$C$74,$C$86)</f>
        <v>228.03399999999999</v>
      </c>
      <c r="H38" s="59">
        <f>MAX($C$38,$C$50,$C$62,$C$74,$C$86)</f>
        <v>240.36799999999999</v>
      </c>
      <c r="I38" s="16">
        <f t="shared" si="0"/>
        <v>34.477850950000004</v>
      </c>
      <c r="J38" s="16">
        <f t="shared" si="1"/>
        <v>66.013149049999981</v>
      </c>
      <c r="K38" s="16">
        <f t="shared" si="2"/>
        <v>12.334000000000003</v>
      </c>
    </row>
    <row r="39" spans="1:11" x14ac:dyDescent="0.25">
      <c r="A39" s="2">
        <v>41275</v>
      </c>
      <c r="B39" s="16">
        <v>131.268</v>
      </c>
      <c r="C39" s="16">
        <v>234.43600000000001</v>
      </c>
      <c r="E39" s="59">
        <f>MIN($B$27,$B$39,$B$51,$B$63,$B$75)</f>
        <v>114.66800000000001</v>
      </c>
      <c r="F39" s="59">
        <f>MAX($B$27,$B$39,$B$51,$B$63,$B$75)</f>
        <v>160.583</v>
      </c>
      <c r="G39" s="59">
        <f>MIN($C$27,$C$39,$C$51,$C$63,$C$75)</f>
        <v>233.64400000000001</v>
      </c>
      <c r="H39" s="59">
        <f>MAX($C$27,$C$39,$C$51,$C$63,$C$75)</f>
        <v>260.952</v>
      </c>
      <c r="I39" s="16">
        <f t="shared" si="0"/>
        <v>45.914999999999992</v>
      </c>
      <c r="J39" s="16">
        <f t="shared" si="1"/>
        <v>73.061000000000007</v>
      </c>
      <c r="K39" s="16">
        <f t="shared" si="2"/>
        <v>27.307999999999993</v>
      </c>
    </row>
    <row r="40" spans="1:11" x14ac:dyDescent="0.25">
      <c r="A40" s="2">
        <v>41306</v>
      </c>
      <c r="B40" s="16">
        <v>121.96299999999999</v>
      </c>
      <c r="C40" s="16">
        <v>226.762</v>
      </c>
      <c r="E40" s="59">
        <f>MIN($B$28,$B$40,$B$52,$B$64,$B$76)</f>
        <v>113.10299999999999</v>
      </c>
      <c r="F40" s="59">
        <f>MAX($B$28,$B$40,$B$52,$B$64,$B$76)</f>
        <v>162.696</v>
      </c>
      <c r="G40" s="59">
        <f>MIN($C$28,$C$40,$C$52,$C$64,$C$76)</f>
        <v>226.762</v>
      </c>
      <c r="H40" s="59">
        <f>MAX($C$28,$C$40,$C$52,$C$64,$C$76)</f>
        <v>255.61399999999998</v>
      </c>
      <c r="I40" s="16">
        <f t="shared" si="0"/>
        <v>49.593000000000004</v>
      </c>
      <c r="J40" s="16">
        <f t="shared" si="1"/>
        <v>64.066000000000003</v>
      </c>
      <c r="K40" s="16">
        <f t="shared" si="2"/>
        <v>28.851999999999975</v>
      </c>
    </row>
    <row r="41" spans="1:11" x14ac:dyDescent="0.25">
      <c r="A41" s="2">
        <v>41334</v>
      </c>
      <c r="B41" s="16">
        <v>118.73699999999999</v>
      </c>
      <c r="C41" s="16">
        <v>224.67</v>
      </c>
      <c r="E41" s="59">
        <f>MIN($B$29,$B$41,$B$53,$B$65,$B$77)</f>
        <v>115.227</v>
      </c>
      <c r="F41" s="59">
        <f>MAX($B$29,$B$41,$B$53,$B$65,$B$77)</f>
        <v>160.62</v>
      </c>
      <c r="G41" s="59">
        <f>MIN($C$29,$C$41,$C$53,$C$65,$C$77)</f>
        <v>218.626</v>
      </c>
      <c r="H41" s="59">
        <f>MAX($C$29,$C$41,$C$53,$C$65,$C$77)</f>
        <v>243.32499999999999</v>
      </c>
      <c r="I41" s="16">
        <f t="shared" si="0"/>
        <v>45.393000000000001</v>
      </c>
      <c r="J41" s="16">
        <f t="shared" si="1"/>
        <v>58.006</v>
      </c>
      <c r="K41" s="16">
        <f t="shared" si="2"/>
        <v>24.698999999999984</v>
      </c>
    </row>
    <row r="42" spans="1:11" x14ac:dyDescent="0.25">
      <c r="A42" s="2">
        <v>41365</v>
      </c>
      <c r="B42" s="16">
        <v>118.791</v>
      </c>
      <c r="C42" s="16">
        <v>220.768</v>
      </c>
      <c r="E42" s="59">
        <f>MIN($B$30,$B$42,$B$54,$B$66,$B$78)</f>
        <v>116.69199999999999</v>
      </c>
      <c r="F42" s="59">
        <f>MAX($B$30,$B$42,$B$54,$B$66,$B$78)</f>
        <v>154.69200000000001</v>
      </c>
      <c r="G42" s="59">
        <f>MIN($C$30,$C$42,$C$54,$C$66,$C$78)</f>
        <v>210.59499999999997</v>
      </c>
      <c r="H42" s="59">
        <f>MAX($C$30,$C$42,$C$54,$C$66,$C$78)</f>
        <v>242.69499999999999</v>
      </c>
      <c r="I42" s="16">
        <f t="shared" si="0"/>
        <v>38.000000000000014</v>
      </c>
      <c r="J42" s="16">
        <f t="shared" si="1"/>
        <v>55.902999999999963</v>
      </c>
      <c r="K42" s="16">
        <f t="shared" si="2"/>
        <v>32.100000000000023</v>
      </c>
    </row>
    <row r="43" spans="1:11" x14ac:dyDescent="0.25">
      <c r="A43" s="2">
        <v>41395</v>
      </c>
      <c r="B43" s="16">
        <v>122.13200000000001</v>
      </c>
      <c r="C43" s="16">
        <v>221.33199999999999</v>
      </c>
      <c r="E43" s="59">
        <f>MIN($B$31,$B$43,$B$55,$B$67,$B$79)</f>
        <v>121.44499999999999</v>
      </c>
      <c r="F43" s="59">
        <f>MAX($B$31,$B$43,$B$55,$B$67,$B$79)</f>
        <v>154.38900000000001</v>
      </c>
      <c r="G43" s="59">
        <f>MIN($C$31,$C$43,$C$55,$C$67,$C$79)</f>
        <v>204.96299999999999</v>
      </c>
      <c r="H43" s="59">
        <f>MAX($C$31,$C$43,$C$55,$C$67,$C$79)</f>
        <v>242.60300000000001</v>
      </c>
      <c r="I43" s="16">
        <f t="shared" si="0"/>
        <v>32.944000000000017</v>
      </c>
      <c r="J43" s="16">
        <f t="shared" si="1"/>
        <v>50.573999999999984</v>
      </c>
      <c r="K43" s="16">
        <f t="shared" si="2"/>
        <v>37.640000000000015</v>
      </c>
    </row>
    <row r="44" spans="1:11" x14ac:dyDescent="0.25">
      <c r="A44" s="2">
        <v>41426</v>
      </c>
      <c r="B44" s="16">
        <v>122.46299999999999</v>
      </c>
      <c r="C44" s="16">
        <v>224.36599999999999</v>
      </c>
      <c r="E44" s="59">
        <f>MIN($B$32,$B$44,$B$56,$B$68,$B$80)</f>
        <v>119.89</v>
      </c>
      <c r="F44" s="59">
        <f>MAX($B$32,$B$44,$B$56,$B$68,$B$80)</f>
        <v>149.239</v>
      </c>
      <c r="G44" s="59">
        <f>MIN($C$32,$C$44,$C$56,$C$68,$C$80)</f>
        <v>207.58300000000003</v>
      </c>
      <c r="H44" s="59">
        <f>MAX($C$32,$C$44,$C$56,$C$68,$C$80)</f>
        <v>242.095</v>
      </c>
      <c r="I44" s="16">
        <f t="shared" si="0"/>
        <v>29.349000000000004</v>
      </c>
      <c r="J44" s="16">
        <f t="shared" si="1"/>
        <v>58.344000000000023</v>
      </c>
      <c r="K44" s="16">
        <f t="shared" si="2"/>
        <v>34.511999999999972</v>
      </c>
    </row>
    <row r="45" spans="1:11" x14ac:dyDescent="0.25">
      <c r="A45" s="2">
        <v>41456</v>
      </c>
      <c r="B45" s="16">
        <v>126.02</v>
      </c>
      <c r="C45" s="16">
        <v>222.35599999999999</v>
      </c>
      <c r="E45" s="59">
        <f>MIN($B$33,$B$45,$B$57,$B$69,$B$81)</f>
        <v>125.45699999999999</v>
      </c>
      <c r="F45" s="59">
        <f>MAX($B$33,$B$45,$B$57,$B$69,$B$81)</f>
        <v>155.96899999999999</v>
      </c>
      <c r="G45" s="59">
        <f>MIN($C$33,$C$45,$C$57,$C$69,$C$81)</f>
        <v>209.58199999999999</v>
      </c>
      <c r="H45" s="59">
        <f>MAX($C$33,$C$45,$C$57,$C$69,$C$81)</f>
        <v>240.29499999999999</v>
      </c>
      <c r="I45" s="16">
        <f t="shared" si="0"/>
        <v>30.512</v>
      </c>
      <c r="J45" s="16">
        <f t="shared" si="1"/>
        <v>53.613</v>
      </c>
      <c r="K45" s="16">
        <f t="shared" si="2"/>
        <v>30.712999999999994</v>
      </c>
    </row>
    <row r="46" spans="1:11" x14ac:dyDescent="0.25">
      <c r="A46" s="2">
        <v>41487</v>
      </c>
      <c r="B46" s="16">
        <v>129.06</v>
      </c>
      <c r="C46" s="16">
        <v>217.59700000000001</v>
      </c>
      <c r="E46" s="59">
        <f>MIN($B$34,$B$46,$B$58,$B$70,$B$82)</f>
        <v>127.309</v>
      </c>
      <c r="F46" s="59">
        <f>MAX($B$34,$B$46,$B$58,$B$70,$B$82)</f>
        <v>159.53399999999999</v>
      </c>
      <c r="G46" s="59">
        <f>MIN($C$34,$C$46,$C$58,$C$70,$C$82)</f>
        <v>200.673</v>
      </c>
      <c r="H46" s="59">
        <f>MAX($C$34,$C$46,$C$58,$C$70,$C$82)</f>
        <v>229.94899999999998</v>
      </c>
      <c r="I46" s="16">
        <f t="shared" si="0"/>
        <v>32.224999999999994</v>
      </c>
      <c r="J46" s="16">
        <f t="shared" si="1"/>
        <v>41.13900000000001</v>
      </c>
      <c r="K46" s="16">
        <f t="shared" si="2"/>
        <v>29.275999999999982</v>
      </c>
    </row>
    <row r="47" spans="1:11" x14ac:dyDescent="0.25">
      <c r="A47" s="2">
        <v>41518</v>
      </c>
      <c r="B47" s="16">
        <v>129.32599999999999</v>
      </c>
      <c r="C47" s="16">
        <v>219.785</v>
      </c>
      <c r="E47" s="59">
        <f>MIN($B$35,$B$47,$B$59,$B$71,$B$83)</f>
        <v>127.384</v>
      </c>
      <c r="F47" s="59">
        <f>MAX($B$35,$B$47,$B$59,$B$71,$B$83)</f>
        <v>160.37799999999999</v>
      </c>
      <c r="G47" s="59">
        <f>MIN($C$35,$C$47,$C$59,$C$71,$C$83)</f>
        <v>200.88400000000001</v>
      </c>
      <c r="H47" s="59">
        <f>MAX($C$35,$C$47,$C$59,$C$71,$C$83)</f>
        <v>227.012</v>
      </c>
      <c r="I47" s="16">
        <f t="shared" si="0"/>
        <v>32.993999999999986</v>
      </c>
      <c r="J47" s="16">
        <f t="shared" si="1"/>
        <v>40.506000000000029</v>
      </c>
      <c r="K47" s="16">
        <f t="shared" si="2"/>
        <v>26.127999999999986</v>
      </c>
    </row>
    <row r="48" spans="1:11" x14ac:dyDescent="0.25">
      <c r="A48" s="2">
        <v>41548</v>
      </c>
      <c r="B48" s="16">
        <v>118.035</v>
      </c>
      <c r="C48" s="16">
        <v>213.977</v>
      </c>
      <c r="E48" s="59">
        <f>MIN($B$36,$B$48,$B$60,$B$72,$B$84)</f>
        <v>118.035</v>
      </c>
      <c r="F48" s="59">
        <f>MAX($B$36,$B$48,$B$60,$B$72,$B$84)</f>
        <v>153.88399999999999</v>
      </c>
      <c r="G48" s="59">
        <f>MIN($C$36,$C$48,$C$60,$C$72,$C$84)</f>
        <v>202.995</v>
      </c>
      <c r="H48" s="59">
        <f>MAX($C$36,$C$48,$C$60,$C$72,$C$84)</f>
        <v>224.86599999999999</v>
      </c>
      <c r="I48" s="16">
        <f t="shared" si="0"/>
        <v>35.84899999999999</v>
      </c>
      <c r="J48" s="16">
        <f t="shared" si="1"/>
        <v>49.111000000000018</v>
      </c>
      <c r="K48" s="16">
        <f t="shared" si="2"/>
        <v>21.870999999999981</v>
      </c>
    </row>
    <row r="49" spans="1:11" x14ac:dyDescent="0.25">
      <c r="A49" s="2">
        <v>41579</v>
      </c>
      <c r="B49" s="16">
        <v>121.11799999999999</v>
      </c>
      <c r="C49" s="16">
        <v>216.84899999999999</v>
      </c>
      <c r="E49" s="59">
        <f>MIN($B$37,$B$49,$B$61,$B$73,$B$85)</f>
        <v>117.99299999999999</v>
      </c>
      <c r="F49" s="59">
        <f>MAX($B$37,$B$49,$B$61,$B$73,$B$85)</f>
        <v>157.21</v>
      </c>
      <c r="G49" s="59">
        <f>MIN($C$37,$C$49,$C$61,$C$73,$C$85)</f>
        <v>215.26300000000001</v>
      </c>
      <c r="H49" s="59">
        <f>MAX($C$37,$C$49,$C$61,$C$73,$C$85)</f>
        <v>229.05871428099999</v>
      </c>
      <c r="I49" s="16">
        <f t="shared" si="0"/>
        <v>39.217000000000013</v>
      </c>
      <c r="J49" s="16">
        <f t="shared" si="1"/>
        <v>58.052999999999997</v>
      </c>
      <c r="K49" s="16">
        <f t="shared" si="2"/>
        <v>13.795714280999988</v>
      </c>
    </row>
    <row r="50" spans="1:11" x14ac:dyDescent="0.25">
      <c r="A50" s="2">
        <v>41609</v>
      </c>
      <c r="B50" s="16">
        <v>127.54300000000001</v>
      </c>
      <c r="C50" s="16">
        <v>228.03399999999999</v>
      </c>
      <c r="E50" s="59">
        <f>MIN($B$38,$B$50,$B$62,$B$74,$B$86)</f>
        <v>127.54300000000001</v>
      </c>
      <c r="F50" s="59">
        <f>MAX($B$38,$B$50,$B$62,$B$74,$B$86)</f>
        <v>162.02085095000001</v>
      </c>
      <c r="G50" s="59">
        <f>MIN($C$38,$C$50,$C$62,$C$74,$C$86)</f>
        <v>228.03399999999999</v>
      </c>
      <c r="H50" s="59">
        <f>MAX($C$38,$C$50,$C$62,$C$74,$C$86)</f>
        <v>240.36799999999999</v>
      </c>
      <c r="I50" s="16">
        <f t="shared" si="0"/>
        <v>34.477850950000004</v>
      </c>
      <c r="J50" s="16">
        <f t="shared" si="1"/>
        <v>66.013149049999981</v>
      </c>
      <c r="K50" s="16">
        <f t="shared" si="2"/>
        <v>12.334000000000003</v>
      </c>
    </row>
    <row r="51" spans="1:11" x14ac:dyDescent="0.25">
      <c r="A51" s="2">
        <v>41640</v>
      </c>
      <c r="B51" s="16">
        <v>114.66800000000001</v>
      </c>
      <c r="C51" s="16">
        <v>235.85500000000002</v>
      </c>
      <c r="E51" s="59">
        <f>MIN($B$27,$B$39,$B$51,$B$63,$B$75)</f>
        <v>114.66800000000001</v>
      </c>
      <c r="F51" s="59">
        <f>MAX($B$27,$B$39,$B$51,$B$63,$B$75)</f>
        <v>160.583</v>
      </c>
      <c r="G51" s="59">
        <f>MIN($C$27,$C$39,$C$51,$C$63,$C$75)</f>
        <v>233.64400000000001</v>
      </c>
      <c r="H51" s="59">
        <f>MAX($C$27,$C$39,$C$51,$C$63,$C$75)</f>
        <v>260.952</v>
      </c>
      <c r="I51" s="16">
        <f t="shared" si="0"/>
        <v>45.914999999999992</v>
      </c>
      <c r="J51" s="16">
        <f t="shared" si="1"/>
        <v>73.061000000000007</v>
      </c>
      <c r="K51" s="16">
        <f t="shared" si="2"/>
        <v>27.307999999999993</v>
      </c>
    </row>
    <row r="52" spans="1:11" x14ac:dyDescent="0.25">
      <c r="A52" s="2">
        <v>41671</v>
      </c>
      <c r="B52" s="16">
        <v>113.10299999999999</v>
      </c>
      <c r="C52" s="16">
        <v>229.49900000000002</v>
      </c>
      <c r="E52" s="59">
        <f>MIN($B$28,$B$40,$B$52,$B$64,$B$76)</f>
        <v>113.10299999999999</v>
      </c>
      <c r="F52" s="59">
        <f>MAX($B$28,$B$40,$B$52,$B$64,$B$76)</f>
        <v>162.696</v>
      </c>
      <c r="G52" s="59">
        <f>MIN($C$28,$C$40,$C$52,$C$64,$C$76)</f>
        <v>226.762</v>
      </c>
      <c r="H52" s="59">
        <f>MAX($C$28,$C$40,$C$52,$C$64,$C$76)</f>
        <v>255.61399999999998</v>
      </c>
      <c r="I52" s="16">
        <f t="shared" si="0"/>
        <v>49.593000000000004</v>
      </c>
      <c r="J52" s="16">
        <f t="shared" si="1"/>
        <v>64.066000000000003</v>
      </c>
      <c r="K52" s="16">
        <f t="shared" si="2"/>
        <v>28.851999999999975</v>
      </c>
    </row>
    <row r="53" spans="1:11" x14ac:dyDescent="0.25">
      <c r="A53" s="2">
        <v>41699</v>
      </c>
      <c r="B53" s="16">
        <v>115.227</v>
      </c>
      <c r="C53" s="16">
        <v>221.61200000000002</v>
      </c>
      <c r="E53" s="59">
        <f>MIN($B$29,$B$41,$B$53,$B$65,$B$77)</f>
        <v>115.227</v>
      </c>
      <c r="F53" s="59">
        <f>MAX($B$29,$B$41,$B$53,$B$65,$B$77)</f>
        <v>160.62</v>
      </c>
      <c r="G53" s="59">
        <f>MIN($C$29,$C$41,$C$53,$C$65,$C$77)</f>
        <v>218.626</v>
      </c>
      <c r="H53" s="59">
        <f>MAX($C$29,$C$41,$C$53,$C$65,$C$77)</f>
        <v>243.32499999999999</v>
      </c>
      <c r="I53" s="16">
        <f t="shared" si="0"/>
        <v>45.393000000000001</v>
      </c>
      <c r="J53" s="16">
        <f t="shared" si="1"/>
        <v>58.006</v>
      </c>
      <c r="K53" s="16">
        <f t="shared" si="2"/>
        <v>24.698999999999984</v>
      </c>
    </row>
    <row r="54" spans="1:11" x14ac:dyDescent="0.25">
      <c r="A54" s="2">
        <v>41730</v>
      </c>
      <c r="B54" s="16">
        <v>116.69199999999999</v>
      </c>
      <c r="C54" s="16">
        <v>216.76000000000002</v>
      </c>
      <c r="E54" s="59">
        <f>MIN($B$30,$B$42,$B$54,$B$66,$B$78)</f>
        <v>116.69199999999999</v>
      </c>
      <c r="F54" s="59">
        <f>MAX($B$30,$B$42,$B$54,$B$66,$B$78)</f>
        <v>154.69200000000001</v>
      </c>
      <c r="G54" s="59">
        <f>MIN($C$30,$C$42,$C$54,$C$66,$C$78)</f>
        <v>210.59499999999997</v>
      </c>
      <c r="H54" s="59">
        <f>MAX($C$30,$C$42,$C$54,$C$66,$C$78)</f>
        <v>242.69499999999999</v>
      </c>
      <c r="I54" s="16">
        <f t="shared" si="0"/>
        <v>38.000000000000014</v>
      </c>
      <c r="J54" s="16">
        <f t="shared" si="1"/>
        <v>55.902999999999963</v>
      </c>
      <c r="K54" s="16">
        <f t="shared" si="2"/>
        <v>32.100000000000023</v>
      </c>
    </row>
    <row r="55" spans="1:11" x14ac:dyDescent="0.25">
      <c r="A55" s="2">
        <v>41760</v>
      </c>
      <c r="B55" s="16">
        <v>121.56399999999999</v>
      </c>
      <c r="C55" s="16">
        <v>218.15199999999999</v>
      </c>
      <c r="E55" s="59">
        <f>MIN($B$31,$B$43,$B$55,$B$67,$B$79)</f>
        <v>121.44499999999999</v>
      </c>
      <c r="F55" s="59">
        <f>MAX($B$31,$B$43,$B$55,$B$67,$B$79)</f>
        <v>154.38900000000001</v>
      </c>
      <c r="G55" s="59">
        <f>MIN($C$31,$C$43,$C$55,$C$67,$C$79)</f>
        <v>204.96299999999999</v>
      </c>
      <c r="H55" s="59">
        <f>MAX($C$31,$C$43,$C$55,$C$67,$C$79)</f>
        <v>242.60300000000001</v>
      </c>
      <c r="I55" s="16">
        <f t="shared" si="0"/>
        <v>32.944000000000017</v>
      </c>
      <c r="J55" s="16">
        <f t="shared" si="1"/>
        <v>50.573999999999984</v>
      </c>
      <c r="K55" s="16">
        <f t="shared" si="2"/>
        <v>37.640000000000015</v>
      </c>
    </row>
    <row r="56" spans="1:11" x14ac:dyDescent="0.25">
      <c r="A56" s="2">
        <v>41791</v>
      </c>
      <c r="B56" s="16">
        <v>121.58499999999999</v>
      </c>
      <c r="C56" s="16">
        <v>219.25200000000001</v>
      </c>
      <c r="E56" s="59">
        <f>MIN($B$32,$B$44,$B$56,$B$68,$B$80)</f>
        <v>119.89</v>
      </c>
      <c r="F56" s="59">
        <f>MAX($B$32,$B$44,$B$56,$B$68,$B$80)</f>
        <v>149.239</v>
      </c>
      <c r="G56" s="59">
        <f>MIN($C$32,$C$44,$C$56,$C$68,$C$80)</f>
        <v>207.58300000000003</v>
      </c>
      <c r="H56" s="59">
        <f>MAX($C$32,$C$44,$C$56,$C$68,$C$80)</f>
        <v>242.095</v>
      </c>
      <c r="I56" s="16">
        <f t="shared" si="0"/>
        <v>29.349000000000004</v>
      </c>
      <c r="J56" s="16">
        <f t="shared" si="1"/>
        <v>58.344000000000023</v>
      </c>
      <c r="K56" s="16">
        <f t="shared" si="2"/>
        <v>34.511999999999972</v>
      </c>
    </row>
    <row r="57" spans="1:11" x14ac:dyDescent="0.25">
      <c r="A57" s="2">
        <v>41821</v>
      </c>
      <c r="B57" s="16">
        <v>125.45699999999999</v>
      </c>
      <c r="C57" s="16">
        <v>217.56100000000001</v>
      </c>
      <c r="E57" s="59">
        <f>MIN($B$33,$B$45,$B$57,$B$69,$B$81)</f>
        <v>125.45699999999999</v>
      </c>
      <c r="F57" s="59">
        <f>MAX($B$33,$B$45,$B$57,$B$69,$B$81)</f>
        <v>155.96899999999999</v>
      </c>
      <c r="G57" s="59">
        <f>MIN($C$33,$C$45,$C$57,$C$69,$C$81)</f>
        <v>209.58199999999999</v>
      </c>
      <c r="H57" s="59">
        <f>MAX($C$33,$C$45,$C$57,$C$69,$C$81)</f>
        <v>240.29499999999999</v>
      </c>
      <c r="I57" s="16">
        <f t="shared" si="0"/>
        <v>30.512</v>
      </c>
      <c r="J57" s="16">
        <f t="shared" si="1"/>
        <v>53.613</v>
      </c>
      <c r="K57" s="16">
        <f t="shared" si="2"/>
        <v>30.712999999999994</v>
      </c>
    </row>
    <row r="58" spans="1:11" x14ac:dyDescent="0.25">
      <c r="A58" s="2">
        <v>41852</v>
      </c>
      <c r="B58" s="16">
        <v>128.31299999999999</v>
      </c>
      <c r="C58" s="16">
        <v>212.14500000000001</v>
      </c>
      <c r="E58" s="59">
        <f>MIN($B$34,$B$46,$B$58,$B$70,$B$82)</f>
        <v>127.309</v>
      </c>
      <c r="F58" s="59">
        <f>MAX($B$34,$B$46,$B$58,$B$70,$B$82)</f>
        <v>159.53399999999999</v>
      </c>
      <c r="G58" s="59">
        <f>MIN($C$34,$C$46,$C$58,$C$70,$C$82)</f>
        <v>200.673</v>
      </c>
      <c r="H58" s="59">
        <f>MAX($C$34,$C$46,$C$58,$C$70,$C$82)</f>
        <v>229.94899999999998</v>
      </c>
      <c r="I58" s="16">
        <f t="shared" si="0"/>
        <v>32.224999999999994</v>
      </c>
      <c r="J58" s="16">
        <f t="shared" si="1"/>
        <v>41.13900000000001</v>
      </c>
      <c r="K58" s="16">
        <f t="shared" si="2"/>
        <v>29.275999999999982</v>
      </c>
    </row>
    <row r="59" spans="1:11" x14ac:dyDescent="0.25">
      <c r="A59" s="2">
        <v>41883</v>
      </c>
      <c r="B59" s="16">
        <v>131.43600000000001</v>
      </c>
      <c r="C59" s="16">
        <v>212.45100000000002</v>
      </c>
      <c r="E59" s="59">
        <f>MIN($B$35,$B$47,$B$59,$B$71,$B$83)</f>
        <v>127.384</v>
      </c>
      <c r="F59" s="59">
        <f>MAX($B$35,$B$47,$B$59,$B$71,$B$83)</f>
        <v>160.37799999999999</v>
      </c>
      <c r="G59" s="59">
        <f>MIN($C$35,$C$47,$C$59,$C$71,$C$83)</f>
        <v>200.88400000000001</v>
      </c>
      <c r="H59" s="59">
        <f>MAX($C$35,$C$47,$C$59,$C$71,$C$83)</f>
        <v>227.012</v>
      </c>
      <c r="I59" s="16">
        <f t="shared" ref="I59:I90" si="3">F59-E59</f>
        <v>32.993999999999986</v>
      </c>
      <c r="J59" s="16">
        <f t="shared" ref="J59:J90" si="4">G59-F59</f>
        <v>40.506000000000029</v>
      </c>
      <c r="K59" s="16">
        <f t="shared" ref="K59:K90" si="5">H59-G59</f>
        <v>26.127999999999986</v>
      </c>
    </row>
    <row r="60" spans="1:11" x14ac:dyDescent="0.25">
      <c r="A60" s="2">
        <v>41913</v>
      </c>
      <c r="B60" s="16">
        <v>120.372</v>
      </c>
      <c r="C60" s="16">
        <v>203.673</v>
      </c>
      <c r="E60" s="59">
        <f>MIN($B$36,$B$48,$B$60,$B$72,$B$84)</f>
        <v>118.035</v>
      </c>
      <c r="F60" s="59">
        <f>MAX($B$36,$B$48,$B$60,$B$72,$B$84)</f>
        <v>153.88399999999999</v>
      </c>
      <c r="G60" s="59">
        <f>MIN($C$36,$C$48,$C$60,$C$72,$C$84)</f>
        <v>202.995</v>
      </c>
      <c r="H60" s="59">
        <f>MAX($C$36,$C$48,$C$60,$C$72,$C$84)</f>
        <v>224.86599999999999</v>
      </c>
      <c r="I60" s="16">
        <f t="shared" si="3"/>
        <v>35.84899999999999</v>
      </c>
      <c r="J60" s="16">
        <f t="shared" si="4"/>
        <v>49.111000000000018</v>
      </c>
      <c r="K60" s="16">
        <f t="shared" si="5"/>
        <v>21.870999999999981</v>
      </c>
    </row>
    <row r="61" spans="1:11" x14ac:dyDescent="0.25">
      <c r="A61" s="2">
        <v>41944</v>
      </c>
      <c r="B61" s="16">
        <v>126.215</v>
      </c>
      <c r="C61" s="16">
        <v>219.55500000000001</v>
      </c>
      <c r="E61" s="59">
        <f>MIN($B$37,$B$49,$B$61,$B$73,$B$85)</f>
        <v>117.99299999999999</v>
      </c>
      <c r="F61" s="59">
        <f>MAX($B$37,$B$49,$B$61,$B$73,$B$85)</f>
        <v>157.21</v>
      </c>
      <c r="G61" s="59">
        <f>MIN($C$37,$C$49,$C$61,$C$73,$C$85)</f>
        <v>215.26300000000001</v>
      </c>
      <c r="H61" s="59">
        <f>MAX($C$37,$C$49,$C$61,$C$73,$C$85)</f>
        <v>229.05871428099999</v>
      </c>
      <c r="I61" s="16">
        <f t="shared" si="3"/>
        <v>39.217000000000013</v>
      </c>
      <c r="J61" s="16">
        <f t="shared" si="4"/>
        <v>58.052999999999997</v>
      </c>
      <c r="K61" s="16">
        <f t="shared" si="5"/>
        <v>13.795714280999988</v>
      </c>
    </row>
    <row r="62" spans="1:11" x14ac:dyDescent="0.25">
      <c r="A62" s="2">
        <v>41974</v>
      </c>
      <c r="B62" s="16">
        <v>136.286</v>
      </c>
      <c r="C62" s="16">
        <v>240.36799999999999</v>
      </c>
      <c r="E62" s="59">
        <f>MIN($B$38,$B$50,$B$62,$B$74,$B$86)</f>
        <v>127.54300000000001</v>
      </c>
      <c r="F62" s="59">
        <f>MAX($B$38,$B$50,$B$62,$B$74,$B$86)</f>
        <v>162.02085095000001</v>
      </c>
      <c r="G62" s="59">
        <f>MIN($C$38,$C$50,$C$62,$C$74,$C$86)</f>
        <v>228.03399999999999</v>
      </c>
      <c r="H62" s="59">
        <f>MAX($C$38,$C$50,$C$62,$C$74,$C$86)</f>
        <v>240.36799999999999</v>
      </c>
      <c r="I62" s="16">
        <f t="shared" si="3"/>
        <v>34.477850950000004</v>
      </c>
      <c r="J62" s="16">
        <f t="shared" si="4"/>
        <v>66.013149049999981</v>
      </c>
      <c r="K62" s="16">
        <f t="shared" si="5"/>
        <v>12.334000000000003</v>
      </c>
    </row>
    <row r="63" spans="1:11" x14ac:dyDescent="0.25">
      <c r="A63" s="2">
        <v>42005</v>
      </c>
      <c r="B63" s="16">
        <v>132.608</v>
      </c>
      <c r="C63" s="16">
        <v>243.977</v>
      </c>
      <c r="E63" s="59">
        <f>MIN($B$27,$B$39,$B$51,$B$63,$B$75)</f>
        <v>114.66800000000001</v>
      </c>
      <c r="F63" s="59">
        <f>MAX($B$27,$B$39,$B$51,$B$63,$B$75)</f>
        <v>160.583</v>
      </c>
      <c r="G63" s="59">
        <f>MIN($C$27,$C$39,$C$51,$C$63,$C$75)</f>
        <v>233.64400000000001</v>
      </c>
      <c r="H63" s="59">
        <f>MAX($C$27,$C$39,$C$51,$C$63,$C$75)</f>
        <v>260.952</v>
      </c>
      <c r="I63" s="16">
        <f t="shared" si="3"/>
        <v>45.914999999999992</v>
      </c>
      <c r="J63" s="16">
        <f t="shared" si="4"/>
        <v>73.061000000000007</v>
      </c>
      <c r="K63" s="16">
        <f t="shared" si="5"/>
        <v>27.307999999999993</v>
      </c>
    </row>
    <row r="64" spans="1:11" x14ac:dyDescent="0.25">
      <c r="A64" s="2">
        <v>42036</v>
      </c>
      <c r="B64" s="16">
        <v>123.608</v>
      </c>
      <c r="C64" s="16">
        <v>241.34800000000001</v>
      </c>
      <c r="E64" s="59">
        <f>MIN($B$28,$B$40,$B$52,$B$64,$B$76)</f>
        <v>113.10299999999999</v>
      </c>
      <c r="F64" s="59">
        <f>MAX($B$28,$B$40,$B$52,$B$64,$B$76)</f>
        <v>162.696</v>
      </c>
      <c r="G64" s="59">
        <f>MIN($C$28,$C$40,$C$52,$C$64,$C$76)</f>
        <v>226.762</v>
      </c>
      <c r="H64" s="59">
        <f>MAX($C$28,$C$40,$C$52,$C$64,$C$76)</f>
        <v>255.61399999999998</v>
      </c>
      <c r="I64" s="16">
        <f t="shared" si="3"/>
        <v>49.593000000000004</v>
      </c>
      <c r="J64" s="16">
        <f t="shared" si="4"/>
        <v>64.066000000000003</v>
      </c>
      <c r="K64" s="16">
        <f t="shared" si="5"/>
        <v>28.851999999999975</v>
      </c>
    </row>
    <row r="65" spans="1:11" x14ac:dyDescent="0.25">
      <c r="A65" s="2">
        <v>42064</v>
      </c>
      <c r="B65" s="16">
        <v>128.69200000000001</v>
      </c>
      <c r="C65" s="16">
        <v>232.93099999999998</v>
      </c>
      <c r="E65" s="59">
        <f>MIN($B$29,$B$41,$B$53,$B$65,$B$77)</f>
        <v>115.227</v>
      </c>
      <c r="F65" s="59">
        <f>MAX($B$29,$B$41,$B$53,$B$65,$B$77)</f>
        <v>160.62</v>
      </c>
      <c r="G65" s="59">
        <f>MIN($C$29,$C$41,$C$53,$C$65,$C$77)</f>
        <v>218.626</v>
      </c>
      <c r="H65" s="59">
        <f>MAX($C$29,$C$41,$C$53,$C$65,$C$77)</f>
        <v>243.32499999999999</v>
      </c>
      <c r="I65" s="16">
        <f t="shared" si="3"/>
        <v>45.393000000000001</v>
      </c>
      <c r="J65" s="16">
        <f t="shared" si="4"/>
        <v>58.006</v>
      </c>
      <c r="K65" s="16">
        <f t="shared" si="5"/>
        <v>24.698999999999984</v>
      </c>
    </row>
    <row r="66" spans="1:11" x14ac:dyDescent="0.25">
      <c r="A66" s="2">
        <v>42095</v>
      </c>
      <c r="B66" s="16">
        <v>129.77600000000001</v>
      </c>
      <c r="C66" s="16">
        <v>228.58100000000002</v>
      </c>
      <c r="E66" s="59">
        <f>MIN($B$30,$B$42,$B$54,$B$66,$B$78)</f>
        <v>116.69199999999999</v>
      </c>
      <c r="F66" s="59">
        <f>MAX($B$30,$B$42,$B$54,$B$66,$B$78)</f>
        <v>154.69200000000001</v>
      </c>
      <c r="G66" s="59">
        <f>MIN($C$30,$C$42,$C$54,$C$66,$C$78)</f>
        <v>210.59499999999997</v>
      </c>
      <c r="H66" s="59">
        <f>MAX($C$30,$C$42,$C$54,$C$66,$C$78)</f>
        <v>242.69499999999999</v>
      </c>
      <c r="I66" s="16">
        <f t="shared" si="3"/>
        <v>38.000000000000014</v>
      </c>
      <c r="J66" s="16">
        <f t="shared" si="4"/>
        <v>55.902999999999963</v>
      </c>
      <c r="K66" s="16">
        <f t="shared" si="5"/>
        <v>32.100000000000023</v>
      </c>
    </row>
    <row r="67" spans="1:11" x14ac:dyDescent="0.25">
      <c r="A67" s="2">
        <v>42125</v>
      </c>
      <c r="B67" s="16">
        <v>135.40199999999999</v>
      </c>
      <c r="C67" s="16">
        <v>222.584</v>
      </c>
      <c r="E67" s="59">
        <f>MIN($B$31,$B$43,$B$55,$B$67,$B$79)</f>
        <v>121.44499999999999</v>
      </c>
      <c r="F67" s="59">
        <f>MAX($B$31,$B$43,$B$55,$B$67,$B$79)</f>
        <v>154.38900000000001</v>
      </c>
      <c r="G67" s="59">
        <f>MIN($C$31,$C$43,$C$55,$C$67,$C$79)</f>
        <v>204.96299999999999</v>
      </c>
      <c r="H67" s="59">
        <f>MAX($C$31,$C$43,$C$55,$C$67,$C$79)</f>
        <v>242.60300000000001</v>
      </c>
      <c r="I67" s="16">
        <f t="shared" si="3"/>
        <v>32.944000000000017</v>
      </c>
      <c r="J67" s="16">
        <f t="shared" si="4"/>
        <v>50.573999999999984</v>
      </c>
      <c r="K67" s="16">
        <f t="shared" si="5"/>
        <v>37.640000000000015</v>
      </c>
    </row>
    <row r="68" spans="1:11" x14ac:dyDescent="0.25">
      <c r="A68" s="2">
        <v>42156</v>
      </c>
      <c r="B68" s="16">
        <v>139.636</v>
      </c>
      <c r="C68" s="16">
        <v>221.09899999999999</v>
      </c>
      <c r="E68" s="59">
        <f>MIN($B$32,$B$44,$B$56,$B$68,$B$80)</f>
        <v>119.89</v>
      </c>
      <c r="F68" s="59">
        <f>MAX($B$32,$B$44,$B$56,$B$68,$B$80)</f>
        <v>149.239</v>
      </c>
      <c r="G68" s="59">
        <f>MIN($C$32,$C$44,$C$56,$C$68,$C$80)</f>
        <v>207.58300000000003</v>
      </c>
      <c r="H68" s="59">
        <f>MAX($C$32,$C$44,$C$56,$C$68,$C$80)</f>
        <v>242.095</v>
      </c>
      <c r="I68" s="16">
        <f t="shared" si="3"/>
        <v>29.349000000000004</v>
      </c>
      <c r="J68" s="16">
        <f t="shared" si="4"/>
        <v>58.344000000000023</v>
      </c>
      <c r="K68" s="16">
        <f t="shared" si="5"/>
        <v>34.511999999999972</v>
      </c>
    </row>
    <row r="69" spans="1:11" x14ac:dyDescent="0.25">
      <c r="A69" s="2">
        <v>42186</v>
      </c>
      <c r="B69" s="16">
        <v>142.053</v>
      </c>
      <c r="C69" s="16">
        <v>217.71900000000002</v>
      </c>
      <c r="E69" s="59">
        <f>MIN($B$33,$B$45,$B$57,$B$69,$B$81)</f>
        <v>125.45699999999999</v>
      </c>
      <c r="F69" s="59">
        <f>MAX($B$33,$B$45,$B$57,$B$69,$B$81)</f>
        <v>155.96899999999999</v>
      </c>
      <c r="G69" s="59">
        <f>MIN($C$33,$C$45,$C$57,$C$69,$C$81)</f>
        <v>209.58199999999999</v>
      </c>
      <c r="H69" s="59">
        <f>MAX($C$33,$C$45,$C$57,$C$69,$C$81)</f>
        <v>240.29499999999999</v>
      </c>
      <c r="I69" s="16">
        <f t="shared" si="3"/>
        <v>30.512</v>
      </c>
      <c r="J69" s="16">
        <f t="shared" si="4"/>
        <v>53.613</v>
      </c>
      <c r="K69" s="16">
        <f t="shared" si="5"/>
        <v>30.712999999999994</v>
      </c>
    </row>
    <row r="70" spans="1:11" x14ac:dyDescent="0.25">
      <c r="A70" s="2">
        <v>42217</v>
      </c>
      <c r="B70" s="16">
        <v>152.529</v>
      </c>
      <c r="C70" s="16">
        <v>218.255</v>
      </c>
      <c r="E70" s="59">
        <f>MIN($B$34,$B$46,$B$58,$B$70,$B$82)</f>
        <v>127.309</v>
      </c>
      <c r="F70" s="59">
        <f>MAX($B$34,$B$46,$B$58,$B$70,$B$82)</f>
        <v>159.53399999999999</v>
      </c>
      <c r="G70" s="59">
        <f>MIN($C$34,$C$46,$C$58,$C$70,$C$82)</f>
        <v>200.673</v>
      </c>
      <c r="H70" s="59">
        <f>MAX($C$34,$C$46,$C$58,$C$70,$C$82)</f>
        <v>229.94899999999998</v>
      </c>
      <c r="I70" s="16">
        <f t="shared" si="3"/>
        <v>32.224999999999994</v>
      </c>
      <c r="J70" s="16">
        <f t="shared" si="4"/>
        <v>41.13900000000001</v>
      </c>
      <c r="K70" s="16">
        <f t="shared" si="5"/>
        <v>29.275999999999982</v>
      </c>
    </row>
    <row r="71" spans="1:11" x14ac:dyDescent="0.25">
      <c r="A71" s="2">
        <v>42248</v>
      </c>
      <c r="B71" s="16">
        <v>149.40299999999999</v>
      </c>
      <c r="C71" s="16">
        <v>225.21600000000001</v>
      </c>
      <c r="E71" s="59">
        <f>MIN($B$35,$B$47,$B$59,$B$71,$B$83)</f>
        <v>127.384</v>
      </c>
      <c r="F71" s="59">
        <f>MAX($B$35,$B$47,$B$59,$B$71,$B$83)</f>
        <v>160.37799999999999</v>
      </c>
      <c r="G71" s="59">
        <f>MIN($C$35,$C$47,$C$59,$C$71,$C$83)</f>
        <v>200.88400000000001</v>
      </c>
      <c r="H71" s="59">
        <f>MAX($C$35,$C$47,$C$59,$C$71,$C$83)</f>
        <v>227.012</v>
      </c>
      <c r="I71" s="16">
        <f t="shared" si="3"/>
        <v>32.993999999999986</v>
      </c>
      <c r="J71" s="16">
        <f t="shared" si="4"/>
        <v>40.506000000000029</v>
      </c>
      <c r="K71" s="16">
        <f t="shared" si="5"/>
        <v>26.127999999999986</v>
      </c>
    </row>
    <row r="72" spans="1:11" x14ac:dyDescent="0.25">
      <c r="A72" s="2">
        <v>42278</v>
      </c>
      <c r="B72" s="16">
        <v>143.625</v>
      </c>
      <c r="C72" s="16">
        <v>217.35599999999999</v>
      </c>
      <c r="E72" s="59">
        <f>MIN($B$36,$B$48,$B$60,$B$72,$B$84)</f>
        <v>118.035</v>
      </c>
      <c r="F72" s="59">
        <f>MAX($B$36,$B$48,$B$60,$B$72,$B$84)</f>
        <v>153.88399999999999</v>
      </c>
      <c r="G72" s="59">
        <f>MIN($C$36,$C$48,$C$60,$C$72,$C$84)</f>
        <v>202.995</v>
      </c>
      <c r="H72" s="59">
        <f>MAX($C$36,$C$48,$C$60,$C$72,$C$84)</f>
        <v>224.86599999999999</v>
      </c>
      <c r="I72" s="16">
        <f t="shared" si="3"/>
        <v>35.84899999999999</v>
      </c>
      <c r="J72" s="16">
        <f t="shared" si="4"/>
        <v>49.111000000000018</v>
      </c>
      <c r="K72" s="16">
        <f t="shared" si="5"/>
        <v>21.870999999999981</v>
      </c>
    </row>
    <row r="73" spans="1:11" x14ac:dyDescent="0.25">
      <c r="A73" s="2">
        <v>42309</v>
      </c>
      <c r="B73" s="16">
        <v>157.21</v>
      </c>
      <c r="C73" s="16">
        <v>222.93699999999998</v>
      </c>
      <c r="E73" s="59">
        <f>MIN($B$37,$B$49,$B$61,$B$73,$B$85)</f>
        <v>117.99299999999999</v>
      </c>
      <c r="F73" s="59">
        <f>MAX($B$37,$B$49,$B$61,$B$73,$B$85)</f>
        <v>157.21</v>
      </c>
      <c r="G73" s="59">
        <f>MIN($C$37,$C$49,$C$61,$C$73,$C$85)</f>
        <v>215.26300000000001</v>
      </c>
      <c r="H73" s="59">
        <f>MAX($C$37,$C$49,$C$61,$C$73,$C$85)</f>
        <v>229.05871428099999</v>
      </c>
      <c r="I73" s="16">
        <f t="shared" si="3"/>
        <v>39.217000000000013</v>
      </c>
      <c r="J73" s="16">
        <f t="shared" si="4"/>
        <v>58.052999999999997</v>
      </c>
      <c r="K73" s="16">
        <f t="shared" si="5"/>
        <v>13.795714280999988</v>
      </c>
    </row>
    <row r="74" spans="1:11" x14ac:dyDescent="0.25">
      <c r="A74" s="2">
        <v>42339</v>
      </c>
      <c r="B74" s="16">
        <v>161.32599999999999</v>
      </c>
      <c r="C74" s="16">
        <v>235.465</v>
      </c>
      <c r="E74" s="59">
        <f>MIN($B$38,$B$50,$B$62,$B$74,$B$86)</f>
        <v>127.54300000000001</v>
      </c>
      <c r="F74" s="59">
        <f>MAX($B$38,$B$50,$B$62,$B$74,$B$86)</f>
        <v>162.02085095000001</v>
      </c>
      <c r="G74" s="59">
        <f>MIN($C$38,$C$50,$C$62,$C$74,$C$86)</f>
        <v>228.03399999999999</v>
      </c>
      <c r="H74" s="59">
        <f>MAX($C$38,$C$50,$C$62,$C$74,$C$86)</f>
        <v>240.36799999999999</v>
      </c>
      <c r="I74" s="16">
        <f t="shared" si="3"/>
        <v>34.477850950000004</v>
      </c>
      <c r="J74" s="16">
        <f t="shared" si="4"/>
        <v>66.013149049999981</v>
      </c>
      <c r="K74" s="16">
        <f t="shared" si="5"/>
        <v>12.334000000000003</v>
      </c>
    </row>
    <row r="75" spans="1:11" x14ac:dyDescent="0.25">
      <c r="A75" s="2">
        <v>42370</v>
      </c>
      <c r="B75" s="16">
        <v>160.583</v>
      </c>
      <c r="C75" s="16">
        <v>260.952</v>
      </c>
      <c r="E75" s="59">
        <f>MIN($B$27,$B$39,$B$51,$B$63,$B$75)</f>
        <v>114.66800000000001</v>
      </c>
      <c r="F75" s="59">
        <f>MAX($B$27,$B$39,$B$51,$B$63,$B$75)</f>
        <v>160.583</v>
      </c>
      <c r="G75" s="59">
        <f>MIN($C$27,$C$39,$C$51,$C$63,$C$75)</f>
        <v>233.64400000000001</v>
      </c>
      <c r="H75" s="59">
        <f>MAX($C$27,$C$39,$C$51,$C$63,$C$75)</f>
        <v>260.952</v>
      </c>
      <c r="I75" s="16">
        <f t="shared" si="3"/>
        <v>45.914999999999992</v>
      </c>
      <c r="J75" s="16">
        <f t="shared" si="4"/>
        <v>73.061000000000007</v>
      </c>
      <c r="K75" s="16">
        <f t="shared" si="5"/>
        <v>27.307999999999993</v>
      </c>
    </row>
    <row r="76" spans="1:11" x14ac:dyDescent="0.25">
      <c r="A76" s="2">
        <v>42401</v>
      </c>
      <c r="B76" s="16">
        <v>162.696</v>
      </c>
      <c r="C76" s="16">
        <v>255.61399999999998</v>
      </c>
      <c r="E76" s="59">
        <f>MIN($B$28,$B$40,$B$52,$B$64,$B$76)</f>
        <v>113.10299999999999</v>
      </c>
      <c r="F76" s="59">
        <f>MAX($B$28,$B$40,$B$52,$B$64,$B$76)</f>
        <v>162.696</v>
      </c>
      <c r="G76" s="59">
        <f>MIN($C$28,$C$40,$C$52,$C$64,$C$76)</f>
        <v>226.762</v>
      </c>
      <c r="H76" s="59">
        <f>MAX($C$28,$C$40,$C$52,$C$64,$C$76)</f>
        <v>255.61399999999998</v>
      </c>
      <c r="I76" s="16">
        <f t="shared" si="3"/>
        <v>49.593000000000004</v>
      </c>
      <c r="J76" s="16">
        <f t="shared" si="4"/>
        <v>64.066000000000003</v>
      </c>
      <c r="K76" s="16">
        <f t="shared" si="5"/>
        <v>28.851999999999975</v>
      </c>
    </row>
    <row r="77" spans="1:11" x14ac:dyDescent="0.25">
      <c r="A77" s="2">
        <v>42430</v>
      </c>
      <c r="B77" s="16">
        <v>160.62</v>
      </c>
      <c r="C77" s="16">
        <v>243.32499999999999</v>
      </c>
      <c r="E77" s="59">
        <f>MIN($B$29,$B$41,$B$53,$B$65,$B$77)</f>
        <v>115.227</v>
      </c>
      <c r="F77" s="59">
        <f>MAX($B$29,$B$41,$B$53,$B$65,$B$77)</f>
        <v>160.62</v>
      </c>
      <c r="G77" s="59">
        <f>MIN($C$29,$C$41,$C$53,$C$65,$C$77)</f>
        <v>218.626</v>
      </c>
      <c r="H77" s="59">
        <f>MAX($C$29,$C$41,$C$53,$C$65,$C$77)</f>
        <v>243.32499999999999</v>
      </c>
      <c r="I77" s="16">
        <f t="shared" si="3"/>
        <v>45.393000000000001</v>
      </c>
      <c r="J77" s="16">
        <f t="shared" si="4"/>
        <v>58.006</v>
      </c>
      <c r="K77" s="16">
        <f t="shared" si="5"/>
        <v>24.698999999999984</v>
      </c>
    </row>
    <row r="78" spans="1:11" x14ac:dyDescent="0.25">
      <c r="A78" s="2">
        <v>42461</v>
      </c>
      <c r="B78" s="16">
        <v>154.69200000000001</v>
      </c>
      <c r="C78" s="16">
        <v>242.69499999999999</v>
      </c>
      <c r="E78" s="59">
        <f>MIN($B$30,$B$42,$B$54,$B$66,$B$78)</f>
        <v>116.69199999999999</v>
      </c>
      <c r="F78" s="59">
        <f>MAX($B$30,$B$42,$B$54,$B$66,$B$78)</f>
        <v>154.69200000000001</v>
      </c>
      <c r="G78" s="59">
        <f>MIN($C$30,$C$42,$C$54,$C$66,$C$78)</f>
        <v>210.59499999999997</v>
      </c>
      <c r="H78" s="59">
        <f>MAX($C$30,$C$42,$C$54,$C$66,$C$78)</f>
        <v>242.69499999999999</v>
      </c>
      <c r="I78" s="16">
        <f t="shared" si="3"/>
        <v>38.000000000000014</v>
      </c>
      <c r="J78" s="16">
        <f t="shared" si="4"/>
        <v>55.902999999999963</v>
      </c>
      <c r="K78" s="16">
        <f t="shared" si="5"/>
        <v>32.100000000000023</v>
      </c>
    </row>
    <row r="79" spans="1:11" x14ac:dyDescent="0.25">
      <c r="A79" s="2">
        <v>42491</v>
      </c>
      <c r="B79" s="16">
        <v>154.38900000000001</v>
      </c>
      <c r="C79" s="16">
        <v>242.60300000000001</v>
      </c>
      <c r="E79" s="59">
        <f>MIN($B$31,$B$43,$B$55,$B$67,$B$79)</f>
        <v>121.44499999999999</v>
      </c>
      <c r="F79" s="59">
        <f>MAX($B$31,$B$43,$B$55,$B$67,$B$79)</f>
        <v>154.38900000000001</v>
      </c>
      <c r="G79" s="59">
        <f>MIN($C$31,$C$43,$C$55,$C$67,$C$79)</f>
        <v>204.96299999999999</v>
      </c>
      <c r="H79" s="59">
        <f>MAX($C$31,$C$43,$C$55,$C$67,$C$79)</f>
        <v>242.60300000000001</v>
      </c>
      <c r="I79" s="16">
        <f t="shared" si="3"/>
        <v>32.944000000000017</v>
      </c>
      <c r="J79" s="16">
        <f t="shared" si="4"/>
        <v>50.573999999999984</v>
      </c>
      <c r="K79" s="16">
        <f t="shared" si="5"/>
        <v>37.640000000000015</v>
      </c>
    </row>
    <row r="80" spans="1:11" x14ac:dyDescent="0.25">
      <c r="A80" s="2">
        <v>42522</v>
      </c>
      <c r="B80" s="16">
        <v>149.239</v>
      </c>
      <c r="C80" s="16">
        <v>242.095</v>
      </c>
      <c r="E80" s="59">
        <f>MIN($B$32,$B$44,$B$56,$B$68,$B$80)</f>
        <v>119.89</v>
      </c>
      <c r="F80" s="59">
        <f>MAX($B$32,$B$44,$B$56,$B$68,$B$80)</f>
        <v>149.239</v>
      </c>
      <c r="G80" s="59">
        <f>MIN($C$32,$C$44,$C$56,$C$68,$C$80)</f>
        <v>207.58300000000003</v>
      </c>
      <c r="H80" s="59">
        <f>MAX($C$32,$C$44,$C$56,$C$68,$C$80)</f>
        <v>242.095</v>
      </c>
      <c r="I80" s="16">
        <f t="shared" si="3"/>
        <v>29.349000000000004</v>
      </c>
      <c r="J80" s="16">
        <f t="shared" si="4"/>
        <v>58.344000000000023</v>
      </c>
      <c r="K80" s="16">
        <f t="shared" si="5"/>
        <v>34.511999999999972</v>
      </c>
    </row>
    <row r="81" spans="1:11" x14ac:dyDescent="0.25">
      <c r="A81" s="2">
        <v>42552</v>
      </c>
      <c r="B81" s="16">
        <v>155.96899999999999</v>
      </c>
      <c r="C81" s="16">
        <v>240.29499999999999</v>
      </c>
      <c r="E81" s="59">
        <f>MIN($B$33,$B$45,$B$57,$B$69,$B$81)</f>
        <v>125.45699999999999</v>
      </c>
      <c r="F81" s="59">
        <f>MAX($B$33,$B$45,$B$57,$B$69,$B$81)</f>
        <v>155.96899999999999</v>
      </c>
      <c r="G81" s="59">
        <f>MIN($C$33,$C$45,$C$57,$C$69,$C$81)</f>
        <v>209.58199999999999</v>
      </c>
      <c r="H81" s="59">
        <f>MAX($C$33,$C$45,$C$57,$C$69,$C$81)</f>
        <v>240.29499999999999</v>
      </c>
      <c r="I81" s="16">
        <f t="shared" si="3"/>
        <v>30.512</v>
      </c>
      <c r="J81" s="16">
        <f t="shared" si="4"/>
        <v>53.613</v>
      </c>
      <c r="K81" s="16">
        <f t="shared" si="5"/>
        <v>30.712999999999994</v>
      </c>
    </row>
    <row r="82" spans="1:11" x14ac:dyDescent="0.25">
      <c r="A82" s="2">
        <v>42583</v>
      </c>
      <c r="B82" s="16">
        <v>159.53399999999999</v>
      </c>
      <c r="C82" s="16">
        <v>229.94899999999998</v>
      </c>
      <c r="E82" s="59">
        <f>MIN($B$34,$B$46,$B$58,$B$70,$B$82)</f>
        <v>127.309</v>
      </c>
      <c r="F82" s="59">
        <f>MAX($B$34,$B$46,$B$58,$B$70,$B$82)</f>
        <v>159.53399999999999</v>
      </c>
      <c r="G82" s="59">
        <f>MIN($C$34,$C$46,$C$58,$C$70,$C$82)</f>
        <v>200.673</v>
      </c>
      <c r="H82" s="59">
        <f>MAX($C$34,$C$46,$C$58,$C$70,$C$82)</f>
        <v>229.94899999999998</v>
      </c>
      <c r="I82" s="16">
        <f t="shared" si="3"/>
        <v>32.224999999999994</v>
      </c>
      <c r="J82" s="16">
        <f t="shared" si="4"/>
        <v>41.13900000000001</v>
      </c>
      <c r="K82" s="16">
        <f t="shared" si="5"/>
        <v>29.275999999999982</v>
      </c>
    </row>
    <row r="83" spans="1:11" x14ac:dyDescent="0.25">
      <c r="A83" s="2">
        <v>42614</v>
      </c>
      <c r="B83" s="16">
        <v>160.37799999999999</v>
      </c>
      <c r="C83" s="16">
        <v>227.012</v>
      </c>
      <c r="E83" s="59">
        <f>MIN($B$35,$B$47,$B$59,$B$71,$B$83)</f>
        <v>127.384</v>
      </c>
      <c r="F83" s="59">
        <f>MAX($B$35,$B$47,$B$59,$B$71,$B$83)</f>
        <v>160.37799999999999</v>
      </c>
      <c r="G83" s="59">
        <f>MIN($C$35,$C$47,$C$59,$C$71,$C$83)</f>
        <v>200.88400000000001</v>
      </c>
      <c r="H83" s="59">
        <f>MAX($C$35,$C$47,$C$59,$C$71,$C$83)</f>
        <v>227.012</v>
      </c>
      <c r="I83" s="16">
        <f t="shared" si="3"/>
        <v>32.993999999999986</v>
      </c>
      <c r="J83" s="16">
        <f t="shared" si="4"/>
        <v>40.506000000000029</v>
      </c>
      <c r="K83" s="16">
        <f t="shared" si="5"/>
        <v>26.127999999999986</v>
      </c>
    </row>
    <row r="84" spans="1:11" x14ac:dyDescent="0.25">
      <c r="A84" s="2">
        <v>42644</v>
      </c>
      <c r="B84" s="16">
        <v>153.88399999999999</v>
      </c>
      <c r="C84" s="16">
        <v>224.86599999999999</v>
      </c>
      <c r="E84" s="59">
        <f>MIN($B$36,$B$48,$B$60,$B$72,$B$84)</f>
        <v>118.035</v>
      </c>
      <c r="F84" s="59">
        <f>MAX($B$36,$B$48,$B$60,$B$72,$B$84)</f>
        <v>153.88399999999999</v>
      </c>
      <c r="G84" s="59">
        <f>MIN($C$36,$C$48,$C$60,$C$72,$C$84)</f>
        <v>202.995</v>
      </c>
      <c r="H84" s="59">
        <f>MAX($C$36,$C$48,$C$60,$C$72,$C$84)</f>
        <v>224.86599999999999</v>
      </c>
      <c r="I84" s="16">
        <f t="shared" si="3"/>
        <v>35.84899999999999</v>
      </c>
      <c r="J84" s="16">
        <f t="shared" si="4"/>
        <v>49.111000000000018</v>
      </c>
      <c r="K84" s="16">
        <f t="shared" si="5"/>
        <v>21.870999999999981</v>
      </c>
    </row>
    <row r="85" spans="1:11" x14ac:dyDescent="0.25">
      <c r="A85" s="2">
        <v>42675</v>
      </c>
      <c r="B85" s="16">
        <v>156.33971428999999</v>
      </c>
      <c r="C85" s="16">
        <v>229.05871428099999</v>
      </c>
      <c r="E85" s="59">
        <f>MIN($B$37,$B$49,$B$61,$B$73,$B$85)</f>
        <v>117.99299999999999</v>
      </c>
      <c r="F85" s="59">
        <f>MAX($B$37,$B$49,$B$61,$B$73,$B$85)</f>
        <v>157.21</v>
      </c>
      <c r="G85" s="59">
        <f>MIN($C$37,$C$49,$C$61,$C$73,$C$85)</f>
        <v>215.26300000000001</v>
      </c>
      <c r="H85" s="59">
        <f>MAX($C$37,$C$49,$C$61,$C$73,$C$85)</f>
        <v>229.05871428099999</v>
      </c>
      <c r="I85" s="16">
        <f t="shared" si="3"/>
        <v>39.217000000000013</v>
      </c>
      <c r="J85" s="16">
        <f t="shared" si="4"/>
        <v>58.052999999999997</v>
      </c>
      <c r="K85" s="16">
        <f t="shared" si="5"/>
        <v>13.795714280999988</v>
      </c>
    </row>
    <row r="86" spans="1:11" x14ac:dyDescent="0.25">
      <c r="A86" s="2">
        <v>42705</v>
      </c>
      <c r="B86" s="16">
        <v>162.02085095000001</v>
      </c>
      <c r="C86" s="16">
        <v>236.105404771</v>
      </c>
      <c r="E86" s="59">
        <f>MIN($B$38,$B$50,$B$62,$B$74,$B$86)</f>
        <v>127.54300000000001</v>
      </c>
      <c r="F86" s="59">
        <f>MAX($B$38,$B$50,$B$62,$B$74,$B$86)</f>
        <v>162.02085095000001</v>
      </c>
      <c r="G86" s="59">
        <f>MIN($C$38,$C$50,$C$62,$C$74,$C$86)</f>
        <v>228.03399999999999</v>
      </c>
      <c r="H86" s="59">
        <f>MAX($C$38,$C$50,$C$62,$C$74,$C$86)</f>
        <v>240.36799999999999</v>
      </c>
      <c r="I86" s="16">
        <f t="shared" si="3"/>
        <v>34.477850950000004</v>
      </c>
      <c r="J86" s="16">
        <f t="shared" si="4"/>
        <v>66.013149049999981</v>
      </c>
      <c r="K86" s="16">
        <f t="shared" si="5"/>
        <v>12.334000000000003</v>
      </c>
    </row>
    <row r="87" spans="1:11" x14ac:dyDescent="0.25">
      <c r="A87" s="2">
        <v>42736</v>
      </c>
      <c r="B87" s="16">
        <v>158.64599999999999</v>
      </c>
      <c r="C87" s="16">
        <v>245.31064000000001</v>
      </c>
      <c r="E87" s="59">
        <f>MIN($B$27,$B$39,$B$51,$B$63,$B$75)</f>
        <v>114.66800000000001</v>
      </c>
      <c r="F87" s="59">
        <f>MAX($B$27,$B$39,$B$51,$B$63,$B$75)</f>
        <v>160.583</v>
      </c>
      <c r="G87" s="59">
        <f>MIN($C$27,$C$39,$C$51,$C$63,$C$75)</f>
        <v>233.64400000000001</v>
      </c>
      <c r="H87" s="59">
        <f>MAX($C$27,$C$39,$C$51,$C$63,$C$75)</f>
        <v>260.952</v>
      </c>
      <c r="I87" s="16">
        <f t="shared" si="3"/>
        <v>45.914999999999992</v>
      </c>
      <c r="J87" s="16">
        <f t="shared" si="4"/>
        <v>73.061000000000007</v>
      </c>
      <c r="K87" s="16">
        <f t="shared" si="5"/>
        <v>27.307999999999993</v>
      </c>
    </row>
    <row r="88" spans="1:11" x14ac:dyDescent="0.25">
      <c r="A88" s="2">
        <v>42767</v>
      </c>
      <c r="B88" s="16">
        <v>151.86170000000001</v>
      </c>
      <c r="C88" s="16">
        <v>242.27832000000001</v>
      </c>
      <c r="E88" s="59">
        <f>MIN($B$28,$B$40,$B$52,$B$64,$B$76)</f>
        <v>113.10299999999999</v>
      </c>
      <c r="F88" s="59">
        <f>MAX($B$28,$B$40,$B$52,$B$64,$B$76)</f>
        <v>162.696</v>
      </c>
      <c r="G88" s="59">
        <f>MIN($C$28,$C$40,$C$52,$C$64,$C$76)</f>
        <v>226.762</v>
      </c>
      <c r="H88" s="59">
        <f>MAX($C$28,$C$40,$C$52,$C$64,$C$76)</f>
        <v>255.61399999999998</v>
      </c>
      <c r="I88" s="16">
        <f t="shared" si="3"/>
        <v>49.593000000000004</v>
      </c>
      <c r="J88" s="16">
        <f t="shared" si="4"/>
        <v>64.066000000000003</v>
      </c>
      <c r="K88" s="16">
        <f t="shared" si="5"/>
        <v>28.851999999999975</v>
      </c>
    </row>
    <row r="89" spans="1:11" x14ac:dyDescent="0.25">
      <c r="A89" s="2">
        <v>42795</v>
      </c>
      <c r="B89" s="16">
        <v>148.0692</v>
      </c>
      <c r="C89" s="16">
        <v>233.65561000000002</v>
      </c>
      <c r="E89" s="59">
        <f>MIN($B$29,$B$41,$B$53,$B$65,$B$77)</f>
        <v>115.227</v>
      </c>
      <c r="F89" s="59">
        <f>MAX($B$29,$B$41,$B$53,$B$65,$B$77)</f>
        <v>160.62</v>
      </c>
      <c r="G89" s="59">
        <f>MIN($C$29,$C$41,$C$53,$C$65,$C$77)</f>
        <v>218.626</v>
      </c>
      <c r="H89" s="59">
        <f>MAX($C$29,$C$41,$C$53,$C$65,$C$77)</f>
        <v>243.32499999999999</v>
      </c>
      <c r="I89" s="16">
        <f t="shared" si="3"/>
        <v>45.393000000000001</v>
      </c>
      <c r="J89" s="16">
        <f t="shared" si="4"/>
        <v>58.006</v>
      </c>
      <c r="K89" s="16">
        <f t="shared" si="5"/>
        <v>24.698999999999984</v>
      </c>
    </row>
    <row r="90" spans="1:11" x14ac:dyDescent="0.25">
      <c r="A90" s="2">
        <v>42826</v>
      </c>
      <c r="B90" s="16">
        <v>146.0652</v>
      </c>
      <c r="C90" s="16">
        <v>229.09199999999998</v>
      </c>
      <c r="E90" s="59">
        <f>MIN($B$30,$B$42,$B$54,$B$66,$B$78)</f>
        <v>116.69199999999999</v>
      </c>
      <c r="F90" s="59">
        <f>MAX($B$30,$B$42,$B$54,$B$66,$B$78)</f>
        <v>154.69200000000001</v>
      </c>
      <c r="G90" s="59">
        <f>MIN($C$30,$C$42,$C$54,$C$66,$C$78)</f>
        <v>210.59499999999997</v>
      </c>
      <c r="H90" s="59">
        <f>MAX($C$30,$C$42,$C$54,$C$66,$C$78)</f>
        <v>242.69499999999999</v>
      </c>
      <c r="I90" s="16">
        <f t="shared" si="3"/>
        <v>38.000000000000014</v>
      </c>
      <c r="J90" s="16">
        <f t="shared" si="4"/>
        <v>55.902999999999963</v>
      </c>
      <c r="K90" s="16">
        <f t="shared" si="5"/>
        <v>32.100000000000023</v>
      </c>
    </row>
    <row r="91" spans="1:11" x14ac:dyDescent="0.25">
      <c r="A91" s="2">
        <v>42856</v>
      </c>
      <c r="B91" s="16">
        <v>149.7663</v>
      </c>
      <c r="C91" s="16">
        <v>228.20678000000001</v>
      </c>
      <c r="E91" s="59">
        <f>MIN($B$31,$B$43,$B$55,$B$67,$B$79)</f>
        <v>121.44499999999999</v>
      </c>
      <c r="F91" s="59">
        <f>MAX($B$31,$B$43,$B$55,$B$67,$B$79)</f>
        <v>154.38900000000001</v>
      </c>
      <c r="G91" s="59">
        <f>MIN($C$31,$C$43,$C$55,$C$67,$C$79)</f>
        <v>204.96299999999999</v>
      </c>
      <c r="H91" s="59">
        <f>MAX($C$31,$C$43,$C$55,$C$67,$C$79)</f>
        <v>242.60300000000001</v>
      </c>
      <c r="I91" s="16">
        <f t="shared" ref="I91:I96" si="6">F91-E91</f>
        <v>32.944000000000017</v>
      </c>
      <c r="J91" s="16">
        <f t="shared" ref="J91:J96" si="7">G91-F91</f>
        <v>50.573999999999984</v>
      </c>
      <c r="K91" s="16">
        <f t="shared" ref="K91:K96" si="8">H91-G91</f>
        <v>37.640000000000015</v>
      </c>
    </row>
    <row r="92" spans="1:11" x14ac:dyDescent="0.25">
      <c r="A92" s="2">
        <v>42887</v>
      </c>
      <c r="B92" s="16">
        <v>151.90559999999999</v>
      </c>
      <c r="C92" s="16">
        <v>229.39655999999999</v>
      </c>
      <c r="E92" s="59">
        <f>MIN($B$32,$B$44,$B$56,$B$68,$B$80)</f>
        <v>119.89</v>
      </c>
      <c r="F92" s="59">
        <f>MAX($B$32,$B$44,$B$56,$B$68,$B$80)</f>
        <v>149.239</v>
      </c>
      <c r="G92" s="59">
        <f>MIN($C$32,$C$44,$C$56,$C$68,$C$80)</f>
        <v>207.58300000000003</v>
      </c>
      <c r="H92" s="59">
        <f>MAX($C$32,$C$44,$C$56,$C$68,$C$80)</f>
        <v>242.095</v>
      </c>
      <c r="I92" s="16">
        <f t="shared" si="6"/>
        <v>29.349000000000004</v>
      </c>
      <c r="J92" s="16">
        <f t="shared" si="7"/>
        <v>58.344000000000023</v>
      </c>
      <c r="K92" s="16">
        <f t="shared" si="8"/>
        <v>34.511999999999972</v>
      </c>
    </row>
    <row r="93" spans="1:11" x14ac:dyDescent="0.25">
      <c r="A93" s="2">
        <v>42917</v>
      </c>
      <c r="B93" s="16">
        <v>157.5967</v>
      </c>
      <c r="C93" s="16">
        <v>229.62535000000003</v>
      </c>
      <c r="E93" s="59">
        <f>MIN($B$33,$B$45,$B$57,$B$69,$B$81)</f>
        <v>125.45699999999999</v>
      </c>
      <c r="F93" s="59">
        <f>MAX($B$33,$B$45,$B$57,$B$69,$B$81)</f>
        <v>155.96899999999999</v>
      </c>
      <c r="G93" s="59">
        <f>MIN($C$33,$C$45,$C$57,$C$69,$C$81)</f>
        <v>209.58199999999999</v>
      </c>
      <c r="H93" s="59">
        <f>MAX($C$33,$C$45,$C$57,$C$69,$C$81)</f>
        <v>240.29499999999999</v>
      </c>
      <c r="I93" s="16">
        <f t="shared" si="6"/>
        <v>30.512</v>
      </c>
      <c r="J93" s="16">
        <f t="shared" si="7"/>
        <v>53.613</v>
      </c>
      <c r="K93" s="16">
        <f t="shared" si="8"/>
        <v>30.712999999999994</v>
      </c>
    </row>
    <row r="94" spans="1:11" x14ac:dyDescent="0.25">
      <c r="A94" s="2">
        <v>42948</v>
      </c>
      <c r="B94" s="16">
        <v>161.1584</v>
      </c>
      <c r="C94" s="16">
        <v>225.60679000000002</v>
      </c>
      <c r="E94" s="59">
        <f>MIN($B$34,$B$46,$B$58,$B$70,$B$82)</f>
        <v>127.309</v>
      </c>
      <c r="F94" s="59">
        <f>MAX($B$34,$B$46,$B$58,$B$70,$B$82)</f>
        <v>159.53399999999999</v>
      </c>
      <c r="G94" s="59">
        <f>MIN($C$34,$C$46,$C$58,$C$70,$C$82)</f>
        <v>200.673</v>
      </c>
      <c r="H94" s="59">
        <f>MAX($C$34,$C$46,$C$58,$C$70,$C$82)</f>
        <v>229.94899999999998</v>
      </c>
      <c r="I94" s="16">
        <f t="shared" si="6"/>
        <v>32.224999999999994</v>
      </c>
      <c r="J94" s="16">
        <f t="shared" si="7"/>
        <v>41.13900000000001</v>
      </c>
      <c r="K94" s="16">
        <f t="shared" si="8"/>
        <v>29.275999999999982</v>
      </c>
    </row>
    <row r="95" spans="1:11" x14ac:dyDescent="0.25">
      <c r="A95" s="2">
        <v>42979</v>
      </c>
      <c r="B95" s="16">
        <v>159.2627</v>
      </c>
      <c r="C95" s="16">
        <v>226.55887000000001</v>
      </c>
      <c r="E95" s="59">
        <f>MIN($B$35,$B$47,$B$59,$B$71,$B$83)</f>
        <v>127.384</v>
      </c>
      <c r="F95" s="59">
        <f>MAX($B$35,$B$47,$B$59,$B$71,$B$83)</f>
        <v>160.37799999999999</v>
      </c>
      <c r="G95" s="59">
        <f>MIN($C$35,$C$47,$C$59,$C$71,$C$83)</f>
        <v>200.88400000000001</v>
      </c>
      <c r="H95" s="59">
        <f>MAX($C$35,$C$47,$C$59,$C$71,$C$83)</f>
        <v>227.012</v>
      </c>
      <c r="I95" s="16">
        <f t="shared" si="6"/>
        <v>32.993999999999986</v>
      </c>
      <c r="J95" s="16">
        <f t="shared" si="7"/>
        <v>40.506000000000029</v>
      </c>
      <c r="K95" s="16">
        <f t="shared" si="8"/>
        <v>26.127999999999986</v>
      </c>
    </row>
    <row r="96" spans="1:11" x14ac:dyDescent="0.25">
      <c r="A96" s="2">
        <v>43009</v>
      </c>
      <c r="B96" s="16">
        <v>152.53579999999999</v>
      </c>
      <c r="C96" s="16">
        <v>221.32413</v>
      </c>
      <c r="E96" s="59">
        <f>MIN($B$36,$B$48,$B$60,$B$72,$B$84)</f>
        <v>118.035</v>
      </c>
      <c r="F96" s="59">
        <f>MAX($B$36,$B$48,$B$60,$B$72,$B$84)</f>
        <v>153.88399999999999</v>
      </c>
      <c r="G96" s="59">
        <f>MIN($C$36,$C$48,$C$60,$C$72,$C$84)</f>
        <v>202.995</v>
      </c>
      <c r="H96" s="59">
        <f>MAX($C$36,$C$48,$C$60,$C$72,$C$84)</f>
        <v>224.86599999999999</v>
      </c>
      <c r="I96" s="16">
        <f t="shared" si="6"/>
        <v>35.84899999999999</v>
      </c>
      <c r="J96" s="16">
        <f t="shared" si="7"/>
        <v>49.111000000000018</v>
      </c>
      <c r="K96" s="16">
        <f t="shared" si="8"/>
        <v>21.870999999999981</v>
      </c>
    </row>
    <row r="97" spans="1:11" x14ac:dyDescent="0.25">
      <c r="A97" s="2">
        <v>43040</v>
      </c>
      <c r="B97" s="16">
        <v>154.6139</v>
      </c>
      <c r="C97" s="16">
        <v>229.82012</v>
      </c>
      <c r="E97" s="59">
        <f>MIN($B$37,$B$49,$B$61,$B$73,$B$85)</f>
        <v>117.99299999999999</v>
      </c>
      <c r="F97" s="59">
        <f>MAX($B$37,$B$49,$B$61,$B$73,$B$85)</f>
        <v>157.21</v>
      </c>
      <c r="G97" s="59">
        <f>MIN($C$37,$C$49,$C$61,$C$73,$C$85)</f>
        <v>215.26300000000001</v>
      </c>
      <c r="H97" s="59">
        <f>MAX($C$37,$C$49,$C$61,$C$73,$C$85)</f>
        <v>229.05871428099999</v>
      </c>
      <c r="I97" s="16">
        <f t="shared" ref="I97:I110" si="9">F97-E97</f>
        <v>39.217000000000013</v>
      </c>
      <c r="J97" s="16">
        <f t="shared" ref="J97:J110" si="10">G97-F97</f>
        <v>58.052999999999997</v>
      </c>
      <c r="K97" s="16">
        <f t="shared" ref="K97:K110" si="11">H97-G97</f>
        <v>13.795714280999988</v>
      </c>
    </row>
    <row r="98" spans="1:11" x14ac:dyDescent="0.25">
      <c r="A98" s="139">
        <v>43070</v>
      </c>
      <c r="B98" s="16">
        <v>159.58009999999999</v>
      </c>
      <c r="C98" s="16">
        <v>240.90970000000002</v>
      </c>
      <c r="E98" s="59">
        <f>MIN($B$38,$B$50,$B$62,$B$74,$B$86)</f>
        <v>127.54300000000001</v>
      </c>
      <c r="F98" s="59">
        <f>MAX($B$38,$B$50,$B$62,$B$74,$B$86)</f>
        <v>162.02085095000001</v>
      </c>
      <c r="G98" s="59">
        <f>MIN($C$38,$C$50,$C$62,$C$74,$C$86)</f>
        <v>228.03399999999999</v>
      </c>
      <c r="H98" s="59">
        <f>MAX($C$38,$C$50,$C$62,$C$74,$C$86)</f>
        <v>240.36799999999999</v>
      </c>
      <c r="I98" s="16">
        <f t="shared" si="9"/>
        <v>34.477850950000004</v>
      </c>
      <c r="J98" s="16">
        <f t="shared" si="10"/>
        <v>66.013149049999981</v>
      </c>
      <c r="K98" s="16">
        <f t="shared" si="11"/>
        <v>12.334000000000003</v>
      </c>
    </row>
    <row r="99" spans="1:11" x14ac:dyDescent="0.25">
      <c r="A99" s="139">
        <v>43101</v>
      </c>
      <c r="B99" s="16">
        <v>156.36949999999999</v>
      </c>
      <c r="C99" s="16">
        <v>248.94657000000001</v>
      </c>
      <c r="E99" s="59">
        <f>MIN($B$27,$B$39,$B$51,$B$63,$B$75)</f>
        <v>114.66800000000001</v>
      </c>
      <c r="F99" s="59">
        <f>MAX($B$27,$B$39,$B$51,$B$63,$B$75)</f>
        <v>160.583</v>
      </c>
      <c r="G99" s="59">
        <f>MIN($C$27,$C$39,$C$51,$C$63,$C$75)</f>
        <v>233.64400000000001</v>
      </c>
      <c r="H99" s="59">
        <f>MAX($C$27,$C$39,$C$51,$C$63,$C$75)</f>
        <v>260.952</v>
      </c>
      <c r="I99" s="16">
        <f t="shared" si="9"/>
        <v>45.914999999999992</v>
      </c>
      <c r="J99" s="16">
        <f t="shared" si="10"/>
        <v>73.061000000000007</v>
      </c>
      <c r="K99" s="16">
        <f t="shared" si="11"/>
        <v>27.307999999999993</v>
      </c>
    </row>
    <row r="100" spans="1:11" x14ac:dyDescent="0.25">
      <c r="A100" s="139">
        <v>43132</v>
      </c>
      <c r="B100" s="16">
        <v>148.7782</v>
      </c>
      <c r="C100" s="16">
        <v>245.88207</v>
      </c>
      <c r="D100" s="19"/>
      <c r="E100" s="59">
        <f>MIN($B$28,$B$40,$B$52,$B$64,$B$76)</f>
        <v>113.10299999999999</v>
      </c>
      <c r="F100" s="59">
        <f>MAX($B$28,$B$40,$B$52,$B$64,$B$76)</f>
        <v>162.696</v>
      </c>
      <c r="G100" s="59">
        <f>MIN($C$28,$C$40,$C$52,$C$64,$C$76)</f>
        <v>226.762</v>
      </c>
      <c r="H100" s="59">
        <f>MAX($C$28,$C$40,$C$52,$C$64,$C$76)</f>
        <v>255.61399999999998</v>
      </c>
      <c r="I100" s="16">
        <f t="shared" si="9"/>
        <v>49.593000000000004</v>
      </c>
      <c r="J100" s="16">
        <f t="shared" si="10"/>
        <v>64.066000000000003</v>
      </c>
      <c r="K100" s="16">
        <f t="shared" si="11"/>
        <v>28.851999999999975</v>
      </c>
    </row>
    <row r="101" spans="1:11" x14ac:dyDescent="0.25">
      <c r="A101" s="139">
        <v>43160</v>
      </c>
      <c r="B101" s="16">
        <v>144.73500000000001</v>
      </c>
      <c r="C101" s="16">
        <v>237.56084999999999</v>
      </c>
      <c r="D101" s="19"/>
      <c r="E101" s="59">
        <f>MIN($B$29,$B$41,$B$53,$B$65,$B$77)</f>
        <v>115.227</v>
      </c>
      <c r="F101" s="59">
        <f>MAX($B$29,$B$41,$B$53,$B$65,$B$77)</f>
        <v>160.62</v>
      </c>
      <c r="G101" s="59">
        <f>MIN($C$29,$C$41,$C$53,$C$65,$C$77)</f>
        <v>218.626</v>
      </c>
      <c r="H101" s="59">
        <f>MAX($C$29,$C$41,$C$53,$C$65,$C$77)</f>
        <v>243.32499999999999</v>
      </c>
      <c r="I101" s="16">
        <f t="shared" si="9"/>
        <v>45.393000000000001</v>
      </c>
      <c r="J101" s="16">
        <f t="shared" si="10"/>
        <v>58.006</v>
      </c>
      <c r="K101" s="16">
        <f t="shared" si="11"/>
        <v>24.698999999999984</v>
      </c>
    </row>
    <row r="102" spans="1:11" x14ac:dyDescent="0.25">
      <c r="A102" s="139">
        <v>43191</v>
      </c>
      <c r="B102" s="16">
        <v>142.81440000000001</v>
      </c>
      <c r="C102" s="16">
        <v>232.79603</v>
      </c>
      <c r="D102" s="19"/>
      <c r="E102" s="59">
        <f>MIN($B$30,$B$42,$B$54,$B$66,$B$78)</f>
        <v>116.69199999999999</v>
      </c>
      <c r="F102" s="59">
        <f>MAX($B$30,$B$42,$B$54,$B$66,$B$78)</f>
        <v>154.69200000000001</v>
      </c>
      <c r="G102" s="59">
        <f>MIN($C$30,$C$42,$C$54,$C$66,$C$78)</f>
        <v>210.59499999999997</v>
      </c>
      <c r="H102" s="59">
        <f>MAX($C$30,$C$42,$C$54,$C$66,$C$78)</f>
        <v>242.69499999999999</v>
      </c>
      <c r="I102" s="16">
        <f t="shared" si="9"/>
        <v>38.000000000000014</v>
      </c>
      <c r="J102" s="16">
        <f t="shared" si="10"/>
        <v>55.902999999999963</v>
      </c>
      <c r="K102" s="16">
        <f t="shared" si="11"/>
        <v>32.100000000000023</v>
      </c>
    </row>
    <row r="103" spans="1:11" x14ac:dyDescent="0.25">
      <c r="A103" s="139">
        <v>43221</v>
      </c>
      <c r="B103" s="16">
        <v>146.66229999999999</v>
      </c>
      <c r="C103" s="16">
        <v>231.31909000000002</v>
      </c>
      <c r="D103" s="19"/>
      <c r="E103" s="59">
        <f>MIN($B$31,$B$43,$B$55,$B$67,$B$79)</f>
        <v>121.44499999999999</v>
      </c>
      <c r="F103" s="59">
        <f>MAX($B$31,$B$43,$B$55,$B$67,$B$79)</f>
        <v>154.38900000000001</v>
      </c>
      <c r="G103" s="59">
        <f>MIN($C$31,$C$43,$C$55,$C$67,$C$79)</f>
        <v>204.96299999999999</v>
      </c>
      <c r="H103" s="59">
        <f>MAX($C$31,$C$43,$C$55,$C$67,$C$79)</f>
        <v>242.60300000000001</v>
      </c>
      <c r="I103" s="16">
        <f t="shared" si="9"/>
        <v>32.944000000000017</v>
      </c>
      <c r="J103" s="16">
        <f t="shared" si="10"/>
        <v>50.573999999999984</v>
      </c>
      <c r="K103" s="16">
        <f t="shared" si="11"/>
        <v>37.640000000000015</v>
      </c>
    </row>
    <row r="104" spans="1:11" x14ac:dyDescent="0.25">
      <c r="A104" s="139">
        <v>43252</v>
      </c>
      <c r="B104" s="16">
        <v>148.7927</v>
      </c>
      <c r="C104" s="16">
        <v>231.99421000000001</v>
      </c>
      <c r="D104" s="19"/>
      <c r="E104" s="59">
        <f>MIN($B$32,$B$44,$B$56,$B$68,$B$80)</f>
        <v>119.89</v>
      </c>
      <c r="F104" s="59">
        <f>MAX($B$32,$B$44,$B$56,$B$68,$B$80)</f>
        <v>149.239</v>
      </c>
      <c r="G104" s="59">
        <f>MIN($C$32,$C$44,$C$56,$C$68,$C$80)</f>
        <v>207.58300000000003</v>
      </c>
      <c r="H104" s="59">
        <f>MAX($C$32,$C$44,$C$56,$C$68,$C$80)</f>
        <v>242.095</v>
      </c>
      <c r="I104" s="16">
        <f t="shared" si="9"/>
        <v>29.349000000000004</v>
      </c>
      <c r="J104" s="16">
        <f t="shared" si="10"/>
        <v>58.344000000000023</v>
      </c>
      <c r="K104" s="16">
        <f t="shared" si="11"/>
        <v>34.511999999999972</v>
      </c>
    </row>
    <row r="105" spans="1:11" x14ac:dyDescent="0.25">
      <c r="A105" s="139">
        <v>43282</v>
      </c>
      <c r="B105" s="16">
        <v>154.5446</v>
      </c>
      <c r="C105" s="16">
        <v>231.65725999999998</v>
      </c>
      <c r="D105" s="19"/>
      <c r="E105" s="59">
        <f>MIN($B$33,$B$45,$B$57,$B$69,$B$81)</f>
        <v>125.45699999999999</v>
      </c>
      <c r="F105" s="59">
        <f>MAX($B$33,$B$45,$B$57,$B$69,$B$81)</f>
        <v>155.96899999999999</v>
      </c>
      <c r="G105" s="59">
        <f>MIN($C$33,$C$45,$C$57,$C$69,$C$81)</f>
        <v>209.58199999999999</v>
      </c>
      <c r="H105" s="59">
        <f>MAX($C$33,$C$45,$C$57,$C$69,$C$81)</f>
        <v>240.29499999999999</v>
      </c>
      <c r="I105" s="16">
        <f t="shared" si="9"/>
        <v>30.512</v>
      </c>
      <c r="J105" s="16">
        <f t="shared" si="10"/>
        <v>53.613</v>
      </c>
      <c r="K105" s="16">
        <f t="shared" si="11"/>
        <v>30.712999999999994</v>
      </c>
    </row>
    <row r="106" spans="1:11" x14ac:dyDescent="0.25">
      <c r="A106" s="139">
        <v>43313</v>
      </c>
      <c r="B106" s="16">
        <v>158.3501</v>
      </c>
      <c r="C106" s="16">
        <v>227.90962000000002</v>
      </c>
      <c r="D106" s="19"/>
      <c r="E106" s="59">
        <f>MIN($B$34,$B$46,$B$58,$B$70,$B$82)</f>
        <v>127.309</v>
      </c>
      <c r="F106" s="59">
        <f>MAX($B$34,$B$46,$B$58,$B$70,$B$82)</f>
        <v>159.53399999999999</v>
      </c>
      <c r="G106" s="59">
        <f>MIN($C$34,$C$46,$C$58,$C$70,$C$82)</f>
        <v>200.673</v>
      </c>
      <c r="H106" s="59">
        <f>MAX($C$34,$C$46,$C$58,$C$70,$C$82)</f>
        <v>229.94899999999998</v>
      </c>
      <c r="I106" s="16">
        <f t="shared" si="9"/>
        <v>32.224999999999994</v>
      </c>
      <c r="J106" s="16">
        <f t="shared" si="10"/>
        <v>41.13900000000001</v>
      </c>
      <c r="K106" s="16">
        <f t="shared" si="11"/>
        <v>29.275999999999982</v>
      </c>
    </row>
    <row r="107" spans="1:11" x14ac:dyDescent="0.25">
      <c r="A107" s="139">
        <v>43344</v>
      </c>
      <c r="B107" s="16">
        <v>156.55070000000001</v>
      </c>
      <c r="C107" s="16">
        <v>228.29114000000001</v>
      </c>
      <c r="D107" s="19"/>
      <c r="E107" s="59">
        <f>MIN($B$35,$B$47,$B$59,$B$71,$B$83)</f>
        <v>127.384</v>
      </c>
      <c r="F107" s="59">
        <f>MAX($B$35,$B$47,$B$59,$B$71,$B$83)</f>
        <v>160.37799999999999</v>
      </c>
      <c r="G107" s="59">
        <f>MIN($C$35,$C$47,$C$59,$C$71,$C$83)</f>
        <v>200.88400000000001</v>
      </c>
      <c r="H107" s="59">
        <f>MAX($C$35,$C$47,$C$59,$C$71,$C$83)</f>
        <v>227.012</v>
      </c>
      <c r="I107" s="16">
        <f t="shared" si="9"/>
        <v>32.993999999999986</v>
      </c>
      <c r="J107" s="16">
        <f t="shared" si="10"/>
        <v>40.506000000000029</v>
      </c>
      <c r="K107" s="16">
        <f t="shared" si="11"/>
        <v>26.127999999999986</v>
      </c>
    </row>
    <row r="108" spans="1:11" x14ac:dyDescent="0.25">
      <c r="A108" s="139">
        <v>43374</v>
      </c>
      <c r="B108" s="16">
        <v>149.8261</v>
      </c>
      <c r="C108" s="16">
        <v>223.23555999999999</v>
      </c>
      <c r="D108" s="19"/>
      <c r="E108" s="59">
        <f>MIN($B$36,$B$48,$B$60,$B$72,$B$84)</f>
        <v>118.035</v>
      </c>
      <c r="F108" s="59">
        <f>MAX($B$36,$B$48,$B$60,$B$72,$B$84)</f>
        <v>153.88399999999999</v>
      </c>
      <c r="G108" s="59">
        <f>MIN($C$36,$C$48,$C$60,$C$72,$C$84)</f>
        <v>202.995</v>
      </c>
      <c r="H108" s="59">
        <f>MAX($C$36,$C$48,$C$60,$C$72,$C$84)</f>
        <v>224.86599999999999</v>
      </c>
      <c r="I108" s="16">
        <f t="shared" si="9"/>
        <v>35.84899999999999</v>
      </c>
      <c r="J108" s="16">
        <f t="shared" si="10"/>
        <v>49.111000000000018</v>
      </c>
      <c r="K108" s="16">
        <f t="shared" si="11"/>
        <v>21.870999999999981</v>
      </c>
    </row>
    <row r="109" spans="1:11" x14ac:dyDescent="0.25">
      <c r="A109" s="139">
        <v>43405</v>
      </c>
      <c r="B109" s="16">
        <v>151.88399999999999</v>
      </c>
      <c r="C109" s="16">
        <v>231.71774000000002</v>
      </c>
      <c r="D109" s="19"/>
      <c r="E109" s="59">
        <f>MIN($B$37,$B$49,$B$61,$B$73,$B$85)</f>
        <v>117.99299999999999</v>
      </c>
      <c r="F109" s="59">
        <f>MAX($B$37,$B$49,$B$61,$B$73,$B$85)</f>
        <v>157.21</v>
      </c>
      <c r="G109" s="59">
        <f>MIN($C$37,$C$49,$C$61,$C$73,$C$85)</f>
        <v>215.26300000000001</v>
      </c>
      <c r="H109" s="59">
        <f>MAX($C$37,$C$49,$C$61,$C$73,$C$85)</f>
        <v>229.05871428099999</v>
      </c>
      <c r="I109" s="16">
        <f t="shared" si="9"/>
        <v>39.217000000000013</v>
      </c>
      <c r="J109" s="16">
        <f t="shared" si="10"/>
        <v>58.052999999999997</v>
      </c>
      <c r="K109" s="16">
        <f t="shared" si="11"/>
        <v>13.795714280999988</v>
      </c>
    </row>
    <row r="110" spans="1:11" x14ac:dyDescent="0.25">
      <c r="A110" s="84">
        <v>43435</v>
      </c>
      <c r="B110" s="94">
        <v>156.95910000000001</v>
      </c>
      <c r="C110" s="94">
        <v>243.37436</v>
      </c>
      <c r="D110" s="12"/>
      <c r="E110" s="96">
        <f>MIN($B$38,$B$50,$B$62,$B$74,$B$86)</f>
        <v>127.54300000000001</v>
      </c>
      <c r="F110" s="96">
        <f>MAX($B$38,$B$50,$B$62,$B$74,$B$86)</f>
        <v>162.02085095000001</v>
      </c>
      <c r="G110" s="96">
        <f>MIN($C$38,$C$50,$C$62,$C$74,$C$86)</f>
        <v>228.03399999999999</v>
      </c>
      <c r="H110" s="96">
        <f>MAX($C$38,$C$50,$C$62,$C$74,$C$86)</f>
        <v>240.36799999999999</v>
      </c>
      <c r="I110" s="94">
        <f t="shared" si="9"/>
        <v>34.477850950000004</v>
      </c>
      <c r="J110" s="94">
        <f t="shared" si="10"/>
        <v>66.013149049999981</v>
      </c>
      <c r="K110" s="94">
        <f t="shared" si="11"/>
        <v>12.334000000000003</v>
      </c>
    </row>
    <row r="111" spans="1:11" x14ac:dyDescent="0.25">
      <c r="A111" t="s">
        <v>361</v>
      </c>
    </row>
    <row r="112" spans="1:11" x14ac:dyDescent="0.25">
      <c r="A112" t="s">
        <v>394</v>
      </c>
    </row>
    <row r="114" spans="1:6" x14ac:dyDescent="0.25">
      <c r="A114" s="5"/>
      <c r="B114" s="6" t="s">
        <v>0</v>
      </c>
      <c r="F114" s="10"/>
    </row>
    <row r="115" spans="1:6" x14ac:dyDescent="0.25">
      <c r="A115" s="3">
        <v>60</v>
      </c>
      <c r="B115">
        <v>0</v>
      </c>
      <c r="F115" s="10"/>
    </row>
    <row r="116" spans="1:6" x14ac:dyDescent="0.25">
      <c r="A116" s="3">
        <v>60</v>
      </c>
      <c r="B116">
        <v>1</v>
      </c>
      <c r="F116" s="10"/>
    </row>
    <row r="117" spans="1:6" x14ac:dyDescent="0.25">
      <c r="F117" s="10"/>
    </row>
    <row r="118" spans="1:6" x14ac:dyDescent="0.25">
      <c r="F118" s="10"/>
    </row>
    <row r="119" spans="1:6" x14ac:dyDescent="0.25">
      <c r="A119" s="2"/>
      <c r="F119" s="10"/>
    </row>
    <row r="120" spans="1:6" x14ac:dyDescent="0.25">
      <c r="A120" s="34"/>
      <c r="F120" s="10"/>
    </row>
    <row r="121" spans="1:6" x14ac:dyDescent="0.25">
      <c r="A121" s="34"/>
      <c r="F121" s="10"/>
    </row>
    <row r="122" spans="1:6" x14ac:dyDescent="0.25">
      <c r="F122" s="10"/>
    </row>
    <row r="123" spans="1:6" x14ac:dyDescent="0.25">
      <c r="F123" s="18"/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M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8" t="s">
        <v>127</v>
      </c>
      <c r="E25" s="218"/>
      <c r="F25" s="218"/>
      <c r="G25" s="218"/>
      <c r="H25" s="218"/>
      <c r="I25" s="47"/>
      <c r="J25" s="218" t="s">
        <v>131</v>
      </c>
      <c r="K25" s="218"/>
      <c r="L25" s="218"/>
      <c r="M25" s="218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128</v>
      </c>
      <c r="D27" s="23">
        <v>22.317759112000001</v>
      </c>
      <c r="E27" s="23">
        <v>26.338000428000001</v>
      </c>
      <c r="F27" s="23">
        <v>27.451808117999999</v>
      </c>
      <c r="G27" s="23">
        <v>26.241606410999999</v>
      </c>
      <c r="H27" s="23">
        <v>26.957839151000002</v>
      </c>
      <c r="I27" s="15"/>
      <c r="J27" s="7">
        <f t="shared" ref="J27:M31" si="0">E27-D27</f>
        <v>4.0202413159999999</v>
      </c>
      <c r="K27" s="7">
        <f t="shared" si="0"/>
        <v>1.113807689999998</v>
      </c>
      <c r="L27" s="7">
        <f t="shared" si="0"/>
        <v>-1.2102017069999995</v>
      </c>
      <c r="M27" s="7">
        <f t="shared" si="0"/>
        <v>0.71623274000000237</v>
      </c>
    </row>
    <row r="28" spans="2:13" x14ac:dyDescent="0.25">
      <c r="C28" s="14" t="s">
        <v>129</v>
      </c>
      <c r="D28" s="23">
        <v>20.948038356000001</v>
      </c>
      <c r="E28" s="23">
        <v>20.642698630000002</v>
      </c>
      <c r="F28" s="23">
        <v>21.029970081999998</v>
      </c>
      <c r="G28" s="23">
        <v>21.157258903999999</v>
      </c>
      <c r="H28" s="23">
        <v>21.568328329</v>
      </c>
      <c r="I28" s="15"/>
      <c r="J28" s="7">
        <f t="shared" si="0"/>
        <v>-0.3053397259999997</v>
      </c>
      <c r="K28" s="7">
        <f t="shared" si="0"/>
        <v>0.38727145199999669</v>
      </c>
      <c r="L28" s="7">
        <f t="shared" si="0"/>
        <v>0.12728882200000058</v>
      </c>
      <c r="M28" s="7">
        <f t="shared" si="0"/>
        <v>0.41106942500000088</v>
      </c>
    </row>
    <row r="29" spans="2:13" x14ac:dyDescent="0.25">
      <c r="C29" s="14" t="s">
        <v>130</v>
      </c>
      <c r="D29" s="23">
        <v>23.434978081899999</v>
      </c>
      <c r="E29" s="23">
        <v>21.393027396900003</v>
      </c>
      <c r="F29" s="23">
        <v>20.353968087200002</v>
      </c>
      <c r="G29" s="23">
        <v>21.504243602500001</v>
      </c>
      <c r="H29" s="23">
        <v>21.519568547999999</v>
      </c>
      <c r="I29" s="15"/>
      <c r="J29" s="7">
        <f t="shared" si="0"/>
        <v>-2.0419506849999962</v>
      </c>
      <c r="K29" s="7">
        <f t="shared" si="0"/>
        <v>-1.0390593097000007</v>
      </c>
      <c r="L29" s="7">
        <f t="shared" si="0"/>
        <v>1.1502755152999988</v>
      </c>
      <c r="M29" s="7">
        <f t="shared" si="0"/>
        <v>1.5324945499997966E-2</v>
      </c>
    </row>
    <row r="30" spans="2:13" x14ac:dyDescent="0.25">
      <c r="C30" s="14" t="s">
        <v>11</v>
      </c>
      <c r="D30" s="23">
        <f>D31-SUM(D27:D29)</f>
        <v>6.1576794531000019</v>
      </c>
      <c r="E30" s="23">
        <f>E31-SUM(E27:E29)</f>
        <v>6.2797698630999861</v>
      </c>
      <c r="F30" s="23">
        <f>F31-SUM(F27:F29)</f>
        <v>6.2379032598000066</v>
      </c>
      <c r="G30" s="23">
        <f>G31-SUM(G27:G29)</f>
        <v>6.471476945500001</v>
      </c>
      <c r="H30" s="23">
        <f>H31-SUM(H27:H29)</f>
        <v>6.8023601360000043</v>
      </c>
      <c r="I30" s="15"/>
      <c r="J30" s="7">
        <f t="shared" si="0"/>
        <v>0.12209040999998422</v>
      </c>
      <c r="K30" s="7">
        <f t="shared" si="0"/>
        <v>-4.1866603299979488E-2</v>
      </c>
      <c r="L30" s="7">
        <f t="shared" si="0"/>
        <v>0.23357368569999437</v>
      </c>
      <c r="M30" s="7">
        <f t="shared" si="0"/>
        <v>0.33088319050000337</v>
      </c>
    </row>
    <row r="31" spans="2:13" x14ac:dyDescent="0.25">
      <c r="B31" s="12"/>
      <c r="C31" s="89" t="s">
        <v>98</v>
      </c>
      <c r="D31" s="98">
        <v>72.858455003000003</v>
      </c>
      <c r="E31" s="98">
        <v>74.653496317999995</v>
      </c>
      <c r="F31" s="98">
        <v>75.073649547000002</v>
      </c>
      <c r="G31" s="98">
        <v>75.374585862999993</v>
      </c>
      <c r="H31" s="98">
        <v>76.848096163999998</v>
      </c>
      <c r="I31" s="95"/>
      <c r="J31" s="85">
        <f t="shared" si="0"/>
        <v>1.7950413149999918</v>
      </c>
      <c r="K31" s="85">
        <f t="shared" si="0"/>
        <v>0.4201532290000074</v>
      </c>
      <c r="L31" s="85">
        <f t="shared" si="0"/>
        <v>0.30093631599999071</v>
      </c>
      <c r="M31" s="85">
        <f t="shared" si="0"/>
        <v>1.4735103010000046</v>
      </c>
    </row>
    <row r="32" spans="2:13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208" t="s">
        <v>126</v>
      </c>
      <c r="C35" s="208"/>
      <c r="D35" s="208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133">
        <v>100.41003318999999</v>
      </c>
      <c r="D37" s="133" t="e">
        <v>#N/A</v>
      </c>
    </row>
    <row r="38" spans="2:7" x14ac:dyDescent="0.25">
      <c r="B38" s="2">
        <v>42036</v>
      </c>
      <c r="C38" s="134">
        <v>104.44425864999999</v>
      </c>
      <c r="D38" s="134" t="e">
        <v>#N/A</v>
      </c>
    </row>
    <row r="39" spans="2:7" x14ac:dyDescent="0.25">
      <c r="B39" s="2">
        <v>42064</v>
      </c>
      <c r="C39" s="134">
        <v>83.604644449000006</v>
      </c>
      <c r="D39" s="134" t="e">
        <v>#N/A</v>
      </c>
    </row>
    <row r="40" spans="2:7" x14ac:dyDescent="0.25">
      <c r="B40" s="2">
        <v>42095</v>
      </c>
      <c r="C40" s="134">
        <v>66.952332670000004</v>
      </c>
      <c r="D40" s="134" t="e">
        <v>#N/A</v>
      </c>
    </row>
    <row r="41" spans="2:7" x14ac:dyDescent="0.25">
      <c r="B41" s="2">
        <v>42125</v>
      </c>
      <c r="C41" s="134">
        <v>59.977733190999999</v>
      </c>
      <c r="D41" s="134" t="e">
        <v>#N/A</v>
      </c>
    </row>
    <row r="42" spans="2:7" x14ac:dyDescent="0.25">
      <c r="B42" s="2">
        <v>42156</v>
      </c>
      <c r="C42" s="134">
        <v>63.382722637000001</v>
      </c>
      <c r="D42" s="134" t="e">
        <v>#N/A</v>
      </c>
    </row>
    <row r="43" spans="2:7" x14ac:dyDescent="0.25">
      <c r="B43" s="2">
        <v>42186</v>
      </c>
      <c r="C43" s="134">
        <v>66.729903965000005</v>
      </c>
      <c r="D43" s="134" t="e">
        <v>#N/A</v>
      </c>
    </row>
    <row r="44" spans="2:7" x14ac:dyDescent="0.25">
      <c r="B44" s="2">
        <v>42217</v>
      </c>
      <c r="C44" s="134">
        <v>66.232763872000007</v>
      </c>
      <c r="D44" s="134" t="e">
        <v>#N/A</v>
      </c>
    </row>
    <row r="45" spans="2:7" x14ac:dyDescent="0.25">
      <c r="B45" s="2">
        <v>42248</v>
      </c>
      <c r="C45" s="134">
        <v>63.416961596999997</v>
      </c>
      <c r="D45" s="134" t="e">
        <v>#N/A</v>
      </c>
    </row>
    <row r="46" spans="2:7" x14ac:dyDescent="0.25">
      <c r="B46" s="2">
        <v>42278</v>
      </c>
      <c r="C46" s="134">
        <v>64.126605358000006</v>
      </c>
      <c r="D46" s="134" t="e">
        <v>#N/A</v>
      </c>
    </row>
    <row r="47" spans="2:7" x14ac:dyDescent="0.25">
      <c r="B47" s="2">
        <v>42309</v>
      </c>
      <c r="C47" s="134">
        <v>74.995261769999999</v>
      </c>
      <c r="D47" s="134" t="e">
        <v>#N/A</v>
      </c>
    </row>
    <row r="48" spans="2:7" x14ac:dyDescent="0.25">
      <c r="B48" s="2">
        <v>42339</v>
      </c>
      <c r="C48" s="134">
        <v>83.488269318999997</v>
      </c>
      <c r="D48" s="134" t="e">
        <v>#N/A</v>
      </c>
    </row>
    <row r="49" spans="2:4" x14ac:dyDescent="0.25">
      <c r="B49" s="2">
        <v>42370</v>
      </c>
      <c r="C49" s="134">
        <v>100.05019445000001</v>
      </c>
      <c r="D49" s="134" t="e">
        <v>#N/A</v>
      </c>
    </row>
    <row r="50" spans="2:4" x14ac:dyDescent="0.25">
      <c r="B50" s="2">
        <v>42401</v>
      </c>
      <c r="C50" s="134">
        <v>91.789118311999999</v>
      </c>
      <c r="D50" s="134" t="e">
        <v>#N/A</v>
      </c>
    </row>
    <row r="51" spans="2:4" x14ac:dyDescent="0.25">
      <c r="B51" s="2">
        <v>42430</v>
      </c>
      <c r="C51" s="134">
        <v>76.312709971000004</v>
      </c>
      <c r="D51" s="134" t="e">
        <v>#N/A</v>
      </c>
    </row>
    <row r="52" spans="2:4" x14ac:dyDescent="0.25">
      <c r="B52" s="2">
        <v>42461</v>
      </c>
      <c r="C52" s="134">
        <v>69.78135657</v>
      </c>
      <c r="D52" s="134" t="e">
        <v>#N/A</v>
      </c>
    </row>
    <row r="53" spans="2:4" x14ac:dyDescent="0.25">
      <c r="B53" s="2">
        <v>42491</v>
      </c>
      <c r="C53" s="134">
        <v>63.741155286999998</v>
      </c>
      <c r="D53" s="134" t="e">
        <v>#N/A</v>
      </c>
    </row>
    <row r="54" spans="2:4" x14ac:dyDescent="0.25">
      <c r="B54" s="2">
        <v>42522</v>
      </c>
      <c r="C54" s="134">
        <v>66.953196297000005</v>
      </c>
      <c r="D54" s="134" t="e">
        <v>#N/A</v>
      </c>
    </row>
    <row r="55" spans="2:4" x14ac:dyDescent="0.25">
      <c r="B55" s="2">
        <v>42552</v>
      </c>
      <c r="C55" s="134">
        <v>70.793401809000002</v>
      </c>
      <c r="D55" s="134" t="e">
        <v>#N/A</v>
      </c>
    </row>
    <row r="56" spans="2:4" x14ac:dyDescent="0.25">
      <c r="B56" s="2">
        <v>42583</v>
      </c>
      <c r="C56" s="134">
        <v>71.567944132999997</v>
      </c>
      <c r="D56" s="134" t="e">
        <v>#N/A</v>
      </c>
    </row>
    <row r="57" spans="2:4" x14ac:dyDescent="0.25">
      <c r="B57" s="2">
        <v>42614</v>
      </c>
      <c r="C57" s="134">
        <v>65.236754297000004</v>
      </c>
      <c r="D57" s="134" t="e">
        <v>#N/A</v>
      </c>
    </row>
    <row r="58" spans="2:4" x14ac:dyDescent="0.25">
      <c r="B58" s="2">
        <v>42644</v>
      </c>
      <c r="C58" s="134">
        <v>62.220527742000002</v>
      </c>
      <c r="D58" s="134" t="e">
        <v>#N/A</v>
      </c>
    </row>
    <row r="59" spans="2:4" x14ac:dyDescent="0.25">
      <c r="B59" s="2">
        <v>42675</v>
      </c>
      <c r="C59" s="134">
        <v>71.705821999999998</v>
      </c>
      <c r="D59" s="134" t="e">
        <v>#N/A</v>
      </c>
    </row>
    <row r="60" spans="2:4" x14ac:dyDescent="0.25">
      <c r="B60" s="2">
        <v>42705</v>
      </c>
      <c r="C60" s="134">
        <v>90.951402999999999</v>
      </c>
      <c r="D60" s="134">
        <v>90.951402999999999</v>
      </c>
    </row>
    <row r="61" spans="2:4" x14ac:dyDescent="0.25">
      <c r="B61" s="2">
        <v>42736</v>
      </c>
      <c r="C61" s="134" t="e">
        <v>#N/A</v>
      </c>
      <c r="D61" s="134">
        <v>98.575339999999997</v>
      </c>
    </row>
    <row r="62" spans="2:4" x14ac:dyDescent="0.25">
      <c r="B62" s="2">
        <v>42767</v>
      </c>
      <c r="C62" s="134" t="e">
        <v>#N/A</v>
      </c>
      <c r="D62" s="134">
        <v>94.373379999999997</v>
      </c>
    </row>
    <row r="63" spans="2:4" x14ac:dyDescent="0.25">
      <c r="B63" s="2">
        <v>42795</v>
      </c>
      <c r="C63" s="134" t="e">
        <v>#N/A</v>
      </c>
      <c r="D63" s="134">
        <v>80.525949999999995</v>
      </c>
    </row>
    <row r="64" spans="2:4" x14ac:dyDescent="0.25">
      <c r="B64" s="2">
        <v>42826</v>
      </c>
      <c r="C64" s="134" t="e">
        <v>#N/A</v>
      </c>
      <c r="D64" s="134">
        <v>68.941739999999996</v>
      </c>
    </row>
    <row r="65" spans="2:4" x14ac:dyDescent="0.25">
      <c r="B65" s="2">
        <v>42856</v>
      </c>
      <c r="C65" s="134" t="e">
        <v>#N/A</v>
      </c>
      <c r="D65" s="134">
        <v>63.082230000000003</v>
      </c>
    </row>
    <row r="66" spans="2:4" x14ac:dyDescent="0.25">
      <c r="B66" s="2">
        <v>42887</v>
      </c>
      <c r="C66" s="134" t="e">
        <v>#N/A</v>
      </c>
      <c r="D66" s="134">
        <v>65.191239999999993</v>
      </c>
    </row>
    <row r="67" spans="2:4" x14ac:dyDescent="0.25">
      <c r="B67" s="2">
        <v>42917</v>
      </c>
      <c r="C67" s="134" t="e">
        <v>#N/A</v>
      </c>
      <c r="D67" s="134">
        <v>68.243480000000005</v>
      </c>
    </row>
    <row r="68" spans="2:4" x14ac:dyDescent="0.25">
      <c r="B68" s="2">
        <v>42948</v>
      </c>
      <c r="C68" s="134" t="e">
        <v>#N/A</v>
      </c>
      <c r="D68" s="134">
        <v>68.633359999999996</v>
      </c>
    </row>
    <row r="69" spans="2:4" x14ac:dyDescent="0.25">
      <c r="B69" s="2">
        <v>42979</v>
      </c>
      <c r="C69" s="134" t="e">
        <v>#N/A</v>
      </c>
      <c r="D69" s="134">
        <v>64.044309999999996</v>
      </c>
    </row>
    <row r="70" spans="2:4" x14ac:dyDescent="0.25">
      <c r="B70" s="2">
        <v>43009</v>
      </c>
      <c r="C70" s="134" t="e">
        <v>#N/A</v>
      </c>
      <c r="D70" s="134">
        <v>64.879670000000004</v>
      </c>
    </row>
    <row r="71" spans="2:4" x14ac:dyDescent="0.25">
      <c r="B71" s="2">
        <v>43040</v>
      </c>
      <c r="C71" s="134" t="e">
        <v>#N/A</v>
      </c>
      <c r="D71" s="134">
        <v>76.658779999999993</v>
      </c>
    </row>
    <row r="72" spans="2:4" x14ac:dyDescent="0.25">
      <c r="B72" s="2">
        <v>43070</v>
      </c>
      <c r="C72" s="134" t="e">
        <v>#N/A</v>
      </c>
      <c r="D72" s="134">
        <v>92.324070000000006</v>
      </c>
    </row>
    <row r="73" spans="2:4" x14ac:dyDescent="0.25">
      <c r="B73" s="2">
        <v>43101</v>
      </c>
      <c r="C73" s="134" t="e">
        <v>#N/A</v>
      </c>
      <c r="D73" s="134">
        <v>99.962190000000007</v>
      </c>
    </row>
    <row r="74" spans="2:4" x14ac:dyDescent="0.25">
      <c r="B74" s="2">
        <v>43132</v>
      </c>
      <c r="C74" s="134" t="e">
        <v>#N/A</v>
      </c>
      <c r="D74" s="134">
        <v>96.024150000000006</v>
      </c>
    </row>
    <row r="75" spans="2:4" x14ac:dyDescent="0.25">
      <c r="B75" s="2">
        <v>43160</v>
      </c>
      <c r="C75" s="134" t="e">
        <v>#N/A</v>
      </c>
      <c r="D75" s="134">
        <v>82.639340000000004</v>
      </c>
    </row>
    <row r="76" spans="2:4" x14ac:dyDescent="0.25">
      <c r="B76" s="2">
        <v>43191</v>
      </c>
      <c r="C76" s="134" t="e">
        <v>#N/A</v>
      </c>
      <c r="D76" s="134">
        <v>70.471239999999995</v>
      </c>
    </row>
    <row r="77" spans="2:4" x14ac:dyDescent="0.25">
      <c r="B77" s="2">
        <v>43221</v>
      </c>
      <c r="C77" s="134" t="e">
        <v>#N/A</v>
      </c>
      <c r="D77" s="134">
        <v>64.549869999999999</v>
      </c>
    </row>
    <row r="78" spans="2:4" x14ac:dyDescent="0.25">
      <c r="B78" s="2">
        <v>43252</v>
      </c>
      <c r="C78" s="134" t="e">
        <v>#N/A</v>
      </c>
      <c r="D78" s="134">
        <v>66.533000000000001</v>
      </c>
    </row>
    <row r="79" spans="2:4" x14ac:dyDescent="0.25">
      <c r="B79" s="2">
        <v>43282</v>
      </c>
      <c r="C79" s="134" t="e">
        <v>#N/A</v>
      </c>
      <c r="D79" s="134">
        <v>69.717529999999996</v>
      </c>
    </row>
    <row r="80" spans="2:4" x14ac:dyDescent="0.25">
      <c r="B80" s="2">
        <v>43313</v>
      </c>
      <c r="C80" s="134" t="e">
        <v>#N/A</v>
      </c>
      <c r="D80" s="134">
        <v>70.342169999999996</v>
      </c>
    </row>
    <row r="81" spans="2:4" x14ac:dyDescent="0.25">
      <c r="B81" s="2">
        <v>43344</v>
      </c>
      <c r="C81" s="134" t="e">
        <v>#N/A</v>
      </c>
      <c r="D81" s="134">
        <v>65.449520000000007</v>
      </c>
    </row>
    <row r="82" spans="2:4" x14ac:dyDescent="0.25">
      <c r="B82" s="2">
        <v>43374</v>
      </c>
      <c r="C82" s="134" t="e">
        <v>#N/A</v>
      </c>
      <c r="D82" s="134">
        <v>66.012770000000003</v>
      </c>
    </row>
    <row r="83" spans="2:4" x14ac:dyDescent="0.25">
      <c r="B83" s="2">
        <v>43405</v>
      </c>
      <c r="C83" s="134" t="e">
        <v>#N/A</v>
      </c>
      <c r="D83" s="134">
        <v>77.861329999999995</v>
      </c>
    </row>
    <row r="84" spans="2:4" x14ac:dyDescent="0.25">
      <c r="B84" s="84">
        <v>43435</v>
      </c>
      <c r="C84" s="98" t="e">
        <v>#N/A</v>
      </c>
      <c r="D84" s="98">
        <v>93.596329999999995</v>
      </c>
    </row>
  </sheetData>
  <mergeCells count="3">
    <mergeCell ref="D25:H25"/>
    <mergeCell ref="B35:D35"/>
    <mergeCell ref="J25:M25"/>
  </mergeCells>
  <phoneticPr fontId="7" type="noConversion"/>
  <conditionalFormatting sqref="C37:D84">
    <cfRule type="expression" dxfId="11" priority="2" stopIfTrue="1">
      <formula>ISNA(C37)</formula>
    </cfRule>
  </conditionalFormatting>
  <conditionalFormatting sqref="C37:D84">
    <cfRule type="expression" dxfId="10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82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3" x14ac:dyDescent="0.25">
      <c r="D25" s="218" t="s">
        <v>157</v>
      </c>
      <c r="E25" s="218"/>
      <c r="F25" s="218"/>
      <c r="G25" s="218"/>
      <c r="H25" s="218"/>
      <c r="I25" s="47"/>
      <c r="J25" s="218" t="s">
        <v>158</v>
      </c>
      <c r="K25" s="218"/>
      <c r="L25" s="218"/>
      <c r="M25" s="218"/>
    </row>
    <row r="26" spans="1:13" x14ac:dyDescent="0.25">
      <c r="A26" s="12"/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1:13" x14ac:dyDescent="0.25">
      <c r="C27" s="14" t="s">
        <v>154</v>
      </c>
      <c r="D27" s="23">
        <v>3.4347345397</v>
      </c>
      <c r="E27" s="23">
        <v>3.5295784575</v>
      </c>
      <c r="F27" s="23">
        <v>3.3368856175000001</v>
      </c>
      <c r="G27" s="23">
        <v>3.2782761781</v>
      </c>
      <c r="H27" s="23">
        <v>3.2782761781</v>
      </c>
      <c r="I27" s="15"/>
      <c r="J27" s="7">
        <f t="shared" ref="J27:M29" si="0">E27-D27</f>
        <v>9.484391780000001E-2</v>
      </c>
      <c r="K27" s="7">
        <f t="shared" si="0"/>
        <v>-0.19269283999999987</v>
      </c>
      <c r="L27" s="7">
        <f t="shared" si="0"/>
        <v>-5.8609439400000074E-2</v>
      </c>
      <c r="M27" s="7">
        <f t="shared" si="0"/>
        <v>0</v>
      </c>
    </row>
    <row r="28" spans="1:13" x14ac:dyDescent="0.25">
      <c r="C28" s="14" t="s">
        <v>156</v>
      </c>
      <c r="D28" s="23">
        <v>71.901576523749995</v>
      </c>
      <c r="E28" s="23">
        <v>75.24558544397</v>
      </c>
      <c r="F28" s="23">
        <v>74.041531093990002</v>
      </c>
      <c r="G28" s="23">
        <v>75.798241451479996</v>
      </c>
      <c r="H28" s="23">
        <v>79.065368383749998</v>
      </c>
      <c r="I28" s="15"/>
      <c r="J28" s="7">
        <f t="shared" si="0"/>
        <v>3.3440089202200056</v>
      </c>
      <c r="K28" s="7">
        <f t="shared" si="0"/>
        <v>-1.2040543499799981</v>
      </c>
      <c r="L28" s="7">
        <f t="shared" si="0"/>
        <v>1.7567103574899932</v>
      </c>
      <c r="M28" s="7">
        <f t="shared" si="0"/>
        <v>3.2671269322700027</v>
      </c>
    </row>
    <row r="29" spans="1:13" x14ac:dyDescent="0.25">
      <c r="A29" s="12"/>
      <c r="B29" s="12"/>
      <c r="C29" s="89" t="s">
        <v>155</v>
      </c>
      <c r="D29" s="98">
        <v>3.2359907314999998</v>
      </c>
      <c r="E29" s="98">
        <v>2.5604960384000002</v>
      </c>
      <c r="F29" s="98">
        <v>1.6902135273000001</v>
      </c>
      <c r="G29" s="98">
        <v>0.67833734521</v>
      </c>
      <c r="H29" s="98">
        <v>-0.64396376740000005</v>
      </c>
      <c r="I29" s="95"/>
      <c r="J29" s="85">
        <f t="shared" si="0"/>
        <v>-0.67549469309999965</v>
      </c>
      <c r="K29" s="85">
        <f t="shared" si="0"/>
        <v>-0.8702825111000001</v>
      </c>
      <c r="L29" s="85">
        <f t="shared" si="0"/>
        <v>-1.01187618209</v>
      </c>
      <c r="M29" s="85">
        <f t="shared" si="0"/>
        <v>-1.3223011126099999</v>
      </c>
    </row>
    <row r="30" spans="1:13" x14ac:dyDescent="0.25">
      <c r="B30" t="s">
        <v>361</v>
      </c>
      <c r="E30" s="14"/>
      <c r="J30" s="14"/>
      <c r="K30" s="35"/>
      <c r="L30" s="35"/>
      <c r="M30" s="35"/>
    </row>
    <row r="31" spans="1:13" x14ac:dyDescent="0.25">
      <c r="D31" s="14"/>
      <c r="E31" s="17"/>
      <c r="F31" s="17"/>
      <c r="G31" s="17"/>
    </row>
    <row r="33" spans="2:4" x14ac:dyDescent="0.25">
      <c r="C33" s="100" t="s">
        <v>159</v>
      </c>
      <c r="D33" s="30"/>
    </row>
    <row r="34" spans="2:4" x14ac:dyDescent="0.25">
      <c r="B34" s="6"/>
      <c r="C34" s="57" t="s">
        <v>123</v>
      </c>
      <c r="D34" s="57" t="s">
        <v>0</v>
      </c>
    </row>
    <row r="35" spans="2:4" x14ac:dyDescent="0.25">
      <c r="B35" s="2">
        <v>42005</v>
      </c>
      <c r="C35" s="133">
        <v>77.138884871000002</v>
      </c>
      <c r="D35" s="133" t="e">
        <v>#N/A</v>
      </c>
    </row>
    <row r="36" spans="2:4" x14ac:dyDescent="0.25">
      <c r="B36" s="2">
        <v>42036</v>
      </c>
      <c r="C36" s="134">
        <v>78.307429607000003</v>
      </c>
      <c r="D36" s="134" t="e">
        <v>#N/A</v>
      </c>
    </row>
    <row r="37" spans="2:4" x14ac:dyDescent="0.25">
      <c r="B37" s="2">
        <v>42064</v>
      </c>
      <c r="C37" s="134">
        <v>78.684204805999997</v>
      </c>
      <c r="D37" s="134" t="e">
        <v>#N/A</v>
      </c>
    </row>
    <row r="38" spans="2:4" x14ac:dyDescent="0.25">
      <c r="B38" s="2">
        <v>42095</v>
      </c>
      <c r="C38" s="134">
        <v>79.712402166999993</v>
      </c>
      <c r="D38" s="134" t="e">
        <v>#N/A</v>
      </c>
    </row>
    <row r="39" spans="2:4" x14ac:dyDescent="0.25">
      <c r="B39" s="2">
        <v>42125</v>
      </c>
      <c r="C39" s="134">
        <v>78.848494097</v>
      </c>
      <c r="D39" s="134" t="e">
        <v>#N/A</v>
      </c>
    </row>
    <row r="40" spans="2:4" x14ac:dyDescent="0.25">
      <c r="B40" s="2">
        <v>42156</v>
      </c>
      <c r="C40" s="134">
        <v>78.948249532999995</v>
      </c>
      <c r="D40" s="134" t="e">
        <v>#N/A</v>
      </c>
    </row>
    <row r="41" spans="2:4" x14ac:dyDescent="0.25">
      <c r="B41" s="2">
        <v>42186</v>
      </c>
      <c r="C41" s="134">
        <v>78.961244968000003</v>
      </c>
      <c r="D41" s="134" t="e">
        <v>#N/A</v>
      </c>
    </row>
    <row r="42" spans="2:4" x14ac:dyDescent="0.25">
      <c r="B42" s="2">
        <v>42217</v>
      </c>
      <c r="C42" s="134">
        <v>78.905021871000002</v>
      </c>
      <c r="D42" s="134" t="e">
        <v>#N/A</v>
      </c>
    </row>
    <row r="43" spans="2:4" x14ac:dyDescent="0.25">
      <c r="B43" s="2">
        <v>42248</v>
      </c>
      <c r="C43" s="134">
        <v>79.667475033000002</v>
      </c>
      <c r="D43" s="134" t="e">
        <v>#N/A</v>
      </c>
    </row>
    <row r="44" spans="2:4" x14ac:dyDescent="0.25">
      <c r="B44" s="2">
        <v>42278</v>
      </c>
      <c r="C44" s="134">
        <v>78.755342386999999</v>
      </c>
      <c r="D44" s="134" t="e">
        <v>#N/A</v>
      </c>
    </row>
    <row r="45" spans="2:4" x14ac:dyDescent="0.25">
      <c r="B45" s="2">
        <v>42309</v>
      </c>
      <c r="C45" s="134">
        <v>78.737742299999994</v>
      </c>
      <c r="D45" s="134" t="e">
        <v>#N/A</v>
      </c>
    </row>
    <row r="46" spans="2:4" x14ac:dyDescent="0.25">
      <c r="B46" s="2">
        <v>42339</v>
      </c>
      <c r="C46" s="134">
        <v>78.653604548000004</v>
      </c>
      <c r="D46" s="134" t="e">
        <v>#N/A</v>
      </c>
    </row>
    <row r="47" spans="2:4" x14ac:dyDescent="0.25">
      <c r="B47" s="2">
        <v>42370</v>
      </c>
      <c r="C47" s="134">
        <v>78.184862031999998</v>
      </c>
      <c r="D47" s="134" t="e">
        <v>#N/A</v>
      </c>
    </row>
    <row r="48" spans="2:4" x14ac:dyDescent="0.25">
      <c r="B48" s="2">
        <v>42401</v>
      </c>
      <c r="C48" s="134">
        <v>79.433360483000001</v>
      </c>
      <c r="D48" s="134" t="e">
        <v>#N/A</v>
      </c>
    </row>
    <row r="49" spans="2:4" x14ac:dyDescent="0.25">
      <c r="B49" s="2">
        <v>42430</v>
      </c>
      <c r="C49" s="134">
        <v>78.413489999999996</v>
      </c>
      <c r="D49" s="134" t="e">
        <v>#N/A</v>
      </c>
    </row>
    <row r="50" spans="2:4" x14ac:dyDescent="0.25">
      <c r="B50" s="2">
        <v>42461</v>
      </c>
      <c r="C50" s="134">
        <v>77.985209166999994</v>
      </c>
      <c r="D50" s="134" t="e">
        <v>#N/A</v>
      </c>
    </row>
    <row r="51" spans="2:4" x14ac:dyDescent="0.25">
      <c r="B51" s="2">
        <v>42491</v>
      </c>
      <c r="C51" s="134">
        <v>77.758497097000003</v>
      </c>
      <c r="D51" s="134" t="e">
        <v>#N/A</v>
      </c>
    </row>
    <row r="52" spans="2:4" x14ac:dyDescent="0.25">
      <c r="B52" s="2">
        <v>42522</v>
      </c>
      <c r="C52" s="134">
        <v>76.810003933000004</v>
      </c>
      <c r="D52" s="134" t="e">
        <v>#N/A</v>
      </c>
    </row>
    <row r="53" spans="2:4" x14ac:dyDescent="0.25">
      <c r="B53" s="2">
        <v>42552</v>
      </c>
      <c r="C53" s="134">
        <v>76.528089257999994</v>
      </c>
      <c r="D53" s="134" t="e">
        <v>#N/A</v>
      </c>
    </row>
    <row r="54" spans="2:4" x14ac:dyDescent="0.25">
      <c r="B54" s="2">
        <v>42583</v>
      </c>
      <c r="C54" s="134">
        <v>77.209808065000004</v>
      </c>
      <c r="D54" s="134" t="e">
        <v>#N/A</v>
      </c>
    </row>
    <row r="55" spans="2:4" x14ac:dyDescent="0.25">
      <c r="B55" s="2">
        <v>42614</v>
      </c>
      <c r="C55" s="134">
        <v>76.786066466999998</v>
      </c>
      <c r="D55" s="134" t="e">
        <v>#N/A</v>
      </c>
    </row>
    <row r="56" spans="2:4" x14ac:dyDescent="0.25">
      <c r="B56" s="2">
        <v>42644</v>
      </c>
      <c r="C56" s="134">
        <v>75.839509871000004</v>
      </c>
      <c r="D56" s="134" t="e">
        <v>#N/A</v>
      </c>
    </row>
    <row r="57" spans="2:4" x14ac:dyDescent="0.25">
      <c r="B57" s="2">
        <v>42675</v>
      </c>
      <c r="C57" s="134">
        <v>76.682460000000006</v>
      </c>
      <c r="D57" s="134" t="e">
        <v>#N/A</v>
      </c>
    </row>
    <row r="58" spans="2:4" x14ac:dyDescent="0.25">
      <c r="B58" s="2">
        <v>42705</v>
      </c>
      <c r="C58" s="134">
        <v>77.001900000000006</v>
      </c>
      <c r="D58" s="134">
        <v>77.001900000000006</v>
      </c>
    </row>
    <row r="59" spans="2:4" x14ac:dyDescent="0.25">
      <c r="B59" s="2">
        <v>42736</v>
      </c>
      <c r="C59" s="134" t="e">
        <v>#N/A</v>
      </c>
      <c r="D59" s="134">
        <v>77.228560000000002</v>
      </c>
    </row>
    <row r="60" spans="2:4" x14ac:dyDescent="0.25">
      <c r="B60" s="2">
        <v>42767</v>
      </c>
      <c r="C60" s="134" t="e">
        <v>#N/A</v>
      </c>
      <c r="D60" s="134">
        <v>77.682320000000004</v>
      </c>
    </row>
    <row r="61" spans="2:4" x14ac:dyDescent="0.25">
      <c r="B61" s="2">
        <v>42795</v>
      </c>
      <c r="C61" s="134" t="e">
        <v>#N/A</v>
      </c>
      <c r="D61" s="134">
        <v>78.059790000000007</v>
      </c>
    </row>
    <row r="62" spans="2:4" x14ac:dyDescent="0.25">
      <c r="B62" s="2">
        <v>42826</v>
      </c>
      <c r="C62" s="134" t="e">
        <v>#N/A</v>
      </c>
      <c r="D62" s="134">
        <v>78.450220000000002</v>
      </c>
    </row>
    <row r="63" spans="2:4" x14ac:dyDescent="0.25">
      <c r="B63" s="2">
        <v>42856</v>
      </c>
      <c r="C63" s="134" t="e">
        <v>#N/A</v>
      </c>
      <c r="D63" s="134">
        <v>78.607759999999999</v>
      </c>
    </row>
    <row r="64" spans="2:4" x14ac:dyDescent="0.25">
      <c r="B64" s="2">
        <v>42887</v>
      </c>
      <c r="C64" s="134" t="e">
        <v>#N/A</v>
      </c>
      <c r="D64" s="134">
        <v>78.572950000000006</v>
      </c>
    </row>
    <row r="65" spans="2:4" x14ac:dyDescent="0.25">
      <c r="B65" s="2">
        <v>42917</v>
      </c>
      <c r="C65" s="134" t="e">
        <v>#N/A</v>
      </c>
      <c r="D65" s="134">
        <v>78.94623</v>
      </c>
    </row>
    <row r="66" spans="2:4" x14ac:dyDescent="0.25">
      <c r="B66" s="2">
        <v>42948</v>
      </c>
      <c r="C66" s="134" t="e">
        <v>#N/A</v>
      </c>
      <c r="D66" s="134">
        <v>79.567679999999996</v>
      </c>
    </row>
    <row r="67" spans="2:4" x14ac:dyDescent="0.25">
      <c r="B67" s="2">
        <v>42979</v>
      </c>
      <c r="C67" s="134" t="e">
        <v>#N/A</v>
      </c>
      <c r="D67" s="134">
        <v>79.92116</v>
      </c>
    </row>
    <row r="68" spans="2:4" x14ac:dyDescent="0.25">
      <c r="B68" s="2">
        <v>43009</v>
      </c>
      <c r="C68" s="134" t="e">
        <v>#N/A</v>
      </c>
      <c r="D68" s="134">
        <v>80.339219999999997</v>
      </c>
    </row>
    <row r="69" spans="2:4" x14ac:dyDescent="0.25">
      <c r="B69" s="2">
        <v>43040</v>
      </c>
      <c r="C69" s="134" t="e">
        <v>#N/A</v>
      </c>
      <c r="D69" s="134">
        <v>80.605720000000005</v>
      </c>
    </row>
    <row r="70" spans="2:4" x14ac:dyDescent="0.25">
      <c r="B70" s="2">
        <v>43070</v>
      </c>
      <c r="C70" s="134" t="e">
        <v>#N/A</v>
      </c>
      <c r="D70" s="134">
        <v>80.841809999999995</v>
      </c>
    </row>
    <row r="71" spans="2:4" x14ac:dyDescent="0.25">
      <c r="B71" s="2">
        <v>43101</v>
      </c>
      <c r="C71" s="134" t="e">
        <v>#N/A</v>
      </c>
      <c r="D71" s="134">
        <v>81.138379999999998</v>
      </c>
    </row>
    <row r="72" spans="2:4" x14ac:dyDescent="0.25">
      <c r="B72" s="2">
        <v>43132</v>
      </c>
      <c r="C72" s="134" t="e">
        <v>#N/A</v>
      </c>
      <c r="D72" s="134">
        <v>81.555589999999995</v>
      </c>
    </row>
    <row r="73" spans="2:4" x14ac:dyDescent="0.25">
      <c r="B73" s="2">
        <v>43160</v>
      </c>
      <c r="C73" s="134" t="e">
        <v>#N/A</v>
      </c>
      <c r="D73" s="134">
        <v>81.785740000000004</v>
      </c>
    </row>
    <row r="74" spans="2:4" x14ac:dyDescent="0.25">
      <c r="B74" s="2">
        <v>43191</v>
      </c>
      <c r="C74" s="134" t="e">
        <v>#N/A</v>
      </c>
      <c r="D74" s="134">
        <v>81.809690000000003</v>
      </c>
    </row>
    <row r="75" spans="2:4" x14ac:dyDescent="0.25">
      <c r="B75" s="2">
        <v>43221</v>
      </c>
      <c r="C75" s="134" t="e">
        <v>#N/A</v>
      </c>
      <c r="D75" s="134">
        <v>81.777540000000002</v>
      </c>
    </row>
    <row r="76" spans="2:4" x14ac:dyDescent="0.25">
      <c r="B76" s="2">
        <v>43252</v>
      </c>
      <c r="C76" s="134" t="e">
        <v>#N/A</v>
      </c>
      <c r="D76" s="134">
        <v>81.7286</v>
      </c>
    </row>
    <row r="77" spans="2:4" x14ac:dyDescent="0.25">
      <c r="B77" s="2">
        <v>43282</v>
      </c>
      <c r="C77" s="134" t="e">
        <v>#N/A</v>
      </c>
      <c r="D77" s="134">
        <v>81.942409999999995</v>
      </c>
    </row>
    <row r="78" spans="2:4" x14ac:dyDescent="0.25">
      <c r="B78" s="2">
        <v>43313</v>
      </c>
      <c r="C78" s="134" t="e">
        <v>#N/A</v>
      </c>
      <c r="D78" s="134">
        <v>82.432829999999996</v>
      </c>
    </row>
    <row r="79" spans="2:4" x14ac:dyDescent="0.25">
      <c r="B79" s="2">
        <v>43344</v>
      </c>
      <c r="C79" s="134" t="e">
        <v>#N/A</v>
      </c>
      <c r="D79" s="134">
        <v>82.736519999999999</v>
      </c>
    </row>
    <row r="80" spans="2:4" x14ac:dyDescent="0.25">
      <c r="B80" s="2">
        <v>43374</v>
      </c>
      <c r="C80" s="134" t="e">
        <v>#N/A</v>
      </c>
      <c r="D80" s="134">
        <v>83.203289999999996</v>
      </c>
    </row>
    <row r="81" spans="2:4" x14ac:dyDescent="0.25">
      <c r="B81" s="2">
        <v>43405</v>
      </c>
      <c r="C81" s="134" t="e">
        <v>#N/A</v>
      </c>
      <c r="D81" s="134">
        <v>83.700069999999997</v>
      </c>
    </row>
    <row r="82" spans="2:4" x14ac:dyDescent="0.25">
      <c r="B82" s="84">
        <v>43435</v>
      </c>
      <c r="C82" s="98" t="e">
        <v>#N/A</v>
      </c>
      <c r="D82" s="98">
        <v>84.256169999999997</v>
      </c>
    </row>
  </sheetData>
  <mergeCells count="2">
    <mergeCell ref="D25:H25"/>
    <mergeCell ref="J25:M25"/>
  </mergeCells>
  <phoneticPr fontId="7" type="noConversion"/>
  <conditionalFormatting sqref="C35:D82">
    <cfRule type="expression" dxfId="9" priority="2" stopIfTrue="1">
      <formula>ISNA(C35)</formula>
    </cfRule>
  </conditionalFormatting>
  <conditionalFormatting sqref="C35:D82">
    <cfRule type="expression" dxfId="8" priority="1" stopIfTrue="1">
      <formula>ISNA(C35)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2:H118"/>
  <sheetViews>
    <sheetView workbookViewId="0"/>
  </sheetViews>
  <sheetFormatPr defaultRowHeight="12.5" x14ac:dyDescent="0.25"/>
  <cols>
    <col min="1" max="1" width="9.1796875" style="2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8" ht="25.15" customHeight="1" x14ac:dyDescent="0.25">
      <c r="A25" s="21"/>
      <c r="B25" s="219" t="s">
        <v>80</v>
      </c>
      <c r="C25" s="219"/>
      <c r="D25" s="219"/>
      <c r="E25" s="219"/>
      <c r="F25" s="219"/>
      <c r="G25" s="219"/>
    </row>
    <row r="26" spans="1:8" x14ac:dyDescent="0.25">
      <c r="A26" s="21"/>
      <c r="B26" s="60" t="s">
        <v>81</v>
      </c>
      <c r="C26" s="217" t="s">
        <v>391</v>
      </c>
      <c r="D26" s="217"/>
      <c r="E26" s="217"/>
      <c r="F26" s="217"/>
      <c r="G26" s="217"/>
    </row>
    <row r="27" spans="1:8" ht="12.75" customHeight="1" x14ac:dyDescent="0.25">
      <c r="A27" s="5"/>
      <c r="B27" s="57" t="s">
        <v>70</v>
      </c>
      <c r="C27" s="57" t="s">
        <v>13</v>
      </c>
      <c r="D27" s="57" t="s">
        <v>14</v>
      </c>
      <c r="E27" s="58" t="s">
        <v>23</v>
      </c>
      <c r="F27" s="58" t="s">
        <v>16</v>
      </c>
      <c r="G27" s="62" t="s">
        <v>82</v>
      </c>
      <c r="H27" t="s">
        <v>83</v>
      </c>
    </row>
    <row r="28" spans="1:8" x14ac:dyDescent="0.25">
      <c r="A28" s="2">
        <v>40909</v>
      </c>
      <c r="B28" s="59">
        <v>2910.0059999999999</v>
      </c>
      <c r="C28" s="59">
        <f>MIN($B$28,$B$40,$B$52,$B$64,$B$76)</f>
        <v>1924.922</v>
      </c>
      <c r="D28" s="59">
        <f>MAX($B$28,$B$40,$B$52,$B$64,$B$76)</f>
        <v>2949.3049999999998</v>
      </c>
      <c r="E28" s="59">
        <f t="shared" ref="E28:E59" si="0">D28-C28</f>
        <v>1024.3829999999998</v>
      </c>
      <c r="F28" s="59">
        <f>AVERAGE($B$28,$B$40,$B$52,$B$64,$B$76)</f>
        <v>2579.6800000000003</v>
      </c>
      <c r="G28" s="17">
        <f t="shared" ref="G28:G59" si="1">B28/F28-1</f>
        <v>0.12804921540656178</v>
      </c>
    </row>
    <row r="29" spans="1:8" x14ac:dyDescent="0.25">
      <c r="A29" s="2">
        <v>40940</v>
      </c>
      <c r="B29" s="59">
        <v>2448.81</v>
      </c>
      <c r="C29" s="59">
        <f>MIN($B$29,$B$41,$B$53,$B$65,$B$77)</f>
        <v>1199.9870000000001</v>
      </c>
      <c r="D29" s="59">
        <f>MAX($B$29,$B$41,$B$53,$B$65,$B$77)</f>
        <v>2545.605</v>
      </c>
      <c r="E29" s="59">
        <f t="shared" si="0"/>
        <v>1345.6179999999999</v>
      </c>
      <c r="F29" s="59">
        <f>AVERAGE($B$29,$B$41,$B$53,$B$65,$B$77)</f>
        <v>1993.5642</v>
      </c>
      <c r="G29" s="17">
        <f t="shared" si="1"/>
        <v>0.22835773234691903</v>
      </c>
    </row>
    <row r="30" spans="1:8" x14ac:dyDescent="0.25">
      <c r="A30" s="2">
        <v>40969</v>
      </c>
      <c r="B30" s="59">
        <v>2473.1289999999999</v>
      </c>
      <c r="C30" s="59">
        <f>MIN($B$30,$B$42,$B$54,$B$66,$B$78)</f>
        <v>857.31</v>
      </c>
      <c r="D30" s="59">
        <f>MAX($B$30,$B$42,$B$54,$B$66,$B$78)</f>
        <v>2495.6930000000002</v>
      </c>
      <c r="E30" s="59">
        <f t="shared" si="0"/>
        <v>1638.3830000000003</v>
      </c>
      <c r="F30" s="59">
        <f>AVERAGE($B$30,$B$42,$B$54,$B$66,$B$78)</f>
        <v>1805.2222000000002</v>
      </c>
      <c r="G30" s="17">
        <f t="shared" si="1"/>
        <v>0.36998592195464886</v>
      </c>
    </row>
    <row r="31" spans="1:8" x14ac:dyDescent="0.25">
      <c r="A31" s="2">
        <v>41000</v>
      </c>
      <c r="B31" s="59">
        <v>2611.2260000000001</v>
      </c>
      <c r="C31" s="59">
        <f>MIN($B$31,$B$43,$B$55,$B$67,$B$79)</f>
        <v>1066.3800000000001</v>
      </c>
      <c r="D31" s="59">
        <f>MAX($B$31,$B$43,$B$55,$B$67,$B$79)</f>
        <v>2654.413</v>
      </c>
      <c r="E31" s="59">
        <f t="shared" si="0"/>
        <v>1588.0329999999999</v>
      </c>
      <c r="F31" s="59">
        <f>AVERAGE($B$31,$B$43,$B$55,$B$67,$B$79)</f>
        <v>1997.8306</v>
      </c>
      <c r="G31" s="17">
        <f t="shared" si="1"/>
        <v>0.3070307362395992</v>
      </c>
    </row>
    <row r="32" spans="1:8" x14ac:dyDescent="0.25">
      <c r="A32" s="2">
        <v>41030</v>
      </c>
      <c r="B32" s="59">
        <v>2887.06</v>
      </c>
      <c r="C32" s="59">
        <f>MIN($B$32,$B$44,$B$56,$B$68,$B$80)</f>
        <v>1547.944</v>
      </c>
      <c r="D32" s="59">
        <f>MAX($B$32,$B$44,$B$56,$B$68,$B$80)</f>
        <v>2975.49</v>
      </c>
      <c r="E32" s="59">
        <f t="shared" si="0"/>
        <v>1427.5459999999998</v>
      </c>
      <c r="F32" s="59">
        <f>AVERAGE($B$32,$B$44,$B$56,$B$68,$B$80)</f>
        <v>2395.2691999999997</v>
      </c>
      <c r="G32" s="17">
        <f t="shared" si="1"/>
        <v>0.20531754844090178</v>
      </c>
    </row>
    <row r="33" spans="1:7" x14ac:dyDescent="0.25">
      <c r="A33" s="2">
        <v>41061</v>
      </c>
      <c r="B33" s="59">
        <v>3115.4459999999999</v>
      </c>
      <c r="C33" s="59">
        <f>MIN($B$33,$B$45,$B$57,$B$69,$B$81)</f>
        <v>2005.4749999999999</v>
      </c>
      <c r="D33" s="59">
        <f>MAX($B$33,$B$45,$B$57,$B$69,$B$81)</f>
        <v>3196.587</v>
      </c>
      <c r="E33" s="59">
        <f t="shared" si="0"/>
        <v>1191.1120000000001</v>
      </c>
      <c r="F33" s="59">
        <f>AVERAGE($B$33,$B$45,$B$57,$B$69,$B$81)</f>
        <v>2723.1943999999994</v>
      </c>
      <c r="G33" s="17">
        <f t="shared" si="1"/>
        <v>0.14404098363304518</v>
      </c>
    </row>
    <row r="34" spans="1:7" x14ac:dyDescent="0.25">
      <c r="A34" s="2">
        <v>41091</v>
      </c>
      <c r="B34" s="59">
        <v>3245.201</v>
      </c>
      <c r="C34" s="59">
        <f>MIN($B$34,$B$46,$B$58,$B$70,$B$82)</f>
        <v>2399.9740000000002</v>
      </c>
      <c r="D34" s="59">
        <f>MAX($B$34,$B$46,$B$58,$B$70,$B$82)</f>
        <v>3329.0369999999998</v>
      </c>
      <c r="E34" s="59">
        <f t="shared" si="0"/>
        <v>929.06299999999965</v>
      </c>
      <c r="F34" s="59">
        <f>AVERAGE($B$34,$B$46,$B$58,$B$70,$B$82)</f>
        <v>2968.7539999999999</v>
      </c>
      <c r="G34" s="17">
        <f t="shared" si="1"/>
        <v>9.311886400826741E-2</v>
      </c>
    </row>
    <row r="35" spans="1:7" x14ac:dyDescent="0.25">
      <c r="A35" s="2">
        <v>41122</v>
      </c>
      <c r="B35" s="59">
        <v>3406.134</v>
      </c>
      <c r="C35" s="59">
        <f>MIN($B$35,$B$47,$B$59,$B$71,$B$83)</f>
        <v>2768.3980000000001</v>
      </c>
      <c r="D35" s="59">
        <f>MAX($B$35,$B$47,$B$59,$B$71,$B$83)</f>
        <v>3452.884</v>
      </c>
      <c r="E35" s="59">
        <f t="shared" si="0"/>
        <v>684.48599999999988</v>
      </c>
      <c r="F35" s="59">
        <f>AVERAGE($B$35,$B$47,$B$59,$B$71,$B$83)</f>
        <v>3217.8642</v>
      </c>
      <c r="G35" s="17">
        <f t="shared" si="1"/>
        <v>5.8507689665710627E-2</v>
      </c>
    </row>
    <row r="36" spans="1:7" x14ac:dyDescent="0.25">
      <c r="A36" s="2">
        <v>41153</v>
      </c>
      <c r="B36" s="59">
        <v>3693.0529999999999</v>
      </c>
      <c r="C36" s="59">
        <f>MIN($B$36,$B$48,$B$60,$B$72,$B$84)</f>
        <v>3187.0160000000001</v>
      </c>
      <c r="D36" s="59">
        <f>MAX($B$36,$B$48,$B$60,$B$72,$B$84)</f>
        <v>3716.7809999999999</v>
      </c>
      <c r="E36" s="59">
        <f t="shared" si="0"/>
        <v>529.76499999999987</v>
      </c>
      <c r="F36" s="59">
        <f>AVERAGE($B$36,$B$48,$B$60,$B$72,$B$84)</f>
        <v>3556.7478000000001</v>
      </c>
      <c r="G36" s="17">
        <f t="shared" si="1"/>
        <v>3.8322987083874605E-2</v>
      </c>
    </row>
    <row r="37" spans="1:7" x14ac:dyDescent="0.25">
      <c r="A37" s="2">
        <v>41183</v>
      </c>
      <c r="B37" s="59">
        <v>3929.25</v>
      </c>
      <c r="C37" s="59">
        <f>MIN($B$37,$B$49,$B$61,$B$73,$B$85)</f>
        <v>3587.27</v>
      </c>
      <c r="D37" s="59">
        <f>MAX($B$37,$B$49,$B$61,$B$73,$B$85)</f>
        <v>4024.5010000000002</v>
      </c>
      <c r="E37" s="59">
        <f t="shared" si="0"/>
        <v>437.23100000000022</v>
      </c>
      <c r="F37" s="59">
        <f>AVERAGE($B$37,$B$49,$B$61,$B$73,$B$85)</f>
        <v>3861.7184000000002</v>
      </c>
      <c r="G37" s="17">
        <f t="shared" si="1"/>
        <v>1.7487448074929413E-2</v>
      </c>
    </row>
    <row r="38" spans="1:7" x14ac:dyDescent="0.25">
      <c r="A38" s="2">
        <v>41214</v>
      </c>
      <c r="B38" s="59">
        <v>3799.2150000000001</v>
      </c>
      <c r="C38" s="59">
        <f>MIN($B$38,$B$50,$B$62,$B$74,$B$86)</f>
        <v>3426.8679999999999</v>
      </c>
      <c r="D38" s="59">
        <f>MAX($B$38,$B$50,$B$62,$B$74,$B$86)</f>
        <v>3982.9861428999998</v>
      </c>
      <c r="E38" s="59">
        <f t="shared" si="0"/>
        <v>556.11814289999984</v>
      </c>
      <c r="F38" s="59">
        <f>AVERAGE($B$38,$B$50,$B$62,$B$74,$B$86)</f>
        <v>3749.9128285799998</v>
      </c>
      <c r="G38" s="17">
        <f t="shared" si="1"/>
        <v>1.3147551336192054E-2</v>
      </c>
    </row>
    <row r="39" spans="1:7" x14ac:dyDescent="0.25">
      <c r="A39" s="2">
        <v>41244</v>
      </c>
      <c r="B39" s="59">
        <v>3412.91</v>
      </c>
      <c r="C39" s="59">
        <f>MIN($B$39,$B$51,$B$63,$B$75,$B$87)</f>
        <v>2889.8919999999998</v>
      </c>
      <c r="D39" s="59">
        <f>MAX($B$39,$B$51,$B$63,$B$75,$B$87)</f>
        <v>3674.9749999999999</v>
      </c>
      <c r="E39" s="59">
        <f t="shared" si="0"/>
        <v>785.08300000000008</v>
      </c>
      <c r="F39" s="59">
        <f>AVERAGE($B$39,$B$51,$B$63,$B$75,$B$87)</f>
        <v>3289.0314857200001</v>
      </c>
      <c r="G39" s="17">
        <f t="shared" si="1"/>
        <v>3.7664131467832984E-2</v>
      </c>
    </row>
    <row r="40" spans="1:7" x14ac:dyDescent="0.25">
      <c r="A40" s="2">
        <v>41275</v>
      </c>
      <c r="B40" s="59">
        <v>2699.2260000000001</v>
      </c>
      <c r="C40" s="59">
        <f>MIN($B$28,$B$40,$B$52,$B$64,$B$76)</f>
        <v>1924.922</v>
      </c>
      <c r="D40" s="59">
        <f>MAX($B$28,$B$40,$B$52,$B$64,$B$76)</f>
        <v>2949.3049999999998</v>
      </c>
      <c r="E40" s="59">
        <f t="shared" si="0"/>
        <v>1024.3829999999998</v>
      </c>
      <c r="F40" s="59">
        <f>AVERAGE($B$28,$B$40,$B$52,$B$64,$B$76)</f>
        <v>2579.6800000000003</v>
      </c>
      <c r="G40" s="17">
        <f t="shared" si="1"/>
        <v>4.6341406686100539E-2</v>
      </c>
    </row>
    <row r="41" spans="1:7" x14ac:dyDescent="0.25">
      <c r="A41" s="2">
        <v>41306</v>
      </c>
      <c r="B41" s="59">
        <v>2099.3539999999998</v>
      </c>
      <c r="C41" s="59">
        <f>MIN($B$29,$B$41,$B$53,$B$65,$B$77)</f>
        <v>1199.9870000000001</v>
      </c>
      <c r="D41" s="59">
        <f>MAX($B$29,$B$41,$B$53,$B$65,$B$77)</f>
        <v>2545.605</v>
      </c>
      <c r="E41" s="59">
        <f t="shared" si="0"/>
        <v>1345.6179999999999</v>
      </c>
      <c r="F41" s="59">
        <f>AVERAGE($B$29,$B$41,$B$53,$B$65,$B$77)</f>
        <v>1993.5642</v>
      </c>
      <c r="G41" s="17">
        <f t="shared" si="1"/>
        <v>5.3065659987272973E-2</v>
      </c>
    </row>
    <row r="42" spans="1:7" x14ac:dyDescent="0.25">
      <c r="A42" s="2">
        <v>41334</v>
      </c>
      <c r="B42" s="59">
        <v>1719.8440000000001</v>
      </c>
      <c r="C42" s="59">
        <f>MIN($B$30,$B$42,$B$54,$B$66,$B$78)</f>
        <v>857.31</v>
      </c>
      <c r="D42" s="59">
        <f>MAX($B$30,$B$42,$B$54,$B$66,$B$78)</f>
        <v>2495.6930000000002</v>
      </c>
      <c r="E42" s="59">
        <f t="shared" si="0"/>
        <v>1638.3830000000003</v>
      </c>
      <c r="F42" s="59">
        <f>AVERAGE($B$30,$B$42,$B$54,$B$66,$B$78)</f>
        <v>1805.2222000000002</v>
      </c>
      <c r="G42" s="17">
        <f t="shared" si="1"/>
        <v>-4.7295119681111886E-2</v>
      </c>
    </row>
    <row r="43" spans="1:7" x14ac:dyDescent="0.25">
      <c r="A43" s="2">
        <v>41365</v>
      </c>
      <c r="B43" s="59">
        <v>1855.1869999999999</v>
      </c>
      <c r="C43" s="59">
        <f>MIN($B$31,$B$43,$B$55,$B$67,$B$79)</f>
        <v>1066.3800000000001</v>
      </c>
      <c r="D43" s="59">
        <f>MAX($B$31,$B$43,$B$55,$B$67,$B$79)</f>
        <v>2654.413</v>
      </c>
      <c r="E43" s="59">
        <f t="shared" si="0"/>
        <v>1588.0329999999999</v>
      </c>
      <c r="F43" s="59">
        <f>AVERAGE($B$31,$B$43,$B$55,$B$67,$B$79)</f>
        <v>1997.8306</v>
      </c>
      <c r="G43" s="17">
        <f t="shared" si="1"/>
        <v>-7.1399246762963831E-2</v>
      </c>
    </row>
    <row r="44" spans="1:7" x14ac:dyDescent="0.25">
      <c r="A44" s="2">
        <v>41395</v>
      </c>
      <c r="B44" s="59">
        <v>2269.5630000000001</v>
      </c>
      <c r="C44" s="59">
        <f>MIN($B$32,$B$44,$B$56,$B$68,$B$80)</f>
        <v>1547.944</v>
      </c>
      <c r="D44" s="59">
        <f>MAX($B$32,$B$44,$B$56,$B$68,$B$80)</f>
        <v>2975.49</v>
      </c>
      <c r="E44" s="59">
        <f t="shared" si="0"/>
        <v>1427.5459999999998</v>
      </c>
      <c r="F44" s="59">
        <f>AVERAGE($B$32,$B$44,$B$56,$B$68,$B$80)</f>
        <v>2395.2691999999997</v>
      </c>
      <c r="G44" s="17">
        <f t="shared" si="1"/>
        <v>-5.2481032194627519E-2</v>
      </c>
    </row>
    <row r="45" spans="1:7" x14ac:dyDescent="0.25">
      <c r="A45" s="2">
        <v>41426</v>
      </c>
      <c r="B45" s="59">
        <v>2642.6480000000001</v>
      </c>
      <c r="C45" s="59">
        <f>MIN($B$33,$B$45,$B$57,$B$69,$B$81)</f>
        <v>2005.4749999999999</v>
      </c>
      <c r="D45" s="59">
        <f>MAX($B$33,$B$45,$B$57,$B$69,$B$81)</f>
        <v>3196.587</v>
      </c>
      <c r="E45" s="59">
        <f t="shared" si="0"/>
        <v>1191.1120000000001</v>
      </c>
      <c r="F45" s="59">
        <f>AVERAGE($B$33,$B$45,$B$57,$B$69,$B$81)</f>
        <v>2723.1943999999994</v>
      </c>
      <c r="G45" s="17">
        <f t="shared" si="1"/>
        <v>-2.9577910412858954E-2</v>
      </c>
    </row>
    <row r="46" spans="1:7" x14ac:dyDescent="0.25">
      <c r="A46" s="2">
        <v>41456</v>
      </c>
      <c r="B46" s="59">
        <v>2936.86</v>
      </c>
      <c r="C46" s="59">
        <f>MIN($B$34,$B$46,$B$58,$B$70,$B$82)</f>
        <v>2399.9740000000002</v>
      </c>
      <c r="D46" s="59">
        <f>MAX($B$34,$B$46,$B$58,$B$70,$B$82)</f>
        <v>3329.0369999999998</v>
      </c>
      <c r="E46" s="59">
        <f t="shared" si="0"/>
        <v>929.06299999999965</v>
      </c>
      <c r="F46" s="59">
        <f>AVERAGE($B$34,$B$46,$B$58,$B$70,$B$82)</f>
        <v>2968.7539999999999</v>
      </c>
      <c r="G46" s="17">
        <f t="shared" si="1"/>
        <v>-1.0743227630177432E-2</v>
      </c>
    </row>
    <row r="47" spans="1:7" x14ac:dyDescent="0.25">
      <c r="A47" s="2">
        <v>41487</v>
      </c>
      <c r="B47" s="59">
        <v>3212.0059999999999</v>
      </c>
      <c r="C47" s="59">
        <f>MIN($B$35,$B$47,$B$59,$B$71,$B$83)</f>
        <v>2768.3980000000001</v>
      </c>
      <c r="D47" s="59">
        <f>MAX($B$35,$B$47,$B$59,$B$71,$B$83)</f>
        <v>3452.884</v>
      </c>
      <c r="E47" s="59">
        <f t="shared" si="0"/>
        <v>684.48599999999988</v>
      </c>
      <c r="F47" s="59">
        <f>AVERAGE($B$35,$B$47,$B$59,$B$71,$B$83)</f>
        <v>3217.8642</v>
      </c>
      <c r="G47" s="17">
        <f t="shared" si="1"/>
        <v>-1.8205243092608292E-3</v>
      </c>
    </row>
    <row r="48" spans="1:7" x14ac:dyDescent="0.25">
      <c r="A48" s="2">
        <v>41518</v>
      </c>
      <c r="B48" s="59">
        <v>3564.5039999999999</v>
      </c>
      <c r="C48" s="59">
        <f>MIN($B$36,$B$48,$B$60,$B$72,$B$84)</f>
        <v>3187.0160000000001</v>
      </c>
      <c r="D48" s="59">
        <f>MAX($B$36,$B$48,$B$60,$B$72,$B$84)</f>
        <v>3716.7809999999999</v>
      </c>
      <c r="E48" s="59">
        <f t="shared" si="0"/>
        <v>529.76499999999987</v>
      </c>
      <c r="F48" s="59">
        <f>AVERAGE($B$36,$B$48,$B$60,$B$72,$B$84)</f>
        <v>3556.7478000000001</v>
      </c>
      <c r="G48" s="17">
        <f t="shared" si="1"/>
        <v>2.1807000203950544E-3</v>
      </c>
    </row>
    <row r="49" spans="1:7" x14ac:dyDescent="0.25">
      <c r="A49" s="2">
        <v>41548</v>
      </c>
      <c r="B49" s="59">
        <v>3816.9949999999999</v>
      </c>
      <c r="C49" s="59">
        <f>MIN($B$37,$B$49,$B$61,$B$73,$B$85)</f>
        <v>3587.27</v>
      </c>
      <c r="D49" s="59">
        <f>MAX($B$37,$B$49,$B$61,$B$73,$B$85)</f>
        <v>4024.5010000000002</v>
      </c>
      <c r="E49" s="59">
        <f t="shared" si="0"/>
        <v>437.23100000000022</v>
      </c>
      <c r="F49" s="59">
        <f>AVERAGE($B$37,$B$49,$B$61,$B$73,$B$85)</f>
        <v>3861.7184000000002</v>
      </c>
      <c r="G49" s="17">
        <f t="shared" si="1"/>
        <v>-1.1581217315068892E-2</v>
      </c>
    </row>
    <row r="50" spans="1:7" x14ac:dyDescent="0.25">
      <c r="A50" s="2">
        <v>41579</v>
      </c>
      <c r="B50" s="59">
        <v>3605.3359999999998</v>
      </c>
      <c r="C50" s="59">
        <f>MIN($B$38,$B$50,$B$62,$B$74,$B$86)</f>
        <v>3426.8679999999999</v>
      </c>
      <c r="D50" s="59">
        <f>MAX($B$38,$B$50,$B$62,$B$74,$B$86)</f>
        <v>3982.9861428999998</v>
      </c>
      <c r="E50" s="59">
        <f t="shared" si="0"/>
        <v>556.11814289999984</v>
      </c>
      <c r="F50" s="59">
        <f>AVERAGE($B$38,$B$50,$B$62,$B$74,$B$86)</f>
        <v>3749.9128285799998</v>
      </c>
      <c r="G50" s="17">
        <f t="shared" si="1"/>
        <v>-3.8554717186518594E-2</v>
      </c>
    </row>
    <row r="51" spans="1:7" x14ac:dyDescent="0.25">
      <c r="A51" s="2">
        <v>41609</v>
      </c>
      <c r="B51" s="59">
        <v>2889.8919999999998</v>
      </c>
      <c r="C51" s="59">
        <f>MIN($B$39,$B$51,$B$63,$B$75,$B$87)</f>
        <v>2889.8919999999998</v>
      </c>
      <c r="D51" s="59">
        <f>MAX($B$39,$B$51,$B$63,$B$75,$B$87)</f>
        <v>3674.9749999999999</v>
      </c>
      <c r="E51" s="59">
        <f t="shared" si="0"/>
        <v>785.08300000000008</v>
      </c>
      <c r="F51" s="59">
        <f>AVERAGE($B$39,$B$51,$B$63,$B$75,$B$87)</f>
        <v>3289.0314857200001</v>
      </c>
      <c r="G51" s="17">
        <f t="shared" si="1"/>
        <v>-0.12135471717219659</v>
      </c>
    </row>
    <row r="52" spans="1:7" x14ac:dyDescent="0.25">
      <c r="A52" s="2">
        <v>41640</v>
      </c>
      <c r="B52" s="59">
        <v>1924.922</v>
      </c>
      <c r="C52" s="59">
        <f>MIN($B$28,$B$40,$B$52,$B$64,$B$76)</f>
        <v>1924.922</v>
      </c>
      <c r="D52" s="59">
        <f>MAX($B$28,$B$40,$B$52,$B$64,$B$76)</f>
        <v>2949.3049999999998</v>
      </c>
      <c r="E52" s="59">
        <f t="shared" si="0"/>
        <v>1024.3829999999998</v>
      </c>
      <c r="F52" s="59">
        <f>AVERAGE($B$28,$B$40,$B$52,$B$64,$B$76)</f>
        <v>2579.6800000000003</v>
      </c>
      <c r="G52" s="17">
        <f t="shared" si="1"/>
        <v>-0.25381365130558842</v>
      </c>
    </row>
    <row r="53" spans="1:7" x14ac:dyDescent="0.25">
      <c r="A53" s="2">
        <v>41671</v>
      </c>
      <c r="B53" s="59">
        <v>1199.9870000000001</v>
      </c>
      <c r="C53" s="59">
        <f>MIN($B$29,$B$41,$B$53,$B$65,$B$77)</f>
        <v>1199.9870000000001</v>
      </c>
      <c r="D53" s="59">
        <f>MAX($B$29,$B$41,$B$53,$B$65,$B$77)</f>
        <v>2545.605</v>
      </c>
      <c r="E53" s="59">
        <f t="shared" si="0"/>
        <v>1345.6179999999999</v>
      </c>
      <c r="F53" s="59">
        <f>AVERAGE($B$29,$B$41,$B$53,$B$65,$B$77)</f>
        <v>1993.5642</v>
      </c>
      <c r="G53" s="17">
        <f t="shared" si="1"/>
        <v>-0.39806954799850436</v>
      </c>
    </row>
    <row r="54" spans="1:7" x14ac:dyDescent="0.25">
      <c r="A54" s="2">
        <v>41699</v>
      </c>
      <c r="B54" s="59">
        <v>857.31</v>
      </c>
      <c r="C54" s="59">
        <f>MIN($B$30,$B$42,$B$54,$B$66,$B$78)</f>
        <v>857.31</v>
      </c>
      <c r="D54" s="59">
        <f>MAX($B$30,$B$42,$B$54,$B$66,$B$78)</f>
        <v>2495.6930000000002</v>
      </c>
      <c r="E54" s="59">
        <f t="shared" si="0"/>
        <v>1638.3830000000003</v>
      </c>
      <c r="F54" s="59">
        <f>AVERAGE($B$30,$B$42,$B$54,$B$66,$B$78)</f>
        <v>1805.2222000000002</v>
      </c>
      <c r="G54" s="17">
        <f t="shared" si="1"/>
        <v>-0.52509447313466462</v>
      </c>
    </row>
    <row r="55" spans="1:7" x14ac:dyDescent="0.25">
      <c r="A55" s="2">
        <v>41730</v>
      </c>
      <c r="B55" s="59">
        <v>1066.3800000000001</v>
      </c>
      <c r="C55" s="59">
        <f>MIN($B$31,$B$43,$B$55,$B$67,$B$79)</f>
        <v>1066.3800000000001</v>
      </c>
      <c r="D55" s="59">
        <f>MAX($B$31,$B$43,$B$55,$B$67,$B$79)</f>
        <v>2654.413</v>
      </c>
      <c r="E55" s="59">
        <f t="shared" si="0"/>
        <v>1588.0329999999999</v>
      </c>
      <c r="F55" s="59">
        <f>AVERAGE($B$31,$B$43,$B$55,$B$67,$B$79)</f>
        <v>1997.8306</v>
      </c>
      <c r="G55" s="17">
        <f t="shared" si="1"/>
        <v>-0.46623102078824896</v>
      </c>
    </row>
    <row r="56" spans="1:7" x14ac:dyDescent="0.25">
      <c r="A56" s="2">
        <v>41760</v>
      </c>
      <c r="B56" s="59">
        <v>1547.944</v>
      </c>
      <c r="C56" s="59">
        <f>MIN($B$32,$B$44,$B$56,$B$68,$B$80)</f>
        <v>1547.944</v>
      </c>
      <c r="D56" s="59">
        <f>MAX($B$32,$B$44,$B$56,$B$68,$B$80)</f>
        <v>2975.49</v>
      </c>
      <c r="E56" s="59">
        <f t="shared" si="0"/>
        <v>1427.5459999999998</v>
      </c>
      <c r="F56" s="59">
        <f>AVERAGE($B$32,$B$44,$B$56,$B$68,$B$80)</f>
        <v>2395.2691999999997</v>
      </c>
      <c r="G56" s="17">
        <f t="shared" si="1"/>
        <v>-0.35374946582204614</v>
      </c>
    </row>
    <row r="57" spans="1:7" x14ac:dyDescent="0.25">
      <c r="A57" s="2">
        <v>41791</v>
      </c>
      <c r="B57" s="59">
        <v>2005.4749999999999</v>
      </c>
      <c r="C57" s="59">
        <f>MIN($B$33,$B$45,$B$57,$B$69,$B$81)</f>
        <v>2005.4749999999999</v>
      </c>
      <c r="D57" s="59">
        <f>MAX($B$33,$B$45,$B$57,$B$69,$B$81)</f>
        <v>3196.587</v>
      </c>
      <c r="E57" s="59">
        <f t="shared" si="0"/>
        <v>1191.1120000000001</v>
      </c>
      <c r="F57" s="59">
        <f>AVERAGE($B$33,$B$45,$B$57,$B$69,$B$81)</f>
        <v>2723.1943999999994</v>
      </c>
      <c r="G57" s="17">
        <f t="shared" si="1"/>
        <v>-0.26355790097100662</v>
      </c>
    </row>
    <row r="58" spans="1:7" x14ac:dyDescent="0.25">
      <c r="A58" s="2">
        <v>41821</v>
      </c>
      <c r="B58" s="59">
        <v>2399.9740000000002</v>
      </c>
      <c r="C58" s="59">
        <f>MIN($B$34,$B$46,$B$58,$B$70,$B$82)</f>
        <v>2399.9740000000002</v>
      </c>
      <c r="D58" s="59">
        <f>MAX($B$34,$B$46,$B$58,$B$70,$B$82)</f>
        <v>3329.0369999999998</v>
      </c>
      <c r="E58" s="59">
        <f t="shared" si="0"/>
        <v>929.06299999999965</v>
      </c>
      <c r="F58" s="59">
        <f>AVERAGE($B$34,$B$46,$B$58,$B$70,$B$82)</f>
        <v>2968.7539999999999</v>
      </c>
      <c r="G58" s="17">
        <f t="shared" si="1"/>
        <v>-0.19158879449088739</v>
      </c>
    </row>
    <row r="59" spans="1:7" x14ac:dyDescent="0.25">
      <c r="A59" s="2">
        <v>41852</v>
      </c>
      <c r="B59" s="59">
        <v>2768.3980000000001</v>
      </c>
      <c r="C59" s="59">
        <f>MIN($B$35,$B$47,$B$59,$B$71,$B$83)</f>
        <v>2768.3980000000001</v>
      </c>
      <c r="D59" s="59">
        <f>MAX($B$35,$B$47,$B$59,$B$71,$B$83)</f>
        <v>3452.884</v>
      </c>
      <c r="E59" s="59">
        <f t="shared" si="0"/>
        <v>684.48599999999988</v>
      </c>
      <c r="F59" s="59">
        <f>AVERAGE($B$35,$B$47,$B$59,$B$71,$B$83)</f>
        <v>3217.8642</v>
      </c>
      <c r="G59" s="17">
        <f t="shared" si="1"/>
        <v>-0.13967842396829544</v>
      </c>
    </row>
    <row r="60" spans="1:7" x14ac:dyDescent="0.25">
      <c r="A60" s="2">
        <v>41883</v>
      </c>
      <c r="B60" s="59">
        <v>3187.0160000000001</v>
      </c>
      <c r="C60" s="59">
        <f>MIN($B$36,$B$48,$B$60,$B$72,$B$84)</f>
        <v>3187.0160000000001</v>
      </c>
      <c r="D60" s="59">
        <f>MAX($B$36,$B$48,$B$60,$B$72,$B$84)</f>
        <v>3716.7809999999999</v>
      </c>
      <c r="E60" s="59">
        <f t="shared" ref="E60:E91" si="2">D60-C60</f>
        <v>529.76499999999987</v>
      </c>
      <c r="F60" s="59">
        <f>AVERAGE($B$36,$B$48,$B$60,$B$72,$B$84)</f>
        <v>3556.7478000000001</v>
      </c>
      <c r="G60" s="17">
        <f t="shared" ref="G60:G91" si="3">B60/F60-1</f>
        <v>-0.10395221162433843</v>
      </c>
    </row>
    <row r="61" spans="1:7" x14ac:dyDescent="0.25">
      <c r="A61" s="2">
        <v>41913</v>
      </c>
      <c r="B61" s="59">
        <v>3587.27</v>
      </c>
      <c r="C61" s="59">
        <f>MIN($B$37,$B$49,$B$61,$B$73,$B$85)</f>
        <v>3587.27</v>
      </c>
      <c r="D61" s="59">
        <f>MAX($B$37,$B$49,$B$61,$B$73,$B$85)</f>
        <v>4024.5010000000002</v>
      </c>
      <c r="E61" s="59">
        <f t="shared" si="2"/>
        <v>437.23100000000022</v>
      </c>
      <c r="F61" s="59">
        <f>AVERAGE($B$37,$B$49,$B$61,$B$73,$B$85)</f>
        <v>3861.7184000000002</v>
      </c>
      <c r="G61" s="17">
        <f t="shared" si="3"/>
        <v>-7.1068983175987199E-2</v>
      </c>
    </row>
    <row r="62" spans="1:7" x14ac:dyDescent="0.25">
      <c r="A62" s="2">
        <v>41944</v>
      </c>
      <c r="B62" s="59">
        <v>3426.8679999999999</v>
      </c>
      <c r="C62" s="59">
        <f>MIN($B$38,$B$50,$B$62,$B$74,$B$86)</f>
        <v>3426.8679999999999</v>
      </c>
      <c r="D62" s="59">
        <f>MAX($B$38,$B$50,$B$62,$B$74,$B$86)</f>
        <v>3982.9861428999998</v>
      </c>
      <c r="E62" s="59">
        <f t="shared" si="2"/>
        <v>556.11814289999984</v>
      </c>
      <c r="F62" s="59">
        <f>AVERAGE($B$38,$B$50,$B$62,$B$74,$B$86)</f>
        <v>3749.9128285799998</v>
      </c>
      <c r="G62" s="17">
        <f t="shared" si="3"/>
        <v>-8.6147290176430302E-2</v>
      </c>
    </row>
    <row r="63" spans="1:7" x14ac:dyDescent="0.25">
      <c r="A63" s="2">
        <v>41974</v>
      </c>
      <c r="B63" s="59">
        <v>3141.2220000000002</v>
      </c>
      <c r="C63" s="59">
        <f>MIN($B$39,$B$51,$B$63,$B$75,$B$87)</f>
        <v>2889.8919999999998</v>
      </c>
      <c r="D63" s="59">
        <f>MAX($B$39,$B$51,$B$63,$B$75,$B$87)</f>
        <v>3674.9749999999999</v>
      </c>
      <c r="E63" s="59">
        <f t="shared" si="2"/>
        <v>785.08300000000008</v>
      </c>
      <c r="F63" s="59">
        <f>AVERAGE($B$39,$B$51,$B$63,$B$75,$B$87)</f>
        <v>3289.0314857200001</v>
      </c>
      <c r="G63" s="17">
        <f t="shared" si="3"/>
        <v>-4.4940124885318067E-2</v>
      </c>
    </row>
    <row r="64" spans="1:7" x14ac:dyDescent="0.25">
      <c r="A64" s="2">
        <v>42005</v>
      </c>
      <c r="B64" s="59">
        <v>2414.9409999999998</v>
      </c>
      <c r="C64" s="59">
        <f>MIN($B$28,$B$40,$B$52,$B$64,$B$76)</f>
        <v>1924.922</v>
      </c>
      <c r="D64" s="59">
        <f>MAX($B$28,$B$40,$B$52,$B$64,$B$76)</f>
        <v>2949.3049999999998</v>
      </c>
      <c r="E64" s="59">
        <f t="shared" si="2"/>
        <v>1024.3829999999998</v>
      </c>
      <c r="F64" s="59">
        <f>AVERAGE($B$28,$B$40,$B$52,$B$64,$B$76)</f>
        <v>2579.6800000000003</v>
      </c>
      <c r="G64" s="17">
        <f t="shared" si="3"/>
        <v>-6.3860246232090967E-2</v>
      </c>
    </row>
    <row r="65" spans="1:7" x14ac:dyDescent="0.25">
      <c r="A65" s="2">
        <v>42036</v>
      </c>
      <c r="B65" s="59">
        <v>1674.0650000000001</v>
      </c>
      <c r="C65" s="59">
        <f>MIN($B$29,$B$41,$B$53,$B$65,$B$77)</f>
        <v>1199.9870000000001</v>
      </c>
      <c r="D65" s="59">
        <f>MAX($B$29,$B$41,$B$53,$B$65,$B$77)</f>
        <v>2545.605</v>
      </c>
      <c r="E65" s="59">
        <f t="shared" si="2"/>
        <v>1345.6179999999999</v>
      </c>
      <c r="F65" s="59">
        <f>AVERAGE($B$29,$B$41,$B$53,$B$65,$B$77)</f>
        <v>1993.5642</v>
      </c>
      <c r="G65" s="17">
        <f t="shared" si="3"/>
        <v>-0.16026531776603936</v>
      </c>
    </row>
    <row r="66" spans="1:7" x14ac:dyDescent="0.25">
      <c r="A66" s="2">
        <v>42064</v>
      </c>
      <c r="B66" s="59">
        <v>1480.135</v>
      </c>
      <c r="C66" s="59">
        <f>MIN($B$30,$B$42,$B$54,$B$66,$B$78)</f>
        <v>857.31</v>
      </c>
      <c r="D66" s="59">
        <f>MAX($B$30,$B$42,$B$54,$B$66,$B$78)</f>
        <v>2495.6930000000002</v>
      </c>
      <c r="E66" s="59">
        <f t="shared" si="2"/>
        <v>1638.3830000000003</v>
      </c>
      <c r="F66" s="59">
        <f>AVERAGE($B$30,$B$42,$B$54,$B$66,$B$78)</f>
        <v>1805.2222000000002</v>
      </c>
      <c r="G66" s="17">
        <f t="shared" si="3"/>
        <v>-0.18008154342440508</v>
      </c>
    </row>
    <row r="67" spans="1:7" x14ac:dyDescent="0.25">
      <c r="A67" s="2">
        <v>42095</v>
      </c>
      <c r="B67" s="59">
        <v>1801.9469999999999</v>
      </c>
      <c r="C67" s="59">
        <f>MIN($B$31,$B$43,$B$55,$B$67,$B$79)</f>
        <v>1066.3800000000001</v>
      </c>
      <c r="D67" s="59">
        <f>MAX($B$31,$B$43,$B$55,$B$67,$B$79)</f>
        <v>2654.413</v>
      </c>
      <c r="E67" s="59">
        <f t="shared" si="2"/>
        <v>1588.0329999999999</v>
      </c>
      <c r="F67" s="59">
        <f>AVERAGE($B$31,$B$43,$B$55,$B$67,$B$79)</f>
        <v>1997.8306</v>
      </c>
      <c r="G67" s="17">
        <f t="shared" si="3"/>
        <v>-9.8048152831376245E-2</v>
      </c>
    </row>
    <row r="68" spans="1:7" x14ac:dyDescent="0.25">
      <c r="A68" s="2">
        <v>42125</v>
      </c>
      <c r="B68" s="59">
        <v>2296.2890000000002</v>
      </c>
      <c r="C68" s="59">
        <f>MIN($B$32,$B$44,$B$56,$B$68,$B$80)</f>
        <v>1547.944</v>
      </c>
      <c r="D68" s="59">
        <f>MAX($B$32,$B$44,$B$56,$B$68,$B$80)</f>
        <v>2975.49</v>
      </c>
      <c r="E68" s="59">
        <f t="shared" si="2"/>
        <v>1427.5459999999998</v>
      </c>
      <c r="F68" s="59">
        <f>AVERAGE($B$32,$B$44,$B$56,$B$68,$B$80)</f>
        <v>2395.2691999999997</v>
      </c>
      <c r="G68" s="17">
        <f t="shared" si="3"/>
        <v>-4.1323204924106016E-2</v>
      </c>
    </row>
    <row r="69" spans="1:7" x14ac:dyDescent="0.25">
      <c r="A69" s="2">
        <v>42156</v>
      </c>
      <c r="B69" s="59">
        <v>2655.8159999999998</v>
      </c>
      <c r="C69" s="59">
        <f>MIN($B$33,$B$45,$B$57,$B$69,$B$81)</f>
        <v>2005.4749999999999</v>
      </c>
      <c r="D69" s="59">
        <f>MAX($B$33,$B$45,$B$57,$B$69,$B$81)</f>
        <v>3196.587</v>
      </c>
      <c r="E69" s="59">
        <f t="shared" si="2"/>
        <v>1191.1120000000001</v>
      </c>
      <c r="F69" s="59">
        <f>AVERAGE($B$33,$B$45,$B$57,$B$69,$B$81)</f>
        <v>2723.1943999999994</v>
      </c>
      <c r="G69" s="17">
        <f t="shared" si="3"/>
        <v>-2.4742412807546743E-2</v>
      </c>
    </row>
    <row r="70" spans="1:7" x14ac:dyDescent="0.25">
      <c r="A70" s="2">
        <v>42186</v>
      </c>
      <c r="B70" s="59">
        <v>2932.6979999999999</v>
      </c>
      <c r="C70" s="59">
        <f>MIN($B$34,$B$46,$B$58,$B$70,$B$82)</f>
        <v>2399.9740000000002</v>
      </c>
      <c r="D70" s="59">
        <f>MAX($B$34,$B$46,$B$58,$B$70,$B$82)</f>
        <v>3329.0369999999998</v>
      </c>
      <c r="E70" s="59">
        <f t="shared" si="2"/>
        <v>929.06299999999965</v>
      </c>
      <c r="F70" s="59">
        <f>AVERAGE($B$34,$B$46,$B$58,$B$70,$B$82)</f>
        <v>2968.7539999999999</v>
      </c>
      <c r="G70" s="17">
        <f t="shared" si="3"/>
        <v>-1.2145162583359848E-2</v>
      </c>
    </row>
    <row r="71" spans="1:7" x14ac:dyDescent="0.25">
      <c r="A71" s="2">
        <v>42217</v>
      </c>
      <c r="B71" s="59">
        <v>3249.8989999999999</v>
      </c>
      <c r="C71" s="59">
        <f>MIN($B$35,$B$47,$B$59,$B$71,$B$83)</f>
        <v>2768.3980000000001</v>
      </c>
      <c r="D71" s="59">
        <f>MAX($B$35,$B$47,$B$59,$B$71,$B$83)</f>
        <v>3452.884</v>
      </c>
      <c r="E71" s="59">
        <f t="shared" si="2"/>
        <v>684.48599999999988</v>
      </c>
      <c r="F71" s="59">
        <f>AVERAGE($B$35,$B$47,$B$59,$B$71,$B$83)</f>
        <v>3217.8642</v>
      </c>
      <c r="G71" s="17">
        <f t="shared" si="3"/>
        <v>9.9552989215641041E-3</v>
      </c>
    </row>
    <row r="72" spans="1:7" x14ac:dyDescent="0.25">
      <c r="A72" s="2">
        <v>42248</v>
      </c>
      <c r="B72" s="59">
        <v>3622.3850000000002</v>
      </c>
      <c r="C72" s="59">
        <f>MIN($B$36,$B$48,$B$60,$B$72,$B$84)</f>
        <v>3187.0160000000001</v>
      </c>
      <c r="D72" s="59">
        <f>MAX($B$36,$B$48,$B$60,$B$72,$B$84)</f>
        <v>3716.7809999999999</v>
      </c>
      <c r="E72" s="59">
        <f t="shared" si="2"/>
        <v>529.76499999999987</v>
      </c>
      <c r="F72" s="59">
        <f>AVERAGE($B$36,$B$48,$B$60,$B$72,$B$84)</f>
        <v>3556.7478000000001</v>
      </c>
      <c r="G72" s="17">
        <f t="shared" si="3"/>
        <v>1.8454274435764084E-2</v>
      </c>
    </row>
    <row r="73" spans="1:7" x14ac:dyDescent="0.25">
      <c r="A73" s="2">
        <v>42278</v>
      </c>
      <c r="B73" s="59">
        <v>3950.576</v>
      </c>
      <c r="C73" s="59">
        <f>MIN($B$37,$B$49,$B$61,$B$73,$B$85)</f>
        <v>3587.27</v>
      </c>
      <c r="D73" s="59">
        <f>MAX($B$37,$B$49,$B$61,$B$73,$B$85)</f>
        <v>4024.5010000000002</v>
      </c>
      <c r="E73" s="59">
        <f t="shared" si="2"/>
        <v>437.23100000000022</v>
      </c>
      <c r="F73" s="59">
        <f>AVERAGE($B$37,$B$49,$B$61,$B$73,$B$85)</f>
        <v>3861.7184000000002</v>
      </c>
      <c r="G73" s="17">
        <f t="shared" si="3"/>
        <v>2.300986006644079E-2</v>
      </c>
    </row>
    <row r="74" spans="1:7" x14ac:dyDescent="0.25">
      <c r="A74" s="2">
        <v>42309</v>
      </c>
      <c r="B74" s="59">
        <v>3935.1590000000001</v>
      </c>
      <c r="C74" s="59">
        <f>MIN($B$38,$B$50,$B$62,$B$74,$B$86)</f>
        <v>3426.8679999999999</v>
      </c>
      <c r="D74" s="59">
        <f>MAX($B$38,$B$50,$B$62,$B$74,$B$86)</f>
        <v>3982.9861428999998</v>
      </c>
      <c r="E74" s="59">
        <f t="shared" si="2"/>
        <v>556.11814289999984</v>
      </c>
      <c r="F74" s="59">
        <f>AVERAGE($B$38,$B$50,$B$62,$B$74,$B$86)</f>
        <v>3749.9128285799998</v>
      </c>
      <c r="G74" s="17">
        <f t="shared" si="3"/>
        <v>4.9400127386467485E-2</v>
      </c>
    </row>
    <row r="75" spans="1:7" x14ac:dyDescent="0.25">
      <c r="A75" s="2">
        <v>42339</v>
      </c>
      <c r="B75" s="59">
        <v>3674.9749999999999</v>
      </c>
      <c r="C75" s="59">
        <f>MIN($B$39,$B$51,$B$63,$B$75,$B$87)</f>
        <v>2889.8919999999998</v>
      </c>
      <c r="D75" s="59">
        <f>MAX($B$39,$B$51,$B$63,$B$75,$B$87)</f>
        <v>3674.9749999999999</v>
      </c>
      <c r="E75" s="59">
        <f t="shared" si="2"/>
        <v>785.08300000000008</v>
      </c>
      <c r="F75" s="59">
        <f>AVERAGE($B$39,$B$51,$B$63,$B$75,$B$87)</f>
        <v>3289.0314857200001</v>
      </c>
      <c r="G75" s="17">
        <f t="shared" si="3"/>
        <v>0.11734260251251838</v>
      </c>
    </row>
    <row r="76" spans="1:7" x14ac:dyDescent="0.25">
      <c r="A76" s="2">
        <v>42370</v>
      </c>
      <c r="B76" s="59">
        <v>2949.3049999999998</v>
      </c>
      <c r="C76" s="59">
        <f>MIN($B$28,$B$40,$B$52,$B$64,$B$76)</f>
        <v>1924.922</v>
      </c>
      <c r="D76" s="59">
        <f>MAX($B$28,$B$40,$B$52,$B$64,$B$76)</f>
        <v>2949.3049999999998</v>
      </c>
      <c r="E76" s="59">
        <f t="shared" si="2"/>
        <v>1024.3829999999998</v>
      </c>
      <c r="F76" s="59">
        <f>AVERAGE($B$28,$B$40,$B$52,$B$64,$B$76)</f>
        <v>2579.6800000000003</v>
      </c>
      <c r="G76" s="17">
        <f t="shared" si="3"/>
        <v>0.14328327544501618</v>
      </c>
    </row>
    <row r="77" spans="1:7" x14ac:dyDescent="0.25">
      <c r="A77" s="2">
        <v>42401</v>
      </c>
      <c r="B77" s="59">
        <v>2545.605</v>
      </c>
      <c r="C77" s="59">
        <f>MIN($B$29,$B$41,$B$53,$B$65,$B$77)</f>
        <v>1199.9870000000001</v>
      </c>
      <c r="D77" s="59">
        <f>MAX($B$29,$B$41,$B$53,$B$65,$B$77)</f>
        <v>2545.605</v>
      </c>
      <c r="E77" s="59">
        <f t="shared" si="2"/>
        <v>1345.6179999999999</v>
      </c>
      <c r="F77" s="59">
        <f>AVERAGE($B$29,$B$41,$B$53,$B$65,$B$77)</f>
        <v>1993.5642</v>
      </c>
      <c r="G77" s="17">
        <f t="shared" si="3"/>
        <v>0.2769114734303515</v>
      </c>
    </row>
    <row r="78" spans="1:7" x14ac:dyDescent="0.25">
      <c r="A78" s="2">
        <v>42430</v>
      </c>
      <c r="B78" s="59">
        <v>2495.6930000000002</v>
      </c>
      <c r="C78" s="59">
        <f>MIN($B$30,$B$42,$B$54,$B$66,$B$78)</f>
        <v>857.31</v>
      </c>
      <c r="D78" s="59">
        <f>MAX($B$30,$B$42,$B$54,$B$66,$B$78)</f>
        <v>2495.6930000000002</v>
      </c>
      <c r="E78" s="59">
        <f t="shared" si="2"/>
        <v>1638.3830000000003</v>
      </c>
      <c r="F78" s="59">
        <f>AVERAGE($B$30,$B$42,$B$54,$B$66,$B$78)</f>
        <v>1805.2222000000002</v>
      </c>
      <c r="G78" s="17">
        <f t="shared" si="3"/>
        <v>0.38248521428553217</v>
      </c>
    </row>
    <row r="79" spans="1:7" x14ac:dyDescent="0.25">
      <c r="A79" s="2">
        <v>42461</v>
      </c>
      <c r="B79" s="59">
        <v>2654.413</v>
      </c>
      <c r="C79" s="59">
        <f>MIN($B$31,$B$43,$B$55,$B$67,$B$79)</f>
        <v>1066.3800000000001</v>
      </c>
      <c r="D79" s="59">
        <f>MAX($B$31,$B$43,$B$55,$B$67,$B$79)</f>
        <v>2654.413</v>
      </c>
      <c r="E79" s="59">
        <f t="shared" si="2"/>
        <v>1588.0329999999999</v>
      </c>
      <c r="F79" s="59">
        <f>AVERAGE($B$31,$B$43,$B$55,$B$67,$B$79)</f>
        <v>1997.8306</v>
      </c>
      <c r="G79" s="17">
        <f t="shared" si="3"/>
        <v>0.32864768414298995</v>
      </c>
    </row>
    <row r="80" spans="1:7" x14ac:dyDescent="0.25">
      <c r="A80" s="2">
        <v>42491</v>
      </c>
      <c r="B80" s="59">
        <v>2975.49</v>
      </c>
      <c r="C80" s="59">
        <f>MIN($B$32,$B$44,$B$56,$B$68,$B$80)</f>
        <v>1547.944</v>
      </c>
      <c r="D80" s="59">
        <f>MAX($B$32,$B$44,$B$56,$B$68,$B$80)</f>
        <v>2975.49</v>
      </c>
      <c r="E80" s="59">
        <f t="shared" si="2"/>
        <v>1427.5459999999998</v>
      </c>
      <c r="F80" s="59">
        <f>AVERAGE($B$32,$B$44,$B$56,$B$68,$B$80)</f>
        <v>2395.2691999999997</v>
      </c>
      <c r="G80" s="17">
        <f t="shared" si="3"/>
        <v>0.24223615449987834</v>
      </c>
    </row>
    <row r="81" spans="1:7" x14ac:dyDescent="0.25">
      <c r="A81" s="2">
        <v>42522</v>
      </c>
      <c r="B81" s="59">
        <v>3196.587</v>
      </c>
      <c r="C81" s="59">
        <f>MIN($B$33,$B$45,$B$57,$B$69,$B$81)</f>
        <v>2005.4749999999999</v>
      </c>
      <c r="D81" s="59">
        <f>MAX($B$33,$B$45,$B$57,$B$69,$B$81)</f>
        <v>3196.587</v>
      </c>
      <c r="E81" s="59">
        <f t="shared" si="2"/>
        <v>1191.1120000000001</v>
      </c>
      <c r="F81" s="59">
        <f>AVERAGE($B$33,$B$45,$B$57,$B$69,$B$81)</f>
        <v>2723.1943999999994</v>
      </c>
      <c r="G81" s="17">
        <f t="shared" si="3"/>
        <v>0.17383724055836813</v>
      </c>
    </row>
    <row r="82" spans="1:7" x14ac:dyDescent="0.25">
      <c r="A82" s="2">
        <v>42552</v>
      </c>
      <c r="B82" s="59">
        <v>3329.0369999999998</v>
      </c>
      <c r="C82" s="59">
        <f>MIN($B$34,$B$46,$B$58,$B$70,$B$82)</f>
        <v>2399.9740000000002</v>
      </c>
      <c r="D82" s="59">
        <f>MAX($B$34,$B$46,$B$58,$B$70,$B$82)</f>
        <v>3329.0369999999998</v>
      </c>
      <c r="E82" s="59">
        <f t="shared" si="2"/>
        <v>929.06299999999965</v>
      </c>
      <c r="F82" s="59">
        <f>AVERAGE($B$34,$B$46,$B$58,$B$70,$B$82)</f>
        <v>2968.7539999999999</v>
      </c>
      <c r="G82" s="17">
        <f t="shared" si="3"/>
        <v>0.12135832069615726</v>
      </c>
    </row>
    <row r="83" spans="1:7" x14ac:dyDescent="0.25">
      <c r="A83" s="2">
        <v>42583</v>
      </c>
      <c r="B83" s="59">
        <v>3452.884</v>
      </c>
      <c r="C83" s="59">
        <f>MIN($B$35,$B$47,$B$59,$B$71,$B$83)</f>
        <v>2768.3980000000001</v>
      </c>
      <c r="D83" s="59">
        <f>MAX($B$35,$B$47,$B$59,$B$71,$B$83)</f>
        <v>3452.884</v>
      </c>
      <c r="E83" s="59">
        <f t="shared" si="2"/>
        <v>684.48599999999988</v>
      </c>
      <c r="F83" s="59">
        <f>AVERAGE($B$35,$B$47,$B$59,$B$71,$B$83)</f>
        <v>3217.8642</v>
      </c>
      <c r="G83" s="17">
        <f t="shared" si="3"/>
        <v>7.3035959690281427E-2</v>
      </c>
    </row>
    <row r="84" spans="1:7" x14ac:dyDescent="0.25">
      <c r="A84" s="2">
        <v>42614</v>
      </c>
      <c r="B84" s="59">
        <v>3716.7809999999999</v>
      </c>
      <c r="C84" s="59">
        <f>MIN($B$36,$B$48,$B$60,$B$72,$B$84)</f>
        <v>3187.0160000000001</v>
      </c>
      <c r="D84" s="59">
        <f>MAX($B$36,$B$48,$B$60,$B$72,$B$84)</f>
        <v>3716.7809999999999</v>
      </c>
      <c r="E84" s="59">
        <f t="shared" si="2"/>
        <v>529.76499999999987</v>
      </c>
      <c r="F84" s="59">
        <f>AVERAGE($B$36,$B$48,$B$60,$B$72,$B$84)</f>
        <v>3556.7478000000001</v>
      </c>
      <c r="G84" s="17">
        <f t="shared" si="3"/>
        <v>4.4994250084304577E-2</v>
      </c>
    </row>
    <row r="85" spans="1:7" x14ac:dyDescent="0.25">
      <c r="A85" s="2">
        <v>42644</v>
      </c>
      <c r="B85" s="59">
        <v>4024.5010000000002</v>
      </c>
      <c r="C85" s="59">
        <f>MIN($B$37,$B$49,$B$61,$B$73,$B$85)</f>
        <v>3587.27</v>
      </c>
      <c r="D85" s="59">
        <f>MAX($B$37,$B$49,$B$61,$B$73,$B$85)</f>
        <v>4024.5010000000002</v>
      </c>
      <c r="E85" s="59">
        <f t="shared" si="2"/>
        <v>437.23100000000022</v>
      </c>
      <c r="F85" s="59">
        <f>AVERAGE($B$37,$B$49,$B$61,$B$73,$B$85)</f>
        <v>3861.7184000000002</v>
      </c>
      <c r="G85" s="17">
        <f t="shared" si="3"/>
        <v>4.2152892349685667E-2</v>
      </c>
    </row>
    <row r="86" spans="1:7" x14ac:dyDescent="0.25">
      <c r="A86" s="2">
        <v>42675</v>
      </c>
      <c r="B86" s="59">
        <v>3982.9861428999998</v>
      </c>
      <c r="C86" s="59">
        <f>MIN($B$38,$B$50,$B$62,$B$74,$B$86)</f>
        <v>3426.8679999999999</v>
      </c>
      <c r="D86" s="59">
        <f>MAX($B$38,$B$50,$B$62,$B$74,$B$86)</f>
        <v>3982.9861428999998</v>
      </c>
      <c r="E86" s="59">
        <f t="shared" si="2"/>
        <v>556.11814289999984</v>
      </c>
      <c r="F86" s="59">
        <f>AVERAGE($B$38,$B$50,$B$62,$B$74,$B$86)</f>
        <v>3749.9128285799998</v>
      </c>
      <c r="G86" s="17">
        <f t="shared" si="3"/>
        <v>6.2154328640289691E-2</v>
      </c>
    </row>
    <row r="87" spans="1:7" x14ac:dyDescent="0.25">
      <c r="A87" s="2">
        <v>42705</v>
      </c>
      <c r="B87" s="59">
        <v>3326.1584286000002</v>
      </c>
      <c r="C87" s="59">
        <f>MIN($B$39,$B$51,$B$63,$B$75,$B$87)</f>
        <v>2889.8919999999998</v>
      </c>
      <c r="D87" s="59">
        <f>MAX($B$39,$B$51,$B$63,$B$75,$B$87)</f>
        <v>3674.9749999999999</v>
      </c>
      <c r="E87" s="59">
        <f t="shared" si="2"/>
        <v>785.08300000000008</v>
      </c>
      <c r="F87" s="59">
        <f>AVERAGE($B$39,$B$51,$B$63,$B$75,$B$87)</f>
        <v>3289.0314857200001</v>
      </c>
      <c r="G87" s="17">
        <f t="shared" si="3"/>
        <v>1.1288108077163184E-2</v>
      </c>
    </row>
    <row r="88" spans="1:7" x14ac:dyDescent="0.25">
      <c r="A88" s="2">
        <v>42736</v>
      </c>
      <c r="B88" s="59">
        <v>2526.819</v>
      </c>
      <c r="C88" s="59">
        <f>MIN($B$28,$B$40,$B$52,$B$64,$B$76)</f>
        <v>1924.922</v>
      </c>
      <c r="D88" s="59">
        <f>MAX($B$28,$B$40,$B$52,$B$64,$B$76)</f>
        <v>2949.3049999999998</v>
      </c>
      <c r="E88" s="59">
        <f t="shared" si="2"/>
        <v>1024.3829999999998</v>
      </c>
      <c r="F88" s="59">
        <f>AVERAGE($B$28,$B$40,$B$52,$B$64,$B$76)</f>
        <v>2579.6800000000003</v>
      </c>
      <c r="G88" s="17">
        <f t="shared" si="3"/>
        <v>-2.0491301246666427E-2</v>
      </c>
    </row>
    <row r="89" spans="1:7" x14ac:dyDescent="0.25">
      <c r="A89" s="2">
        <v>42767</v>
      </c>
      <c r="B89" s="59">
        <v>1941.6679999999999</v>
      </c>
      <c r="C89" s="59">
        <f>MIN($B$29,$B$41,$B$53,$B$65,$B$77)</f>
        <v>1199.9870000000001</v>
      </c>
      <c r="D89" s="59">
        <f>MAX($B$29,$B$41,$B$53,$B$65,$B$77)</f>
        <v>2545.605</v>
      </c>
      <c r="E89" s="59">
        <f t="shared" si="2"/>
        <v>1345.6179999999999</v>
      </c>
      <c r="F89" s="59">
        <f>AVERAGE($B$29,$B$41,$B$53,$B$65,$B$77)</f>
        <v>1993.5642</v>
      </c>
      <c r="G89" s="17">
        <f t="shared" si="3"/>
        <v>-2.6031867947869491E-2</v>
      </c>
    </row>
    <row r="90" spans="1:7" x14ac:dyDescent="0.25">
      <c r="A90" s="2">
        <v>42795</v>
      </c>
      <c r="B90" s="59">
        <v>1745.2239999999999</v>
      </c>
      <c r="C90" s="59">
        <f>MIN($B$30,$B$42,$B$54,$B$66,$B$78)</f>
        <v>857.31</v>
      </c>
      <c r="D90" s="59">
        <f>MAX($B$30,$B$42,$B$54,$B$66,$B$78)</f>
        <v>2495.6930000000002</v>
      </c>
      <c r="E90" s="59">
        <f t="shared" si="2"/>
        <v>1638.3830000000003</v>
      </c>
      <c r="F90" s="59">
        <f>AVERAGE($B$30,$B$42,$B$54,$B$66,$B$78)</f>
        <v>1805.2222000000002</v>
      </c>
      <c r="G90" s="17">
        <f t="shared" si="3"/>
        <v>-3.3235908576794704E-2</v>
      </c>
    </row>
    <row r="91" spans="1:7" x14ac:dyDescent="0.25">
      <c r="A91" s="2">
        <v>42826</v>
      </c>
      <c r="B91" s="59">
        <v>1919.7260000000001</v>
      </c>
      <c r="C91" s="59">
        <f>MIN($B$31,$B$43,$B$55,$B$67,$B$79)</f>
        <v>1066.3800000000001</v>
      </c>
      <c r="D91" s="59">
        <f>MAX($B$31,$B$43,$B$55,$B$67,$B$79)</f>
        <v>2654.413</v>
      </c>
      <c r="E91" s="59">
        <f t="shared" si="2"/>
        <v>1588.0329999999999</v>
      </c>
      <c r="F91" s="59">
        <f>AVERAGE($B$31,$B$43,$B$55,$B$67,$B$79)</f>
        <v>1997.8306</v>
      </c>
      <c r="G91" s="17">
        <f t="shared" si="3"/>
        <v>-3.9094706027628101E-2</v>
      </c>
    </row>
    <row r="92" spans="1:7" x14ac:dyDescent="0.25">
      <c r="A92" s="2">
        <v>42856</v>
      </c>
      <c r="B92" s="59">
        <v>2283.9189999999999</v>
      </c>
      <c r="C92" s="59">
        <f>MIN($B$32,$B$44,$B$56,$B$68,$B$80)</f>
        <v>1547.944</v>
      </c>
      <c r="D92" s="59">
        <f>MAX($B$32,$B$44,$B$56,$B$68,$B$80)</f>
        <v>2975.49</v>
      </c>
      <c r="E92" s="59">
        <f t="shared" ref="E92:E111" si="4">D92-C92</f>
        <v>1427.5459999999998</v>
      </c>
      <c r="F92" s="59">
        <f>AVERAGE($B$32,$B$44,$B$56,$B$68,$B$80)</f>
        <v>2395.2691999999997</v>
      </c>
      <c r="G92" s="17">
        <f t="shared" ref="G92:G111" si="5">B92/F92-1</f>
        <v>-4.6487551378358583E-2</v>
      </c>
    </row>
    <row r="93" spans="1:7" x14ac:dyDescent="0.25">
      <c r="A93" s="2">
        <v>42887</v>
      </c>
      <c r="B93" s="59">
        <v>2580.6660000000002</v>
      </c>
      <c r="C93" s="59">
        <f>MIN($B$33,$B$45,$B$57,$B$69,$B$81)</f>
        <v>2005.4749999999999</v>
      </c>
      <c r="D93" s="59">
        <f>MAX($B$33,$B$45,$B$57,$B$69,$B$81)</f>
        <v>3196.587</v>
      </c>
      <c r="E93" s="59">
        <f t="shared" si="4"/>
        <v>1191.1120000000001</v>
      </c>
      <c r="F93" s="59">
        <f>AVERAGE($B$33,$B$45,$B$57,$B$69,$B$81)</f>
        <v>2723.1943999999994</v>
      </c>
      <c r="G93" s="17">
        <f t="shared" si="5"/>
        <v>-5.2338679897402596E-2</v>
      </c>
    </row>
    <row r="94" spans="1:7" x14ac:dyDescent="0.25">
      <c r="A94" s="2">
        <v>42917</v>
      </c>
      <c r="B94" s="59">
        <v>2805.4870000000001</v>
      </c>
      <c r="C94" s="59">
        <f>MIN($B$34,$B$46,$B$58,$B$70,$B$82)</f>
        <v>2399.9740000000002</v>
      </c>
      <c r="D94" s="59">
        <f>MAX($B$34,$B$46,$B$58,$B$70,$B$82)</f>
        <v>3329.0369999999998</v>
      </c>
      <c r="E94" s="59">
        <f t="shared" si="4"/>
        <v>929.06299999999965</v>
      </c>
      <c r="F94" s="59">
        <f>AVERAGE($B$34,$B$46,$B$58,$B$70,$B$82)</f>
        <v>2968.7539999999999</v>
      </c>
      <c r="G94" s="17">
        <f t="shared" si="5"/>
        <v>-5.4995125901303954E-2</v>
      </c>
    </row>
    <row r="95" spans="1:7" x14ac:dyDescent="0.25">
      <c r="A95" s="2">
        <v>42948</v>
      </c>
      <c r="B95" s="59">
        <v>3035.6170000000002</v>
      </c>
      <c r="C95" s="59">
        <f>MIN($B$35,$B$47,$B$59,$B$71,$B$83)</f>
        <v>2768.3980000000001</v>
      </c>
      <c r="D95" s="59">
        <f>MAX($B$35,$B$47,$B$59,$B$71,$B$83)</f>
        <v>3452.884</v>
      </c>
      <c r="E95" s="59">
        <f t="shared" si="4"/>
        <v>684.48599999999988</v>
      </c>
      <c r="F95" s="59">
        <f>AVERAGE($B$35,$B$47,$B$59,$B$71,$B$83)</f>
        <v>3217.8642</v>
      </c>
      <c r="G95" s="17">
        <f t="shared" si="5"/>
        <v>-5.6636075568384681E-2</v>
      </c>
    </row>
    <row r="96" spans="1:7" x14ac:dyDescent="0.25">
      <c r="A96" s="2">
        <v>42979</v>
      </c>
      <c r="B96" s="59">
        <v>3366.6570000000002</v>
      </c>
      <c r="C96" s="59">
        <f>MIN($B$36,$B$48,$B$60,$B$72,$B$84)</f>
        <v>3187.0160000000001</v>
      </c>
      <c r="D96" s="59">
        <f>MAX($B$36,$B$48,$B$60,$B$72,$B$84)</f>
        <v>3716.7809999999999</v>
      </c>
      <c r="E96" s="59">
        <f t="shared" si="4"/>
        <v>529.76499999999987</v>
      </c>
      <c r="F96" s="59">
        <f>AVERAGE($B$36,$B$48,$B$60,$B$72,$B$84)</f>
        <v>3556.7478000000001</v>
      </c>
      <c r="G96" s="17">
        <f t="shared" si="5"/>
        <v>-5.344511635039173E-2</v>
      </c>
    </row>
    <row r="97" spans="1:7" x14ac:dyDescent="0.25">
      <c r="A97" s="2">
        <v>43009</v>
      </c>
      <c r="B97" s="59">
        <v>3667.462</v>
      </c>
      <c r="C97" s="59">
        <f>MIN($B$37,$B$49,$B$61,$B$73,$B$85)</f>
        <v>3587.27</v>
      </c>
      <c r="D97" s="59">
        <f>MAX($B$37,$B$49,$B$61,$B$73,$B$85)</f>
        <v>4024.5010000000002</v>
      </c>
      <c r="E97" s="59">
        <f t="shared" si="4"/>
        <v>437.23100000000022</v>
      </c>
      <c r="F97" s="59">
        <f>AVERAGE($B$37,$B$49,$B$61,$B$73,$B$85)</f>
        <v>3861.7184000000002</v>
      </c>
      <c r="G97" s="17">
        <f t="shared" si="5"/>
        <v>-5.0303098226944787E-2</v>
      </c>
    </row>
    <row r="98" spans="1:7" x14ac:dyDescent="0.25">
      <c r="A98" s="2">
        <v>43040</v>
      </c>
      <c r="B98" s="59">
        <v>3587.922</v>
      </c>
      <c r="C98" s="59">
        <f>MIN($B$38,$B$50,$B$62,$B$74,$B$86)</f>
        <v>3426.8679999999999</v>
      </c>
      <c r="D98" s="59">
        <f>MAX($B$38,$B$50,$B$62,$B$74,$B$86)</f>
        <v>3982.9861428999998</v>
      </c>
      <c r="E98" s="59">
        <f t="shared" si="4"/>
        <v>556.11814289999984</v>
      </c>
      <c r="F98" s="59">
        <f>AVERAGE($B$38,$B$50,$B$62,$B$74,$B$86)</f>
        <v>3749.9128285799998</v>
      </c>
      <c r="G98" s="17">
        <f t="shared" si="5"/>
        <v>-4.3198558469248916E-2</v>
      </c>
    </row>
    <row r="99" spans="1:7" x14ac:dyDescent="0.25">
      <c r="A99" s="2">
        <v>43070</v>
      </c>
      <c r="B99" s="59">
        <v>3068.2379999999998</v>
      </c>
      <c r="C99" s="59">
        <f>MIN($B$39,$B$51,$B$63,$B$75,$B$87)</f>
        <v>2889.8919999999998</v>
      </c>
      <c r="D99" s="59">
        <f>MAX($B$39,$B$51,$B$63,$B$75,$B$87)</f>
        <v>3674.9749999999999</v>
      </c>
      <c r="E99" s="59">
        <f t="shared" si="4"/>
        <v>785.08300000000008</v>
      </c>
      <c r="F99" s="59">
        <f>AVERAGE($B$39,$B$51,$B$63,$B$75,$B$87)</f>
        <v>3289.0314857200001</v>
      </c>
      <c r="G99" s="17">
        <f t="shared" si="5"/>
        <v>-6.7130243866202033E-2</v>
      </c>
    </row>
    <row r="100" spans="1:7" x14ac:dyDescent="0.25">
      <c r="A100" s="2">
        <v>43101</v>
      </c>
      <c r="B100" s="59">
        <v>2319.232</v>
      </c>
      <c r="C100" s="59">
        <f>MIN($B$28,$B$40,$B$52,$B$64,$B$76)</f>
        <v>1924.922</v>
      </c>
      <c r="D100" s="59">
        <f>MAX($B$28,$B$40,$B$52,$B$64,$B$76)</f>
        <v>2949.3049999999998</v>
      </c>
      <c r="E100" s="59">
        <f t="shared" si="4"/>
        <v>1024.3829999999998</v>
      </c>
      <c r="F100" s="59">
        <f>AVERAGE($B$28,$B$40,$B$52,$B$64,$B$76)</f>
        <v>2579.6800000000003</v>
      </c>
      <c r="G100" s="17">
        <f t="shared" si="5"/>
        <v>-0.10096135954847119</v>
      </c>
    </row>
    <row r="101" spans="1:7" x14ac:dyDescent="0.25">
      <c r="A101" s="2">
        <v>43132</v>
      </c>
      <c r="B101" s="59">
        <v>1752.191</v>
      </c>
      <c r="C101" s="59">
        <f>MIN($B$29,$B$41,$B$53,$B$65,$B$77)</f>
        <v>1199.9870000000001</v>
      </c>
      <c r="D101" s="59">
        <f>MAX($B$29,$B$41,$B$53,$B$65,$B$77)</f>
        <v>2545.605</v>
      </c>
      <c r="E101" s="59">
        <f t="shared" si="4"/>
        <v>1345.6179999999999</v>
      </c>
      <c r="F101" s="59">
        <f>AVERAGE($B$29,$B$41,$B$53,$B$65,$B$77)</f>
        <v>1993.5642</v>
      </c>
      <c r="G101" s="17">
        <f t="shared" si="5"/>
        <v>-0.12107621113982681</v>
      </c>
    </row>
    <row r="102" spans="1:7" x14ac:dyDescent="0.25">
      <c r="A102" s="2">
        <v>43160</v>
      </c>
      <c r="B102" s="59">
        <v>1558.5170000000001</v>
      </c>
      <c r="C102" s="59">
        <f>MIN($B$30,$B$42,$B$54,$B$66,$B$78)</f>
        <v>857.31</v>
      </c>
      <c r="D102" s="59">
        <f>MAX($B$30,$B$42,$B$54,$B$66,$B$78)</f>
        <v>2495.6930000000002</v>
      </c>
      <c r="E102" s="59">
        <f t="shared" si="4"/>
        <v>1638.3830000000003</v>
      </c>
      <c r="F102" s="59">
        <f>AVERAGE($B$30,$B$42,$B$54,$B$66,$B$78)</f>
        <v>1805.2222000000002</v>
      </c>
      <c r="G102" s="17">
        <f t="shared" si="5"/>
        <v>-0.1366619577357292</v>
      </c>
    </row>
    <row r="103" spans="1:7" x14ac:dyDescent="0.25">
      <c r="A103" s="2">
        <v>43191</v>
      </c>
      <c r="B103" s="59">
        <v>1730.2090000000001</v>
      </c>
      <c r="C103" s="59">
        <f>MIN($B$31,$B$43,$B$55,$B$67,$B$79)</f>
        <v>1066.3800000000001</v>
      </c>
      <c r="D103" s="59">
        <f>MAX($B$31,$B$43,$B$55,$B$67,$B$79)</f>
        <v>2654.413</v>
      </c>
      <c r="E103" s="59">
        <f t="shared" si="4"/>
        <v>1588.0329999999999</v>
      </c>
      <c r="F103" s="59">
        <f>AVERAGE($B$31,$B$43,$B$55,$B$67,$B$79)</f>
        <v>1997.8306</v>
      </c>
      <c r="G103" s="17">
        <f t="shared" si="5"/>
        <v>-0.13395610218403897</v>
      </c>
    </row>
    <row r="104" spans="1:7" x14ac:dyDescent="0.25">
      <c r="A104" s="2">
        <v>43221</v>
      </c>
      <c r="B104" s="59">
        <v>2105.1120000000001</v>
      </c>
      <c r="C104" s="59">
        <f>MIN($B$32,$B$44,$B$56,$B$68,$B$80)</f>
        <v>1547.944</v>
      </c>
      <c r="D104" s="59">
        <f>MAX($B$32,$B$44,$B$56,$B$68,$B$80)</f>
        <v>2975.49</v>
      </c>
      <c r="E104" s="59">
        <f t="shared" si="4"/>
        <v>1427.5459999999998</v>
      </c>
      <c r="F104" s="59">
        <f>AVERAGE($B$32,$B$44,$B$56,$B$68,$B$80)</f>
        <v>2395.2691999999997</v>
      </c>
      <c r="G104" s="17">
        <f t="shared" si="5"/>
        <v>-0.12113761576360593</v>
      </c>
    </row>
    <row r="105" spans="1:7" x14ac:dyDescent="0.25">
      <c r="A105" s="2">
        <v>43252</v>
      </c>
      <c r="B105" s="59">
        <v>2418.9009999999998</v>
      </c>
      <c r="C105" s="59">
        <f>MIN($B$33,$B$45,$B$57,$B$69,$B$81)</f>
        <v>2005.4749999999999</v>
      </c>
      <c r="D105" s="59">
        <f>MAX($B$33,$B$45,$B$57,$B$69,$B$81)</f>
        <v>3196.587</v>
      </c>
      <c r="E105" s="59">
        <f t="shared" si="4"/>
        <v>1191.1120000000001</v>
      </c>
      <c r="F105" s="59">
        <f>AVERAGE($B$33,$B$45,$B$57,$B$69,$B$81)</f>
        <v>2723.1943999999994</v>
      </c>
      <c r="G105" s="17">
        <f t="shared" si="5"/>
        <v>-0.11174134318137541</v>
      </c>
    </row>
    <row r="106" spans="1:7" x14ac:dyDescent="0.25">
      <c r="A106" s="2">
        <v>43282</v>
      </c>
      <c r="B106" s="59">
        <v>2649.9589999999998</v>
      </c>
      <c r="C106" s="59">
        <f>MIN($B$34,$B$46,$B$58,$B$70,$B$82)</f>
        <v>2399.9740000000002</v>
      </c>
      <c r="D106" s="59">
        <f>MAX($B$34,$B$46,$B$58,$B$70,$B$82)</f>
        <v>3329.0369999999998</v>
      </c>
      <c r="E106" s="59">
        <f t="shared" si="4"/>
        <v>929.06299999999965</v>
      </c>
      <c r="F106" s="59">
        <f>AVERAGE($B$34,$B$46,$B$58,$B$70,$B$82)</f>
        <v>2968.7539999999999</v>
      </c>
      <c r="G106" s="17">
        <f t="shared" si="5"/>
        <v>-0.10738343426232022</v>
      </c>
    </row>
    <row r="107" spans="1:7" x14ac:dyDescent="0.25">
      <c r="A107" s="2">
        <v>43313</v>
      </c>
      <c r="B107" s="59">
        <v>2871.4059999999999</v>
      </c>
      <c r="C107" s="59">
        <f>MIN($B$35,$B$47,$B$59,$B$71,$B$83)</f>
        <v>2768.3980000000001</v>
      </c>
      <c r="D107" s="59">
        <f>MAX($B$35,$B$47,$B$59,$B$71,$B$83)</f>
        <v>3452.884</v>
      </c>
      <c r="E107" s="59">
        <f t="shared" si="4"/>
        <v>684.48599999999988</v>
      </c>
      <c r="F107" s="59">
        <f>AVERAGE($B$35,$B$47,$B$59,$B$71,$B$83)</f>
        <v>3217.8642</v>
      </c>
      <c r="G107" s="17">
        <f t="shared" si="5"/>
        <v>-0.10766712902303333</v>
      </c>
    </row>
    <row r="108" spans="1:7" x14ac:dyDescent="0.25">
      <c r="A108" s="2">
        <v>43344</v>
      </c>
      <c r="B108" s="59">
        <v>3211.5430000000001</v>
      </c>
      <c r="C108" s="59">
        <f>MIN($B$36,$B$48,$B$60,$B$72,$B$84)</f>
        <v>3187.0160000000001</v>
      </c>
      <c r="D108" s="59">
        <f>MAX($B$36,$B$48,$B$60,$B$72,$B$84)</f>
        <v>3716.7809999999999</v>
      </c>
      <c r="E108" s="59">
        <f t="shared" si="4"/>
        <v>529.76499999999987</v>
      </c>
      <c r="F108" s="59">
        <f>AVERAGE($B$36,$B$48,$B$60,$B$72,$B$84)</f>
        <v>3556.7478000000001</v>
      </c>
      <c r="G108" s="17">
        <f t="shared" si="5"/>
        <v>-9.7056305201060344E-2</v>
      </c>
    </row>
    <row r="109" spans="1:7" x14ac:dyDescent="0.25">
      <c r="A109" s="2">
        <v>43374</v>
      </c>
      <c r="B109" s="59">
        <v>3518.4749999999999</v>
      </c>
      <c r="C109" s="59">
        <f>MIN($B$37,$B$49,$B$61,$B$73,$B$85)</f>
        <v>3587.27</v>
      </c>
      <c r="D109" s="59">
        <f>MAX($B$37,$B$49,$B$61,$B$73,$B$85)</f>
        <v>4024.5010000000002</v>
      </c>
      <c r="E109" s="59">
        <f t="shared" si="4"/>
        <v>437.23100000000022</v>
      </c>
      <c r="F109" s="59">
        <f>AVERAGE($B$37,$B$49,$B$61,$B$73,$B$85)</f>
        <v>3861.7184000000002</v>
      </c>
      <c r="G109" s="17">
        <f t="shared" si="5"/>
        <v>-8.8883591304845133E-2</v>
      </c>
    </row>
    <row r="110" spans="1:7" x14ac:dyDescent="0.25">
      <c r="A110" s="2">
        <v>43405</v>
      </c>
      <c r="B110" s="59">
        <v>3444.482</v>
      </c>
      <c r="C110" s="59">
        <f>MIN($B$38,$B$50,$B$62,$B$74,$B$86)</f>
        <v>3426.8679999999999</v>
      </c>
      <c r="D110" s="59">
        <f>MAX($B$38,$B$50,$B$62,$B$74,$B$86)</f>
        <v>3982.9861428999998</v>
      </c>
      <c r="E110" s="59">
        <f t="shared" si="4"/>
        <v>556.11814289999984</v>
      </c>
      <c r="F110" s="59">
        <f>AVERAGE($B$38,$B$50,$B$62,$B$74,$B$86)</f>
        <v>3749.9128285799998</v>
      </c>
      <c r="G110" s="17">
        <f t="shared" si="5"/>
        <v>-8.145011432056648E-2</v>
      </c>
    </row>
    <row r="111" spans="1:7" x14ac:dyDescent="0.25">
      <c r="A111" s="84">
        <v>43435</v>
      </c>
      <c r="B111" s="96">
        <v>2934.0819999999999</v>
      </c>
      <c r="C111" s="96">
        <f>MIN($B$39,$B$51,$B$63,$B$75,$B$87)</f>
        <v>2889.8919999999998</v>
      </c>
      <c r="D111" s="96">
        <f>MAX($B$39,$B$51,$B$63,$B$75,$B$87)</f>
        <v>3674.9749999999999</v>
      </c>
      <c r="E111" s="96">
        <f t="shared" si="4"/>
        <v>785.08300000000008</v>
      </c>
      <c r="F111" s="96">
        <f>AVERAGE($B$39,$B$51,$B$63,$B$75,$B$87)</f>
        <v>3289.0314857200001</v>
      </c>
      <c r="G111" s="97">
        <f t="shared" si="5"/>
        <v>-0.10791915105133099</v>
      </c>
    </row>
    <row r="112" spans="1:7" x14ac:dyDescent="0.25">
      <c r="A112" t="s">
        <v>361</v>
      </c>
    </row>
    <row r="113" spans="1:2" x14ac:dyDescent="0.25">
      <c r="A113" t="s">
        <v>393</v>
      </c>
    </row>
    <row r="114" spans="1:2" x14ac:dyDescent="0.25">
      <c r="A114" s="21" t="s">
        <v>84</v>
      </c>
      <c r="B114" s="2" t="s">
        <v>395</v>
      </c>
    </row>
    <row r="115" spans="1:2" x14ac:dyDescent="0.25">
      <c r="A115"/>
    </row>
    <row r="116" spans="1:2" x14ac:dyDescent="0.25">
      <c r="A116" s="5"/>
      <c r="B116" s="6" t="s">
        <v>0</v>
      </c>
    </row>
    <row r="117" spans="1:2" x14ac:dyDescent="0.25">
      <c r="A117" s="3">
        <v>48.5</v>
      </c>
      <c r="B117" s="147">
        <v>-0.6</v>
      </c>
    </row>
    <row r="118" spans="1:2" x14ac:dyDescent="0.25">
      <c r="A118" s="3">
        <v>48.5</v>
      </c>
      <c r="B118" s="147">
        <v>1.2</v>
      </c>
    </row>
  </sheetData>
  <mergeCells count="2">
    <mergeCell ref="C26:G26"/>
    <mergeCell ref="B25:G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4" fitToHeight="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M8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8" t="s">
        <v>132</v>
      </c>
      <c r="E25" s="218"/>
      <c r="F25" s="218"/>
      <c r="G25" s="218"/>
      <c r="H25" s="218"/>
      <c r="I25" s="47"/>
      <c r="J25" s="218" t="s">
        <v>133</v>
      </c>
      <c r="K25" s="218"/>
      <c r="L25" s="218"/>
      <c r="M25" s="218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128</v>
      </c>
      <c r="D27" s="131">
        <v>851.60185951000005</v>
      </c>
      <c r="E27" s="131">
        <v>738.44408267999995</v>
      </c>
      <c r="F27" s="131">
        <v>678.70015167999998</v>
      </c>
      <c r="G27" s="131">
        <v>720.03610000000003</v>
      </c>
      <c r="H27" s="131">
        <v>709.52058</v>
      </c>
      <c r="I27" s="15"/>
      <c r="J27" s="16">
        <f t="shared" ref="J27:M30" si="0">E27-D27</f>
        <v>-113.1577768300001</v>
      </c>
      <c r="K27" s="16">
        <f t="shared" si="0"/>
        <v>-59.743930999999975</v>
      </c>
      <c r="L27" s="16">
        <f t="shared" si="0"/>
        <v>41.335948320000057</v>
      </c>
      <c r="M27" s="16">
        <f t="shared" si="0"/>
        <v>-10.515520000000038</v>
      </c>
    </row>
    <row r="28" spans="2:13" x14ac:dyDescent="0.25">
      <c r="C28" s="14" t="s">
        <v>99</v>
      </c>
      <c r="D28" s="131">
        <v>44.832983906000003</v>
      </c>
      <c r="E28" s="131">
        <v>39.962199972999997</v>
      </c>
      <c r="F28" s="131">
        <v>37.472967418000003</v>
      </c>
      <c r="G28" s="131">
        <v>34.736038999999998</v>
      </c>
      <c r="H28" s="131">
        <v>36.038626000000001</v>
      </c>
      <c r="I28" s="15"/>
      <c r="J28" s="16">
        <f t="shared" si="0"/>
        <v>-4.8707839330000056</v>
      </c>
      <c r="K28" s="16">
        <f t="shared" si="0"/>
        <v>-2.4892325549999939</v>
      </c>
      <c r="L28" s="16">
        <f t="shared" si="0"/>
        <v>-2.7369284180000051</v>
      </c>
      <c r="M28" s="16">
        <f t="shared" si="0"/>
        <v>1.3025870000000026</v>
      </c>
    </row>
    <row r="29" spans="2:13" x14ac:dyDescent="0.25">
      <c r="C29" s="14" t="s">
        <v>100</v>
      </c>
      <c r="D29" s="131">
        <v>21.29663498</v>
      </c>
      <c r="E29" s="131">
        <v>19.708397043000002</v>
      </c>
      <c r="F29" s="131">
        <v>18.244261000000002</v>
      </c>
      <c r="G29" s="131">
        <v>18.834745000000002</v>
      </c>
      <c r="H29" s="131">
        <v>19.053241</v>
      </c>
      <c r="I29" s="15"/>
      <c r="J29" s="16">
        <f t="shared" si="0"/>
        <v>-1.5882379369999988</v>
      </c>
      <c r="K29" s="16">
        <f t="shared" si="0"/>
        <v>-1.4641360429999999</v>
      </c>
      <c r="L29" s="16">
        <f t="shared" si="0"/>
        <v>0.59048400000000001</v>
      </c>
      <c r="M29" s="16">
        <f t="shared" si="0"/>
        <v>0.21849599999999825</v>
      </c>
    </row>
    <row r="30" spans="2:13" x14ac:dyDescent="0.25">
      <c r="B30" s="12"/>
      <c r="C30" s="89" t="s">
        <v>98</v>
      </c>
      <c r="D30" s="135">
        <v>917.73147840000001</v>
      </c>
      <c r="E30" s="135">
        <v>798.11467970000001</v>
      </c>
      <c r="F30" s="135">
        <v>734.41739329999996</v>
      </c>
      <c r="G30" s="135">
        <v>773.60688000000005</v>
      </c>
      <c r="H30" s="135">
        <v>764.61243000000002</v>
      </c>
      <c r="I30" s="95"/>
      <c r="J30" s="94">
        <f t="shared" si="0"/>
        <v>-119.6167987</v>
      </c>
      <c r="K30" s="94">
        <f t="shared" si="0"/>
        <v>-63.697286400000053</v>
      </c>
      <c r="L30" s="94">
        <f t="shared" si="0"/>
        <v>39.189486700000089</v>
      </c>
      <c r="M30" s="94">
        <f t="shared" si="0"/>
        <v>-8.9944500000000289</v>
      </c>
    </row>
    <row r="31" spans="2:13" x14ac:dyDescent="0.25">
      <c r="B31" t="s">
        <v>361</v>
      </c>
      <c r="E31" s="14"/>
      <c r="J31" s="14"/>
      <c r="K31" s="35"/>
      <c r="L31" s="35"/>
      <c r="M31" s="35"/>
    </row>
    <row r="32" spans="2:13" x14ac:dyDescent="0.25">
      <c r="D32" s="14"/>
      <c r="E32" s="17"/>
      <c r="F32" s="17"/>
      <c r="G32" s="17"/>
    </row>
    <row r="34" spans="2:4" x14ac:dyDescent="0.25">
      <c r="B34" s="30" t="s">
        <v>134</v>
      </c>
      <c r="C34" s="30"/>
      <c r="D34" s="30"/>
    </row>
    <row r="35" spans="2:4" x14ac:dyDescent="0.25">
      <c r="B35" s="6"/>
      <c r="C35" s="57" t="s">
        <v>123</v>
      </c>
      <c r="D35" s="57" t="s">
        <v>0</v>
      </c>
    </row>
    <row r="36" spans="2:4" x14ac:dyDescent="0.25">
      <c r="B36" s="2">
        <v>42005</v>
      </c>
      <c r="C36" s="134">
        <v>76.894689783999993</v>
      </c>
      <c r="D36" s="134" t="e">
        <v>#N/A</v>
      </c>
    </row>
    <row r="37" spans="2:4" x14ac:dyDescent="0.25">
      <c r="B37" s="2">
        <v>42036</v>
      </c>
      <c r="C37" s="134">
        <v>72.317598724000007</v>
      </c>
      <c r="D37" s="134" t="e">
        <v>#N/A</v>
      </c>
    </row>
    <row r="38" spans="2:4" x14ac:dyDescent="0.25">
      <c r="B38" s="2">
        <v>42064</v>
      </c>
      <c r="C38" s="134">
        <v>63.559966283000001</v>
      </c>
      <c r="D38" s="134" t="e">
        <v>#N/A</v>
      </c>
    </row>
    <row r="39" spans="2:4" x14ac:dyDescent="0.25">
      <c r="B39" s="2">
        <v>42095</v>
      </c>
      <c r="C39" s="134">
        <v>53.207419049999999</v>
      </c>
      <c r="D39" s="134" t="e">
        <v>#N/A</v>
      </c>
    </row>
    <row r="40" spans="2:4" x14ac:dyDescent="0.25">
      <c r="B40" s="2">
        <v>42125</v>
      </c>
      <c r="C40" s="134">
        <v>61.923189532999999</v>
      </c>
      <c r="D40" s="134" t="e">
        <v>#N/A</v>
      </c>
    </row>
    <row r="41" spans="2:4" x14ac:dyDescent="0.25">
      <c r="B41" s="2">
        <v>42156</v>
      </c>
      <c r="C41" s="134">
        <v>73.844880239999995</v>
      </c>
      <c r="D41" s="134" t="e">
        <v>#N/A</v>
      </c>
    </row>
    <row r="42" spans="2:4" x14ac:dyDescent="0.25">
      <c r="B42" s="2">
        <v>42186</v>
      </c>
      <c r="C42" s="134">
        <v>81.448948888000004</v>
      </c>
      <c r="D42" s="134" t="e">
        <v>#N/A</v>
      </c>
    </row>
    <row r="43" spans="2:4" x14ac:dyDescent="0.25">
      <c r="B43" s="2">
        <v>42217</v>
      </c>
      <c r="C43" s="134">
        <v>78.574441152000006</v>
      </c>
      <c r="D43" s="134" t="e">
        <v>#N/A</v>
      </c>
    </row>
    <row r="44" spans="2:4" x14ac:dyDescent="0.25">
      <c r="B44" s="2">
        <v>42248</v>
      </c>
      <c r="C44" s="134">
        <v>69.369491819999993</v>
      </c>
      <c r="D44" s="134" t="e">
        <v>#N/A</v>
      </c>
    </row>
    <row r="45" spans="2:4" x14ac:dyDescent="0.25">
      <c r="B45" s="2">
        <v>42278</v>
      </c>
      <c r="C45" s="134">
        <v>58.404551583</v>
      </c>
      <c r="D45" s="134" t="e">
        <v>#N/A</v>
      </c>
    </row>
    <row r="46" spans="2:4" x14ac:dyDescent="0.25">
      <c r="B46" s="2">
        <v>42309</v>
      </c>
      <c r="C46" s="134">
        <v>53.639953409999997</v>
      </c>
      <c r="D46" s="134" t="e">
        <v>#N/A</v>
      </c>
    </row>
    <row r="47" spans="2:4" x14ac:dyDescent="0.25">
      <c r="B47" s="2">
        <v>42339</v>
      </c>
      <c r="C47" s="134">
        <v>54.929549233000003</v>
      </c>
      <c r="D47" s="134" t="e">
        <v>#N/A</v>
      </c>
    </row>
    <row r="48" spans="2:4" x14ac:dyDescent="0.25">
      <c r="B48" s="2">
        <v>42370</v>
      </c>
      <c r="C48" s="134">
        <v>67.187502706999993</v>
      </c>
      <c r="D48" s="134" t="e">
        <v>#N/A</v>
      </c>
    </row>
    <row r="49" spans="2:4" x14ac:dyDescent="0.25">
      <c r="B49" s="2">
        <v>42401</v>
      </c>
      <c r="C49" s="134">
        <v>55.585182905000003</v>
      </c>
      <c r="D49" s="134" t="e">
        <v>#N/A</v>
      </c>
    </row>
    <row r="50" spans="2:4" x14ac:dyDescent="0.25">
      <c r="B50" s="2">
        <v>42430</v>
      </c>
      <c r="C50" s="134">
        <v>44.618475924999998</v>
      </c>
      <c r="D50" s="134" t="e">
        <v>#N/A</v>
      </c>
    </row>
    <row r="51" spans="2:4" x14ac:dyDescent="0.25">
      <c r="B51" s="2">
        <v>42461</v>
      </c>
      <c r="C51" s="134">
        <v>43.375005029999997</v>
      </c>
      <c r="D51" s="134" t="e">
        <v>#N/A</v>
      </c>
    </row>
    <row r="52" spans="2:4" x14ac:dyDescent="0.25">
      <c r="B52" s="2">
        <v>42491</v>
      </c>
      <c r="C52" s="134">
        <v>49.353578519999999</v>
      </c>
      <c r="D52" s="134" t="e">
        <v>#N/A</v>
      </c>
    </row>
    <row r="53" spans="2:4" x14ac:dyDescent="0.25">
      <c r="B53" s="2">
        <v>42522</v>
      </c>
      <c r="C53" s="134">
        <v>67.73449857</v>
      </c>
      <c r="D53" s="134" t="e">
        <v>#N/A</v>
      </c>
    </row>
    <row r="54" spans="2:4" x14ac:dyDescent="0.25">
      <c r="B54" s="2">
        <v>42552</v>
      </c>
      <c r="C54" s="134">
        <v>78.758535675000005</v>
      </c>
      <c r="D54" s="134" t="e">
        <v>#N/A</v>
      </c>
    </row>
    <row r="55" spans="2:4" x14ac:dyDescent="0.25">
      <c r="B55" s="2">
        <v>42583</v>
      </c>
      <c r="C55" s="134">
        <v>78.511890622999999</v>
      </c>
      <c r="D55" s="134" t="e">
        <v>#N/A</v>
      </c>
    </row>
    <row r="56" spans="2:4" x14ac:dyDescent="0.25">
      <c r="B56" s="2">
        <v>42614</v>
      </c>
      <c r="C56" s="134">
        <v>66.813819809999998</v>
      </c>
      <c r="D56" s="134" t="e">
        <v>#N/A</v>
      </c>
    </row>
    <row r="57" spans="2:4" x14ac:dyDescent="0.25">
      <c r="B57" s="2">
        <v>42644</v>
      </c>
      <c r="C57" s="134">
        <v>59.319074895999996</v>
      </c>
      <c r="D57" s="134" t="e">
        <v>#N/A</v>
      </c>
    </row>
    <row r="58" spans="2:4" x14ac:dyDescent="0.25">
      <c r="B58" s="2">
        <v>42675</v>
      </c>
      <c r="C58" s="134">
        <v>51.523936200000001</v>
      </c>
      <c r="D58" s="134" t="e">
        <v>#N/A</v>
      </c>
    </row>
    <row r="59" spans="2:4" x14ac:dyDescent="0.25">
      <c r="B59" s="2">
        <v>42705</v>
      </c>
      <c r="C59" s="134">
        <v>71.635892440000006</v>
      </c>
      <c r="D59" s="134">
        <v>71.635892440000006</v>
      </c>
    </row>
    <row r="60" spans="2:4" x14ac:dyDescent="0.25">
      <c r="B60" s="2">
        <v>42736</v>
      </c>
      <c r="C60" s="134" t="e">
        <v>#N/A</v>
      </c>
      <c r="D60" s="134">
        <v>72.690989999999999</v>
      </c>
    </row>
    <row r="61" spans="2:4" x14ac:dyDescent="0.25">
      <c r="B61" s="2">
        <v>42767</v>
      </c>
      <c r="C61" s="134" t="e">
        <v>#N/A</v>
      </c>
      <c r="D61" s="134">
        <v>61.127839999999999</v>
      </c>
    </row>
    <row r="62" spans="2:4" x14ac:dyDescent="0.25">
      <c r="B62" s="2">
        <v>42795</v>
      </c>
      <c r="C62" s="134" t="e">
        <v>#N/A</v>
      </c>
      <c r="D62" s="134">
        <v>58.281370000000003</v>
      </c>
    </row>
    <row r="63" spans="2:4" x14ac:dyDescent="0.25">
      <c r="B63" s="2">
        <v>42826</v>
      </c>
      <c r="C63" s="134" t="e">
        <v>#N/A</v>
      </c>
      <c r="D63" s="134">
        <v>51.912430000000001</v>
      </c>
    </row>
    <row r="64" spans="2:4" x14ac:dyDescent="0.25">
      <c r="B64" s="2">
        <v>42856</v>
      </c>
      <c r="C64" s="134" t="e">
        <v>#N/A</v>
      </c>
      <c r="D64" s="134">
        <v>56.07734</v>
      </c>
    </row>
    <row r="65" spans="2:4" x14ac:dyDescent="0.25">
      <c r="B65" s="2">
        <v>42887</v>
      </c>
      <c r="C65" s="134" t="e">
        <v>#N/A</v>
      </c>
      <c r="D65" s="134">
        <v>64.861180000000004</v>
      </c>
    </row>
    <row r="66" spans="2:4" x14ac:dyDescent="0.25">
      <c r="B66" s="2">
        <v>42917</v>
      </c>
      <c r="C66" s="134" t="e">
        <v>#N/A</v>
      </c>
      <c r="D66" s="134">
        <v>76.659710000000004</v>
      </c>
    </row>
    <row r="67" spans="2:4" x14ac:dyDescent="0.25">
      <c r="B67" s="2">
        <v>42948</v>
      </c>
      <c r="C67" s="134" t="e">
        <v>#N/A</v>
      </c>
      <c r="D67" s="134">
        <v>78.658929999999998</v>
      </c>
    </row>
    <row r="68" spans="2:4" x14ac:dyDescent="0.25">
      <c r="B68" s="2">
        <v>42979</v>
      </c>
      <c r="C68" s="134" t="e">
        <v>#N/A</v>
      </c>
      <c r="D68" s="134">
        <v>63.670990000000003</v>
      </c>
    </row>
    <row r="69" spans="2:4" x14ac:dyDescent="0.25">
      <c r="B69" s="2">
        <v>43009</v>
      </c>
      <c r="C69" s="134" t="e">
        <v>#N/A</v>
      </c>
      <c r="D69" s="134">
        <v>58.625979999999998</v>
      </c>
    </row>
    <row r="70" spans="2:4" x14ac:dyDescent="0.25">
      <c r="B70" s="2">
        <v>43040</v>
      </c>
      <c r="C70" s="134" t="e">
        <v>#N/A</v>
      </c>
      <c r="D70" s="134">
        <v>57.887520000000002</v>
      </c>
    </row>
    <row r="71" spans="2:4" x14ac:dyDescent="0.25">
      <c r="B71" s="2">
        <v>43070</v>
      </c>
      <c r="C71" s="134" t="e">
        <v>#N/A</v>
      </c>
      <c r="D71" s="134">
        <v>73.152600000000007</v>
      </c>
    </row>
    <row r="72" spans="2:4" x14ac:dyDescent="0.25">
      <c r="B72" s="2">
        <v>43101</v>
      </c>
      <c r="C72" s="134" t="e">
        <v>#N/A</v>
      </c>
      <c r="D72" s="134">
        <v>71.576319999999996</v>
      </c>
    </row>
    <row r="73" spans="2:4" x14ac:dyDescent="0.25">
      <c r="B73" s="2">
        <v>43132</v>
      </c>
      <c r="C73" s="134" t="e">
        <v>#N/A</v>
      </c>
      <c r="D73" s="134">
        <v>59.69314</v>
      </c>
    </row>
    <row r="74" spans="2:4" x14ac:dyDescent="0.25">
      <c r="B74" s="2">
        <v>43160</v>
      </c>
      <c r="C74" s="134" t="e">
        <v>#N/A</v>
      </c>
      <c r="D74" s="134">
        <v>56.973599999999998</v>
      </c>
    </row>
    <row r="75" spans="2:4" x14ac:dyDescent="0.25">
      <c r="B75" s="2">
        <v>43191</v>
      </c>
      <c r="C75" s="134" t="e">
        <v>#N/A</v>
      </c>
      <c r="D75" s="134">
        <v>50.622570000000003</v>
      </c>
    </row>
    <row r="76" spans="2:4" x14ac:dyDescent="0.25">
      <c r="B76" s="2">
        <v>43221</v>
      </c>
      <c r="C76" s="134" t="e">
        <v>#N/A</v>
      </c>
      <c r="D76" s="134">
        <v>54.648130000000002</v>
      </c>
    </row>
    <row r="77" spans="2:4" x14ac:dyDescent="0.25">
      <c r="B77" s="2">
        <v>43252</v>
      </c>
      <c r="C77" s="134" t="e">
        <v>#N/A</v>
      </c>
      <c r="D77" s="134">
        <v>63.921340000000001</v>
      </c>
    </row>
    <row r="78" spans="2:4" x14ac:dyDescent="0.25">
      <c r="B78" s="2">
        <v>43282</v>
      </c>
      <c r="C78" s="134" t="e">
        <v>#N/A</v>
      </c>
      <c r="D78" s="134">
        <v>75.882890000000003</v>
      </c>
    </row>
    <row r="79" spans="2:4" x14ac:dyDescent="0.25">
      <c r="B79" s="2">
        <v>43313</v>
      </c>
      <c r="C79" s="134" t="e">
        <v>#N/A</v>
      </c>
      <c r="D79" s="134">
        <v>77.965339999999998</v>
      </c>
    </row>
    <row r="80" spans="2:4" x14ac:dyDescent="0.25">
      <c r="B80" s="2">
        <v>43344</v>
      </c>
      <c r="C80" s="134" t="e">
        <v>#N/A</v>
      </c>
      <c r="D80" s="134">
        <v>63.266120000000001</v>
      </c>
    </row>
    <row r="81" spans="2:4" x14ac:dyDescent="0.25">
      <c r="B81" s="2">
        <v>43374</v>
      </c>
      <c r="C81" s="134" t="e">
        <v>#N/A</v>
      </c>
      <c r="D81" s="134">
        <v>58.280549999999998</v>
      </c>
    </row>
    <row r="82" spans="2:4" x14ac:dyDescent="0.25">
      <c r="B82" s="2">
        <v>43405</v>
      </c>
      <c r="C82" s="134" t="e">
        <v>#N/A</v>
      </c>
      <c r="D82" s="134">
        <v>57.647219999999997</v>
      </c>
    </row>
    <row r="83" spans="2:4" x14ac:dyDescent="0.25">
      <c r="B83" s="84">
        <v>43435</v>
      </c>
      <c r="C83" s="98" t="e">
        <v>#N/A</v>
      </c>
      <c r="D83" s="98">
        <v>74.135210000000001</v>
      </c>
    </row>
  </sheetData>
  <mergeCells count="2">
    <mergeCell ref="D25:H25"/>
    <mergeCell ref="J25:M25"/>
  </mergeCells>
  <phoneticPr fontId="7" type="noConversion"/>
  <conditionalFormatting sqref="C36:D83">
    <cfRule type="expression" dxfId="7" priority="2" stopIfTrue="1">
      <formula>ISNA(C36)</formula>
    </cfRule>
  </conditionalFormatting>
  <conditionalFormatting sqref="C36:D83">
    <cfRule type="expression" dxfId="6" priority="1" stopIfTrue="1">
      <formula>ISNA(C36)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M8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8" t="s">
        <v>135</v>
      </c>
      <c r="E25" s="218"/>
      <c r="F25" s="218"/>
      <c r="G25" s="218"/>
      <c r="H25" s="218"/>
      <c r="I25" s="47"/>
      <c r="J25" s="218" t="s">
        <v>136</v>
      </c>
      <c r="K25" s="218"/>
      <c r="L25" s="218"/>
      <c r="M25" s="218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137</v>
      </c>
      <c r="D27" s="15">
        <v>542.84192700000006</v>
      </c>
      <c r="E27" s="15">
        <v>507.39706799999999</v>
      </c>
      <c r="F27" s="15">
        <v>406.466678</v>
      </c>
      <c r="G27" s="15">
        <v>438.85363999999998</v>
      </c>
      <c r="H27" s="15">
        <v>453.90204</v>
      </c>
      <c r="I27" s="15"/>
      <c r="J27" s="16">
        <f t="shared" ref="J27:M30" si="0">E27-D27</f>
        <v>-35.444859000000065</v>
      </c>
      <c r="K27" s="16">
        <f t="shared" si="0"/>
        <v>-100.93038999999999</v>
      </c>
      <c r="L27" s="16">
        <f t="shared" si="0"/>
        <v>32.386961999999983</v>
      </c>
      <c r="M27" s="16">
        <f t="shared" si="0"/>
        <v>15.048400000000015</v>
      </c>
    </row>
    <row r="28" spans="2:13" x14ac:dyDescent="0.25">
      <c r="C28" s="14" t="s">
        <v>138</v>
      </c>
      <c r="D28" s="15">
        <v>268.54646300000002</v>
      </c>
      <c r="E28" s="15">
        <v>222.02453700000001</v>
      </c>
      <c r="F28" s="15">
        <v>182.56147999999999</v>
      </c>
      <c r="G28" s="15">
        <v>189.98741999999999</v>
      </c>
      <c r="H28" s="15">
        <v>183.28155000000001</v>
      </c>
      <c r="I28" s="15"/>
      <c r="J28" s="16">
        <f t="shared" si="0"/>
        <v>-46.521926000000008</v>
      </c>
      <c r="K28" s="16">
        <f t="shared" si="0"/>
        <v>-39.46305700000002</v>
      </c>
      <c r="L28" s="16">
        <f t="shared" si="0"/>
        <v>7.4259399999999971</v>
      </c>
      <c r="M28" s="16">
        <f t="shared" si="0"/>
        <v>-6.705869999999976</v>
      </c>
    </row>
    <row r="29" spans="2:13" x14ac:dyDescent="0.25">
      <c r="C29" s="14" t="s">
        <v>139</v>
      </c>
      <c r="D29" s="15">
        <v>188.66036800000001</v>
      </c>
      <c r="E29" s="15">
        <v>167.55577400000001</v>
      </c>
      <c r="F29" s="15">
        <v>149.63277099999999</v>
      </c>
      <c r="G29" s="15">
        <v>161.10613000000001</v>
      </c>
      <c r="H29" s="15">
        <v>154.33195000000001</v>
      </c>
      <c r="I29" s="15"/>
      <c r="J29" s="16">
        <f t="shared" si="0"/>
        <v>-21.104593999999992</v>
      </c>
      <c r="K29" s="16">
        <f t="shared" si="0"/>
        <v>-17.923003000000023</v>
      </c>
      <c r="L29" s="16">
        <f t="shared" si="0"/>
        <v>11.473359000000016</v>
      </c>
      <c r="M29" s="16">
        <f t="shared" si="0"/>
        <v>-6.7741800000000012</v>
      </c>
    </row>
    <row r="30" spans="2:13" x14ac:dyDescent="0.25">
      <c r="B30" s="12"/>
      <c r="C30" s="89" t="s">
        <v>140</v>
      </c>
      <c r="D30" s="95">
        <v>1000.048758</v>
      </c>
      <c r="E30" s="95">
        <v>896.97737900000004</v>
      </c>
      <c r="F30" s="95">
        <v>738.66092900000001</v>
      </c>
      <c r="G30" s="95">
        <v>789.94717000000003</v>
      </c>
      <c r="H30" s="95">
        <v>791.51550999999995</v>
      </c>
      <c r="I30" s="95"/>
      <c r="J30" s="94">
        <f t="shared" si="0"/>
        <v>-103.07137899999998</v>
      </c>
      <c r="K30" s="94">
        <f t="shared" si="0"/>
        <v>-158.31645000000003</v>
      </c>
      <c r="L30" s="94">
        <f t="shared" si="0"/>
        <v>51.286241000000018</v>
      </c>
      <c r="M30" s="94">
        <f t="shared" si="0"/>
        <v>1.568339999999921</v>
      </c>
    </row>
    <row r="31" spans="2:13" x14ac:dyDescent="0.25">
      <c r="B31" t="s">
        <v>361</v>
      </c>
      <c r="E31" s="14"/>
      <c r="J31" s="14"/>
      <c r="K31" s="35"/>
      <c r="L31" s="35"/>
      <c r="M31" s="35"/>
    </row>
    <row r="32" spans="2:13" x14ac:dyDescent="0.25">
      <c r="D32" s="14"/>
      <c r="E32" s="17"/>
      <c r="F32" s="17"/>
      <c r="G32" s="17"/>
    </row>
    <row r="34" spans="2:4" x14ac:dyDescent="0.25">
      <c r="B34" s="30" t="s">
        <v>141</v>
      </c>
      <c r="C34" s="30"/>
      <c r="D34" s="30"/>
    </row>
    <row r="35" spans="2:4" x14ac:dyDescent="0.25">
      <c r="B35" s="6"/>
      <c r="C35" s="57" t="s">
        <v>123</v>
      </c>
      <c r="D35" s="57" t="s">
        <v>0</v>
      </c>
    </row>
    <row r="36" spans="2:4" x14ac:dyDescent="0.25">
      <c r="B36" s="2">
        <v>42005</v>
      </c>
      <c r="C36" s="133">
        <v>86.587957000000003</v>
      </c>
      <c r="D36" s="133" t="e">
        <v>#N/A</v>
      </c>
    </row>
    <row r="37" spans="2:4" x14ac:dyDescent="0.25">
      <c r="B37" s="2">
        <v>42036</v>
      </c>
      <c r="C37" s="134">
        <v>72.243226000000007</v>
      </c>
      <c r="D37" s="134" t="e">
        <v>#N/A</v>
      </c>
    </row>
    <row r="38" spans="2:4" x14ac:dyDescent="0.25">
      <c r="B38" s="2">
        <v>42064</v>
      </c>
      <c r="C38" s="134">
        <v>81.467753999999999</v>
      </c>
      <c r="D38" s="134" t="e">
        <v>#N/A</v>
      </c>
    </row>
    <row r="39" spans="2:4" x14ac:dyDescent="0.25">
      <c r="B39" s="2">
        <v>42095</v>
      </c>
      <c r="C39" s="134">
        <v>75.171518000000006</v>
      </c>
      <c r="D39" s="134" t="e">
        <v>#N/A</v>
      </c>
    </row>
    <row r="40" spans="2:4" x14ac:dyDescent="0.25">
      <c r="B40" s="2">
        <v>42125</v>
      </c>
      <c r="C40" s="134">
        <v>70.379823000000002</v>
      </c>
      <c r="D40" s="134" t="e">
        <v>#N/A</v>
      </c>
    </row>
    <row r="41" spans="2:4" x14ac:dyDescent="0.25">
      <c r="B41" s="2">
        <v>42156</v>
      </c>
      <c r="C41" s="134">
        <v>66.900332000000006</v>
      </c>
      <c r="D41" s="134" t="e">
        <v>#N/A</v>
      </c>
    </row>
    <row r="42" spans="2:4" x14ac:dyDescent="0.25">
      <c r="B42" s="2">
        <v>42186</v>
      </c>
      <c r="C42" s="134">
        <v>76.530000999999999</v>
      </c>
      <c r="D42" s="134" t="e">
        <v>#N/A</v>
      </c>
    </row>
    <row r="43" spans="2:4" x14ac:dyDescent="0.25">
      <c r="B43" s="2">
        <v>42217</v>
      </c>
      <c r="C43" s="134">
        <v>82.681529999999995</v>
      </c>
      <c r="D43" s="134" t="e">
        <v>#N/A</v>
      </c>
    </row>
    <row r="44" spans="2:4" x14ac:dyDescent="0.25">
      <c r="B44" s="2">
        <v>42248</v>
      </c>
      <c r="C44" s="134">
        <v>77.778391999999997</v>
      </c>
      <c r="D44" s="134" t="e">
        <v>#N/A</v>
      </c>
    </row>
    <row r="45" spans="2:4" x14ac:dyDescent="0.25">
      <c r="B45" s="2">
        <v>42278</v>
      </c>
      <c r="C45" s="134">
        <v>75.662374</v>
      </c>
      <c r="D45" s="134" t="e">
        <v>#N/A</v>
      </c>
    </row>
    <row r="46" spans="2:4" x14ac:dyDescent="0.25">
      <c r="B46" s="2">
        <v>42309</v>
      </c>
      <c r="C46" s="134">
        <v>68.573907000000005</v>
      </c>
      <c r="D46" s="134" t="e">
        <v>#N/A</v>
      </c>
    </row>
    <row r="47" spans="2:4" x14ac:dyDescent="0.25">
      <c r="B47" s="2">
        <v>42339</v>
      </c>
      <c r="C47" s="134">
        <v>63.000565000000002</v>
      </c>
      <c r="D47" s="134" t="e">
        <v>#N/A</v>
      </c>
    </row>
    <row r="48" spans="2:4" x14ac:dyDescent="0.25">
      <c r="B48" s="2">
        <v>42370</v>
      </c>
      <c r="C48" s="134">
        <v>60.499695000000003</v>
      </c>
      <c r="D48" s="134" t="e">
        <v>#N/A</v>
      </c>
    </row>
    <row r="49" spans="2:4" x14ac:dyDescent="0.25">
      <c r="B49" s="2">
        <v>42401</v>
      </c>
      <c r="C49" s="134">
        <v>57.263176999999999</v>
      </c>
      <c r="D49" s="134" t="e">
        <v>#N/A</v>
      </c>
    </row>
    <row r="50" spans="2:4" x14ac:dyDescent="0.25">
      <c r="B50" s="2">
        <v>42430</v>
      </c>
      <c r="C50" s="134">
        <v>55.264828000000001</v>
      </c>
      <c r="D50" s="134" t="e">
        <v>#N/A</v>
      </c>
    </row>
    <row r="51" spans="2:4" x14ac:dyDescent="0.25">
      <c r="B51" s="2">
        <v>42461</v>
      </c>
      <c r="C51" s="134">
        <v>48.115101000000003</v>
      </c>
      <c r="D51" s="134" t="e">
        <v>#N/A</v>
      </c>
    </row>
    <row r="52" spans="2:4" x14ac:dyDescent="0.25">
      <c r="B52" s="2">
        <v>42491</v>
      </c>
      <c r="C52" s="134">
        <v>53.011505999999997</v>
      </c>
      <c r="D52" s="134" t="e">
        <v>#N/A</v>
      </c>
    </row>
    <row r="53" spans="2:4" x14ac:dyDescent="0.25">
      <c r="B53" s="2">
        <v>42522</v>
      </c>
      <c r="C53" s="134">
        <v>59.388368999999997</v>
      </c>
      <c r="D53" s="134" t="e">
        <v>#N/A</v>
      </c>
    </row>
    <row r="54" spans="2:4" x14ac:dyDescent="0.25">
      <c r="B54" s="2">
        <v>42552</v>
      </c>
      <c r="C54" s="134">
        <v>61.796253</v>
      </c>
      <c r="D54" s="134" t="e">
        <v>#N/A</v>
      </c>
    </row>
    <row r="55" spans="2:4" x14ac:dyDescent="0.25">
      <c r="B55" s="2">
        <v>42583</v>
      </c>
      <c r="C55" s="134">
        <v>68.2607</v>
      </c>
      <c r="D55" s="134" t="e">
        <v>#N/A</v>
      </c>
    </row>
    <row r="56" spans="2:4" x14ac:dyDescent="0.25">
      <c r="B56" s="2">
        <v>42614</v>
      </c>
      <c r="C56" s="134">
        <v>65.082778000000005</v>
      </c>
      <c r="D56" s="134" t="e">
        <v>#N/A</v>
      </c>
    </row>
    <row r="57" spans="2:4" x14ac:dyDescent="0.25">
      <c r="B57" s="2">
        <v>42644</v>
      </c>
      <c r="C57" s="134">
        <v>73.018585999999999</v>
      </c>
      <c r="D57" s="134" t="e">
        <v>#N/A</v>
      </c>
    </row>
    <row r="58" spans="2:4" x14ac:dyDescent="0.25">
      <c r="B58" s="2">
        <v>42675</v>
      </c>
      <c r="C58" s="134">
        <v>70.837108000000001</v>
      </c>
      <c r="D58" s="134" t="e">
        <v>#N/A</v>
      </c>
    </row>
    <row r="59" spans="2:4" x14ac:dyDescent="0.25">
      <c r="B59" s="2">
        <v>42705</v>
      </c>
      <c r="C59" s="134">
        <v>66.122827999999998</v>
      </c>
      <c r="D59" s="134">
        <v>66.122827999999998</v>
      </c>
    </row>
    <row r="60" spans="2:4" x14ac:dyDescent="0.25">
      <c r="B60" s="2">
        <v>42736</v>
      </c>
      <c r="C60" s="134" t="e">
        <v>#N/A</v>
      </c>
      <c r="D60" s="134">
        <v>70.995080000000002</v>
      </c>
    </row>
    <row r="61" spans="2:4" x14ac:dyDescent="0.25">
      <c r="B61" s="2">
        <v>42767</v>
      </c>
      <c r="C61" s="134" t="e">
        <v>#N/A</v>
      </c>
      <c r="D61" s="134">
        <v>63.675150000000002</v>
      </c>
    </row>
    <row r="62" spans="2:4" x14ac:dyDescent="0.25">
      <c r="B62" s="2">
        <v>42795</v>
      </c>
      <c r="C62" s="134" t="e">
        <v>#N/A</v>
      </c>
      <c r="D62" s="134">
        <v>68.329080000000005</v>
      </c>
    </row>
    <row r="63" spans="2:4" x14ac:dyDescent="0.25">
      <c r="B63" s="2">
        <v>42826</v>
      </c>
      <c r="C63" s="134" t="e">
        <v>#N/A</v>
      </c>
      <c r="D63" s="134">
        <v>55.571309999999997</v>
      </c>
    </row>
    <row r="64" spans="2:4" x14ac:dyDescent="0.25">
      <c r="B64" s="2">
        <v>42856</v>
      </c>
      <c r="C64" s="134" t="e">
        <v>#N/A</v>
      </c>
      <c r="D64" s="134">
        <v>60.345779999999998</v>
      </c>
    </row>
    <row r="65" spans="2:4" x14ac:dyDescent="0.25">
      <c r="B65" s="2">
        <v>42887</v>
      </c>
      <c r="C65" s="134" t="e">
        <v>#N/A</v>
      </c>
      <c r="D65" s="134">
        <v>60.985489999999999</v>
      </c>
    </row>
    <row r="66" spans="2:4" x14ac:dyDescent="0.25">
      <c r="B66" s="2">
        <v>42917</v>
      </c>
      <c r="C66" s="134" t="e">
        <v>#N/A</v>
      </c>
      <c r="D66" s="134">
        <v>68.854860000000002</v>
      </c>
    </row>
    <row r="67" spans="2:4" x14ac:dyDescent="0.25">
      <c r="B67" s="2">
        <v>42948</v>
      </c>
      <c r="C67" s="134" t="e">
        <v>#N/A</v>
      </c>
      <c r="D67" s="134">
        <v>74.437119999999993</v>
      </c>
    </row>
    <row r="68" spans="2:4" x14ac:dyDescent="0.25">
      <c r="B68" s="2">
        <v>42979</v>
      </c>
      <c r="C68" s="134" t="e">
        <v>#N/A</v>
      </c>
      <c r="D68" s="134">
        <v>63.503959999999999</v>
      </c>
    </row>
    <row r="69" spans="2:4" x14ac:dyDescent="0.25">
      <c r="B69" s="2">
        <v>43009</v>
      </c>
      <c r="C69" s="134" t="e">
        <v>#N/A</v>
      </c>
      <c r="D69" s="134">
        <v>65.243549999999999</v>
      </c>
    </row>
    <row r="70" spans="2:4" x14ac:dyDescent="0.25">
      <c r="B70" s="2">
        <v>43040</v>
      </c>
      <c r="C70" s="134" t="e">
        <v>#N/A</v>
      </c>
      <c r="D70" s="134">
        <v>65.399510000000006</v>
      </c>
    </row>
    <row r="71" spans="2:4" x14ac:dyDescent="0.25">
      <c r="B71" s="2">
        <v>43070</v>
      </c>
      <c r="C71" s="134" t="e">
        <v>#N/A</v>
      </c>
      <c r="D71" s="134">
        <v>72.606279999999998</v>
      </c>
    </row>
    <row r="72" spans="2:4" x14ac:dyDescent="0.25">
      <c r="B72" s="2">
        <v>43101</v>
      </c>
      <c r="C72" s="134" t="e">
        <v>#N/A</v>
      </c>
      <c r="D72" s="134">
        <v>69.326049999999995</v>
      </c>
    </row>
    <row r="73" spans="2:4" x14ac:dyDescent="0.25">
      <c r="B73" s="2">
        <v>43132</v>
      </c>
      <c r="C73" s="134" t="e">
        <v>#N/A</v>
      </c>
      <c r="D73" s="134">
        <v>59.09496</v>
      </c>
    </row>
    <row r="74" spans="2:4" x14ac:dyDescent="0.25">
      <c r="B74" s="2">
        <v>43160</v>
      </c>
      <c r="C74" s="134" t="e">
        <v>#N/A</v>
      </c>
      <c r="D74" s="134">
        <v>66.857050000000001</v>
      </c>
    </row>
    <row r="75" spans="2:4" x14ac:dyDescent="0.25">
      <c r="B75" s="2">
        <v>43191</v>
      </c>
      <c r="C75" s="134" t="e">
        <v>#N/A</v>
      </c>
      <c r="D75" s="134">
        <v>54.874569999999999</v>
      </c>
    </row>
    <row r="76" spans="2:4" x14ac:dyDescent="0.25">
      <c r="B76" s="2">
        <v>43221</v>
      </c>
      <c r="C76" s="134" t="e">
        <v>#N/A</v>
      </c>
      <c r="D76" s="134">
        <v>58.856859999999998</v>
      </c>
    </row>
    <row r="77" spans="2:4" x14ac:dyDescent="0.25">
      <c r="B77" s="2">
        <v>43252</v>
      </c>
      <c r="C77" s="134" t="e">
        <v>#N/A</v>
      </c>
      <c r="D77" s="134">
        <v>62.141129999999997</v>
      </c>
    </row>
    <row r="78" spans="2:4" x14ac:dyDescent="0.25">
      <c r="B78" s="2">
        <v>43282</v>
      </c>
      <c r="C78" s="134" t="e">
        <v>#N/A</v>
      </c>
      <c r="D78" s="134">
        <v>69.321560000000005</v>
      </c>
    </row>
    <row r="79" spans="2:4" x14ac:dyDescent="0.25">
      <c r="B79" s="2">
        <v>43313</v>
      </c>
      <c r="C79" s="134" t="e">
        <v>#N/A</v>
      </c>
      <c r="D79" s="134">
        <v>74.536019999999994</v>
      </c>
    </row>
    <row r="80" spans="2:4" x14ac:dyDescent="0.25">
      <c r="B80" s="2">
        <v>43344</v>
      </c>
      <c r="C80" s="134" t="e">
        <v>#N/A</v>
      </c>
      <c r="D80" s="134">
        <v>62.442300000000003</v>
      </c>
    </row>
    <row r="81" spans="2:4" x14ac:dyDescent="0.25">
      <c r="B81" s="2">
        <v>43374</v>
      </c>
      <c r="C81" s="134" t="e">
        <v>#N/A</v>
      </c>
      <c r="D81" s="134">
        <v>66.234729999999999</v>
      </c>
    </row>
    <row r="82" spans="2:4" x14ac:dyDescent="0.25">
      <c r="B82" s="2">
        <v>43405</v>
      </c>
      <c r="C82" s="134" t="e">
        <v>#N/A</v>
      </c>
      <c r="D82" s="134">
        <v>66.130439999999993</v>
      </c>
    </row>
    <row r="83" spans="2:4" x14ac:dyDescent="0.25">
      <c r="B83" s="84">
        <v>43435</v>
      </c>
      <c r="C83" s="98" t="e">
        <v>#N/A</v>
      </c>
      <c r="D83" s="98">
        <v>81.699839999999995</v>
      </c>
    </row>
  </sheetData>
  <mergeCells count="2">
    <mergeCell ref="D25:H25"/>
    <mergeCell ref="J25:M25"/>
  </mergeCells>
  <phoneticPr fontId="7" type="noConversion"/>
  <conditionalFormatting sqref="C36:D83">
    <cfRule type="expression" dxfId="5" priority="2" stopIfTrue="1">
      <formula>ISNA(C36)</formula>
    </cfRule>
  </conditionalFormatting>
  <conditionalFormatting sqref="C36:D83">
    <cfRule type="expression" dxfId="4" priority="1" stopIfTrue="1">
      <formula>ISNA(C36)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2:F160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5" x14ac:dyDescent="0.25">
      <c r="A25" s="40"/>
      <c r="B25" s="221" t="s">
        <v>109</v>
      </c>
      <c r="C25" s="221"/>
      <c r="D25" s="221"/>
      <c r="E25" s="221"/>
    </row>
    <row r="26" spans="1:5" x14ac:dyDescent="0.25">
      <c r="A26" s="40"/>
      <c r="B26" s="106" t="s">
        <v>107</v>
      </c>
      <c r="C26" s="220" t="s">
        <v>396</v>
      </c>
      <c r="D26" s="220"/>
      <c r="E26" s="220"/>
    </row>
    <row r="27" spans="1:5" x14ac:dyDescent="0.25">
      <c r="A27" s="110"/>
      <c r="B27" s="107" t="s">
        <v>108</v>
      </c>
      <c r="C27" s="108" t="s">
        <v>13</v>
      </c>
      <c r="D27" s="108" t="s">
        <v>14</v>
      </c>
      <c r="E27" s="109" t="s">
        <v>23</v>
      </c>
    </row>
    <row r="28" spans="1:5" x14ac:dyDescent="0.25">
      <c r="A28" s="2">
        <v>39814</v>
      </c>
      <c r="B28" s="111">
        <v>156.07523900000001</v>
      </c>
      <c r="C28" s="111">
        <f>MIN($B$52,$B$40,$B$28,$B$64,$B$76,$B$88,$B$100,$B$112)</f>
        <v>133.70472699999999</v>
      </c>
      <c r="D28" s="111">
        <f>MAX($B$52,$B$40,$B$28,$B$64,$B$76,$B$88,$B$100,$B$112)</f>
        <v>187.56994399999999</v>
      </c>
      <c r="E28" s="112">
        <f t="shared" ref="E28:E91" si="0">D28-C28</f>
        <v>53.865217000000001</v>
      </c>
    </row>
    <row r="29" spans="1:5" x14ac:dyDescent="0.25">
      <c r="A29" s="2">
        <v>39845</v>
      </c>
      <c r="B29" s="111">
        <v>160.60079899999999</v>
      </c>
      <c r="C29" s="111">
        <f>MIN($B$53,$B$41,$B$29,$B$65,$B$77,$B$89,$B$101,$B$113)</f>
        <v>119.90428300000001</v>
      </c>
      <c r="D29" s="111">
        <f>MAX($B$53,$B$41,$B$29,$B$65,$B$77,$B$89,$B$101,$B$113)</f>
        <v>187.570987</v>
      </c>
      <c r="E29" s="112">
        <f t="shared" si="0"/>
        <v>67.666703999999996</v>
      </c>
    </row>
    <row r="30" spans="1:5" x14ac:dyDescent="0.25">
      <c r="A30" s="2">
        <v>39873</v>
      </c>
      <c r="B30" s="111">
        <v>174.222814</v>
      </c>
      <c r="C30" s="111">
        <f>MIN($B$54,$B$42,$B$30,$B$66,$B$78,$B$90,$B$102,$B$114)</f>
        <v>118.260238</v>
      </c>
      <c r="D30" s="111">
        <f>MAX($B$54,$B$42,$B$30,$B$66,$B$78,$B$90,$B$102,$B$114)</f>
        <v>195.37981099999999</v>
      </c>
      <c r="E30" s="112">
        <f t="shared" si="0"/>
        <v>77.119572999999988</v>
      </c>
    </row>
    <row r="31" spans="1:5" x14ac:dyDescent="0.25">
      <c r="A31" s="2">
        <v>39904</v>
      </c>
      <c r="B31" s="111">
        <v>185.790344</v>
      </c>
      <c r="C31" s="111">
        <f>MIN($B$55,$B$43,$B$31,$B$67,$B$79,$B$91,$B$103,$B$115)</f>
        <v>128.92501799999999</v>
      </c>
      <c r="D31" s="111">
        <f>MAX($B$55,$B$43,$B$31,$B$67,$B$79,$B$91,$B$103,$B$115)</f>
        <v>202.26539299999999</v>
      </c>
      <c r="E31" s="112">
        <f t="shared" si="0"/>
        <v>73.340374999999995</v>
      </c>
    </row>
    <row r="32" spans="1:5" x14ac:dyDescent="0.25">
      <c r="A32" s="2">
        <v>39934</v>
      </c>
      <c r="B32" s="111">
        <v>195.10340199999999</v>
      </c>
      <c r="C32" s="111">
        <f>MIN($B$56,$B$44,$B$32,$B$68,$B$80,$B$92,$B$104,$B$116)</f>
        <v>136.92056299999999</v>
      </c>
      <c r="D32" s="111">
        <f>MAX($B$56,$B$44,$B$32,$B$68,$B$80,$B$92,$B$104,$B$116)</f>
        <v>203.13744500000001</v>
      </c>
      <c r="E32" s="112">
        <f t="shared" si="0"/>
        <v>66.216882000000027</v>
      </c>
    </row>
    <row r="33" spans="1:5" x14ac:dyDescent="0.25">
      <c r="A33" s="2">
        <v>39965</v>
      </c>
      <c r="B33" s="111">
        <v>195.65583699999999</v>
      </c>
      <c r="C33" s="111">
        <f>MIN($B$57,$B$45,$B$33,$B$69,$B$81,$B$93,$B$105,$B$117)</f>
        <v>133.479434</v>
      </c>
      <c r="D33" s="111">
        <f>MAX($B$57,$B$45,$B$33,$B$69,$B$81,$B$93,$B$105,$B$117)</f>
        <v>197.92399</v>
      </c>
      <c r="E33" s="112">
        <f t="shared" si="0"/>
        <v>64.444556000000006</v>
      </c>
    </row>
    <row r="34" spans="1:5" x14ac:dyDescent="0.25">
      <c r="A34" s="2">
        <v>39995</v>
      </c>
      <c r="B34" s="111">
        <v>193.562749</v>
      </c>
      <c r="C34" s="111">
        <f>MIN($B$58,$B$46,$B$34,$B$70,$B$82,$B$94,$B$106,$B$118)</f>
        <v>125.869913</v>
      </c>
      <c r="D34" s="111">
        <f>MAX($B$58,$B$46,$B$34,$B$70,$B$82,$B$94,$B$106,$B$118)</f>
        <v>193.562749</v>
      </c>
      <c r="E34" s="112">
        <f t="shared" si="0"/>
        <v>67.692836</v>
      </c>
    </row>
    <row r="35" spans="1:5" x14ac:dyDescent="0.25">
      <c r="A35" s="2">
        <v>40026</v>
      </c>
      <c r="B35" s="111">
        <v>191.53170600000001</v>
      </c>
      <c r="C35" s="111">
        <f>MIN($B$59,$B$47,$B$35,$B$71,$B$83,$B$95,$B$107,$B$119)</f>
        <v>121.36913199999999</v>
      </c>
      <c r="D35" s="111">
        <f>MAX($B$59,$B$47,$B$35,$B$71,$B$83,$B$95,$B$107,$B$119)</f>
        <v>191.53170600000001</v>
      </c>
      <c r="E35" s="112">
        <f t="shared" si="0"/>
        <v>70.162574000000021</v>
      </c>
    </row>
    <row r="36" spans="1:5" x14ac:dyDescent="0.25">
      <c r="A36" s="2">
        <v>40057</v>
      </c>
      <c r="B36" s="111">
        <v>197.20809600000001</v>
      </c>
      <c r="C36" s="111">
        <f>MIN($B$60,$B$48,$B$36,$B$72,$B$84,$B$96,$B$108,$B$120)</f>
        <v>124.54611800000001</v>
      </c>
      <c r="D36" s="111">
        <f>MAX($B$60,$B$48,$B$36,$B$72,$B$84,$B$96,$B$108,$B$120)</f>
        <v>197.20809600000001</v>
      </c>
      <c r="E36" s="112">
        <f t="shared" si="0"/>
        <v>72.661978000000005</v>
      </c>
    </row>
    <row r="37" spans="1:5" x14ac:dyDescent="0.25">
      <c r="A37" s="2">
        <v>40087</v>
      </c>
      <c r="B37" s="111">
        <v>199.476596</v>
      </c>
      <c r="C37" s="111">
        <f>MIN($B$61,$B$49,$B$37,$B$73,$B$85,$B$97,$B$109,$B$121)</f>
        <v>136.96425400000001</v>
      </c>
      <c r="D37" s="111">
        <f>MAX($B$61,$B$49,$B$37,$B$73,$B$85,$B$97,$B$109,$B$121)</f>
        <v>199.476596</v>
      </c>
      <c r="E37" s="112">
        <f t="shared" si="0"/>
        <v>62.51234199999999</v>
      </c>
    </row>
    <row r="38" spans="1:5" x14ac:dyDescent="0.25">
      <c r="A38" s="2">
        <v>40118</v>
      </c>
      <c r="B38" s="111">
        <v>203.76502300000001</v>
      </c>
      <c r="C38" s="111">
        <f>MIN($B$62,$B$50,$B$38,$B$74,$B$86,$B$98,$B$110,$B$122)</f>
        <v>142.59539599999999</v>
      </c>
      <c r="D38" s="111">
        <f>MAX($B$62,$B$50,$B$38,$B$74,$B$86,$B$98,$B$110,$B$122)</f>
        <v>203.76502300000001</v>
      </c>
      <c r="E38" s="112">
        <f t="shared" si="0"/>
        <v>61.16962700000002</v>
      </c>
    </row>
    <row r="39" spans="1:5" x14ac:dyDescent="0.25">
      <c r="A39" s="2">
        <v>40148</v>
      </c>
      <c r="B39" s="111">
        <v>189.46676099999999</v>
      </c>
      <c r="C39" s="111">
        <f>MIN($B$63,$B$51,$B$39,$B$75,$B$87,$B$99,$B$111,$B$123)</f>
        <v>147.88424699999999</v>
      </c>
      <c r="D39" s="111">
        <f>MAX($B$63,$B$51,$B$39,$B$75,$B$87,$B$99,$B$111,$B$123)</f>
        <v>195.54803699999999</v>
      </c>
      <c r="E39" s="112">
        <f t="shared" si="0"/>
        <v>47.663790000000006</v>
      </c>
    </row>
    <row r="40" spans="1:5" x14ac:dyDescent="0.25">
      <c r="A40" s="2">
        <v>40179</v>
      </c>
      <c r="B40" s="111">
        <v>178.09109699999999</v>
      </c>
      <c r="C40" s="111">
        <f>MIN($B$52,$B$40,$B$28,$B$64,$B$76,$B$88,$B$100,$B$112)</f>
        <v>133.70472699999999</v>
      </c>
      <c r="D40" s="111">
        <f>MAX($B$52,$B$40,$B$28,$B$64,$B$76,$B$88,$B$100,$B$112)</f>
        <v>187.56994399999999</v>
      </c>
      <c r="E40" s="112">
        <f t="shared" si="0"/>
        <v>53.865217000000001</v>
      </c>
    </row>
    <row r="41" spans="1:5" x14ac:dyDescent="0.25">
      <c r="A41" s="2">
        <v>40210</v>
      </c>
      <c r="B41" s="111">
        <v>171.025848</v>
      </c>
      <c r="C41" s="111">
        <f>MIN($B$53,$B$41,$B$29,$B$65,$B$77,$B$89,$B$101,$B$113)</f>
        <v>119.90428300000001</v>
      </c>
      <c r="D41" s="111">
        <f>MAX($B$53,$B$41,$B$29,$B$65,$B$77,$B$89,$B$101,$B$113)</f>
        <v>187.570987</v>
      </c>
      <c r="E41" s="112">
        <f t="shared" si="0"/>
        <v>67.666703999999996</v>
      </c>
    </row>
    <row r="42" spans="1:5" x14ac:dyDescent="0.25">
      <c r="A42" s="2">
        <v>40238</v>
      </c>
      <c r="B42" s="111">
        <v>177.74158700000001</v>
      </c>
      <c r="C42" s="111">
        <f>MIN($B$54,$B$42,$B$30,$B$66,$B$78,$B$90,$B$102,$B$114)</f>
        <v>118.260238</v>
      </c>
      <c r="D42" s="111">
        <f>MAX($B$54,$B$42,$B$30,$B$66,$B$78,$B$90,$B$102,$B$114)</f>
        <v>195.37981099999999</v>
      </c>
      <c r="E42" s="112">
        <f t="shared" si="0"/>
        <v>77.119572999999988</v>
      </c>
    </row>
    <row r="43" spans="1:5" x14ac:dyDescent="0.25">
      <c r="A43" s="2">
        <v>40269</v>
      </c>
      <c r="B43" s="111">
        <v>189.26026899999999</v>
      </c>
      <c r="C43" s="111">
        <f>MIN($B$55,$B$43,$B$31,$B$67,$B$79,$B$91,$B$103,$B$115)</f>
        <v>128.92501799999999</v>
      </c>
      <c r="D43" s="111">
        <f>MAX($B$55,$B$43,$B$31,$B$67,$B$79,$B$91,$B$103,$B$115)</f>
        <v>202.26539299999999</v>
      </c>
      <c r="E43" s="112">
        <f t="shared" si="0"/>
        <v>73.340374999999995</v>
      </c>
    </row>
    <row r="44" spans="1:5" x14ac:dyDescent="0.25">
      <c r="A44" s="2">
        <v>40299</v>
      </c>
      <c r="B44" s="111">
        <v>191.66898599999999</v>
      </c>
      <c r="C44" s="111">
        <f>MIN($B$56,$B$44,$B$32,$B$68,$B$80,$B$92,$B$104,$B$116)</f>
        <v>136.92056299999999</v>
      </c>
      <c r="D44" s="111">
        <f>MAX($B$56,$B$44,$B$32,$B$68,$B$80,$B$92,$B$104,$B$116)</f>
        <v>203.13744500000001</v>
      </c>
      <c r="E44" s="112">
        <f t="shared" si="0"/>
        <v>66.216882000000027</v>
      </c>
    </row>
    <row r="45" spans="1:5" x14ac:dyDescent="0.25">
      <c r="A45" s="2">
        <v>40330</v>
      </c>
      <c r="B45" s="111">
        <v>181.489676</v>
      </c>
      <c r="C45" s="111">
        <f>MIN($B$57,$B$45,$B$33,$B$69,$B$81,$B$93,$B$105,$B$117)</f>
        <v>133.479434</v>
      </c>
      <c r="D45" s="111">
        <f>MAX($B$57,$B$45,$B$33,$B$69,$B$81,$B$93,$B$105,$B$117)</f>
        <v>197.92399</v>
      </c>
      <c r="E45" s="112">
        <f t="shared" si="0"/>
        <v>64.444556000000006</v>
      </c>
    </row>
    <row r="46" spans="1:5" x14ac:dyDescent="0.25">
      <c r="A46" s="2">
        <v>40360</v>
      </c>
      <c r="B46" s="111">
        <v>169.50435999999999</v>
      </c>
      <c r="C46" s="111">
        <f>MIN($B$58,$B$46,$B$34,$B$70,$B$82,$B$94,$B$106,$B$118)</f>
        <v>125.869913</v>
      </c>
      <c r="D46" s="111">
        <f>MAX($B$58,$B$46,$B$34,$B$70,$B$82,$B$94,$B$106,$B$118)</f>
        <v>193.562749</v>
      </c>
      <c r="E46" s="112">
        <f t="shared" si="0"/>
        <v>67.692836</v>
      </c>
    </row>
    <row r="47" spans="1:5" x14ac:dyDescent="0.25">
      <c r="A47" s="2">
        <v>40391</v>
      </c>
      <c r="B47" s="111">
        <v>159.98734400000001</v>
      </c>
      <c r="C47" s="111">
        <f>MIN($B$59,$B$47,$B$35,$B$71,$B$83,$B$95,$B$107,$B$119)</f>
        <v>121.36913199999999</v>
      </c>
      <c r="D47" s="111">
        <f>MAX($B$59,$B$47,$B$35,$B$71,$B$83,$B$95,$B$107,$B$119)</f>
        <v>191.53170600000001</v>
      </c>
      <c r="E47" s="112">
        <f t="shared" si="0"/>
        <v>70.162574000000021</v>
      </c>
    </row>
    <row r="48" spans="1:5" x14ac:dyDescent="0.25">
      <c r="A48" s="2">
        <v>40422</v>
      </c>
      <c r="B48" s="111">
        <v>163.77565100000001</v>
      </c>
      <c r="C48" s="111">
        <f>MIN($B$60,$B$48,$B$36,$B$72,$B$84,$B$96,$B$108,$B$120)</f>
        <v>124.54611800000001</v>
      </c>
      <c r="D48" s="111">
        <f>MAX($B$60,$B$48,$B$36,$B$72,$B$84,$B$96,$B$108,$B$120)</f>
        <v>197.20809600000001</v>
      </c>
      <c r="E48" s="112">
        <f t="shared" si="0"/>
        <v>72.661978000000005</v>
      </c>
    </row>
    <row r="49" spans="1:5" x14ac:dyDescent="0.25">
      <c r="A49" s="2">
        <v>40452</v>
      </c>
      <c r="B49" s="111">
        <v>175.68646699999999</v>
      </c>
      <c r="C49" s="111">
        <f>MIN($B$61,$B$49,$B$37,$B$73,$B$85,$B$97,$B$109,$B$121)</f>
        <v>136.96425400000001</v>
      </c>
      <c r="D49" s="111">
        <f>MAX($B$61,$B$49,$B$37,$B$73,$B$85,$B$97,$B$109,$B$121)</f>
        <v>199.476596</v>
      </c>
      <c r="E49" s="112">
        <f t="shared" si="0"/>
        <v>62.51234199999999</v>
      </c>
    </row>
    <row r="50" spans="1:5" x14ac:dyDescent="0.25">
      <c r="A50" s="2">
        <v>40483</v>
      </c>
      <c r="B50" s="111">
        <v>183.388507</v>
      </c>
      <c r="C50" s="111">
        <f>MIN($B$62,$B$50,$B$38,$B$74,$B$86,$B$98,$B$110,$B$122)</f>
        <v>142.59539599999999</v>
      </c>
      <c r="D50" s="111">
        <f>MAX($B$62,$B$50,$B$38,$B$74,$B$86,$B$98,$B$110,$B$122)</f>
        <v>203.76502300000001</v>
      </c>
      <c r="E50" s="112">
        <f t="shared" si="0"/>
        <v>61.16962700000002</v>
      </c>
    </row>
    <row r="51" spans="1:5" x14ac:dyDescent="0.25">
      <c r="A51" s="2">
        <v>40513</v>
      </c>
      <c r="B51" s="111">
        <v>174.91726</v>
      </c>
      <c r="C51" s="111">
        <f>MIN($B$63,$B$51,$B$39,$B$75,$B$87,$B$99,$B$111,$B$123)</f>
        <v>147.88424699999999</v>
      </c>
      <c r="D51" s="111">
        <f>MAX($B$63,$B$51,$B$39,$B$75,$B$87,$B$99,$B$111,$B$123)</f>
        <v>195.54803699999999</v>
      </c>
      <c r="E51" s="112">
        <f t="shared" si="0"/>
        <v>47.663790000000006</v>
      </c>
    </row>
    <row r="52" spans="1:5" x14ac:dyDescent="0.25">
      <c r="A52" s="2">
        <v>40544</v>
      </c>
      <c r="B52" s="111">
        <v>164.57453000000001</v>
      </c>
      <c r="C52" s="111">
        <f>MIN($B$52,$B$40,$B$28,$B$64,$B$76,$B$88,$B$100,$B$112)</f>
        <v>133.70472699999999</v>
      </c>
      <c r="D52" s="111">
        <f>MAX($B$52,$B$40,$B$28,$B$64,$B$76,$B$88,$B$100,$B$112)</f>
        <v>187.56994399999999</v>
      </c>
      <c r="E52" s="112">
        <f t="shared" si="0"/>
        <v>53.865217000000001</v>
      </c>
    </row>
    <row r="53" spans="1:5" x14ac:dyDescent="0.25">
      <c r="A53" s="2">
        <v>40575</v>
      </c>
      <c r="B53" s="111">
        <v>161.06355400000001</v>
      </c>
      <c r="C53" s="111">
        <f>MIN($B$53,$B$41,$B$29,$B$65,$B$77,$B$89,$B$101,$B$113)</f>
        <v>119.90428300000001</v>
      </c>
      <c r="D53" s="111">
        <f>MAX($B$53,$B$41,$B$29,$B$65,$B$77,$B$89,$B$101,$B$113)</f>
        <v>187.570987</v>
      </c>
      <c r="E53" s="112">
        <f t="shared" si="0"/>
        <v>67.666703999999996</v>
      </c>
    </row>
    <row r="54" spans="1:5" x14ac:dyDescent="0.25">
      <c r="A54" s="2">
        <v>40603</v>
      </c>
      <c r="B54" s="111">
        <v>166.255223</v>
      </c>
      <c r="C54" s="111">
        <f>MIN($B$54,$B$42,$B$30,$B$66,$B$78,$B$90,$B$102,$B$114)</f>
        <v>118.260238</v>
      </c>
      <c r="D54" s="111">
        <f>MAX($B$54,$B$42,$B$30,$B$66,$B$78,$B$90,$B$102,$B$114)</f>
        <v>195.37981099999999</v>
      </c>
      <c r="E54" s="112">
        <f t="shared" si="0"/>
        <v>77.119572999999988</v>
      </c>
    </row>
    <row r="55" spans="1:5" x14ac:dyDescent="0.25">
      <c r="A55" s="2">
        <v>40634</v>
      </c>
      <c r="B55" s="111">
        <v>173.42745400000001</v>
      </c>
      <c r="C55" s="111">
        <f>MIN($B$55,$B$43,$B$31,$B$67,$B$79,$B$91,$B$103,$B$115)</f>
        <v>128.92501799999999</v>
      </c>
      <c r="D55" s="111">
        <f>MAX($B$55,$B$43,$B$31,$B$67,$B$79,$B$91,$B$103,$B$115)</f>
        <v>202.26539299999999</v>
      </c>
      <c r="E55" s="112">
        <f t="shared" si="0"/>
        <v>73.340374999999995</v>
      </c>
    </row>
    <row r="56" spans="1:5" x14ac:dyDescent="0.25">
      <c r="A56" s="2">
        <v>40664</v>
      </c>
      <c r="B56" s="111">
        <v>174.09295800000001</v>
      </c>
      <c r="C56" s="111">
        <f>MIN($B$56,$B$44,$B$32,$B$68,$B$80,$B$92,$B$104,$B$116)</f>
        <v>136.92056299999999</v>
      </c>
      <c r="D56" s="111">
        <f>MAX($B$56,$B$44,$B$32,$B$68,$B$80,$B$92,$B$104,$B$116)</f>
        <v>203.13744500000001</v>
      </c>
      <c r="E56" s="112">
        <f t="shared" si="0"/>
        <v>66.216882000000027</v>
      </c>
    </row>
    <row r="57" spans="1:5" x14ac:dyDescent="0.25">
      <c r="A57" s="2">
        <v>40695</v>
      </c>
      <c r="B57" s="111">
        <v>165.14904999999999</v>
      </c>
      <c r="C57" s="111">
        <f>MIN($B$57,$B$45,$B$33,$B$69,$B$81,$B$93,$B$105,$B$117)</f>
        <v>133.479434</v>
      </c>
      <c r="D57" s="111">
        <f>MAX($B$57,$B$45,$B$33,$B$69,$B$81,$B$93,$B$105,$B$117)</f>
        <v>197.92399</v>
      </c>
      <c r="E57" s="112">
        <f t="shared" si="0"/>
        <v>64.444556000000006</v>
      </c>
    </row>
    <row r="58" spans="1:5" x14ac:dyDescent="0.25">
      <c r="A58" s="2">
        <v>40725</v>
      </c>
      <c r="B58" s="111">
        <v>147.296233</v>
      </c>
      <c r="C58" s="111">
        <f>MIN($B$58,$B$46,$B$34,$B$70,$B$82,$B$94,$B$106,$B$118)</f>
        <v>125.869913</v>
      </c>
      <c r="D58" s="111">
        <f>MAX($B$58,$B$46,$B$34,$B$70,$B$82,$B$94,$B$106,$B$118)</f>
        <v>193.562749</v>
      </c>
      <c r="E58" s="112">
        <f t="shared" si="0"/>
        <v>67.692836</v>
      </c>
    </row>
    <row r="59" spans="1:5" x14ac:dyDescent="0.25">
      <c r="A59" s="2">
        <v>40756</v>
      </c>
      <c r="B59" s="111">
        <v>138.52697699999999</v>
      </c>
      <c r="C59" s="111">
        <f>MIN($B$59,$B$47,$B$35,$B$71,$B$83,$B$95,$B$107,$B$119)</f>
        <v>121.36913199999999</v>
      </c>
      <c r="D59" s="111">
        <f>MAX($B$59,$B$47,$B$35,$B$71,$B$83,$B$95,$B$107,$B$119)</f>
        <v>191.53170600000001</v>
      </c>
      <c r="E59" s="112">
        <f t="shared" si="0"/>
        <v>70.162574000000021</v>
      </c>
    </row>
    <row r="60" spans="1:5" x14ac:dyDescent="0.25">
      <c r="A60" s="2">
        <v>40787</v>
      </c>
      <c r="B60" s="111">
        <v>143.710892</v>
      </c>
      <c r="C60" s="111">
        <f>MIN($B$60,$B$48,$B$36,$B$72,$B$84,$B$96,$B$108,$B$120)</f>
        <v>124.54611800000001</v>
      </c>
      <c r="D60" s="111">
        <f>MAX($B$60,$B$48,$B$36,$B$72,$B$84,$B$96,$B$108,$B$120)</f>
        <v>197.20809600000001</v>
      </c>
      <c r="E60" s="112">
        <f t="shared" si="0"/>
        <v>72.661978000000005</v>
      </c>
    </row>
    <row r="61" spans="1:5" x14ac:dyDescent="0.25">
      <c r="A61" s="2">
        <v>40817</v>
      </c>
      <c r="B61" s="111">
        <v>156.195866</v>
      </c>
      <c r="C61" s="111">
        <f>MIN($B$61,$B$49,$B$37,$B$73,$B$85,$B$97,$B$109,$B$121)</f>
        <v>136.96425400000001</v>
      </c>
      <c r="D61" s="111">
        <f>MAX($B$61,$B$49,$B$37,$B$73,$B$85,$B$97,$B$109,$B$121)</f>
        <v>199.476596</v>
      </c>
      <c r="E61" s="112">
        <f t="shared" si="0"/>
        <v>62.51234199999999</v>
      </c>
    </row>
    <row r="62" spans="1:5" x14ac:dyDescent="0.25">
      <c r="A62" s="2">
        <v>40848</v>
      </c>
      <c r="B62" s="111">
        <v>167.754198</v>
      </c>
      <c r="C62" s="111">
        <f>MIN($B$62,$B$50,$B$38,$B$74,$B$86,$B$98,$B$110,$B$122)</f>
        <v>142.59539599999999</v>
      </c>
      <c r="D62" s="111">
        <f>MAX($B$62,$B$50,$B$38,$B$74,$B$86,$B$98,$B$110,$B$122)</f>
        <v>203.76502300000001</v>
      </c>
      <c r="E62" s="112">
        <f t="shared" si="0"/>
        <v>61.16962700000002</v>
      </c>
    </row>
    <row r="63" spans="1:5" x14ac:dyDescent="0.25">
      <c r="A63" s="2">
        <v>40878</v>
      </c>
      <c r="B63" s="111">
        <v>172.38668000000001</v>
      </c>
      <c r="C63" s="111">
        <f>MIN($B$63,$B$51,$B$39,$B$75,$B$87,$B$99,$B$111,$B$123)</f>
        <v>147.88424699999999</v>
      </c>
      <c r="D63" s="111">
        <f>MAX($B$63,$B$51,$B$39,$B$75,$B$87,$B$99,$B$111,$B$123)</f>
        <v>195.54803699999999</v>
      </c>
      <c r="E63" s="112">
        <f t="shared" si="0"/>
        <v>47.663790000000006</v>
      </c>
    </row>
    <row r="64" spans="1:5" x14ac:dyDescent="0.25">
      <c r="A64" s="2">
        <v>40909</v>
      </c>
      <c r="B64" s="111">
        <v>180.091309</v>
      </c>
      <c r="C64" s="111">
        <f>MIN($B$52,$B$40,$B$28,$B$64,$B$76,$B$88,$B$100,$B$112)</f>
        <v>133.70472699999999</v>
      </c>
      <c r="D64" s="111">
        <f>MAX($B$52,$B$40,$B$28,$B$64,$B$76,$B$88,$B$100,$B$112)</f>
        <v>187.56994399999999</v>
      </c>
      <c r="E64" s="112">
        <f t="shared" si="0"/>
        <v>53.865217000000001</v>
      </c>
    </row>
    <row r="65" spans="1:6" x14ac:dyDescent="0.25">
      <c r="A65" s="2">
        <v>40940</v>
      </c>
      <c r="B65" s="111">
        <v>186.86552</v>
      </c>
      <c r="C65" s="111">
        <f>MIN($B$53,$B$41,$B$29,$B$65,$B$77,$B$89,$B$101,$B$113)</f>
        <v>119.90428300000001</v>
      </c>
      <c r="D65" s="111">
        <f>MAX($B$53,$B$41,$B$29,$B$65,$B$77,$B$89,$B$101,$B$113)</f>
        <v>187.570987</v>
      </c>
      <c r="E65" s="112">
        <f t="shared" si="0"/>
        <v>67.666703999999996</v>
      </c>
    </row>
    <row r="66" spans="1:6" x14ac:dyDescent="0.25">
      <c r="A66" s="2">
        <v>40969</v>
      </c>
      <c r="B66" s="111">
        <v>195.37981099999999</v>
      </c>
      <c r="C66" s="111">
        <f>MIN($B$54,$B$42,$B$30,$B$66,$B$78,$B$90,$B$102,$B$114)</f>
        <v>118.260238</v>
      </c>
      <c r="D66" s="111">
        <f>MAX($B$54,$B$42,$B$30,$B$66,$B$78,$B$90,$B$102,$B$114)</f>
        <v>195.37981099999999</v>
      </c>
      <c r="E66" s="112">
        <f t="shared" si="0"/>
        <v>77.119572999999988</v>
      </c>
    </row>
    <row r="67" spans="1:6" x14ac:dyDescent="0.25">
      <c r="A67" s="2">
        <v>41000</v>
      </c>
      <c r="B67" s="111">
        <v>202.26539299999999</v>
      </c>
      <c r="C67" s="111">
        <f>MIN($B$55,$B$43,$B$31,$B$67,$B$79,$B$91,$B$103,$B$115)</f>
        <v>128.92501799999999</v>
      </c>
      <c r="D67" s="111">
        <f>MAX($B$55,$B$43,$B$31,$B$67,$B$79,$B$91,$B$103,$B$115)</f>
        <v>202.26539299999999</v>
      </c>
      <c r="E67" s="112">
        <f t="shared" si="0"/>
        <v>73.340374999999995</v>
      </c>
    </row>
    <row r="68" spans="1:6" x14ac:dyDescent="0.25">
      <c r="A68" s="2">
        <v>41030</v>
      </c>
      <c r="B68" s="111">
        <v>203.13744500000001</v>
      </c>
      <c r="C68" s="111">
        <f>MIN($B$56,$B$44,$B$32,$B$68,$B$80,$B$92,$B$104,$B$116)</f>
        <v>136.92056299999999</v>
      </c>
      <c r="D68" s="111">
        <f>MAX($B$56,$B$44,$B$32,$B$68,$B$80,$B$92,$B$104,$B$116)</f>
        <v>203.13744500000001</v>
      </c>
      <c r="E68" s="112">
        <f t="shared" si="0"/>
        <v>66.216882000000027</v>
      </c>
    </row>
    <row r="69" spans="1:6" x14ac:dyDescent="0.25">
      <c r="A69" s="2">
        <v>41061</v>
      </c>
      <c r="B69" s="111">
        <v>197.92399</v>
      </c>
      <c r="C69" s="111">
        <f>MIN($B$57,$B$45,$B$33,$B$69,$B$81,$B$93,$B$105,$B$117)</f>
        <v>133.479434</v>
      </c>
      <c r="D69" s="111">
        <f>MAX($B$57,$B$45,$B$33,$B$69,$B$81,$B$93,$B$105,$B$117)</f>
        <v>197.92399</v>
      </c>
      <c r="E69" s="112">
        <f t="shared" si="0"/>
        <v>64.444556000000006</v>
      </c>
    </row>
    <row r="70" spans="1:6" x14ac:dyDescent="0.25">
      <c r="A70" s="2">
        <v>41091</v>
      </c>
      <c r="B70" s="111">
        <v>183.95845399999999</v>
      </c>
      <c r="C70" s="111">
        <f>MIN($B$58,$B$46,$B$34,$B$70,$B$82,$B$94,$B$106,$B$118)</f>
        <v>125.869913</v>
      </c>
      <c r="D70" s="111">
        <f>MAX($B$58,$B$46,$B$34,$B$70,$B$82,$B$94,$B$106,$B$118)</f>
        <v>193.562749</v>
      </c>
      <c r="E70" s="112">
        <f t="shared" si="0"/>
        <v>67.692836</v>
      </c>
    </row>
    <row r="71" spans="1:6" x14ac:dyDescent="0.25">
      <c r="A71" s="2">
        <v>41122</v>
      </c>
      <c r="B71" s="111">
        <v>178.536947</v>
      </c>
      <c r="C71" s="111">
        <f>MIN($B$59,$B$47,$B$35,$B$71,$B$83,$B$95,$B$107,$B$119)</f>
        <v>121.36913199999999</v>
      </c>
      <c r="D71" s="111">
        <f>MAX($B$59,$B$47,$B$35,$B$71,$B$83,$B$95,$B$107,$B$119)</f>
        <v>191.53170600000001</v>
      </c>
      <c r="E71" s="112">
        <f t="shared" si="0"/>
        <v>70.162574000000021</v>
      </c>
    </row>
    <row r="72" spans="1:6" x14ac:dyDescent="0.25">
      <c r="A72" s="2">
        <v>41153</v>
      </c>
      <c r="B72" s="111">
        <v>182.01965100000001</v>
      </c>
      <c r="C72" s="111">
        <f>MIN($B$60,$B$48,$B$36,$B$72,$B$84,$B$96,$B$108,$B$120)</f>
        <v>124.54611800000001</v>
      </c>
      <c r="D72" s="111">
        <f>MAX($B$60,$B$48,$B$36,$B$72,$B$84,$B$96,$B$108,$B$120)</f>
        <v>197.20809600000001</v>
      </c>
      <c r="E72" s="112">
        <f t="shared" si="0"/>
        <v>72.661978000000005</v>
      </c>
    </row>
    <row r="73" spans="1:6" x14ac:dyDescent="0.25">
      <c r="A73" s="2">
        <v>41183</v>
      </c>
      <c r="B73" s="111">
        <v>186.39613399999999</v>
      </c>
      <c r="C73" s="111">
        <f>MIN($B$61,$B$49,$B$37,$B$73,$B$85,$B$97,$B$109,$B$121)</f>
        <v>136.96425400000001</v>
      </c>
      <c r="D73" s="111">
        <f>MAX($B$61,$B$49,$B$37,$B$73,$B$85,$B$97,$B$109,$B$121)</f>
        <v>199.476596</v>
      </c>
      <c r="E73" s="112">
        <f t="shared" si="0"/>
        <v>62.51234199999999</v>
      </c>
    </row>
    <row r="74" spans="1:6" x14ac:dyDescent="0.25">
      <c r="A74" s="2">
        <v>41214</v>
      </c>
      <c r="B74" s="111">
        <v>188.291324</v>
      </c>
      <c r="C74" s="111">
        <f>MIN($B$62,$B$50,$B$38,$B$74,$B$86,$B$98,$B$110,$B$122)</f>
        <v>142.59539599999999</v>
      </c>
      <c r="D74" s="111">
        <f>MAX($B$62,$B$50,$B$38,$B$74,$B$86,$B$98,$B$110,$B$122)</f>
        <v>203.76502300000001</v>
      </c>
      <c r="E74" s="112">
        <f t="shared" si="0"/>
        <v>61.16962700000002</v>
      </c>
    </row>
    <row r="75" spans="1:6" x14ac:dyDescent="0.25">
      <c r="A75" s="2">
        <v>41244</v>
      </c>
      <c r="B75" s="111">
        <v>185.11583300000001</v>
      </c>
      <c r="C75" s="111">
        <f>MIN($B$63,$B$51,$B$39,$B$75,$B$87,$B$99,$B$111,$B$123)</f>
        <v>147.88424699999999</v>
      </c>
      <c r="D75" s="111">
        <f>MAX($B$63,$B$51,$B$39,$B$75,$B$87,$B$99,$B$111,$B$123)</f>
        <v>195.54803699999999</v>
      </c>
      <c r="E75" s="112">
        <f t="shared" si="0"/>
        <v>47.663790000000006</v>
      </c>
    </row>
    <row r="76" spans="1:6" x14ac:dyDescent="0.25">
      <c r="A76" s="2">
        <v>41275</v>
      </c>
      <c r="B76" s="113">
        <v>178.85896299999999</v>
      </c>
      <c r="C76" s="113">
        <f>MIN($B$52,$B$40,$B$28,$B$64,$B$76,$B$88,$B$100,$B$112)</f>
        <v>133.70472699999999</v>
      </c>
      <c r="D76" s="113">
        <f>MAX($B$52,$B$40,$B$28,$B$64,$B$76,$B$88,$B$100,$B$112)</f>
        <v>187.56994399999999</v>
      </c>
      <c r="E76" s="113">
        <f t="shared" si="0"/>
        <v>53.865217000000001</v>
      </c>
      <c r="F76" s="10"/>
    </row>
    <row r="77" spans="1:6" x14ac:dyDescent="0.25">
      <c r="A77" s="2">
        <v>41306</v>
      </c>
      <c r="B77" s="113">
        <v>175.56505300000001</v>
      </c>
      <c r="C77" s="113">
        <f>MIN($B$53,$B$41,$B$29,$B$65,$B$77,$B$89,$B$101,$B$113)</f>
        <v>119.90428300000001</v>
      </c>
      <c r="D77" s="113">
        <f>MAX($B$53,$B$41,$B$29,$B$65,$B$77,$B$89,$B$101,$B$113)</f>
        <v>187.570987</v>
      </c>
      <c r="E77" s="113">
        <f t="shared" si="0"/>
        <v>67.666703999999996</v>
      </c>
      <c r="F77" s="10"/>
    </row>
    <row r="78" spans="1:6" x14ac:dyDescent="0.25">
      <c r="A78" s="2">
        <v>41334</v>
      </c>
      <c r="B78" s="113">
        <v>171.73636999999999</v>
      </c>
      <c r="C78" s="113">
        <f>MIN($B$54,$B$42,$B$30,$B$66,$B$78,$B$90,$B$102,$B$114)</f>
        <v>118.260238</v>
      </c>
      <c r="D78" s="113">
        <f>MAX($B$54,$B$42,$B$30,$B$66,$B$78,$B$90,$B$102,$B$114)</f>
        <v>195.37981099999999</v>
      </c>
      <c r="E78" s="113">
        <f t="shared" si="0"/>
        <v>77.119572999999988</v>
      </c>
      <c r="F78" s="10"/>
    </row>
    <row r="79" spans="1:6" x14ac:dyDescent="0.25">
      <c r="A79" s="2">
        <v>41365</v>
      </c>
      <c r="B79" s="113">
        <v>173.014216</v>
      </c>
      <c r="C79" s="113">
        <f>MIN($B$55,$B$43,$B$31,$B$67,$B$79,$B$91,$B$103,$B$115)</f>
        <v>128.92501799999999</v>
      </c>
      <c r="D79" s="113">
        <f>MAX($B$55,$B$43,$B$31,$B$67,$B$79,$B$91,$B$103,$B$115)</f>
        <v>202.26539299999999</v>
      </c>
      <c r="E79" s="113">
        <f t="shared" si="0"/>
        <v>73.340374999999995</v>
      </c>
    </row>
    <row r="80" spans="1:6" x14ac:dyDescent="0.25">
      <c r="A80" s="2">
        <v>41395</v>
      </c>
      <c r="B80" s="113">
        <v>177.17407700000001</v>
      </c>
      <c r="C80" s="113">
        <f>MIN($B$56,$B$44,$B$32,$B$68,$B$80,$B$92,$B$104,$B$116)</f>
        <v>136.92056299999999</v>
      </c>
      <c r="D80" s="113">
        <f>MAX($B$56,$B$44,$B$32,$B$68,$B$80,$B$92,$B$104,$B$116)</f>
        <v>203.13744500000001</v>
      </c>
      <c r="E80" s="113">
        <f t="shared" si="0"/>
        <v>66.216882000000027</v>
      </c>
    </row>
    <row r="81" spans="1:5" x14ac:dyDescent="0.25">
      <c r="A81" s="2">
        <v>41426</v>
      </c>
      <c r="B81" s="113">
        <v>171.12356399999999</v>
      </c>
      <c r="C81" s="113">
        <f>MIN($B$57,$B$45,$B$33,$B$69,$B$81,$B$93,$B$105,$B$117)</f>
        <v>133.479434</v>
      </c>
      <c r="D81" s="113">
        <f>MAX($B$57,$B$45,$B$33,$B$69,$B$81,$B$93,$B$105,$B$117)</f>
        <v>197.92399</v>
      </c>
      <c r="E81" s="113">
        <f t="shared" si="0"/>
        <v>64.444556000000006</v>
      </c>
    </row>
    <row r="82" spans="1:5" x14ac:dyDescent="0.25">
      <c r="A82" s="2">
        <v>41456</v>
      </c>
      <c r="B82" s="113">
        <v>160.019272</v>
      </c>
      <c r="C82" s="113">
        <f>MIN($B$58,$B$46,$B$34,$B$70,$B$82,$B$94,$B$106,$B$118)</f>
        <v>125.869913</v>
      </c>
      <c r="D82" s="113">
        <f>MAX($B$58,$B$46,$B$34,$B$70,$B$82,$B$94,$B$106,$B$118)</f>
        <v>193.562749</v>
      </c>
      <c r="E82" s="113">
        <f t="shared" si="0"/>
        <v>67.692836</v>
      </c>
    </row>
    <row r="83" spans="1:5" x14ac:dyDescent="0.25">
      <c r="A83" s="2">
        <v>41487</v>
      </c>
      <c r="B83" s="113">
        <v>154.567047</v>
      </c>
      <c r="C83" s="113">
        <f>MIN($B$59,$B$47,$B$35,$B$71,$B$83,$B$95,$B$107,$B$119)</f>
        <v>121.36913199999999</v>
      </c>
      <c r="D83" s="113">
        <f>MAX($B$59,$B$47,$B$35,$B$71,$B$83,$B$95,$B$107,$B$119)</f>
        <v>191.53170600000001</v>
      </c>
      <c r="E83" s="113">
        <f t="shared" si="0"/>
        <v>70.162574000000021</v>
      </c>
    </row>
    <row r="84" spans="1:5" x14ac:dyDescent="0.25">
      <c r="A84" s="2">
        <v>41518</v>
      </c>
      <c r="B84" s="113">
        <v>152.693941</v>
      </c>
      <c r="C84" s="113">
        <f>MIN($B$60,$B$48,$B$36,$B$72,$B$84,$B$96,$B$108,$B$120)</f>
        <v>124.54611800000001</v>
      </c>
      <c r="D84" s="113">
        <f>MAX($B$60,$B$48,$B$36,$B$72,$B$84,$B$96,$B$108,$B$120)</f>
        <v>197.20809600000001</v>
      </c>
      <c r="E84" s="113">
        <f t="shared" si="0"/>
        <v>72.661978000000005</v>
      </c>
    </row>
    <row r="85" spans="1:5" x14ac:dyDescent="0.25">
      <c r="A85" s="2">
        <v>41548</v>
      </c>
      <c r="B85" s="113">
        <v>154.19420600000001</v>
      </c>
      <c r="C85" s="113">
        <f>MIN($B$61,$B$49,$B$37,$B$73,$B$85,$B$97,$B$109,$B$121)</f>
        <v>136.96425400000001</v>
      </c>
      <c r="D85" s="113">
        <f>MAX($B$61,$B$49,$B$37,$B$73,$B$85,$B$97,$B$109,$B$121)</f>
        <v>199.476596</v>
      </c>
      <c r="E85" s="113">
        <f t="shared" si="0"/>
        <v>62.51234199999999</v>
      </c>
    </row>
    <row r="86" spans="1:5" x14ac:dyDescent="0.25">
      <c r="A86" s="2">
        <v>41579</v>
      </c>
      <c r="B86" s="113">
        <v>156.24880999999999</v>
      </c>
      <c r="C86" s="113">
        <f>MIN($B$62,$B$50,$B$38,$B$74,$B$86,$B$98,$B$110,$B$122)</f>
        <v>142.59539599999999</v>
      </c>
      <c r="D86" s="113">
        <f>MAX($B$62,$B$50,$B$38,$B$74,$B$86,$B$98,$B$110,$B$122)</f>
        <v>203.76502300000001</v>
      </c>
      <c r="E86" s="113">
        <f t="shared" si="0"/>
        <v>61.16962700000002</v>
      </c>
    </row>
    <row r="87" spans="1:5" x14ac:dyDescent="0.25">
      <c r="A87" s="2">
        <v>41609</v>
      </c>
      <c r="B87" s="113">
        <v>147.88424699999999</v>
      </c>
      <c r="C87" s="113">
        <f>MIN($B$63,$B$51,$B$39,$B$75,$B$87,$B$99,$B$111,$B$123)</f>
        <v>147.88424699999999</v>
      </c>
      <c r="D87" s="113">
        <f>MAX($B$63,$B$51,$B$39,$B$75,$B$87,$B$99,$B$111,$B$123)</f>
        <v>195.54803699999999</v>
      </c>
      <c r="E87" s="113">
        <f t="shared" si="0"/>
        <v>47.663790000000006</v>
      </c>
    </row>
    <row r="88" spans="1:5" x14ac:dyDescent="0.25">
      <c r="A88" s="2">
        <v>41640</v>
      </c>
      <c r="B88" s="113">
        <v>133.70472699999999</v>
      </c>
      <c r="C88" s="113">
        <f>MIN($B$52,$B$40,$B$28,$B$64,$B$76,$B$88,$B$100,$B$112)</f>
        <v>133.70472699999999</v>
      </c>
      <c r="D88" s="113">
        <f>MAX($B$52,$B$40,$B$28,$B$64,$B$76,$B$88,$B$100,$B$112)</f>
        <v>187.56994399999999</v>
      </c>
      <c r="E88" s="113">
        <f t="shared" si="0"/>
        <v>53.865217000000001</v>
      </c>
    </row>
    <row r="89" spans="1:5" x14ac:dyDescent="0.25">
      <c r="A89" s="2">
        <v>41671</v>
      </c>
      <c r="B89" s="113">
        <v>119.90428300000001</v>
      </c>
      <c r="C89" s="113">
        <f>MIN($B$53,$B$41,$B$29,$B$65,$B$77,$B$89,$B$101,$B$113)</f>
        <v>119.90428300000001</v>
      </c>
      <c r="D89" s="113">
        <f>MAX($B$53,$B$41,$B$29,$B$65,$B$77,$B$89,$B$101,$B$113)</f>
        <v>187.570987</v>
      </c>
      <c r="E89" s="113">
        <f t="shared" si="0"/>
        <v>67.666703999999996</v>
      </c>
    </row>
    <row r="90" spans="1:5" x14ac:dyDescent="0.25">
      <c r="A90" s="2">
        <v>41699</v>
      </c>
      <c r="B90" s="113">
        <v>118.260238</v>
      </c>
      <c r="C90" s="113">
        <f>MIN($B$54,$B$42,$B$30,$B$66,$B$78,$B$90,$B$102,$B$114)</f>
        <v>118.260238</v>
      </c>
      <c r="D90" s="113">
        <f>MAX($B$54,$B$42,$B$30,$B$66,$B$78,$B$90,$B$102,$B$114)</f>
        <v>195.37981099999999</v>
      </c>
      <c r="E90" s="113">
        <f t="shared" si="0"/>
        <v>77.119572999999988</v>
      </c>
    </row>
    <row r="91" spans="1:5" x14ac:dyDescent="0.25">
      <c r="A91" s="2">
        <v>41730</v>
      </c>
      <c r="B91" s="113">
        <v>128.92501799999999</v>
      </c>
      <c r="C91" s="113">
        <f>MIN($B$55,$B$43,$B$31,$B$67,$B$79,$B$91,$B$103,$B$115)</f>
        <v>128.92501799999999</v>
      </c>
      <c r="D91" s="113">
        <f>MAX($B$55,$B$43,$B$31,$B$67,$B$79,$B$91,$B$103,$B$115)</f>
        <v>202.26539299999999</v>
      </c>
      <c r="E91" s="113">
        <f t="shared" si="0"/>
        <v>73.340374999999995</v>
      </c>
    </row>
    <row r="92" spans="1:5" x14ac:dyDescent="0.25">
      <c r="A92" s="2">
        <v>41760</v>
      </c>
      <c r="B92" s="113">
        <v>136.92056299999999</v>
      </c>
      <c r="C92" s="113">
        <f>MIN($B$56,$B$44,$B$32,$B$68,$B$80,$B$92,$B$104,$B$116)</f>
        <v>136.92056299999999</v>
      </c>
      <c r="D92" s="113">
        <f>MAX($B$56,$B$44,$B$32,$B$68,$B$80,$B$92,$B$104,$B$116)</f>
        <v>203.13744500000001</v>
      </c>
      <c r="E92" s="113">
        <f t="shared" ref="E92:E147" si="1">D92-C92</f>
        <v>66.216882000000027</v>
      </c>
    </row>
    <row r="93" spans="1:5" x14ac:dyDescent="0.25">
      <c r="A93" s="2">
        <v>41791</v>
      </c>
      <c r="B93" s="113">
        <v>133.479434</v>
      </c>
      <c r="C93" s="113">
        <f>MIN($B$57,$B$45,$B$33,$B$69,$B$81,$B$93,$B$105,$B$117)</f>
        <v>133.479434</v>
      </c>
      <c r="D93" s="113">
        <f>MAX($B$57,$B$45,$B$33,$B$69,$B$81,$B$93,$B$105,$B$117)</f>
        <v>197.92399</v>
      </c>
      <c r="E93" s="113">
        <f t="shared" si="1"/>
        <v>64.444556000000006</v>
      </c>
    </row>
    <row r="94" spans="1:5" x14ac:dyDescent="0.25">
      <c r="A94" s="2">
        <v>41821</v>
      </c>
      <c r="B94" s="113">
        <v>125.869913</v>
      </c>
      <c r="C94" s="113">
        <f>MIN($B$58,$B$46,$B$34,$B$70,$B$82,$B$94,$B$106,$B$118)</f>
        <v>125.869913</v>
      </c>
      <c r="D94" s="113">
        <f>MAX($B$58,$B$46,$B$34,$B$70,$B$82,$B$94,$B$106,$B$118)</f>
        <v>193.562749</v>
      </c>
      <c r="E94" s="113">
        <f t="shared" si="1"/>
        <v>67.692836</v>
      </c>
    </row>
    <row r="95" spans="1:5" x14ac:dyDescent="0.25">
      <c r="A95" s="2">
        <v>41852</v>
      </c>
      <c r="B95" s="113">
        <v>121.36913199999999</v>
      </c>
      <c r="C95" s="113">
        <f>MIN($B$59,$B$47,$B$35,$B$71,$B$83,$B$95,$B$107,$B$119)</f>
        <v>121.36913199999999</v>
      </c>
      <c r="D95" s="113">
        <f>MAX($B$59,$B$47,$B$35,$B$71,$B$83,$B$95,$B$107,$B$119)</f>
        <v>191.53170600000001</v>
      </c>
      <c r="E95" s="113">
        <f t="shared" si="1"/>
        <v>70.162574000000021</v>
      </c>
    </row>
    <row r="96" spans="1:5" x14ac:dyDescent="0.25">
      <c r="A96" s="2">
        <v>41883</v>
      </c>
      <c r="B96" s="113">
        <v>124.54611800000001</v>
      </c>
      <c r="C96" s="113">
        <f>MIN($B$60,$B$48,$B$36,$B$72,$B$84,$B$96,$B$108,$B$120)</f>
        <v>124.54611800000001</v>
      </c>
      <c r="D96" s="113">
        <f>MAX($B$60,$B$48,$B$36,$B$72,$B$84,$B$96,$B$108,$B$120)</f>
        <v>197.20809600000001</v>
      </c>
      <c r="E96" s="113">
        <f t="shared" si="1"/>
        <v>72.661978000000005</v>
      </c>
    </row>
    <row r="97" spans="1:5" x14ac:dyDescent="0.25">
      <c r="A97" s="2">
        <v>41913</v>
      </c>
      <c r="B97" s="113">
        <v>136.96425400000001</v>
      </c>
      <c r="C97" s="113">
        <f>MIN($B$61,$B$49,$B$37,$B$73,$B$85,$B$97,$B$109,$B$121)</f>
        <v>136.96425400000001</v>
      </c>
      <c r="D97" s="113">
        <f>MAX($B$61,$B$49,$B$37,$B$73,$B$85,$B$97,$B$109,$B$121)</f>
        <v>199.476596</v>
      </c>
      <c r="E97" s="113">
        <f t="shared" si="1"/>
        <v>62.51234199999999</v>
      </c>
    </row>
    <row r="98" spans="1:5" x14ac:dyDescent="0.25">
      <c r="A98" s="2">
        <v>41944</v>
      </c>
      <c r="B98" s="113">
        <v>142.59539599999999</v>
      </c>
      <c r="C98" s="113">
        <f>MIN($B$62,$B$50,$B$38,$B$74,$B$86,$B$98,$B$110,$B$122)</f>
        <v>142.59539599999999</v>
      </c>
      <c r="D98" s="113">
        <f>MAX($B$62,$B$50,$B$38,$B$74,$B$86,$B$98,$B$110,$B$122)</f>
        <v>203.76502300000001</v>
      </c>
      <c r="E98" s="113">
        <f t="shared" si="1"/>
        <v>61.16962700000002</v>
      </c>
    </row>
    <row r="99" spans="1:5" x14ac:dyDescent="0.25">
      <c r="A99" s="2">
        <v>41974</v>
      </c>
      <c r="B99" s="113">
        <v>151.54845399999999</v>
      </c>
      <c r="C99" s="113">
        <f>MIN($B$63,$B$51,$B$39,$B$75,$B$87,$B$99,$B$111,$B$123)</f>
        <v>147.88424699999999</v>
      </c>
      <c r="D99" s="113">
        <f>MAX($B$63,$B$51,$B$39,$B$75,$B$87,$B$99,$B$111,$B$123)</f>
        <v>195.54803699999999</v>
      </c>
      <c r="E99" s="113">
        <f t="shared" si="1"/>
        <v>47.663790000000006</v>
      </c>
    </row>
    <row r="100" spans="1:5" x14ac:dyDescent="0.25">
      <c r="A100" s="2">
        <v>42005</v>
      </c>
      <c r="B100" s="113">
        <v>154.389578</v>
      </c>
      <c r="C100" s="113">
        <f>MIN($B$52,$B$40,$B$28,$B$64,$B$76,$B$88,$B$100,$B$112)</f>
        <v>133.70472699999999</v>
      </c>
      <c r="D100" s="113">
        <f>MAX($B$52,$B$40,$B$28,$B$64,$B$76,$B$88,$B$100,$B$112)</f>
        <v>187.56994399999999</v>
      </c>
      <c r="E100" s="113">
        <f t="shared" si="1"/>
        <v>53.865217000000001</v>
      </c>
    </row>
    <row r="101" spans="1:5" x14ac:dyDescent="0.25">
      <c r="A101" s="2">
        <v>42036</v>
      </c>
      <c r="B101" s="113">
        <v>149.07128700000001</v>
      </c>
      <c r="C101" s="113">
        <f>MIN($B$53,$B$41,$B$29,$B$65,$B$77,$B$89,$B$101,$B$113)</f>
        <v>119.90428300000001</v>
      </c>
      <c r="D101" s="113">
        <f>MAX($B$53,$B$41,$B$29,$B$65,$B$77,$B$89,$B$101,$B$113)</f>
        <v>187.570987</v>
      </c>
      <c r="E101" s="113">
        <f t="shared" si="1"/>
        <v>67.666703999999996</v>
      </c>
    </row>
    <row r="102" spans="1:5" x14ac:dyDescent="0.25">
      <c r="A102" s="2">
        <v>42064</v>
      </c>
      <c r="B102" s="113">
        <v>154.346698</v>
      </c>
      <c r="C102" s="113">
        <f>MIN($B$54,$B$42,$B$30,$B$66,$B$78,$B$90,$B$102,$B$114)</f>
        <v>118.260238</v>
      </c>
      <c r="D102" s="113">
        <f>MAX($B$54,$B$42,$B$30,$B$66,$B$78,$B$90,$B$102,$B$114)</f>
        <v>195.37981099999999</v>
      </c>
      <c r="E102" s="113">
        <f t="shared" si="1"/>
        <v>77.119572999999988</v>
      </c>
    </row>
    <row r="103" spans="1:5" x14ac:dyDescent="0.25">
      <c r="A103" s="2">
        <v>42095</v>
      </c>
      <c r="B103" s="113">
        <v>167.06340900000001</v>
      </c>
      <c r="C103" s="113">
        <f>MIN($B$55,$B$43,$B$31,$B$67,$B$79,$B$91,$B$103,$B$115)</f>
        <v>128.92501799999999</v>
      </c>
      <c r="D103" s="113">
        <f>MAX($B$55,$B$43,$B$31,$B$67,$B$79,$B$91,$B$103,$B$115)</f>
        <v>202.26539299999999</v>
      </c>
      <c r="E103" s="113">
        <f t="shared" si="1"/>
        <v>73.340374999999995</v>
      </c>
    </row>
    <row r="104" spans="1:5" x14ac:dyDescent="0.25">
      <c r="A104" s="2">
        <v>42125</v>
      </c>
      <c r="B104" s="113">
        <v>172.809335</v>
      </c>
      <c r="C104" s="113">
        <f>MIN($B$56,$B$44,$B$32,$B$68,$B$80,$B$92,$B$104,$B$116)</f>
        <v>136.92056299999999</v>
      </c>
      <c r="D104" s="113">
        <f>MAX($B$56,$B$44,$B$32,$B$68,$B$80,$B$92,$B$104,$B$116)</f>
        <v>203.13744500000001</v>
      </c>
      <c r="E104" s="113">
        <f t="shared" si="1"/>
        <v>66.216882000000027</v>
      </c>
    </row>
    <row r="105" spans="1:5" x14ac:dyDescent="0.25">
      <c r="A105" s="2">
        <v>42156</v>
      </c>
      <c r="B105" s="113">
        <v>166.43659700000001</v>
      </c>
      <c r="C105" s="113">
        <f>MIN($B$57,$B$45,$B$33,$B$69,$B$81,$B$93,$B$105,$B$117)</f>
        <v>133.479434</v>
      </c>
      <c r="D105" s="113">
        <f>MAX($B$57,$B$45,$B$33,$B$69,$B$81,$B$93,$B$105,$B$117)</f>
        <v>197.92399</v>
      </c>
      <c r="E105" s="113">
        <f t="shared" si="1"/>
        <v>64.444556000000006</v>
      </c>
    </row>
    <row r="106" spans="1:5" x14ac:dyDescent="0.25">
      <c r="A106" s="2">
        <v>42186</v>
      </c>
      <c r="B106" s="113">
        <v>157.93807699999999</v>
      </c>
      <c r="C106" s="113">
        <f>MIN($B$58,$B$46,$B$34,$B$70,$B$82,$B$94,$B$106,$B$118)</f>
        <v>125.869913</v>
      </c>
      <c r="D106" s="113">
        <f>MAX($B$58,$B$46,$B$34,$B$70,$B$82,$B$94,$B$106,$B$118)</f>
        <v>193.562749</v>
      </c>
      <c r="E106" s="113">
        <f t="shared" si="1"/>
        <v>67.692836</v>
      </c>
    </row>
    <row r="107" spans="1:5" x14ac:dyDescent="0.25">
      <c r="A107" s="2">
        <v>42217</v>
      </c>
      <c r="B107" s="113">
        <v>155.95185499999999</v>
      </c>
      <c r="C107" s="113">
        <f>MIN($B$59,$B$47,$B$35,$B$71,$B$83,$B$95,$B$107,$B$119)</f>
        <v>121.36913199999999</v>
      </c>
      <c r="D107" s="113">
        <f>MAX($B$59,$B$47,$B$35,$B$71,$B$83,$B$95,$B$107,$B$119)</f>
        <v>191.53170600000001</v>
      </c>
      <c r="E107" s="113">
        <f t="shared" si="1"/>
        <v>70.162574000000021</v>
      </c>
    </row>
    <row r="108" spans="1:5" x14ac:dyDescent="0.25">
      <c r="A108" s="2">
        <v>42248</v>
      </c>
      <c r="B108" s="113">
        <v>162.108619</v>
      </c>
      <c r="C108" s="113">
        <f>MIN($B$60,$B$48,$B$36,$B$72,$B$84,$B$96,$B$108,$B$120)</f>
        <v>124.54611800000001</v>
      </c>
      <c r="D108" s="113">
        <f>MAX($B$60,$B$48,$B$36,$B$72,$B$84,$B$96,$B$108,$B$120)</f>
        <v>197.20809600000001</v>
      </c>
      <c r="E108" s="113">
        <f t="shared" si="1"/>
        <v>72.661978000000005</v>
      </c>
    </row>
    <row r="109" spans="1:5" x14ac:dyDescent="0.25">
      <c r="A109" s="2">
        <v>42278</v>
      </c>
      <c r="B109" s="113">
        <v>175.587987</v>
      </c>
      <c r="C109" s="113">
        <f>MIN($B$61,$B$49,$B$37,$B$73,$B$85,$B$97,$B$109,$B$121)</f>
        <v>136.96425400000001</v>
      </c>
      <c r="D109" s="113">
        <f>MAX($B$61,$B$49,$B$37,$B$73,$B$85,$B$97,$B$109,$B$121)</f>
        <v>199.476596</v>
      </c>
      <c r="E109" s="113">
        <f t="shared" si="1"/>
        <v>62.51234199999999</v>
      </c>
    </row>
    <row r="110" spans="1:5" x14ac:dyDescent="0.25">
      <c r="A110" s="2">
        <v>42309</v>
      </c>
      <c r="B110" s="113">
        <v>188.594571</v>
      </c>
      <c r="C110" s="113">
        <f>MIN($B$62,$B$50,$B$38,$B$74,$B$86,$B$98,$B$110,$B$122)</f>
        <v>142.59539599999999</v>
      </c>
      <c r="D110" s="113">
        <f>MAX($B$62,$B$50,$B$38,$B$74,$B$86,$B$98,$B$110,$B$122)</f>
        <v>203.76502300000001</v>
      </c>
      <c r="E110" s="113">
        <f t="shared" si="1"/>
        <v>61.16962700000002</v>
      </c>
    </row>
    <row r="111" spans="1:5" x14ac:dyDescent="0.25">
      <c r="A111" s="2">
        <v>42339</v>
      </c>
      <c r="B111" s="113">
        <v>195.54803699999999</v>
      </c>
      <c r="C111" s="113">
        <f>MIN($B$63,$B$51,$B$39,$B$75,$B$87,$B$99,$B$111,$B$123)</f>
        <v>147.88424699999999</v>
      </c>
      <c r="D111" s="113">
        <f>MAX($B$63,$B$51,$B$39,$B$75,$B$87,$B$99,$B$111,$B$123)</f>
        <v>195.54803699999999</v>
      </c>
      <c r="E111" s="113">
        <f t="shared" si="1"/>
        <v>47.663790000000006</v>
      </c>
    </row>
    <row r="112" spans="1:5" x14ac:dyDescent="0.25">
      <c r="A112" s="2">
        <v>42370</v>
      </c>
      <c r="B112" s="113">
        <v>187.56994399999999</v>
      </c>
      <c r="C112" s="113">
        <f>MIN($B$52,$B$40,$B$28,$B$64,$B$76,$B$88,$B$100,$B$112)</f>
        <v>133.70472699999999</v>
      </c>
      <c r="D112" s="113">
        <f>MAX($B$52,$B$40,$B$28,$B$64,$B$76,$B$88,$B$100,$B$112)</f>
        <v>187.56994399999999</v>
      </c>
      <c r="E112" s="113">
        <f t="shared" si="1"/>
        <v>53.865217000000001</v>
      </c>
    </row>
    <row r="113" spans="1:5" x14ac:dyDescent="0.25">
      <c r="A113" s="2">
        <v>42401</v>
      </c>
      <c r="B113" s="113">
        <v>187.570987</v>
      </c>
      <c r="C113" s="113">
        <f>MIN($B$53,$B$41,$B$29,$B$65,$B$77,$B$89,$B$101,$B$113)</f>
        <v>119.90428300000001</v>
      </c>
      <c r="D113" s="113">
        <f>MAX($B$53,$B$41,$B$29,$B$65,$B$77,$B$89,$B$101,$B$113)</f>
        <v>187.570987</v>
      </c>
      <c r="E113" s="113">
        <f t="shared" si="1"/>
        <v>67.666703999999996</v>
      </c>
    </row>
    <row r="114" spans="1:5" x14ac:dyDescent="0.25">
      <c r="A114" s="2">
        <v>42430</v>
      </c>
      <c r="B114" s="113">
        <v>192.248107</v>
      </c>
      <c r="C114" s="113">
        <f>MIN($B$54,$B$42,$B$30,$B$66,$B$78,$B$90,$B$102,$B$114)</f>
        <v>118.260238</v>
      </c>
      <c r="D114" s="113">
        <f>MAX($B$54,$B$42,$B$30,$B$66,$B$78,$B$90,$B$102,$B$114)</f>
        <v>195.37981099999999</v>
      </c>
      <c r="E114" s="113">
        <f t="shared" si="1"/>
        <v>77.119572999999988</v>
      </c>
    </row>
    <row r="115" spans="1:5" x14ac:dyDescent="0.25">
      <c r="A115" s="2">
        <v>42461</v>
      </c>
      <c r="B115" s="113">
        <v>194.004041</v>
      </c>
      <c r="C115" s="113">
        <f>MIN($B$55,$B$43,$B$31,$B$67,$B$79,$B$91,$B$103,$B$115)</f>
        <v>128.92501799999999</v>
      </c>
      <c r="D115" s="113">
        <f>MAX($B$55,$B$43,$B$31,$B$67,$B$79,$B$91,$B$103,$B$115)</f>
        <v>202.26539299999999</v>
      </c>
      <c r="E115" s="113">
        <f t="shared" si="1"/>
        <v>73.340374999999995</v>
      </c>
    </row>
    <row r="116" spans="1:5" x14ac:dyDescent="0.25">
      <c r="A116" s="2">
        <v>42491</v>
      </c>
      <c r="B116" s="113">
        <v>193.41173000000001</v>
      </c>
      <c r="C116" s="113">
        <f>MIN($B$56,$B$44,$B$32,$B$68,$B$80,$B$92,$B$104,$B$116)</f>
        <v>136.92056299999999</v>
      </c>
      <c r="D116" s="113">
        <f>MAX($B$56,$B$44,$B$32,$B$68,$B$80,$B$92,$B$104,$B$116)</f>
        <v>203.13744500000001</v>
      </c>
      <c r="E116" s="113">
        <f t="shared" si="1"/>
        <v>66.216882000000027</v>
      </c>
    </row>
    <row r="117" spans="1:5" x14ac:dyDescent="0.25">
      <c r="A117" s="2">
        <v>42522</v>
      </c>
      <c r="B117" s="113">
        <v>183.11543</v>
      </c>
      <c r="C117" s="113">
        <f>MIN($B$57,$B$45,$B$33,$B$69,$B$81,$B$93,$B$105,$B$117)</f>
        <v>133.479434</v>
      </c>
      <c r="D117" s="113">
        <f>MAX($B$57,$B$45,$B$33,$B$69,$B$81,$B$93,$B$105,$B$117)</f>
        <v>197.92399</v>
      </c>
      <c r="E117" s="113">
        <f t="shared" si="1"/>
        <v>64.444556000000006</v>
      </c>
    </row>
    <row r="118" spans="1:5" x14ac:dyDescent="0.25">
      <c r="A118" s="2">
        <v>42552</v>
      </c>
      <c r="B118" s="113">
        <v>169.44142099999999</v>
      </c>
      <c r="C118" s="113">
        <f>MIN($B$58,$B$46,$B$34,$B$70,$B$82,$B$94,$B$106,$B$118)</f>
        <v>125.869913</v>
      </c>
      <c r="D118" s="113">
        <f>MAX($B$58,$B$46,$B$34,$B$70,$B$82,$B$94,$B$106,$B$118)</f>
        <v>193.562749</v>
      </c>
      <c r="E118" s="113">
        <f t="shared" si="1"/>
        <v>67.692836</v>
      </c>
    </row>
    <row r="119" spans="1:5" x14ac:dyDescent="0.25">
      <c r="A119" s="2">
        <v>42583</v>
      </c>
      <c r="B119" s="113">
        <v>160.42847599999999</v>
      </c>
      <c r="C119" s="113">
        <f>MIN($B$59,$B$47,$B$35,$B$71,$B$83,$B$95,$B$107,$B$119)</f>
        <v>121.36913199999999</v>
      </c>
      <c r="D119" s="113">
        <f>MAX($B$59,$B$47,$B$35,$B$71,$B$83,$B$95,$B$107,$B$119)</f>
        <v>191.53170600000001</v>
      </c>
      <c r="E119" s="113">
        <f t="shared" si="1"/>
        <v>70.162574000000021</v>
      </c>
    </row>
    <row r="120" spans="1:5" x14ac:dyDescent="0.25">
      <c r="A120" s="2">
        <v>42614</v>
      </c>
      <c r="B120" s="113">
        <v>158.16926100000001</v>
      </c>
      <c r="C120" s="113">
        <f>MIN($B$60,$B$48,$B$36,$B$72,$B$84,$B$96,$B$108,$B$120)</f>
        <v>124.54611800000001</v>
      </c>
      <c r="D120" s="113">
        <f>MAX($B$60,$B$48,$B$36,$B$72,$B$84,$B$96,$B$108,$B$120)</f>
        <v>197.20809600000001</v>
      </c>
      <c r="E120" s="113">
        <f t="shared" si="1"/>
        <v>72.661978000000005</v>
      </c>
    </row>
    <row r="121" spans="1:5" x14ac:dyDescent="0.25">
      <c r="A121" s="2">
        <v>42644</v>
      </c>
      <c r="B121" s="113">
        <v>163.47406100000001</v>
      </c>
      <c r="C121" s="113">
        <f>MIN($B$61,$B$49,$B$37,$B$73,$B$85,$B$97,$B$109,$B$121)</f>
        <v>136.96425400000001</v>
      </c>
      <c r="D121" s="113">
        <f>MAX($B$61,$B$49,$B$37,$B$73,$B$85,$B$97,$B$109,$B$121)</f>
        <v>199.476596</v>
      </c>
      <c r="E121" s="113">
        <f t="shared" si="1"/>
        <v>62.51234199999999</v>
      </c>
    </row>
    <row r="122" spans="1:5" x14ac:dyDescent="0.25">
      <c r="A122" s="2">
        <v>42675</v>
      </c>
      <c r="B122" s="113">
        <v>171.82740000000001</v>
      </c>
      <c r="C122" s="113">
        <f>MIN($B$62,$B$50,$B$38,$B$74,$B$86,$B$98,$B$110,$B$122)</f>
        <v>142.59539599999999</v>
      </c>
      <c r="D122" s="113">
        <f>MAX($B$62,$B$50,$B$38,$B$74,$B$86,$B$98,$B$110,$B$122)</f>
        <v>203.76502300000001</v>
      </c>
      <c r="E122" s="113">
        <f t="shared" si="1"/>
        <v>61.16962700000002</v>
      </c>
    </row>
    <row r="123" spans="1:5" x14ac:dyDescent="0.25">
      <c r="A123" s="2">
        <v>42705</v>
      </c>
      <c r="B123" s="113">
        <v>170.12739999999999</v>
      </c>
      <c r="C123" s="113">
        <f>MIN($B$63,$B$51,$B$39,$B$75,$B$87,$B$99,$B$111,$B$123)</f>
        <v>147.88424699999999</v>
      </c>
      <c r="D123" s="113">
        <f>MAX($B$63,$B$51,$B$39,$B$75,$B$87,$B$99,$B$111,$B$123)</f>
        <v>195.54803699999999</v>
      </c>
      <c r="E123" s="113">
        <f t="shared" si="1"/>
        <v>47.663790000000006</v>
      </c>
    </row>
    <row r="124" spans="1:5" x14ac:dyDescent="0.25">
      <c r="A124" s="2">
        <v>42736</v>
      </c>
      <c r="B124" s="113">
        <v>165.73609999999999</v>
      </c>
      <c r="C124" s="113">
        <f>MIN($B$52,$B$40,$B$28,$B$64,$B$76,$B$88,$B$100,$B$112)</f>
        <v>133.70472699999999</v>
      </c>
      <c r="D124" s="113">
        <f>MAX($B$52,$B$40,$B$28,$B$64,$B$76,$B$88,$B$100,$B$112)</f>
        <v>187.56994399999999</v>
      </c>
      <c r="E124" s="113">
        <f t="shared" si="1"/>
        <v>53.865217000000001</v>
      </c>
    </row>
    <row r="125" spans="1:5" x14ac:dyDescent="0.25">
      <c r="A125" s="2">
        <v>42767</v>
      </c>
      <c r="B125" s="113">
        <v>165.77359999999999</v>
      </c>
      <c r="C125" s="113">
        <f>MIN($B$53,$B$41,$B$29,$B$65,$B$77,$B$89,$B$101,$B$113)</f>
        <v>119.90428300000001</v>
      </c>
      <c r="D125" s="113">
        <f>MAX($B$53,$B$41,$B$29,$B$65,$B$77,$B$89,$B$101,$B$113)</f>
        <v>187.570987</v>
      </c>
      <c r="E125" s="113">
        <f t="shared" si="1"/>
        <v>67.666703999999996</v>
      </c>
    </row>
    <row r="126" spans="1:5" x14ac:dyDescent="0.25">
      <c r="A126" s="2">
        <v>42795</v>
      </c>
      <c r="B126" s="113">
        <v>172.8955</v>
      </c>
      <c r="C126" s="113">
        <f>MIN($B$54,$B$42,$B$30,$B$66,$B$78,$B$90,$B$102,$B$114)</f>
        <v>118.260238</v>
      </c>
      <c r="D126" s="113">
        <f>MAX($B$54,$B$42,$B$30,$B$66,$B$78,$B$90,$B$102,$B$114)</f>
        <v>195.37981099999999</v>
      </c>
      <c r="E126" s="113">
        <f t="shared" si="1"/>
        <v>77.119572999999988</v>
      </c>
    </row>
    <row r="127" spans="1:5" x14ac:dyDescent="0.25">
      <c r="A127" s="2">
        <v>42826</v>
      </c>
      <c r="B127" s="113">
        <v>173.23699999999999</v>
      </c>
      <c r="C127" s="113">
        <f>MIN($B$55,$B$43,$B$31,$B$67,$B$79,$B$91,$B$103,$B$115)</f>
        <v>128.92501799999999</v>
      </c>
      <c r="D127" s="113">
        <f>MAX($B$55,$B$43,$B$31,$B$67,$B$79,$B$91,$B$103,$B$115)</f>
        <v>202.26539299999999</v>
      </c>
      <c r="E127" s="113">
        <f t="shared" si="1"/>
        <v>73.340374999999995</v>
      </c>
    </row>
    <row r="128" spans="1:5" x14ac:dyDescent="0.25">
      <c r="A128" s="2">
        <v>42856</v>
      </c>
      <c r="B128" s="113">
        <v>174.2824</v>
      </c>
      <c r="C128" s="113">
        <f>MIN($B$56,$B$44,$B$32,$B$68,$B$80,$B$92,$B$104,$B$116)</f>
        <v>136.92056299999999</v>
      </c>
      <c r="D128" s="113">
        <f>MAX($B$56,$B$44,$B$32,$B$68,$B$80,$B$92,$B$104,$B$116)</f>
        <v>203.13744500000001</v>
      </c>
      <c r="E128" s="113">
        <f t="shared" si="1"/>
        <v>66.216882000000027</v>
      </c>
    </row>
    <row r="129" spans="1:5" x14ac:dyDescent="0.25">
      <c r="A129" s="2">
        <v>42887</v>
      </c>
      <c r="B129" s="113">
        <v>167.7757</v>
      </c>
      <c r="C129" s="113">
        <f>MIN($B$57,$B$45,$B$33,$B$69,$B$81,$B$93,$B$105,$B$117)</f>
        <v>133.479434</v>
      </c>
      <c r="D129" s="113">
        <f>MAX($B$57,$B$45,$B$33,$B$69,$B$81,$B$93,$B$105,$B$117)</f>
        <v>197.92399</v>
      </c>
      <c r="E129" s="113">
        <f t="shared" si="1"/>
        <v>64.444556000000006</v>
      </c>
    </row>
    <row r="130" spans="1:5" x14ac:dyDescent="0.25">
      <c r="A130" s="2">
        <v>42917</v>
      </c>
      <c r="B130" s="113">
        <v>158.4196</v>
      </c>
      <c r="C130" s="113">
        <f>MIN($B$58,$B$46,$B$34,$B$70,$B$82,$B$94,$B$106,$B$118)</f>
        <v>125.869913</v>
      </c>
      <c r="D130" s="113">
        <f>MAX($B$58,$B$46,$B$34,$B$70,$B$82,$B$94,$B$106,$B$118)</f>
        <v>193.562749</v>
      </c>
      <c r="E130" s="113">
        <f t="shared" si="1"/>
        <v>67.692836</v>
      </c>
    </row>
    <row r="131" spans="1:5" x14ac:dyDescent="0.25">
      <c r="A131" s="2">
        <v>42948</v>
      </c>
      <c r="B131" s="113">
        <v>152.6514</v>
      </c>
      <c r="C131" s="113">
        <f>MIN($B$59,$B$47,$B$35,$B$71,$B$83,$B$95,$B$107,$B$119)</f>
        <v>121.36913199999999</v>
      </c>
      <c r="D131" s="113">
        <f>MAX($B$59,$B$47,$B$35,$B$71,$B$83,$B$95,$B$107,$B$119)</f>
        <v>191.53170600000001</v>
      </c>
      <c r="E131" s="113">
        <f t="shared" si="1"/>
        <v>70.162574000000021</v>
      </c>
    </row>
    <row r="132" spans="1:5" x14ac:dyDescent="0.25">
      <c r="A132" s="2">
        <v>42979</v>
      </c>
      <c r="B132" s="113">
        <v>150.37610000000001</v>
      </c>
      <c r="C132" s="113">
        <f>MIN($B$60,$B$48,$B$36,$B$72,$B$84,$B$96,$B$108,$B$120)</f>
        <v>124.54611800000001</v>
      </c>
      <c r="D132" s="113">
        <f>MAX($B$60,$B$48,$B$36,$B$72,$B$84,$B$96,$B$108,$B$120)</f>
        <v>197.20809600000001</v>
      </c>
      <c r="E132" s="113">
        <f t="shared" si="1"/>
        <v>72.661978000000005</v>
      </c>
    </row>
    <row r="133" spans="1:5" x14ac:dyDescent="0.25">
      <c r="A133" s="2">
        <v>43009</v>
      </c>
      <c r="B133" s="113">
        <v>154.05879999999999</v>
      </c>
      <c r="C133" s="113">
        <f>MIN($B$61,$B$49,$B$37,$B$73,$B$85,$B$97,$B$109,$B$121)</f>
        <v>136.96425400000001</v>
      </c>
      <c r="D133" s="113">
        <f>MAX($B$61,$B$49,$B$37,$B$73,$B$85,$B$97,$B$109,$B$121)</f>
        <v>199.476596</v>
      </c>
      <c r="E133" s="113">
        <f t="shared" si="1"/>
        <v>62.51234199999999</v>
      </c>
    </row>
    <row r="134" spans="1:5" x14ac:dyDescent="0.25">
      <c r="A134" s="2">
        <v>43040</v>
      </c>
      <c r="B134" s="113">
        <v>158.1002</v>
      </c>
      <c r="C134" s="113">
        <f>MIN($B$62,$B$50,$B$38,$B$74,$B$86,$B$98,$B$110,$B$122)</f>
        <v>142.59539599999999</v>
      </c>
      <c r="D134" s="113">
        <f>MAX($B$62,$B$50,$B$38,$B$74,$B$86,$B$98,$B$110,$B$122)</f>
        <v>203.76502300000001</v>
      </c>
      <c r="E134" s="113">
        <f t="shared" si="1"/>
        <v>61.16962700000002</v>
      </c>
    </row>
    <row r="135" spans="1:5" x14ac:dyDescent="0.25">
      <c r="A135" s="2">
        <v>43070</v>
      </c>
      <c r="B135" s="113">
        <v>154.1755</v>
      </c>
      <c r="C135" s="113">
        <f>MIN($B$63,$B$51,$B$39,$B$75,$B$87,$B$99,$B$111,$B$123)</f>
        <v>147.88424699999999</v>
      </c>
      <c r="D135" s="113">
        <f>MAX($B$63,$B$51,$B$39,$B$75,$B$87,$B$99,$B$111,$B$123)</f>
        <v>195.54803699999999</v>
      </c>
      <c r="E135" s="113">
        <f t="shared" si="1"/>
        <v>47.663790000000006</v>
      </c>
    </row>
    <row r="136" spans="1:5" x14ac:dyDescent="0.25">
      <c r="A136" s="2">
        <v>43101</v>
      </c>
      <c r="B136" s="113">
        <v>148.4315</v>
      </c>
      <c r="C136" s="113">
        <f>MIN($B$52,$B$40,$B$28,$B$64,$B$76,$B$88,$B$100,$B$112)</f>
        <v>133.70472699999999</v>
      </c>
      <c r="D136" s="113">
        <f>MAX($B$52,$B$40,$B$28,$B$64,$B$76,$B$88,$B$100,$B$112)</f>
        <v>187.56994399999999</v>
      </c>
      <c r="E136" s="113">
        <f t="shared" si="1"/>
        <v>53.865217000000001</v>
      </c>
    </row>
    <row r="137" spans="1:5" x14ac:dyDescent="0.25">
      <c r="A137" s="2">
        <v>43132</v>
      </c>
      <c r="B137" s="113">
        <v>147.5136</v>
      </c>
      <c r="C137" s="113">
        <f>MIN($B$53,$B$41,$B$29,$B$65,$B$77,$B$89,$B$101,$B$113)</f>
        <v>119.90428300000001</v>
      </c>
      <c r="D137" s="113">
        <f>MAX($B$53,$B$41,$B$29,$B$65,$B$77,$B$89,$B$101,$B$113)</f>
        <v>187.570987</v>
      </c>
      <c r="E137" s="113">
        <f t="shared" si="1"/>
        <v>67.666703999999996</v>
      </c>
    </row>
    <row r="138" spans="1:5" x14ac:dyDescent="0.25">
      <c r="A138" s="2">
        <v>43160</v>
      </c>
      <c r="B138" s="113">
        <v>154.126</v>
      </c>
      <c r="C138" s="113">
        <f>MIN($B$54,$B$42,$B$30,$B$66,$B$78,$B$90,$B$102,$B$114)</f>
        <v>118.260238</v>
      </c>
      <c r="D138" s="113">
        <f>MAX($B$54,$B$42,$B$30,$B$66,$B$78,$B$90,$B$102,$B$114)</f>
        <v>195.37981099999999</v>
      </c>
      <c r="E138" s="113">
        <f t="shared" si="1"/>
        <v>77.119572999999988</v>
      </c>
    </row>
    <row r="139" spans="1:5" x14ac:dyDescent="0.25">
      <c r="A139" s="2">
        <v>43191</v>
      </c>
      <c r="B139" s="113">
        <v>154.76840000000001</v>
      </c>
      <c r="C139" s="113">
        <f>MIN($B$55,$B$43,$B$31,$B$67,$B$79,$B$91,$B$103,$B$115)</f>
        <v>128.92501799999999</v>
      </c>
      <c r="D139" s="113">
        <f>MAX($B$55,$B$43,$B$31,$B$67,$B$79,$B$91,$B$103,$B$115)</f>
        <v>202.26539299999999</v>
      </c>
      <c r="E139" s="113">
        <f t="shared" si="1"/>
        <v>73.340374999999995</v>
      </c>
    </row>
    <row r="140" spans="1:5" x14ac:dyDescent="0.25">
      <c r="A140" s="2">
        <v>43221</v>
      </c>
      <c r="B140" s="113">
        <v>156.10579999999999</v>
      </c>
      <c r="C140" s="113">
        <f>MIN($B$56,$B$44,$B$32,$B$68,$B$80,$B$92,$B$104,$B$116)</f>
        <v>136.92056299999999</v>
      </c>
      <c r="D140" s="113">
        <f>MAX($B$56,$B$44,$B$32,$B$68,$B$80,$B$92,$B$104,$B$116)</f>
        <v>203.13744500000001</v>
      </c>
      <c r="E140" s="113">
        <f t="shared" si="1"/>
        <v>66.216882000000027</v>
      </c>
    </row>
    <row r="141" spans="1:5" x14ac:dyDescent="0.25">
      <c r="A141" s="2">
        <v>43252</v>
      </c>
      <c r="B141" s="113">
        <v>150.88310000000001</v>
      </c>
      <c r="C141" s="113">
        <f>MIN($B$57,$B$45,$B$33,$B$69,$B$81,$B$93,$B$105,$B$117)</f>
        <v>133.479434</v>
      </c>
      <c r="D141" s="113">
        <f>MAX($B$57,$B$45,$B$33,$B$69,$B$81,$B$93,$B$105,$B$117)</f>
        <v>197.92399</v>
      </c>
      <c r="E141" s="113">
        <f t="shared" si="1"/>
        <v>64.444556000000006</v>
      </c>
    </row>
    <row r="142" spans="1:5" x14ac:dyDescent="0.25">
      <c r="A142" s="2">
        <v>43282</v>
      </c>
      <c r="B142" s="113">
        <v>142.803</v>
      </c>
      <c r="C142" s="113">
        <f>MIN($B$58,$B$46,$B$34,$B$70,$B$82,$B$94,$B$106,$B$118)</f>
        <v>125.869913</v>
      </c>
      <c r="D142" s="113">
        <f>MAX($B$58,$B$46,$B$34,$B$70,$B$82,$B$94,$B$106,$B$118)</f>
        <v>193.562749</v>
      </c>
      <c r="E142" s="113">
        <f t="shared" si="1"/>
        <v>67.692836</v>
      </c>
    </row>
    <row r="143" spans="1:5" x14ac:dyDescent="0.25">
      <c r="A143" s="2">
        <v>43313</v>
      </c>
      <c r="B143" s="113">
        <v>137.8039</v>
      </c>
      <c r="C143" s="113">
        <f>MIN($B$59,$B$47,$B$35,$B$71,$B$83,$B$95,$B$107,$B$119)</f>
        <v>121.36913199999999</v>
      </c>
      <c r="D143" s="113">
        <f>MAX($B$59,$B$47,$B$35,$B$71,$B$83,$B$95,$B$107,$B$119)</f>
        <v>191.53170600000001</v>
      </c>
      <c r="E143" s="113">
        <f t="shared" si="1"/>
        <v>70.162574000000021</v>
      </c>
    </row>
    <row r="144" spans="1:5" x14ac:dyDescent="0.25">
      <c r="A144" s="2">
        <v>43344</v>
      </c>
      <c r="B144" s="113">
        <v>135.3897</v>
      </c>
      <c r="C144" s="113">
        <f>MIN($B$60,$B$48,$B$36,$B$72,$B$84,$B$96,$B$108,$B$120)</f>
        <v>124.54611800000001</v>
      </c>
      <c r="D144" s="113">
        <f>MAX($B$60,$B$48,$B$36,$B$72,$B$84,$B$96,$B$108,$B$120)</f>
        <v>197.20809600000001</v>
      </c>
      <c r="E144" s="113">
        <f t="shared" si="1"/>
        <v>72.661978000000005</v>
      </c>
    </row>
    <row r="145" spans="1:6" x14ac:dyDescent="0.25">
      <c r="A145" s="2">
        <v>43374</v>
      </c>
      <c r="B145" s="113">
        <v>139.726</v>
      </c>
      <c r="C145" s="113">
        <f>MIN($B$61,$B$49,$B$37,$B$73,$B$85,$B$97,$B$109,$B$121)</f>
        <v>136.96425400000001</v>
      </c>
      <c r="D145" s="113">
        <f>MAX($B$61,$B$49,$B$37,$B$73,$B$85,$B$97,$B$109,$B$121)</f>
        <v>199.476596</v>
      </c>
      <c r="E145" s="113">
        <f t="shared" si="1"/>
        <v>62.51234199999999</v>
      </c>
    </row>
    <row r="146" spans="1:6" x14ac:dyDescent="0.25">
      <c r="A146" s="2">
        <v>43405</v>
      </c>
      <c r="B146" s="113">
        <v>144.5147</v>
      </c>
      <c r="C146" s="113">
        <f>MIN($B$62,$B$50,$B$38,$B$74,$B$86,$B$98,$B$110,$B$122)</f>
        <v>142.59539599999999</v>
      </c>
      <c r="D146" s="113">
        <f>MAX($B$62,$B$50,$B$38,$B$74,$B$86,$B$98,$B$110,$B$122)</f>
        <v>203.76502300000001</v>
      </c>
      <c r="E146" s="113">
        <f t="shared" si="1"/>
        <v>61.16962700000002</v>
      </c>
    </row>
    <row r="147" spans="1:6" x14ac:dyDescent="0.25">
      <c r="A147" s="84">
        <v>43435</v>
      </c>
      <c r="B147" s="114">
        <v>146.8314</v>
      </c>
      <c r="C147" s="114">
        <f>MIN($B$63,$B$51,$B$39,$B$75,$B$87,$B$99,$B$111,$B$123)</f>
        <v>147.88424699999999</v>
      </c>
      <c r="D147" s="114">
        <f>MAX($B$63,$B$51,$B$39,$B$75,$B$87,$B$99,$B$111,$B$123)</f>
        <v>195.54803699999999</v>
      </c>
      <c r="E147" s="114">
        <f t="shared" si="1"/>
        <v>47.663790000000006</v>
      </c>
    </row>
    <row r="148" spans="1:6" x14ac:dyDescent="0.25">
      <c r="A148" t="s">
        <v>361</v>
      </c>
    </row>
    <row r="149" spans="1:6" x14ac:dyDescent="0.25">
      <c r="A149" t="s">
        <v>397</v>
      </c>
    </row>
    <row r="151" spans="1:6" x14ac:dyDescent="0.25">
      <c r="A151" s="5"/>
      <c r="B151" s="6" t="s">
        <v>0</v>
      </c>
      <c r="F151" s="10"/>
    </row>
    <row r="152" spans="1:6" x14ac:dyDescent="0.25">
      <c r="A152" s="3">
        <v>96</v>
      </c>
      <c r="B152">
        <v>0</v>
      </c>
      <c r="F152" s="10"/>
    </row>
    <row r="153" spans="1:6" x14ac:dyDescent="0.25">
      <c r="A153" s="3">
        <v>96</v>
      </c>
      <c r="B153">
        <v>1</v>
      </c>
      <c r="F153" s="10"/>
    </row>
    <row r="154" spans="1:6" x14ac:dyDescent="0.25">
      <c r="F154" s="10"/>
    </row>
    <row r="155" spans="1:6" x14ac:dyDescent="0.25">
      <c r="F155" s="10"/>
    </row>
    <row r="156" spans="1:6" x14ac:dyDescent="0.25">
      <c r="F156" s="10"/>
    </row>
    <row r="157" spans="1:6" x14ac:dyDescent="0.25">
      <c r="A157" s="34"/>
      <c r="F157" s="10"/>
    </row>
    <row r="158" spans="1:6" x14ac:dyDescent="0.25">
      <c r="A158" s="34"/>
      <c r="F158" s="10"/>
    </row>
    <row r="159" spans="1:6" x14ac:dyDescent="0.25">
      <c r="F159" s="10"/>
    </row>
    <row r="160" spans="1:6" x14ac:dyDescent="0.25">
      <c r="F160" s="18"/>
    </row>
  </sheetData>
  <mergeCells count="2">
    <mergeCell ref="C26:E26"/>
    <mergeCell ref="B25:E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49" fitToHeight="2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M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8" t="s">
        <v>145</v>
      </c>
      <c r="E25" s="218"/>
      <c r="F25" s="218"/>
      <c r="G25" s="218"/>
      <c r="H25" s="218"/>
      <c r="I25" s="47"/>
      <c r="J25" s="218" t="s">
        <v>296</v>
      </c>
      <c r="K25" s="218"/>
      <c r="L25" s="218"/>
      <c r="M25" s="218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142</v>
      </c>
      <c r="D27" s="15">
        <v>3855.3652354999999</v>
      </c>
      <c r="E27" s="15">
        <v>3846.8397225999997</v>
      </c>
      <c r="F27" s="15">
        <v>3847.2315174</v>
      </c>
      <c r="G27" s="15">
        <v>3848.2520246999998</v>
      </c>
      <c r="H27" s="15">
        <v>3884.5738848999999</v>
      </c>
      <c r="I27" s="15"/>
      <c r="J27" s="16">
        <f t="shared" ref="J27:M31" si="0">E27-D27</f>
        <v>-8.5255129000001943</v>
      </c>
      <c r="K27" s="16">
        <f t="shared" si="0"/>
        <v>0.39179480000029798</v>
      </c>
      <c r="L27" s="16">
        <f t="shared" si="0"/>
        <v>1.0205072999997356</v>
      </c>
      <c r="M27" s="16">
        <f t="shared" si="0"/>
        <v>36.321860200000174</v>
      </c>
    </row>
    <row r="28" spans="2:13" x14ac:dyDescent="0.25">
      <c r="C28" s="14" t="s">
        <v>143</v>
      </c>
      <c r="D28" s="15">
        <v>2733.0853091999998</v>
      </c>
      <c r="E28" s="15">
        <v>2702.7609093999999</v>
      </c>
      <c r="F28" s="15">
        <v>2586.7312735999999</v>
      </c>
      <c r="G28" s="15">
        <v>2663.9485288000001</v>
      </c>
      <c r="H28" s="15">
        <v>2677.0215999999996</v>
      </c>
      <c r="I28" s="15"/>
      <c r="J28" s="16">
        <f t="shared" si="0"/>
        <v>-30.32439979999981</v>
      </c>
      <c r="K28" s="16">
        <f t="shared" si="0"/>
        <v>-116.02963580000005</v>
      </c>
      <c r="L28" s="16">
        <f t="shared" si="0"/>
        <v>77.217255200000182</v>
      </c>
      <c r="M28" s="16">
        <f t="shared" si="0"/>
        <v>13.073071199999504</v>
      </c>
    </row>
    <row r="29" spans="2:13" x14ac:dyDescent="0.25">
      <c r="C29" s="14" t="s">
        <v>146</v>
      </c>
      <c r="D29" s="15">
        <v>3725.7967618729999</v>
      </c>
      <c r="E29" s="15">
        <v>3749.0086538250002</v>
      </c>
      <c r="F29" s="15">
        <v>3738.0191743810001</v>
      </c>
      <c r="G29" s="15">
        <v>3745.7858533900003</v>
      </c>
      <c r="H29" s="15">
        <v>3772.5744750710001</v>
      </c>
      <c r="I29" s="15"/>
      <c r="J29" s="16">
        <f t="shared" si="0"/>
        <v>23.211891952000315</v>
      </c>
      <c r="K29" s="16">
        <f t="shared" si="0"/>
        <v>-10.989479444000153</v>
      </c>
      <c r="L29" s="16">
        <f t="shared" si="0"/>
        <v>7.7666790090001996</v>
      </c>
      <c r="M29" s="16">
        <f t="shared" si="0"/>
        <v>26.788621680999768</v>
      </c>
    </row>
    <row r="30" spans="2:13" x14ac:dyDescent="0.25">
      <c r="C30" s="14" t="s">
        <v>144</v>
      </c>
      <c r="D30" s="15">
        <v>379.65447755999998</v>
      </c>
      <c r="E30" s="15">
        <v>383.78670145000001</v>
      </c>
      <c r="F30" s="15">
        <v>387.50484968000001</v>
      </c>
      <c r="G30" s="15">
        <v>394.18927781000002</v>
      </c>
      <c r="H30" s="15">
        <v>394.26511096000002</v>
      </c>
      <c r="I30" s="15"/>
      <c r="J30" s="16">
        <f>E30-D30</f>
        <v>4.1322238900000343</v>
      </c>
      <c r="K30" s="16">
        <f>F30-E30</f>
        <v>3.7181482299999971</v>
      </c>
      <c r="L30" s="16">
        <f>G30-F30</f>
        <v>6.6844281300000148</v>
      </c>
      <c r="M30" s="16">
        <f>H30-G30</f>
        <v>7.5833149999994021E-2</v>
      </c>
    </row>
    <row r="31" spans="2:13" x14ac:dyDescent="0.25">
      <c r="B31" s="12"/>
      <c r="C31" s="89" t="s">
        <v>98</v>
      </c>
      <c r="D31" s="95">
        <v>10693.901784</v>
      </c>
      <c r="E31" s="95">
        <v>10682.395988</v>
      </c>
      <c r="F31" s="95">
        <v>10559.486815</v>
      </c>
      <c r="G31" s="95">
        <v>10652.176184</v>
      </c>
      <c r="H31" s="95">
        <v>10728.435416</v>
      </c>
      <c r="I31" s="95"/>
      <c r="J31" s="94">
        <f t="shared" si="0"/>
        <v>-11.505795999999464</v>
      </c>
      <c r="K31" s="94">
        <f t="shared" si="0"/>
        <v>-122.90917300000001</v>
      </c>
      <c r="L31" s="94">
        <f t="shared" si="0"/>
        <v>92.689368999999715</v>
      </c>
      <c r="M31" s="94">
        <f t="shared" si="0"/>
        <v>76.259232000000338</v>
      </c>
    </row>
    <row r="32" spans="2:13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30" t="s">
        <v>306</v>
      </c>
      <c r="C35" s="30"/>
      <c r="D35" s="30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132">
        <v>11144.349085</v>
      </c>
      <c r="D37" s="132" t="e">
        <v>#N/A</v>
      </c>
    </row>
    <row r="38" spans="2:7" x14ac:dyDescent="0.25">
      <c r="B38" s="2">
        <v>42036</v>
      </c>
      <c r="C38" s="132">
        <v>11323.99638</v>
      </c>
      <c r="D38" s="132" t="e">
        <v>#N/A</v>
      </c>
    </row>
    <row r="39" spans="2:7" x14ac:dyDescent="0.25">
      <c r="B39" s="2">
        <v>42064</v>
      </c>
      <c r="C39" s="132">
        <v>10194.533589000001</v>
      </c>
      <c r="D39" s="132" t="e">
        <v>#N/A</v>
      </c>
    </row>
    <row r="40" spans="2:7" x14ac:dyDescent="0.25">
      <c r="B40" s="2">
        <v>42095</v>
      </c>
      <c r="C40" s="132">
        <v>9523.7789038999999</v>
      </c>
      <c r="D40" s="132" t="e">
        <v>#N/A</v>
      </c>
    </row>
    <row r="41" spans="2:7" x14ac:dyDescent="0.25">
      <c r="B41" s="2">
        <v>42125</v>
      </c>
      <c r="C41" s="132">
        <v>9640.9541599999993</v>
      </c>
      <c r="D41" s="132" t="e">
        <v>#N/A</v>
      </c>
    </row>
    <row r="42" spans="2:7" x14ac:dyDescent="0.25">
      <c r="B42" s="2">
        <v>42156</v>
      </c>
      <c r="C42" s="132">
        <v>11262.013879</v>
      </c>
      <c r="D42" s="132" t="e">
        <v>#N/A</v>
      </c>
    </row>
    <row r="43" spans="2:7" x14ac:dyDescent="0.25">
      <c r="B43" s="2">
        <v>42186</v>
      </c>
      <c r="C43" s="132">
        <v>12110.726766000002</v>
      </c>
      <c r="D43" s="132" t="e">
        <v>#N/A</v>
      </c>
    </row>
    <row r="44" spans="2:7" x14ac:dyDescent="0.25">
      <c r="B44" s="2">
        <v>42217</v>
      </c>
      <c r="C44" s="132">
        <v>12074.342536</v>
      </c>
      <c r="D44" s="132" t="e">
        <v>#N/A</v>
      </c>
    </row>
    <row r="45" spans="2:7" x14ac:dyDescent="0.25">
      <c r="B45" s="2">
        <v>42248</v>
      </c>
      <c r="C45" s="132">
        <v>11486.464275999999</v>
      </c>
      <c r="D45" s="132" t="e">
        <v>#N/A</v>
      </c>
    </row>
    <row r="46" spans="2:7" x14ac:dyDescent="0.25">
      <c r="B46" s="2">
        <v>42278</v>
      </c>
      <c r="C46" s="132">
        <v>9909.1697506</v>
      </c>
      <c r="D46" s="132" t="e">
        <v>#N/A</v>
      </c>
    </row>
    <row r="47" spans="2:7" x14ac:dyDescent="0.25">
      <c r="B47" s="2">
        <v>42309</v>
      </c>
      <c r="C47" s="132">
        <v>9572.2056405999992</v>
      </c>
      <c r="D47" s="132" t="e">
        <v>#N/A</v>
      </c>
    </row>
    <row r="48" spans="2:7" x14ac:dyDescent="0.25">
      <c r="B48" s="2">
        <v>42339</v>
      </c>
      <c r="C48" s="132">
        <v>9979.7549548000006</v>
      </c>
      <c r="D48" s="132" t="e">
        <v>#N/A</v>
      </c>
    </row>
    <row r="49" spans="2:4" x14ac:dyDescent="0.25">
      <c r="B49" s="2">
        <v>42370</v>
      </c>
      <c r="C49" s="132">
        <v>10622.782704000001</v>
      </c>
      <c r="D49" s="132" t="e">
        <v>#N/A</v>
      </c>
    </row>
    <row r="50" spans="2:4" x14ac:dyDescent="0.25">
      <c r="B50" s="2">
        <v>42401</v>
      </c>
      <c r="C50" s="132">
        <v>10502.070145</v>
      </c>
      <c r="D50" s="132" t="e">
        <v>#N/A</v>
      </c>
    </row>
    <row r="51" spans="2:4" x14ac:dyDescent="0.25">
      <c r="B51" s="2">
        <v>42430</v>
      </c>
      <c r="C51" s="132">
        <v>9470.1790547000001</v>
      </c>
      <c r="D51" s="132" t="e">
        <v>#N/A</v>
      </c>
    </row>
    <row r="52" spans="2:4" x14ac:dyDescent="0.25">
      <c r="B52" s="2">
        <v>42461</v>
      </c>
      <c r="C52" s="132">
        <v>9238.1418336999996</v>
      </c>
      <c r="D52" s="132" t="e">
        <v>#N/A</v>
      </c>
    </row>
    <row r="53" spans="2:4" x14ac:dyDescent="0.25">
      <c r="B53" s="2">
        <v>42491</v>
      </c>
      <c r="C53" s="132">
        <v>9428.5696050999995</v>
      </c>
      <c r="D53" s="132" t="e">
        <v>#N/A</v>
      </c>
    </row>
    <row r="54" spans="2:4" x14ac:dyDescent="0.25">
      <c r="B54" s="2">
        <v>42522</v>
      </c>
      <c r="C54" s="132">
        <v>11240.381171999999</v>
      </c>
      <c r="D54" s="132" t="e">
        <v>#N/A</v>
      </c>
    </row>
    <row r="55" spans="2:4" x14ac:dyDescent="0.25">
      <c r="B55" s="2">
        <v>42552</v>
      </c>
      <c r="C55" s="132">
        <v>12247.239718999999</v>
      </c>
      <c r="D55" s="132" t="e">
        <v>#N/A</v>
      </c>
    </row>
    <row r="56" spans="2:4" x14ac:dyDescent="0.25">
      <c r="B56" s="2">
        <v>42583</v>
      </c>
      <c r="C56" s="132">
        <v>12533.381211</v>
      </c>
      <c r="D56" s="132" t="e">
        <v>#N/A</v>
      </c>
    </row>
    <row r="57" spans="2:4" x14ac:dyDescent="0.25">
      <c r="B57" s="2">
        <v>42614</v>
      </c>
      <c r="C57" s="132">
        <v>11465.650189</v>
      </c>
      <c r="D57" s="132" t="e">
        <v>#N/A</v>
      </c>
    </row>
    <row r="58" spans="2:4" x14ac:dyDescent="0.25">
      <c r="B58" s="2">
        <v>42644</v>
      </c>
      <c r="C58" s="132">
        <v>9780.983760699999</v>
      </c>
      <c r="D58" s="132" t="e">
        <v>#N/A</v>
      </c>
    </row>
    <row r="59" spans="2:4" x14ac:dyDescent="0.25">
      <c r="B59" s="2">
        <v>42675</v>
      </c>
      <c r="C59" s="132">
        <v>9563.2214905000001</v>
      </c>
      <c r="D59" s="132" t="e">
        <v>#N/A</v>
      </c>
    </row>
    <row r="60" spans="2:4" x14ac:dyDescent="0.25">
      <c r="B60" s="2">
        <v>42705</v>
      </c>
      <c r="C60" s="132">
        <v>10593.970386000001</v>
      </c>
      <c r="D60" s="132">
        <v>10593.970386000001</v>
      </c>
    </row>
    <row r="61" spans="2:4" x14ac:dyDescent="0.25">
      <c r="B61" s="2">
        <v>42736</v>
      </c>
      <c r="C61" s="132" t="e">
        <v>#N/A</v>
      </c>
      <c r="D61" s="132">
        <v>10961.220000000001</v>
      </c>
    </row>
    <row r="62" spans="2:4" x14ac:dyDescent="0.25">
      <c r="B62" s="2">
        <v>42767</v>
      </c>
      <c r="C62" s="132" t="e">
        <v>#N/A</v>
      </c>
      <c r="D62" s="132">
        <v>10709.47</v>
      </c>
    </row>
    <row r="63" spans="2:4" x14ac:dyDescent="0.25">
      <c r="B63" s="2">
        <v>42795</v>
      </c>
      <c r="C63" s="132" t="e">
        <v>#N/A</v>
      </c>
      <c r="D63" s="132">
        <v>9760.8220000000001</v>
      </c>
    </row>
    <row r="64" spans="2:4" x14ac:dyDescent="0.25">
      <c r="B64" s="2">
        <v>42826</v>
      </c>
      <c r="C64" s="132" t="e">
        <v>#N/A</v>
      </c>
      <c r="D64" s="132">
        <v>9431.2159999999985</v>
      </c>
    </row>
    <row r="65" spans="2:4" x14ac:dyDescent="0.25">
      <c r="B65" s="2">
        <v>42856</v>
      </c>
      <c r="C65" s="132" t="e">
        <v>#N/A</v>
      </c>
      <c r="D65" s="132">
        <v>9651.1090000000004</v>
      </c>
    </row>
    <row r="66" spans="2:4" x14ac:dyDescent="0.25">
      <c r="B66" s="2">
        <v>42887</v>
      </c>
      <c r="C66" s="132" t="e">
        <v>#N/A</v>
      </c>
      <c r="D66" s="132">
        <v>11295.439999999999</v>
      </c>
    </row>
    <row r="67" spans="2:4" x14ac:dyDescent="0.25">
      <c r="B67" s="2">
        <v>42917</v>
      </c>
      <c r="C67" s="132" t="e">
        <v>#N/A</v>
      </c>
      <c r="D67" s="132">
        <v>12106.9</v>
      </c>
    </row>
    <row r="68" spans="2:4" x14ac:dyDescent="0.25">
      <c r="B68" s="2">
        <v>42948</v>
      </c>
      <c r="C68" s="132" t="e">
        <v>#N/A</v>
      </c>
      <c r="D68" s="132">
        <v>12329.61</v>
      </c>
    </row>
    <row r="69" spans="2:4" x14ac:dyDescent="0.25">
      <c r="B69" s="2">
        <v>42979</v>
      </c>
      <c r="C69" s="132" t="e">
        <v>#N/A</v>
      </c>
      <c r="D69" s="132">
        <v>11266.3</v>
      </c>
    </row>
    <row r="70" spans="2:4" x14ac:dyDescent="0.25">
      <c r="B70" s="2">
        <v>43009</v>
      </c>
      <c r="C70" s="132" t="e">
        <v>#N/A</v>
      </c>
      <c r="D70" s="132">
        <v>9805.7659999999996</v>
      </c>
    </row>
    <row r="71" spans="2:4" x14ac:dyDescent="0.25">
      <c r="B71" s="2">
        <v>43040</v>
      </c>
      <c r="C71" s="132" t="e">
        <v>#N/A</v>
      </c>
      <c r="D71" s="132">
        <v>9743.0749999999989</v>
      </c>
    </row>
    <row r="72" spans="2:4" x14ac:dyDescent="0.25">
      <c r="B72" s="2">
        <v>43070</v>
      </c>
      <c r="C72" s="132" t="e">
        <v>#N/A</v>
      </c>
      <c r="D72" s="132">
        <v>10742.58</v>
      </c>
    </row>
    <row r="73" spans="2:4" x14ac:dyDescent="0.25">
      <c r="B73" s="2">
        <v>43101</v>
      </c>
      <c r="C73" s="132" t="e">
        <v>#N/A</v>
      </c>
      <c r="D73" s="132">
        <v>11051.7</v>
      </c>
    </row>
    <row r="74" spans="2:4" x14ac:dyDescent="0.25">
      <c r="B74" s="2">
        <v>43132</v>
      </c>
      <c r="C74" s="132" t="e">
        <v>#N/A</v>
      </c>
      <c r="D74" s="132">
        <v>10764.960000000001</v>
      </c>
    </row>
    <row r="75" spans="2:4" x14ac:dyDescent="0.25">
      <c r="B75" s="2">
        <v>43160</v>
      </c>
      <c r="C75" s="132" t="e">
        <v>#N/A</v>
      </c>
      <c r="D75" s="132">
        <v>9830.7379999999994</v>
      </c>
    </row>
    <row r="76" spans="2:4" x14ac:dyDescent="0.25">
      <c r="B76" s="2">
        <v>43191</v>
      </c>
      <c r="C76" s="132" t="e">
        <v>#N/A</v>
      </c>
      <c r="D76" s="132">
        <v>9499.4929999999986</v>
      </c>
    </row>
    <row r="77" spans="2:4" x14ac:dyDescent="0.25">
      <c r="B77" s="2">
        <v>43221</v>
      </c>
      <c r="C77" s="132" t="e">
        <v>#N/A</v>
      </c>
      <c r="D77" s="132">
        <v>9721.6629999999986</v>
      </c>
    </row>
    <row r="78" spans="2:4" x14ac:dyDescent="0.25">
      <c r="B78" s="2">
        <v>43252</v>
      </c>
      <c r="C78" s="132" t="e">
        <v>#N/A</v>
      </c>
      <c r="D78" s="132">
        <v>11377.16</v>
      </c>
    </row>
    <row r="79" spans="2:4" x14ac:dyDescent="0.25">
      <c r="B79" s="2">
        <v>43282</v>
      </c>
      <c r="C79" s="132" t="e">
        <v>#N/A</v>
      </c>
      <c r="D79" s="132">
        <v>12201.33</v>
      </c>
    </row>
    <row r="80" spans="2:4" x14ac:dyDescent="0.25">
      <c r="B80" s="2">
        <v>43313</v>
      </c>
      <c r="C80" s="132" t="e">
        <v>#N/A</v>
      </c>
      <c r="D80" s="132">
        <v>12431.54</v>
      </c>
    </row>
    <row r="81" spans="2:4" x14ac:dyDescent="0.25">
      <c r="B81" s="2">
        <v>43344</v>
      </c>
      <c r="C81" s="132" t="e">
        <v>#N/A</v>
      </c>
      <c r="D81" s="132">
        <v>11348.82</v>
      </c>
    </row>
    <row r="82" spans="2:4" x14ac:dyDescent="0.25">
      <c r="B82" s="2">
        <v>43374</v>
      </c>
      <c r="C82" s="132" t="e">
        <v>#N/A</v>
      </c>
      <c r="D82" s="132">
        <v>9864.1660000000011</v>
      </c>
    </row>
    <row r="83" spans="2:4" x14ac:dyDescent="0.25">
      <c r="B83" s="2">
        <v>43405</v>
      </c>
      <c r="C83" s="132" t="e">
        <v>#N/A</v>
      </c>
      <c r="D83" s="132">
        <v>9805.1829999999991</v>
      </c>
    </row>
    <row r="84" spans="2:4" x14ac:dyDescent="0.25">
      <c r="B84" s="84">
        <v>43435</v>
      </c>
      <c r="C84" s="95" t="e">
        <v>#N/A</v>
      </c>
      <c r="D84" s="95">
        <v>10819.52</v>
      </c>
    </row>
  </sheetData>
  <mergeCells count="2">
    <mergeCell ref="D25:H25"/>
    <mergeCell ref="J25:M25"/>
  </mergeCells>
  <phoneticPr fontId="7" type="noConversion"/>
  <conditionalFormatting sqref="C37:D84">
    <cfRule type="expression" dxfId="3" priority="2" stopIfTrue="1">
      <formula>ISNA(C37)</formula>
    </cfRule>
  </conditionalFormatting>
  <conditionalFormatting sqref="C37:D84">
    <cfRule type="expression" dxfId="2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185"/>
  <sheetViews>
    <sheetView workbookViewId="0"/>
  </sheetViews>
  <sheetFormatPr defaultRowHeight="12.5" x14ac:dyDescent="0.25"/>
  <cols>
    <col min="2" max="2" width="9.1796875" style="7" customWidth="1"/>
    <col min="3" max="3" width="9.1796875" style="7"/>
    <col min="5" max="7" width="9.1796875" customWidth="1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2" x14ac:dyDescent="0.25">
      <c r="B17"/>
      <c r="C17"/>
    </row>
    <row r="18" spans="1:12" x14ac:dyDescent="0.25">
      <c r="B18"/>
      <c r="C18"/>
    </row>
    <row r="19" spans="1:12" x14ac:dyDescent="0.25">
      <c r="B19"/>
      <c r="C19"/>
    </row>
    <row r="20" spans="1:12" x14ac:dyDescent="0.25">
      <c r="B20"/>
      <c r="C20"/>
    </row>
    <row r="21" spans="1:12" x14ac:dyDescent="0.25">
      <c r="B21"/>
      <c r="C21"/>
    </row>
    <row r="22" spans="1:12" x14ac:dyDescent="0.25">
      <c r="B22"/>
      <c r="C22"/>
    </row>
    <row r="23" spans="1:12" x14ac:dyDescent="0.25">
      <c r="B23"/>
      <c r="C23"/>
    </row>
    <row r="24" spans="1:12" x14ac:dyDescent="0.25">
      <c r="B24"/>
      <c r="C24"/>
    </row>
    <row r="25" spans="1:12" x14ac:dyDescent="0.25">
      <c r="A25" s="4"/>
      <c r="B25" s="208" t="s">
        <v>153</v>
      </c>
      <c r="C25" s="208"/>
      <c r="D25" s="4"/>
      <c r="E25" s="4"/>
      <c r="F25" s="4" t="s">
        <v>1</v>
      </c>
      <c r="H25" s="4"/>
      <c r="I25" s="4"/>
      <c r="J25" s="4"/>
      <c r="K25" s="4"/>
      <c r="L25" s="4"/>
    </row>
    <row r="26" spans="1:12" x14ac:dyDescent="0.25">
      <c r="A26" s="4"/>
      <c r="B26" s="208" t="s">
        <v>297</v>
      </c>
      <c r="C26" s="208"/>
      <c r="D26" s="4"/>
      <c r="E26" s="4"/>
      <c r="F26" s="4" t="s">
        <v>16</v>
      </c>
      <c r="G26" s="4" t="s">
        <v>1</v>
      </c>
      <c r="H26" s="4"/>
      <c r="I26" s="4"/>
      <c r="J26" s="4"/>
      <c r="K26" s="4"/>
      <c r="L26" s="4"/>
    </row>
    <row r="27" spans="1:12" x14ac:dyDescent="0.25">
      <c r="A27" s="6" t="s">
        <v>2</v>
      </c>
      <c r="B27" s="6" t="s">
        <v>123</v>
      </c>
      <c r="C27" s="6" t="s">
        <v>0</v>
      </c>
      <c r="D27" s="4"/>
      <c r="E27" s="6" t="s">
        <v>17</v>
      </c>
      <c r="F27" s="6" t="s">
        <v>8</v>
      </c>
      <c r="G27" s="6" t="s">
        <v>15</v>
      </c>
      <c r="H27" s="4"/>
      <c r="I27" s="4"/>
      <c r="J27" s="4"/>
      <c r="K27" s="4"/>
      <c r="L27" s="4"/>
    </row>
    <row r="28" spans="1:12" x14ac:dyDescent="0.25">
      <c r="A28" s="2">
        <v>38718</v>
      </c>
      <c r="B28" s="134">
        <v>9.5500000000000007</v>
      </c>
      <c r="C28" s="134" t="e">
        <v>#N/A</v>
      </c>
      <c r="E28">
        <v>2005</v>
      </c>
      <c r="F28" s="7">
        <v>9.4275651531999998</v>
      </c>
      <c r="G28" s="36"/>
    </row>
    <row r="29" spans="1:12" x14ac:dyDescent="0.25">
      <c r="A29" s="2">
        <v>38749</v>
      </c>
      <c r="B29" s="134">
        <v>9.8000000000000007</v>
      </c>
      <c r="C29" s="134" t="e">
        <v>#N/A</v>
      </c>
      <c r="E29">
        <v>2006</v>
      </c>
      <c r="F29" s="7">
        <v>10.402749838</v>
      </c>
      <c r="G29" s="42">
        <f>F29/F28-1</f>
        <v>0.10343971841647726</v>
      </c>
    </row>
    <row r="30" spans="1:12" x14ac:dyDescent="0.25">
      <c r="A30" s="2">
        <v>38777</v>
      </c>
      <c r="B30" s="134">
        <v>9.8699999999999992</v>
      </c>
      <c r="C30" s="134" t="e">
        <v>#N/A</v>
      </c>
      <c r="E30">
        <v>2007</v>
      </c>
      <c r="F30" s="7">
        <v>10.651059168</v>
      </c>
      <c r="G30" s="42">
        <f t="shared" ref="G30:G41" si="0">F30/F29-1</f>
        <v>2.3869585817872352E-2</v>
      </c>
    </row>
    <row r="31" spans="1:12" x14ac:dyDescent="0.25">
      <c r="A31" s="2">
        <v>38808</v>
      </c>
      <c r="B31" s="134">
        <v>10.32</v>
      </c>
      <c r="C31" s="134" t="e">
        <v>#N/A</v>
      </c>
      <c r="E31">
        <v>2008</v>
      </c>
      <c r="F31" s="7">
        <v>11.26296361</v>
      </c>
      <c r="G31" s="42">
        <f t="shared" si="0"/>
        <v>5.7450102599974517E-2</v>
      </c>
    </row>
    <row r="32" spans="1:12" x14ac:dyDescent="0.25">
      <c r="A32" s="2">
        <v>38838</v>
      </c>
      <c r="B32" s="134">
        <v>10.61</v>
      </c>
      <c r="C32" s="134" t="e">
        <v>#N/A</v>
      </c>
      <c r="E32">
        <v>2009</v>
      </c>
      <c r="F32" s="7">
        <v>11.507838975</v>
      </c>
      <c r="G32" s="42">
        <f t="shared" si="0"/>
        <v>2.1741645758544648E-2</v>
      </c>
    </row>
    <row r="33" spans="1:7" x14ac:dyDescent="0.25">
      <c r="A33" s="2">
        <v>38869</v>
      </c>
      <c r="B33" s="134">
        <v>10.85</v>
      </c>
      <c r="C33" s="134" t="e">
        <v>#N/A</v>
      </c>
      <c r="E33">
        <v>2010</v>
      </c>
      <c r="F33" s="7">
        <v>11.536084188</v>
      </c>
      <c r="G33" s="42">
        <f t="shared" si="0"/>
        <v>2.4544324144055718E-3</v>
      </c>
    </row>
    <row r="34" spans="1:7" x14ac:dyDescent="0.25">
      <c r="A34" s="2">
        <v>38899</v>
      </c>
      <c r="B34" s="134">
        <v>10.96</v>
      </c>
      <c r="C34" s="134" t="e">
        <v>#N/A</v>
      </c>
      <c r="E34">
        <v>2011</v>
      </c>
      <c r="F34" s="7">
        <v>11.716863537</v>
      </c>
      <c r="G34" s="42">
        <f t="shared" si="0"/>
        <v>1.5670772339547279E-2</v>
      </c>
    </row>
    <row r="35" spans="1:7" x14ac:dyDescent="0.25">
      <c r="A35" s="2">
        <v>38930</v>
      </c>
      <c r="B35" s="134">
        <v>10.94</v>
      </c>
      <c r="C35" s="134" t="e">
        <v>#N/A</v>
      </c>
      <c r="E35">
        <v>2012</v>
      </c>
      <c r="F35" s="7">
        <v>11.878472863000001</v>
      </c>
      <c r="G35" s="42">
        <f t="shared" si="0"/>
        <v>1.379288283845459E-2</v>
      </c>
    </row>
    <row r="36" spans="1:7" x14ac:dyDescent="0.25">
      <c r="A36" s="2">
        <v>38961</v>
      </c>
      <c r="B36" s="134">
        <v>10.94</v>
      </c>
      <c r="C36" s="134" t="e">
        <v>#N/A</v>
      </c>
      <c r="E36">
        <v>2013</v>
      </c>
      <c r="F36" s="7">
        <v>12.126361611</v>
      </c>
      <c r="G36" s="42">
        <f t="shared" si="0"/>
        <v>2.0868738840338796E-2</v>
      </c>
    </row>
    <row r="37" spans="1:7" x14ac:dyDescent="0.25">
      <c r="A37" s="2">
        <v>38991</v>
      </c>
      <c r="B37" s="134">
        <v>10.58</v>
      </c>
      <c r="C37" s="134" t="e">
        <v>#N/A</v>
      </c>
      <c r="E37">
        <v>2014</v>
      </c>
      <c r="F37" s="7">
        <v>12.517944941</v>
      </c>
      <c r="G37" s="42">
        <f t="shared" si="0"/>
        <v>3.2291906060659459E-2</v>
      </c>
    </row>
    <row r="38" spans="1:7" x14ac:dyDescent="0.25">
      <c r="A38" s="2">
        <v>39022</v>
      </c>
      <c r="B38" s="134">
        <v>10.18</v>
      </c>
      <c r="C38" s="134" t="e">
        <v>#N/A</v>
      </c>
      <c r="E38">
        <v>2015</v>
      </c>
      <c r="F38" s="7">
        <v>12.651297210999999</v>
      </c>
      <c r="G38" s="42">
        <f t="shared" si="0"/>
        <v>1.0652888363746671E-2</v>
      </c>
    </row>
    <row r="39" spans="1:7" x14ac:dyDescent="0.25">
      <c r="A39" s="2">
        <v>39052</v>
      </c>
      <c r="B39" s="134">
        <v>9.84</v>
      </c>
      <c r="C39" s="134" t="e">
        <v>#N/A</v>
      </c>
      <c r="E39">
        <v>2016</v>
      </c>
      <c r="F39" s="7">
        <v>12.511318881999999</v>
      </c>
      <c r="G39" s="42">
        <f t="shared" si="0"/>
        <v>-1.1064345945354326E-2</v>
      </c>
    </row>
    <row r="40" spans="1:7" x14ac:dyDescent="0.25">
      <c r="A40" s="2">
        <v>39083</v>
      </c>
      <c r="B40" s="134">
        <v>10.06</v>
      </c>
      <c r="C40" s="134" t="e">
        <v>#N/A</v>
      </c>
      <c r="E40">
        <v>2017</v>
      </c>
      <c r="F40" s="7">
        <v>12.840307499</v>
      </c>
      <c r="G40" s="42">
        <f t="shared" si="0"/>
        <v>2.6295278707452185E-2</v>
      </c>
    </row>
    <row r="41" spans="1:7" x14ac:dyDescent="0.25">
      <c r="A41" s="2">
        <v>39114</v>
      </c>
      <c r="B41" s="134">
        <v>9.89</v>
      </c>
      <c r="C41" s="134" t="e">
        <v>#N/A</v>
      </c>
      <c r="E41">
        <v>2018</v>
      </c>
      <c r="F41" s="7">
        <v>13.156364693</v>
      </c>
      <c r="G41" s="42">
        <f t="shared" si="0"/>
        <v>2.4614456781865579E-2</v>
      </c>
    </row>
    <row r="42" spans="1:7" x14ac:dyDescent="0.25">
      <c r="A42" s="2">
        <v>39142</v>
      </c>
      <c r="B42" s="134">
        <v>10.27</v>
      </c>
      <c r="C42" s="134" t="e">
        <v>#N/A</v>
      </c>
      <c r="E42" s="7"/>
    </row>
    <row r="43" spans="1:7" x14ac:dyDescent="0.25">
      <c r="A43" s="2">
        <v>39173</v>
      </c>
      <c r="B43" s="134">
        <v>10.63</v>
      </c>
      <c r="C43" s="134" t="e">
        <v>#N/A</v>
      </c>
      <c r="E43" s="7"/>
    </row>
    <row r="44" spans="1:7" x14ac:dyDescent="0.25">
      <c r="A44" s="2">
        <v>39203</v>
      </c>
      <c r="B44" s="134">
        <v>10.77</v>
      </c>
      <c r="C44" s="134" t="e">
        <v>#N/A</v>
      </c>
      <c r="E44" s="7"/>
    </row>
    <row r="45" spans="1:7" x14ac:dyDescent="0.25">
      <c r="A45" s="2">
        <v>39234</v>
      </c>
      <c r="B45" s="134">
        <v>11.09</v>
      </c>
      <c r="C45" s="134" t="e">
        <v>#N/A</v>
      </c>
      <c r="E45" s="7"/>
    </row>
    <row r="46" spans="1:7" x14ac:dyDescent="0.25">
      <c r="A46" s="2">
        <v>39264</v>
      </c>
      <c r="B46" s="134">
        <v>11.07</v>
      </c>
      <c r="C46" s="134" t="e">
        <v>#N/A</v>
      </c>
      <c r="E46" s="7"/>
    </row>
    <row r="47" spans="1:7" x14ac:dyDescent="0.25">
      <c r="A47" s="2">
        <v>39295</v>
      </c>
      <c r="B47" s="134">
        <v>11.07</v>
      </c>
      <c r="C47" s="134" t="e">
        <v>#N/A</v>
      </c>
      <c r="E47" s="7"/>
    </row>
    <row r="48" spans="1:7" x14ac:dyDescent="0.25">
      <c r="A48" s="2">
        <v>39326</v>
      </c>
      <c r="B48" s="134">
        <v>10.96</v>
      </c>
      <c r="C48" s="134" t="e">
        <v>#N/A</v>
      </c>
      <c r="E48" s="7"/>
    </row>
    <row r="49" spans="1:5" x14ac:dyDescent="0.25">
      <c r="A49" s="2">
        <v>39356</v>
      </c>
      <c r="B49" s="134">
        <v>10.82</v>
      </c>
      <c r="C49" s="134" t="e">
        <v>#N/A</v>
      </c>
      <c r="E49" s="7"/>
    </row>
    <row r="50" spans="1:5" x14ac:dyDescent="0.25">
      <c r="A50" s="2">
        <v>39387</v>
      </c>
      <c r="B50" s="134">
        <v>10.7</v>
      </c>
      <c r="C50" s="134" t="e">
        <v>#N/A</v>
      </c>
      <c r="E50" s="7"/>
    </row>
    <row r="51" spans="1:5" x14ac:dyDescent="0.25">
      <c r="A51" s="2">
        <v>39417</v>
      </c>
      <c r="B51" s="134">
        <v>10.33</v>
      </c>
      <c r="C51" s="134" t="e">
        <v>#N/A</v>
      </c>
      <c r="E51" s="7"/>
    </row>
    <row r="52" spans="1:5" x14ac:dyDescent="0.25">
      <c r="A52" s="2">
        <v>39448</v>
      </c>
      <c r="B52" s="134">
        <v>10.14</v>
      </c>
      <c r="C52" s="134" t="e">
        <v>#N/A</v>
      </c>
      <c r="E52" s="7"/>
    </row>
    <row r="53" spans="1:5" x14ac:dyDescent="0.25">
      <c r="A53" s="2">
        <v>39479</v>
      </c>
      <c r="B53" s="134">
        <v>10.16</v>
      </c>
      <c r="C53" s="134" t="e">
        <v>#N/A</v>
      </c>
      <c r="E53" s="7"/>
    </row>
    <row r="54" spans="1:5" x14ac:dyDescent="0.25">
      <c r="A54" s="2">
        <v>39508</v>
      </c>
      <c r="B54" s="134">
        <v>10.45</v>
      </c>
      <c r="C54" s="134" t="e">
        <v>#N/A</v>
      </c>
      <c r="E54" s="7"/>
    </row>
    <row r="55" spans="1:5" x14ac:dyDescent="0.25">
      <c r="A55" s="2">
        <v>39539</v>
      </c>
      <c r="B55" s="134">
        <v>10.93</v>
      </c>
      <c r="C55" s="134" t="e">
        <v>#N/A</v>
      </c>
      <c r="E55" s="7"/>
    </row>
    <row r="56" spans="1:5" x14ac:dyDescent="0.25">
      <c r="A56" s="2">
        <v>39569</v>
      </c>
      <c r="B56" s="134">
        <v>11.4</v>
      </c>
      <c r="C56" s="134" t="e">
        <v>#N/A</v>
      </c>
      <c r="E56" s="7"/>
    </row>
    <row r="57" spans="1:5" x14ac:dyDescent="0.25">
      <c r="A57" s="2">
        <v>39600</v>
      </c>
      <c r="B57" s="134">
        <v>11.77</v>
      </c>
      <c r="C57" s="134" t="e">
        <v>#N/A</v>
      </c>
      <c r="E57" s="7"/>
    </row>
    <row r="58" spans="1:5" x14ac:dyDescent="0.25">
      <c r="A58" s="2">
        <v>39630</v>
      </c>
      <c r="B58" s="134">
        <v>12.07</v>
      </c>
      <c r="C58" s="134" t="e">
        <v>#N/A</v>
      </c>
      <c r="E58" s="7"/>
    </row>
    <row r="59" spans="1:5" x14ac:dyDescent="0.25">
      <c r="A59" s="2">
        <v>39661</v>
      </c>
      <c r="B59" s="134">
        <v>12.09</v>
      </c>
      <c r="C59" s="134" t="e">
        <v>#N/A</v>
      </c>
      <c r="E59" s="7"/>
    </row>
    <row r="60" spans="1:5" x14ac:dyDescent="0.25">
      <c r="A60" s="2">
        <v>39692</v>
      </c>
      <c r="B60" s="134">
        <v>11.92</v>
      </c>
      <c r="C60" s="134" t="e">
        <v>#N/A</v>
      </c>
      <c r="E60" s="7"/>
    </row>
    <row r="61" spans="1:5" x14ac:dyDescent="0.25">
      <c r="A61" s="2">
        <v>39722</v>
      </c>
      <c r="B61" s="134">
        <v>11.81</v>
      </c>
      <c r="C61" s="134" t="e">
        <v>#N/A</v>
      </c>
      <c r="E61" s="7"/>
    </row>
    <row r="62" spans="1:5" x14ac:dyDescent="0.25">
      <c r="A62" s="2">
        <v>39753</v>
      </c>
      <c r="B62" s="134">
        <v>11.42</v>
      </c>
      <c r="C62" s="134" t="e">
        <v>#N/A</v>
      </c>
      <c r="E62" s="7"/>
    </row>
    <row r="63" spans="1:5" x14ac:dyDescent="0.25">
      <c r="A63" s="2">
        <v>39783</v>
      </c>
      <c r="B63" s="134">
        <v>10.86</v>
      </c>
      <c r="C63" s="134" t="e">
        <v>#N/A</v>
      </c>
      <c r="E63" s="7"/>
    </row>
    <row r="64" spans="1:5" x14ac:dyDescent="0.25">
      <c r="A64" s="2">
        <v>39814</v>
      </c>
      <c r="B64" s="134">
        <v>10.98</v>
      </c>
      <c r="C64" s="134" t="e">
        <v>#N/A</v>
      </c>
      <c r="E64" s="7"/>
    </row>
    <row r="65" spans="1:5" x14ac:dyDescent="0.25">
      <c r="A65" s="2">
        <v>39845</v>
      </c>
      <c r="B65" s="134">
        <v>11.18</v>
      </c>
      <c r="C65" s="134" t="e">
        <v>#N/A</v>
      </c>
      <c r="E65" s="7"/>
    </row>
    <row r="66" spans="1:5" x14ac:dyDescent="0.25">
      <c r="A66" s="2">
        <v>39873</v>
      </c>
      <c r="B66" s="134">
        <v>11.28</v>
      </c>
      <c r="C66" s="134" t="e">
        <v>#N/A</v>
      </c>
      <c r="E66" s="7"/>
    </row>
    <row r="67" spans="1:5" x14ac:dyDescent="0.25">
      <c r="A67" s="2">
        <v>39904</v>
      </c>
      <c r="B67" s="134">
        <v>11.5</v>
      </c>
      <c r="C67" s="134" t="e">
        <v>#N/A</v>
      </c>
      <c r="E67" s="7"/>
    </row>
    <row r="68" spans="1:5" x14ac:dyDescent="0.25">
      <c r="A68" s="2">
        <v>39934</v>
      </c>
      <c r="B68" s="134">
        <v>11.78</v>
      </c>
      <c r="C68" s="134" t="e">
        <v>#N/A</v>
      </c>
      <c r="E68" s="7"/>
    </row>
    <row r="69" spans="1:5" x14ac:dyDescent="0.25">
      <c r="A69" s="2">
        <v>39965</v>
      </c>
      <c r="B69" s="134">
        <v>11.81</v>
      </c>
      <c r="C69" s="134" t="e">
        <v>#N/A</v>
      </c>
      <c r="E69" s="7"/>
    </row>
    <row r="70" spans="1:5" x14ac:dyDescent="0.25">
      <c r="A70" s="2">
        <v>39995</v>
      </c>
      <c r="B70" s="134">
        <v>11.85</v>
      </c>
      <c r="C70" s="134" t="e">
        <v>#N/A</v>
      </c>
      <c r="E70" s="7"/>
    </row>
    <row r="71" spans="1:5" x14ac:dyDescent="0.25">
      <c r="A71" s="2">
        <v>40026</v>
      </c>
      <c r="B71" s="134">
        <v>11.94</v>
      </c>
      <c r="C71" s="134" t="e">
        <v>#N/A</v>
      </c>
      <c r="E71" s="7"/>
    </row>
    <row r="72" spans="1:5" x14ac:dyDescent="0.25">
      <c r="A72" s="2">
        <v>40057</v>
      </c>
      <c r="B72" s="134">
        <v>11.96</v>
      </c>
      <c r="C72" s="134" t="e">
        <v>#N/A</v>
      </c>
      <c r="E72" s="7"/>
    </row>
    <row r="73" spans="1:5" x14ac:dyDescent="0.25">
      <c r="A73" s="2">
        <v>40087</v>
      </c>
      <c r="B73" s="134">
        <v>11.65</v>
      </c>
      <c r="C73" s="134" t="e">
        <v>#N/A</v>
      </c>
      <c r="E73" s="7"/>
    </row>
    <row r="74" spans="1:5" x14ac:dyDescent="0.25">
      <c r="A74" s="2">
        <v>40118</v>
      </c>
      <c r="B74" s="134">
        <v>11.26</v>
      </c>
      <c r="C74" s="134" t="e">
        <v>#N/A</v>
      </c>
      <c r="E74" s="7"/>
    </row>
    <row r="75" spans="1:5" x14ac:dyDescent="0.25">
      <c r="A75" s="2">
        <v>40148</v>
      </c>
      <c r="B75" s="134">
        <v>10.9</v>
      </c>
      <c r="C75" s="134" t="e">
        <v>#N/A</v>
      </c>
      <c r="E75" s="7"/>
    </row>
    <row r="76" spans="1:5" x14ac:dyDescent="0.25">
      <c r="A76" s="2">
        <v>40179</v>
      </c>
      <c r="B76" s="134">
        <v>10.49</v>
      </c>
      <c r="C76" s="134" t="e">
        <v>#N/A</v>
      </c>
      <c r="E76" s="7"/>
    </row>
    <row r="77" spans="1:5" x14ac:dyDescent="0.25">
      <c r="A77" s="2">
        <v>40210</v>
      </c>
      <c r="B77" s="134">
        <v>10.89</v>
      </c>
      <c r="C77" s="134" t="e">
        <v>#N/A</v>
      </c>
      <c r="E77" s="7"/>
    </row>
    <row r="78" spans="1:5" x14ac:dyDescent="0.25">
      <c r="A78" s="2">
        <v>40238</v>
      </c>
      <c r="B78" s="134">
        <v>11.11</v>
      </c>
      <c r="C78" s="134" t="e">
        <v>#N/A</v>
      </c>
      <c r="E78" s="7"/>
    </row>
    <row r="79" spans="1:5" x14ac:dyDescent="0.25">
      <c r="A79" s="2">
        <v>40269</v>
      </c>
      <c r="B79" s="134">
        <v>11.71</v>
      </c>
      <c r="C79" s="134" t="e">
        <v>#N/A</v>
      </c>
      <c r="E79" s="7"/>
    </row>
    <row r="80" spans="1:5" x14ac:dyDescent="0.25">
      <c r="A80" s="2">
        <v>40299</v>
      </c>
      <c r="B80" s="134">
        <v>11.91</v>
      </c>
      <c r="C80" s="134" t="e">
        <v>#N/A</v>
      </c>
      <c r="E80" s="7"/>
    </row>
    <row r="81" spans="1:5" x14ac:dyDescent="0.25">
      <c r="A81" s="2">
        <v>40330</v>
      </c>
      <c r="B81" s="134">
        <v>11.91</v>
      </c>
      <c r="C81" s="134" t="e">
        <v>#N/A</v>
      </c>
      <c r="E81" s="7"/>
    </row>
    <row r="82" spans="1:5" x14ac:dyDescent="0.25">
      <c r="A82" s="2">
        <v>40360</v>
      </c>
      <c r="B82" s="134">
        <v>12.04</v>
      </c>
      <c r="C82" s="134" t="e">
        <v>#N/A</v>
      </c>
      <c r="E82" s="7"/>
    </row>
    <row r="83" spans="1:5" x14ac:dyDescent="0.25">
      <c r="A83" s="2">
        <v>40391</v>
      </c>
      <c r="B83" s="134">
        <v>12.03</v>
      </c>
      <c r="C83" s="134" t="e">
        <v>#N/A</v>
      </c>
      <c r="E83" s="7"/>
    </row>
    <row r="84" spans="1:5" x14ac:dyDescent="0.25">
      <c r="A84" s="2">
        <v>40422</v>
      </c>
      <c r="B84" s="134">
        <v>11.95</v>
      </c>
      <c r="C84" s="134" t="e">
        <v>#N/A</v>
      </c>
      <c r="E84" s="7"/>
    </row>
    <row r="85" spans="1:5" x14ac:dyDescent="0.25">
      <c r="A85" s="2">
        <v>40452</v>
      </c>
      <c r="B85" s="134">
        <v>11.86</v>
      </c>
      <c r="C85" s="134" t="e">
        <v>#N/A</v>
      </c>
      <c r="E85" s="7"/>
    </row>
    <row r="86" spans="1:5" x14ac:dyDescent="0.25">
      <c r="A86" s="2">
        <v>40483</v>
      </c>
      <c r="B86" s="134">
        <v>11.62</v>
      </c>
      <c r="C86" s="134" t="e">
        <v>#N/A</v>
      </c>
      <c r="E86" s="7"/>
    </row>
    <row r="87" spans="1:5" x14ac:dyDescent="0.25">
      <c r="A87" s="2">
        <v>40513</v>
      </c>
      <c r="B87" s="134">
        <v>11.06</v>
      </c>
      <c r="C87" s="134" t="e">
        <v>#N/A</v>
      </c>
      <c r="E87" s="7"/>
    </row>
    <row r="88" spans="1:5" x14ac:dyDescent="0.25">
      <c r="A88" s="2">
        <v>40544</v>
      </c>
      <c r="B88" s="134">
        <v>10.87</v>
      </c>
      <c r="C88" s="134" t="e">
        <v>#N/A</v>
      </c>
      <c r="E88" s="7"/>
    </row>
    <row r="89" spans="1:5" x14ac:dyDescent="0.25">
      <c r="A89" s="2">
        <v>40575</v>
      </c>
      <c r="B89" s="134">
        <v>11.06</v>
      </c>
      <c r="C89" s="134" t="e">
        <v>#N/A</v>
      </c>
      <c r="E89" s="7"/>
    </row>
    <row r="90" spans="1:5" x14ac:dyDescent="0.25">
      <c r="A90" s="2">
        <v>40603</v>
      </c>
      <c r="B90" s="134">
        <v>11.52</v>
      </c>
      <c r="C90" s="134" t="e">
        <v>#N/A</v>
      </c>
      <c r="E90" s="7"/>
    </row>
    <row r="91" spans="1:5" x14ac:dyDescent="0.25">
      <c r="A91" s="2">
        <v>40634</v>
      </c>
      <c r="B91" s="134">
        <v>11.67</v>
      </c>
      <c r="C91" s="134" t="e">
        <v>#N/A</v>
      </c>
      <c r="E91" s="7"/>
    </row>
    <row r="92" spans="1:5" x14ac:dyDescent="0.25">
      <c r="A92" s="2">
        <v>40664</v>
      </c>
      <c r="B92" s="134">
        <v>11.93</v>
      </c>
      <c r="C92" s="134" t="e">
        <v>#N/A</v>
      </c>
      <c r="E92" s="7"/>
    </row>
    <row r="93" spans="1:5" x14ac:dyDescent="0.25">
      <c r="A93" s="2">
        <v>40695</v>
      </c>
      <c r="B93" s="134">
        <v>11.97</v>
      </c>
      <c r="C93" s="134" t="e">
        <v>#N/A</v>
      </c>
      <c r="E93" s="7"/>
    </row>
    <row r="94" spans="1:5" x14ac:dyDescent="0.25">
      <c r="A94" s="2">
        <v>40725</v>
      </c>
      <c r="B94" s="134">
        <v>12.09</v>
      </c>
      <c r="C94" s="134" t="e">
        <v>#N/A</v>
      </c>
      <c r="E94" s="7"/>
    </row>
    <row r="95" spans="1:5" x14ac:dyDescent="0.25">
      <c r="A95" s="2">
        <v>40756</v>
      </c>
      <c r="B95" s="134">
        <v>12.09</v>
      </c>
      <c r="C95" s="134" t="e">
        <v>#N/A</v>
      </c>
      <c r="E95" s="7"/>
    </row>
    <row r="96" spans="1:5" x14ac:dyDescent="0.25">
      <c r="A96" s="2">
        <v>40787</v>
      </c>
      <c r="B96" s="134">
        <v>12.17</v>
      </c>
      <c r="C96" s="134" t="e">
        <v>#N/A</v>
      </c>
      <c r="E96" s="7"/>
    </row>
    <row r="97" spans="1:5" x14ac:dyDescent="0.25">
      <c r="A97" s="2">
        <v>40817</v>
      </c>
      <c r="B97" s="134">
        <v>12.08</v>
      </c>
      <c r="C97" s="134" t="e">
        <v>#N/A</v>
      </c>
      <c r="E97" s="7"/>
    </row>
    <row r="98" spans="1:5" x14ac:dyDescent="0.25">
      <c r="A98" s="2">
        <v>40848</v>
      </c>
      <c r="B98" s="134">
        <v>11.78</v>
      </c>
      <c r="C98" s="134" t="e">
        <v>#N/A</v>
      </c>
      <c r="E98" s="7"/>
    </row>
    <row r="99" spans="1:5" x14ac:dyDescent="0.25">
      <c r="A99" s="2">
        <v>40878</v>
      </c>
      <c r="B99" s="134">
        <v>11.4</v>
      </c>
      <c r="C99" s="134" t="e">
        <v>#N/A</v>
      </c>
      <c r="E99" s="7"/>
    </row>
    <row r="100" spans="1:5" x14ac:dyDescent="0.25">
      <c r="A100" s="2">
        <v>40909</v>
      </c>
      <c r="B100" s="134">
        <v>11.41</v>
      </c>
      <c r="C100" s="134" t="e">
        <v>#N/A</v>
      </c>
      <c r="E100" s="7"/>
    </row>
    <row r="101" spans="1:5" x14ac:dyDescent="0.25">
      <c r="A101" s="2">
        <v>40940</v>
      </c>
      <c r="B101" s="134">
        <v>11.51</v>
      </c>
      <c r="C101" s="134" t="e">
        <v>#N/A</v>
      </c>
      <c r="E101" s="7"/>
    </row>
    <row r="102" spans="1:5" x14ac:dyDescent="0.25">
      <c r="A102" s="2">
        <v>40969</v>
      </c>
      <c r="B102" s="134">
        <v>11.7</v>
      </c>
      <c r="C102" s="134" t="e">
        <v>#N/A</v>
      </c>
      <c r="E102" s="7"/>
    </row>
    <row r="103" spans="1:5" x14ac:dyDescent="0.25">
      <c r="A103" s="2">
        <v>41000</v>
      </c>
      <c r="B103" s="134">
        <v>11.92</v>
      </c>
      <c r="C103" s="134" t="e">
        <v>#N/A</v>
      </c>
      <c r="E103" s="7"/>
    </row>
    <row r="104" spans="1:5" x14ac:dyDescent="0.25">
      <c r="A104" s="2">
        <v>41030</v>
      </c>
      <c r="B104" s="134">
        <v>11.9</v>
      </c>
      <c r="C104" s="134" t="e">
        <v>#N/A</v>
      </c>
      <c r="E104" s="7"/>
    </row>
    <row r="105" spans="1:5" x14ac:dyDescent="0.25">
      <c r="A105" s="2">
        <v>41061</v>
      </c>
      <c r="B105" s="134">
        <v>12.09</v>
      </c>
      <c r="C105" s="134" t="e">
        <v>#N/A</v>
      </c>
      <c r="E105" s="7"/>
    </row>
    <row r="106" spans="1:5" x14ac:dyDescent="0.25">
      <c r="A106" s="2">
        <v>41091</v>
      </c>
      <c r="B106" s="134">
        <v>12</v>
      </c>
      <c r="C106" s="134" t="e">
        <v>#N/A</v>
      </c>
      <c r="E106" s="7"/>
    </row>
    <row r="107" spans="1:5" x14ac:dyDescent="0.25">
      <c r="A107" s="2">
        <v>41122</v>
      </c>
      <c r="B107" s="134">
        <v>12.17</v>
      </c>
      <c r="C107" s="134" t="e">
        <v>#N/A</v>
      </c>
      <c r="E107" s="7"/>
    </row>
    <row r="108" spans="1:5" x14ac:dyDescent="0.25">
      <c r="A108" s="2">
        <v>41153</v>
      </c>
      <c r="B108" s="134">
        <v>12.3</v>
      </c>
      <c r="C108" s="134" t="e">
        <v>#N/A</v>
      </c>
      <c r="E108" s="7"/>
    </row>
    <row r="109" spans="1:5" x14ac:dyDescent="0.25">
      <c r="A109" s="2">
        <v>41183</v>
      </c>
      <c r="B109" s="134">
        <v>12.03</v>
      </c>
      <c r="C109" s="134" t="e">
        <v>#N/A</v>
      </c>
      <c r="E109" s="7"/>
    </row>
    <row r="110" spans="1:5" x14ac:dyDescent="0.25">
      <c r="A110" s="2">
        <v>41214</v>
      </c>
      <c r="B110" s="134">
        <v>11.75</v>
      </c>
      <c r="C110" s="134" t="e">
        <v>#N/A</v>
      </c>
      <c r="E110" s="7"/>
    </row>
    <row r="111" spans="1:5" x14ac:dyDescent="0.25">
      <c r="A111" s="2">
        <v>41244</v>
      </c>
      <c r="B111" s="134">
        <v>11.62</v>
      </c>
      <c r="C111" s="134" t="e">
        <v>#N/A</v>
      </c>
      <c r="E111" s="7"/>
    </row>
    <row r="112" spans="1:5" x14ac:dyDescent="0.25">
      <c r="A112" s="2">
        <v>41275</v>
      </c>
      <c r="B112" s="134">
        <v>11.46</v>
      </c>
      <c r="C112" s="134" t="e">
        <v>#N/A</v>
      </c>
      <c r="E112" s="7"/>
    </row>
    <row r="113" spans="1:5" x14ac:dyDescent="0.25">
      <c r="A113" s="2">
        <v>41306</v>
      </c>
      <c r="B113" s="134">
        <v>11.63</v>
      </c>
      <c r="C113" s="134" t="e">
        <v>#N/A</v>
      </c>
      <c r="E113" s="7"/>
    </row>
    <row r="114" spans="1:5" x14ac:dyDescent="0.25">
      <c r="A114" s="2">
        <v>41334</v>
      </c>
      <c r="B114" s="134">
        <v>11.61</v>
      </c>
      <c r="C114" s="134" t="e">
        <v>#N/A</v>
      </c>
      <c r="E114" s="7"/>
    </row>
    <row r="115" spans="1:5" x14ac:dyDescent="0.25">
      <c r="A115" s="2">
        <v>41365</v>
      </c>
      <c r="B115" s="134">
        <v>11.93</v>
      </c>
      <c r="C115" s="134" t="e">
        <v>#N/A</v>
      </c>
      <c r="E115" s="7"/>
    </row>
    <row r="116" spans="1:5" x14ac:dyDescent="0.25">
      <c r="A116" s="2">
        <v>41395</v>
      </c>
      <c r="B116" s="134">
        <v>12.4</v>
      </c>
      <c r="C116" s="134" t="e">
        <v>#N/A</v>
      </c>
      <c r="E116" s="7"/>
    </row>
    <row r="117" spans="1:5" x14ac:dyDescent="0.25">
      <c r="A117" s="2">
        <v>41426</v>
      </c>
      <c r="B117" s="134">
        <v>12.54</v>
      </c>
      <c r="C117" s="134" t="e">
        <v>#N/A</v>
      </c>
      <c r="E117" s="7"/>
    </row>
    <row r="118" spans="1:5" x14ac:dyDescent="0.25">
      <c r="A118" s="2">
        <v>41456</v>
      </c>
      <c r="B118" s="134">
        <v>12.65</v>
      </c>
      <c r="C118" s="134" t="e">
        <v>#N/A</v>
      </c>
      <c r="E118" s="7"/>
    </row>
    <row r="119" spans="1:5" x14ac:dyDescent="0.25">
      <c r="A119" s="2">
        <v>41487</v>
      </c>
      <c r="B119" s="134">
        <v>12.53</v>
      </c>
      <c r="C119" s="134" t="e">
        <v>#N/A</v>
      </c>
      <c r="E119" s="7"/>
    </row>
    <row r="120" spans="1:5" x14ac:dyDescent="0.25">
      <c r="A120" s="2">
        <v>41518</v>
      </c>
      <c r="B120" s="134">
        <v>12.51</v>
      </c>
      <c r="C120" s="134" t="e">
        <v>#N/A</v>
      </c>
      <c r="E120" s="7"/>
    </row>
    <row r="121" spans="1:5" x14ac:dyDescent="0.25">
      <c r="A121" s="2">
        <v>41548</v>
      </c>
      <c r="B121" s="134">
        <v>12.36</v>
      </c>
      <c r="C121" s="134" t="e">
        <v>#N/A</v>
      </c>
      <c r="E121" s="7"/>
    </row>
    <row r="122" spans="1:5" x14ac:dyDescent="0.25">
      <c r="A122" s="2">
        <v>41579</v>
      </c>
      <c r="B122" s="134">
        <v>12.1</v>
      </c>
      <c r="C122" s="134" t="e">
        <v>#N/A</v>
      </c>
      <c r="E122" s="7"/>
    </row>
    <row r="123" spans="1:5" x14ac:dyDescent="0.25">
      <c r="A123" s="2">
        <v>41609</v>
      </c>
      <c r="B123" s="134">
        <v>11.72</v>
      </c>
      <c r="C123" s="134" t="e">
        <v>#N/A</v>
      </c>
      <c r="E123" s="7"/>
    </row>
    <row r="124" spans="1:5" x14ac:dyDescent="0.25">
      <c r="A124" s="2">
        <v>41640</v>
      </c>
      <c r="B124" s="134">
        <v>11.65</v>
      </c>
      <c r="C124" s="134" t="e">
        <v>#N/A</v>
      </c>
      <c r="E124" s="7"/>
    </row>
    <row r="125" spans="1:5" x14ac:dyDescent="0.25">
      <c r="A125" s="2">
        <v>41671</v>
      </c>
      <c r="B125" s="134">
        <v>11.94</v>
      </c>
      <c r="C125" s="134" t="e">
        <v>#N/A</v>
      </c>
      <c r="E125" s="7"/>
    </row>
    <row r="126" spans="1:5" x14ac:dyDescent="0.25">
      <c r="A126" s="2">
        <v>41699</v>
      </c>
      <c r="B126" s="134">
        <v>12.25</v>
      </c>
      <c r="C126" s="134" t="e">
        <v>#N/A</v>
      </c>
      <c r="E126" s="7"/>
    </row>
    <row r="127" spans="1:5" x14ac:dyDescent="0.25">
      <c r="A127" s="2">
        <v>41730</v>
      </c>
      <c r="B127" s="134">
        <v>12.31</v>
      </c>
      <c r="C127" s="134" t="e">
        <v>#N/A</v>
      </c>
      <c r="E127" s="7"/>
    </row>
    <row r="128" spans="1:5" x14ac:dyDescent="0.25">
      <c r="A128" s="2">
        <v>41760</v>
      </c>
      <c r="B128" s="134">
        <v>12.85</v>
      </c>
      <c r="C128" s="134" t="e">
        <v>#N/A</v>
      </c>
      <c r="E128" s="7"/>
    </row>
    <row r="129" spans="1:5" x14ac:dyDescent="0.25">
      <c r="A129" s="2">
        <v>41791</v>
      </c>
      <c r="B129" s="134">
        <v>12.99</v>
      </c>
      <c r="C129" s="134" t="e">
        <v>#N/A</v>
      </c>
      <c r="E129" s="7"/>
    </row>
    <row r="130" spans="1:5" x14ac:dyDescent="0.25">
      <c r="A130" s="2">
        <v>41821</v>
      </c>
      <c r="B130" s="134">
        <v>13.09</v>
      </c>
      <c r="C130" s="134" t="e">
        <v>#N/A</v>
      </c>
      <c r="E130" s="7"/>
    </row>
    <row r="131" spans="1:5" x14ac:dyDescent="0.25">
      <c r="A131" s="2">
        <v>41852</v>
      </c>
      <c r="B131" s="134">
        <v>13.04</v>
      </c>
      <c r="C131" s="134" t="e">
        <v>#N/A</v>
      </c>
      <c r="E131" s="7"/>
    </row>
    <row r="132" spans="1:5" x14ac:dyDescent="0.25">
      <c r="A132" s="2">
        <v>41883</v>
      </c>
      <c r="B132" s="134">
        <v>12.95</v>
      </c>
      <c r="C132" s="134" t="e">
        <v>#N/A</v>
      </c>
      <c r="E132" s="7"/>
    </row>
    <row r="133" spans="1:5" x14ac:dyDescent="0.25">
      <c r="A133" s="2">
        <v>41913</v>
      </c>
      <c r="B133" s="134">
        <v>12.6</v>
      </c>
      <c r="C133" s="134" t="e">
        <v>#N/A</v>
      </c>
      <c r="E133" s="7"/>
    </row>
    <row r="134" spans="1:5" x14ac:dyDescent="0.25">
      <c r="A134" s="2">
        <v>41944</v>
      </c>
      <c r="B134" s="134">
        <v>12.48</v>
      </c>
      <c r="C134" s="134" t="e">
        <v>#N/A</v>
      </c>
      <c r="E134" s="7"/>
    </row>
    <row r="135" spans="1:5" x14ac:dyDescent="0.25">
      <c r="A135" s="2">
        <v>41974</v>
      </c>
      <c r="B135" s="134">
        <v>12.17</v>
      </c>
      <c r="C135" s="134" t="e">
        <v>#N/A</v>
      </c>
      <c r="E135" s="7"/>
    </row>
    <row r="136" spans="1:5" x14ac:dyDescent="0.25">
      <c r="A136" s="2">
        <v>42005</v>
      </c>
      <c r="B136" s="134">
        <v>12.1</v>
      </c>
      <c r="C136" s="134" t="e">
        <v>#N/A</v>
      </c>
      <c r="E136" s="7"/>
    </row>
    <row r="137" spans="1:5" x14ac:dyDescent="0.25">
      <c r="A137" s="2">
        <v>42036</v>
      </c>
      <c r="B137" s="134">
        <v>12.29</v>
      </c>
      <c r="C137" s="134" t="e">
        <v>#N/A</v>
      </c>
      <c r="E137" s="7"/>
    </row>
    <row r="138" spans="1:5" x14ac:dyDescent="0.25">
      <c r="A138" s="2">
        <v>42064</v>
      </c>
      <c r="B138" s="134">
        <v>12.33</v>
      </c>
      <c r="C138" s="134" t="e">
        <v>#N/A</v>
      </c>
      <c r="E138" s="7"/>
    </row>
    <row r="139" spans="1:5" x14ac:dyDescent="0.25">
      <c r="A139" s="2">
        <v>42095</v>
      </c>
      <c r="B139" s="134">
        <v>12.62</v>
      </c>
      <c r="C139" s="134" t="e">
        <v>#N/A</v>
      </c>
      <c r="E139" s="7"/>
    </row>
    <row r="140" spans="1:5" x14ac:dyDescent="0.25">
      <c r="A140" s="2">
        <v>42125</v>
      </c>
      <c r="B140" s="134">
        <v>12.93</v>
      </c>
      <c r="C140" s="134" t="e">
        <v>#N/A</v>
      </c>
      <c r="E140" s="7"/>
    </row>
    <row r="141" spans="1:5" x14ac:dyDescent="0.25">
      <c r="A141" s="2">
        <v>42156</v>
      </c>
      <c r="B141" s="134">
        <v>12.92</v>
      </c>
      <c r="C141" s="134" t="e">
        <v>#N/A</v>
      </c>
      <c r="E141" s="7"/>
    </row>
    <row r="142" spans="1:5" x14ac:dyDescent="0.25">
      <c r="A142" s="2">
        <v>42186</v>
      </c>
      <c r="B142" s="134">
        <v>12.94</v>
      </c>
      <c r="C142" s="134" t="e">
        <v>#N/A</v>
      </c>
      <c r="E142" s="7"/>
    </row>
    <row r="143" spans="1:5" x14ac:dyDescent="0.25">
      <c r="A143" s="2">
        <v>42217</v>
      </c>
      <c r="B143" s="134">
        <v>12.91</v>
      </c>
      <c r="C143" s="134" t="e">
        <v>#N/A</v>
      </c>
      <c r="E143" s="7"/>
    </row>
    <row r="144" spans="1:5" x14ac:dyDescent="0.25">
      <c r="A144" s="2">
        <v>42248</v>
      </c>
      <c r="B144" s="134">
        <v>13.03</v>
      </c>
      <c r="C144" s="134" t="e">
        <v>#N/A</v>
      </c>
      <c r="E144" s="7"/>
    </row>
    <row r="145" spans="1:5" x14ac:dyDescent="0.25">
      <c r="A145" s="2">
        <v>42278</v>
      </c>
      <c r="B145" s="134">
        <v>12.72</v>
      </c>
      <c r="C145" s="134" t="e">
        <v>#N/A</v>
      </c>
      <c r="E145" s="7"/>
    </row>
    <row r="146" spans="1:5" x14ac:dyDescent="0.25">
      <c r="A146" s="2">
        <v>42309</v>
      </c>
      <c r="B146" s="134">
        <v>12.71</v>
      </c>
      <c r="C146" s="134" t="e">
        <v>#N/A</v>
      </c>
      <c r="E146" s="7"/>
    </row>
    <row r="147" spans="1:5" x14ac:dyDescent="0.25">
      <c r="A147" s="2">
        <v>42339</v>
      </c>
      <c r="B147" s="134">
        <v>12.32</v>
      </c>
      <c r="C147" s="134" t="e">
        <v>#N/A</v>
      </c>
      <c r="E147" s="7"/>
    </row>
    <row r="148" spans="1:5" x14ac:dyDescent="0.25">
      <c r="A148" s="2">
        <v>42370</v>
      </c>
      <c r="B148" s="134">
        <v>11.98</v>
      </c>
      <c r="C148" s="134" t="e">
        <v>#N/A</v>
      </c>
      <c r="E148" s="7"/>
    </row>
    <row r="149" spans="1:5" x14ac:dyDescent="0.25">
      <c r="A149" s="2">
        <v>42401</v>
      </c>
      <c r="B149" s="134">
        <v>12.14</v>
      </c>
      <c r="C149" s="134" t="e">
        <v>#N/A</v>
      </c>
      <c r="E149" s="7"/>
    </row>
    <row r="150" spans="1:5" x14ac:dyDescent="0.25">
      <c r="A150" s="2">
        <v>42430</v>
      </c>
      <c r="B150" s="134">
        <v>12.57</v>
      </c>
      <c r="C150" s="134" t="e">
        <v>#N/A</v>
      </c>
      <c r="E150" s="7"/>
    </row>
    <row r="151" spans="1:5" x14ac:dyDescent="0.25">
      <c r="A151" s="2">
        <v>42461</v>
      </c>
      <c r="B151" s="134">
        <v>12.43</v>
      </c>
      <c r="C151" s="134" t="e">
        <v>#N/A</v>
      </c>
      <c r="E151" s="7"/>
    </row>
    <row r="152" spans="1:5" x14ac:dyDescent="0.25">
      <c r="A152" s="2">
        <v>42491</v>
      </c>
      <c r="B152" s="134">
        <v>12.79</v>
      </c>
      <c r="C152" s="134" t="e">
        <v>#N/A</v>
      </c>
      <c r="E152" s="7"/>
    </row>
    <row r="153" spans="1:5" x14ac:dyDescent="0.25">
      <c r="A153" s="2">
        <v>42522</v>
      </c>
      <c r="B153" s="134">
        <v>12.72</v>
      </c>
      <c r="C153" s="134" t="e">
        <v>#N/A</v>
      </c>
      <c r="E153" s="7"/>
    </row>
    <row r="154" spans="1:5" x14ac:dyDescent="0.25">
      <c r="A154" s="2">
        <v>42552</v>
      </c>
      <c r="B154" s="134">
        <v>12.68</v>
      </c>
      <c r="C154" s="134" t="e">
        <v>#N/A</v>
      </c>
      <c r="E154" s="7"/>
    </row>
    <row r="155" spans="1:5" x14ac:dyDescent="0.25">
      <c r="A155" s="2">
        <v>42583</v>
      </c>
      <c r="B155" s="134">
        <v>12.9</v>
      </c>
      <c r="C155" s="134" t="e">
        <v>#N/A</v>
      </c>
      <c r="E155" s="7"/>
    </row>
    <row r="156" spans="1:5" x14ac:dyDescent="0.25">
      <c r="A156" s="2">
        <v>42614</v>
      </c>
      <c r="B156" s="134">
        <v>12.87</v>
      </c>
      <c r="C156" s="134" t="e">
        <v>#N/A</v>
      </c>
      <c r="E156" s="7"/>
    </row>
    <row r="157" spans="1:5" x14ac:dyDescent="0.25">
      <c r="A157" s="2">
        <v>42644</v>
      </c>
      <c r="B157" s="134">
        <v>12.45</v>
      </c>
      <c r="C157" s="134" t="e">
        <v>#N/A</v>
      </c>
      <c r="E157" s="7"/>
    </row>
    <row r="158" spans="1:5" x14ac:dyDescent="0.25">
      <c r="A158" s="2">
        <v>42675</v>
      </c>
      <c r="B158" s="134">
        <v>12.44125</v>
      </c>
      <c r="C158" s="134" t="e">
        <v>#N/A</v>
      </c>
      <c r="E158" s="7"/>
    </row>
    <row r="159" spans="1:5" x14ac:dyDescent="0.25">
      <c r="A159" s="2">
        <v>42705</v>
      </c>
      <c r="B159" s="134">
        <v>12.028639999999999</v>
      </c>
      <c r="C159" s="134">
        <v>12.028639999999999</v>
      </c>
      <c r="E159" s="7"/>
    </row>
    <row r="160" spans="1:5" x14ac:dyDescent="0.25">
      <c r="A160" s="2">
        <v>42736</v>
      </c>
      <c r="B160" s="134" t="e">
        <v>#N/A</v>
      </c>
      <c r="C160" s="134">
        <v>12.00226</v>
      </c>
      <c r="E160" s="7"/>
    </row>
    <row r="161" spans="1:5" x14ac:dyDescent="0.25">
      <c r="A161" s="2">
        <v>42767</v>
      </c>
      <c r="B161" s="134" t="e">
        <v>#N/A</v>
      </c>
      <c r="C161" s="134">
        <v>12.298</v>
      </c>
      <c r="E161" s="7"/>
    </row>
    <row r="162" spans="1:5" x14ac:dyDescent="0.25">
      <c r="A162" s="2">
        <v>42795</v>
      </c>
      <c r="B162" s="134" t="e">
        <v>#N/A</v>
      </c>
      <c r="C162" s="134">
        <v>12.640040000000001</v>
      </c>
      <c r="E162" s="7"/>
    </row>
    <row r="163" spans="1:5" x14ac:dyDescent="0.25">
      <c r="A163" s="2">
        <v>42826</v>
      </c>
      <c r="B163" s="134" t="e">
        <v>#N/A</v>
      </c>
      <c r="C163" s="134">
        <v>12.587260000000001</v>
      </c>
      <c r="E163" s="7"/>
    </row>
    <row r="164" spans="1:5" x14ac:dyDescent="0.25">
      <c r="A164" s="2">
        <v>42856</v>
      </c>
      <c r="B164" s="134" t="e">
        <v>#N/A</v>
      </c>
      <c r="C164" s="134">
        <v>12.996549999999999</v>
      </c>
      <c r="E164" s="7"/>
    </row>
    <row r="165" spans="1:5" x14ac:dyDescent="0.25">
      <c r="A165" s="2">
        <v>42887</v>
      </c>
      <c r="B165" s="134" t="e">
        <v>#N/A</v>
      </c>
      <c r="C165" s="134">
        <v>13.05063</v>
      </c>
      <c r="E165" s="7"/>
    </row>
    <row r="166" spans="1:5" x14ac:dyDescent="0.25">
      <c r="A166" s="2">
        <v>42917</v>
      </c>
      <c r="B166" s="134" t="e">
        <v>#N/A</v>
      </c>
      <c r="C166" s="134">
        <v>13.130879999999999</v>
      </c>
      <c r="E166" s="7"/>
    </row>
    <row r="167" spans="1:5" x14ac:dyDescent="0.25">
      <c r="A167" s="2">
        <v>42948</v>
      </c>
      <c r="B167" s="134" t="e">
        <v>#N/A</v>
      </c>
      <c r="C167" s="134">
        <v>13.387549999999999</v>
      </c>
      <c r="E167" s="7"/>
    </row>
    <row r="168" spans="1:5" x14ac:dyDescent="0.25">
      <c r="A168" s="2">
        <v>42979</v>
      </c>
      <c r="B168" s="134" t="e">
        <v>#N/A</v>
      </c>
      <c r="C168" s="134">
        <v>13.46998</v>
      </c>
      <c r="E168" s="7"/>
    </row>
    <row r="169" spans="1:5" x14ac:dyDescent="0.25">
      <c r="A169" s="2">
        <v>43009</v>
      </c>
      <c r="B169" s="134" t="e">
        <v>#N/A</v>
      </c>
      <c r="C169" s="134">
        <v>13.039859999999999</v>
      </c>
      <c r="E169" s="7"/>
    </row>
    <row r="170" spans="1:5" x14ac:dyDescent="0.25">
      <c r="A170" s="2">
        <v>43040</v>
      </c>
      <c r="B170" s="134" t="e">
        <v>#N/A</v>
      </c>
      <c r="C170" s="134">
        <v>12.89692</v>
      </c>
      <c r="E170" s="7"/>
    </row>
    <row r="171" spans="1:5" x14ac:dyDescent="0.25">
      <c r="A171" s="2">
        <v>43070</v>
      </c>
      <c r="B171" s="134" t="e">
        <v>#N/A</v>
      </c>
      <c r="C171" s="134">
        <v>12.458209999999999</v>
      </c>
      <c r="E171" s="7"/>
    </row>
    <row r="172" spans="1:5" x14ac:dyDescent="0.25">
      <c r="A172" s="2">
        <v>43101</v>
      </c>
      <c r="B172" s="134" t="e">
        <v>#N/A</v>
      </c>
      <c r="C172" s="134">
        <v>12.660270000000001</v>
      </c>
      <c r="E172" s="7"/>
    </row>
    <row r="173" spans="1:5" x14ac:dyDescent="0.25">
      <c r="A173" s="2">
        <v>43132</v>
      </c>
      <c r="B173" s="134" t="e">
        <v>#N/A</v>
      </c>
      <c r="C173" s="134">
        <v>12.89983</v>
      </c>
      <c r="E173" s="7"/>
    </row>
    <row r="174" spans="1:5" x14ac:dyDescent="0.25">
      <c r="A174" s="2">
        <v>43160</v>
      </c>
      <c r="B174" s="134" t="e">
        <v>#N/A</v>
      </c>
      <c r="C174" s="134">
        <v>13.06776</v>
      </c>
      <c r="E174" s="7"/>
    </row>
    <row r="175" spans="1:5" x14ac:dyDescent="0.25">
      <c r="A175" s="2">
        <v>43191</v>
      </c>
      <c r="B175" s="134" t="e">
        <v>#N/A</v>
      </c>
      <c r="C175" s="134">
        <v>12.94215</v>
      </c>
      <c r="E175" s="7"/>
    </row>
    <row r="176" spans="1:5" x14ac:dyDescent="0.25">
      <c r="A176" s="2">
        <v>43221</v>
      </c>
      <c r="B176" s="134" t="e">
        <v>#N/A</v>
      </c>
      <c r="C176" s="134">
        <v>13.296430000000001</v>
      </c>
      <c r="E176" s="7"/>
    </row>
    <row r="177" spans="1:5" x14ac:dyDescent="0.25">
      <c r="A177" s="2">
        <v>43252</v>
      </c>
      <c r="B177" s="134" t="e">
        <v>#N/A</v>
      </c>
      <c r="C177" s="134">
        <v>13.28729</v>
      </c>
      <c r="E177" s="7"/>
    </row>
    <row r="178" spans="1:5" x14ac:dyDescent="0.25">
      <c r="A178" s="2">
        <v>43282</v>
      </c>
      <c r="B178" s="134" t="e">
        <v>#N/A</v>
      </c>
      <c r="C178" s="134">
        <v>13.32869</v>
      </c>
      <c r="E178" s="7"/>
    </row>
    <row r="179" spans="1:5" x14ac:dyDescent="0.25">
      <c r="A179" s="2">
        <v>43313</v>
      </c>
      <c r="B179" s="134" t="e">
        <v>#N/A</v>
      </c>
      <c r="C179" s="134">
        <v>13.56612</v>
      </c>
      <c r="E179" s="7"/>
    </row>
    <row r="180" spans="1:5" x14ac:dyDescent="0.25">
      <c r="A180" s="2">
        <v>43344</v>
      </c>
      <c r="B180" s="134" t="e">
        <v>#N/A</v>
      </c>
      <c r="C180" s="134">
        <v>13.642569999999999</v>
      </c>
      <c r="E180" s="7"/>
    </row>
    <row r="181" spans="1:5" x14ac:dyDescent="0.25">
      <c r="A181" s="2">
        <v>43374</v>
      </c>
      <c r="B181" s="134" t="e">
        <v>#N/A</v>
      </c>
      <c r="C181" s="134">
        <v>13.23405</v>
      </c>
      <c r="E181" s="7"/>
    </row>
    <row r="182" spans="1:5" x14ac:dyDescent="0.25">
      <c r="A182" s="2">
        <v>43405</v>
      </c>
      <c r="B182" s="134" t="e">
        <v>#N/A</v>
      </c>
      <c r="C182" s="134">
        <v>13.11969</v>
      </c>
      <c r="E182" s="7"/>
    </row>
    <row r="183" spans="1:5" x14ac:dyDescent="0.25">
      <c r="A183" s="84">
        <v>43435</v>
      </c>
      <c r="B183" s="98" t="e">
        <v>#N/A</v>
      </c>
      <c r="C183" s="98">
        <v>12.719099999999999</v>
      </c>
      <c r="E183" s="7"/>
    </row>
    <row r="184" spans="1:5" x14ac:dyDescent="0.25">
      <c r="A184" t="s">
        <v>361</v>
      </c>
      <c r="E184" s="7"/>
    </row>
    <row r="185" spans="1:5" x14ac:dyDescent="0.25">
      <c r="A185" t="s">
        <v>0</v>
      </c>
    </row>
  </sheetData>
  <mergeCells count="2">
    <mergeCell ref="B25:C25"/>
    <mergeCell ref="B26:C26"/>
  </mergeCells>
  <phoneticPr fontId="0" type="noConversion"/>
  <conditionalFormatting sqref="B28:C183">
    <cfRule type="expression" dxfId="1" priority="2" stopIfTrue="1">
      <formula>ISNA(B28)</formula>
    </cfRule>
  </conditionalFormatting>
  <conditionalFormatting sqref="B28:C183">
    <cfRule type="expression" dxfId="0" priority="1" stopIfTrue="1">
      <formula>ISNA(B28)</formula>
    </cfRule>
  </conditionalFormatting>
  <hyperlinks>
    <hyperlink ref="A3" location="Contents!B4" display="Return to Contents"/>
  </hyperlinks>
  <pageMargins left="0.75" right="0.75" top="1" bottom="1" header="0.5" footer="0.5"/>
  <pageSetup scale="59" fitToHeight="3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Q181"/>
  <sheetViews>
    <sheetView zoomScaleNormal="100" workbookViewId="0"/>
  </sheetViews>
  <sheetFormatPr defaultRowHeight="12.5" x14ac:dyDescent="0.25"/>
  <cols>
    <col min="2" max="3" width="9.1796875" style="7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7" x14ac:dyDescent="0.25">
      <c r="B17"/>
      <c r="C17"/>
    </row>
    <row r="18" spans="1:17" x14ac:dyDescent="0.25">
      <c r="B18"/>
      <c r="C18"/>
    </row>
    <row r="19" spans="1:17" x14ac:dyDescent="0.25">
      <c r="B19"/>
      <c r="C19"/>
    </row>
    <row r="20" spans="1:17" x14ac:dyDescent="0.25">
      <c r="B20"/>
      <c r="C20"/>
    </row>
    <row r="21" spans="1:17" x14ac:dyDescent="0.25">
      <c r="B21"/>
      <c r="C21"/>
    </row>
    <row r="22" spans="1:17" x14ac:dyDescent="0.25">
      <c r="B22"/>
      <c r="C22"/>
    </row>
    <row r="23" spans="1:17" x14ac:dyDescent="0.25">
      <c r="B23"/>
      <c r="C23"/>
    </row>
    <row r="24" spans="1:17" x14ac:dyDescent="0.25">
      <c r="B24"/>
      <c r="C24"/>
    </row>
    <row r="25" spans="1:17" ht="13" x14ac:dyDescent="0.3">
      <c r="B25" s="130" t="s">
        <v>160</v>
      </c>
      <c r="C25" s="130"/>
      <c r="D25" s="130"/>
      <c r="E25" s="130"/>
      <c r="F25" s="130"/>
      <c r="G25" s="130"/>
      <c r="H25" s="130"/>
      <c r="I25" s="130"/>
      <c r="K25" s="222" t="s">
        <v>120</v>
      </c>
      <c r="L25" s="222"/>
      <c r="M25" s="222"/>
      <c r="N25" s="222"/>
      <c r="O25" s="222"/>
      <c r="P25" s="222"/>
      <c r="Q25" s="222"/>
    </row>
    <row r="26" spans="1:17" x14ac:dyDescent="0.25">
      <c r="A26" s="4"/>
      <c r="B26" s="100"/>
      <c r="C26" s="100" t="s">
        <v>114</v>
      </c>
      <c r="D26" s="100"/>
      <c r="E26" s="100"/>
      <c r="F26" s="100" t="s">
        <v>116</v>
      </c>
      <c r="G26" t="s">
        <v>312</v>
      </c>
      <c r="H26" s="100" t="s">
        <v>11</v>
      </c>
      <c r="I26" s="100" t="s">
        <v>10</v>
      </c>
      <c r="K26" s="100"/>
      <c r="L26" s="100" t="s">
        <v>114</v>
      </c>
      <c r="M26" s="100"/>
      <c r="N26" s="100"/>
      <c r="O26" s="100" t="s">
        <v>116</v>
      </c>
      <c r="P26" t="s">
        <v>312</v>
      </c>
      <c r="Q26" s="100"/>
    </row>
    <row r="27" spans="1:17" x14ac:dyDescent="0.25">
      <c r="A27" s="6" t="s">
        <v>17</v>
      </c>
      <c r="B27" s="57" t="s">
        <v>61</v>
      </c>
      <c r="C27" s="57" t="s">
        <v>115</v>
      </c>
      <c r="D27" s="57" t="s">
        <v>62</v>
      </c>
      <c r="E27" s="57" t="s">
        <v>110</v>
      </c>
      <c r="F27" s="57" t="s">
        <v>119</v>
      </c>
      <c r="G27" s="195" t="s">
        <v>313</v>
      </c>
      <c r="H27" s="58" t="s">
        <v>118</v>
      </c>
      <c r="I27" s="58" t="s">
        <v>117</v>
      </c>
      <c r="J27" s="12"/>
      <c r="K27" s="57" t="s">
        <v>61</v>
      </c>
      <c r="L27" s="57" t="s">
        <v>115</v>
      </c>
      <c r="M27" s="57" t="s">
        <v>62</v>
      </c>
      <c r="N27" s="57" t="s">
        <v>110</v>
      </c>
      <c r="O27" s="57" t="s">
        <v>119</v>
      </c>
      <c r="P27" s="195" t="s">
        <v>313</v>
      </c>
      <c r="Q27" s="58" t="s">
        <v>11</v>
      </c>
    </row>
    <row r="28" spans="1:17" x14ac:dyDescent="0.25">
      <c r="A28">
        <v>2009</v>
      </c>
      <c r="B28" s="117">
        <v>4810.6965657999999</v>
      </c>
      <c r="C28" s="117">
        <v>2523.2292332000002</v>
      </c>
      <c r="D28" s="117">
        <v>106.67534096</v>
      </c>
      <c r="E28" s="117">
        <v>2188.6426986000001</v>
      </c>
      <c r="F28" s="117">
        <v>736.48696977999998</v>
      </c>
      <c r="G28" s="117">
        <v>395.28408299</v>
      </c>
      <c r="H28" s="117">
        <v>61.809410247000002</v>
      </c>
      <c r="I28" s="117">
        <v>10822.824302000001</v>
      </c>
      <c r="J28" s="158">
        <v>2009</v>
      </c>
      <c r="K28" s="119">
        <f t="shared" ref="K28:P37" si="0">B28/$I28</f>
        <v>0.44449548764373903</v>
      </c>
      <c r="L28" s="119">
        <f t="shared" si="0"/>
        <v>0.23313962814066203</v>
      </c>
      <c r="M28" s="119">
        <f t="shared" si="0"/>
        <v>9.8565160057423242E-3</v>
      </c>
      <c r="N28" s="119">
        <f t="shared" si="0"/>
        <v>0.20222472780931597</v>
      </c>
      <c r="O28" s="119">
        <f t="shared" si="0"/>
        <v>6.8049424921727789E-2</v>
      </c>
      <c r="P28" s="119">
        <f t="shared" si="0"/>
        <v>3.6523191355601475E-2</v>
      </c>
      <c r="Q28" s="120">
        <f>H28/I28</f>
        <v>5.7110240841272784E-3</v>
      </c>
    </row>
    <row r="29" spans="1:17" x14ac:dyDescent="0.25">
      <c r="A29">
        <v>2010</v>
      </c>
      <c r="B29" s="117">
        <v>5061.0692385000002</v>
      </c>
      <c r="C29" s="117">
        <v>2706.0197895000001</v>
      </c>
      <c r="D29" s="117">
        <v>101.53698493</v>
      </c>
      <c r="E29" s="117">
        <v>2210.8720563000002</v>
      </c>
      <c r="F29" s="117">
        <v>697.81351218999998</v>
      </c>
      <c r="G29" s="117">
        <v>458.00817510000002</v>
      </c>
      <c r="H29" s="117">
        <v>66.214033642999993</v>
      </c>
      <c r="I29" s="117">
        <v>11301.533789999999</v>
      </c>
      <c r="J29" s="158">
        <v>2010</v>
      </c>
      <c r="K29" s="119">
        <f t="shared" si="0"/>
        <v>0.44782144906545474</v>
      </c>
      <c r="L29" s="119">
        <f t="shared" si="0"/>
        <v>0.23943827800562636</v>
      </c>
      <c r="M29" s="119">
        <f t="shared" si="0"/>
        <v>8.984354408588642E-3</v>
      </c>
      <c r="N29" s="119">
        <f t="shared" si="0"/>
        <v>0.19562584135759153</v>
      </c>
      <c r="O29" s="119">
        <f t="shared" si="0"/>
        <v>6.1745027281823489E-2</v>
      </c>
      <c r="P29" s="119">
        <f t="shared" si="0"/>
        <v>4.0526196143859869E-2</v>
      </c>
      <c r="Q29" s="120">
        <f t="shared" ref="Q29:Q37" si="1">H29/I29</f>
        <v>5.8588537514782761E-3</v>
      </c>
    </row>
    <row r="30" spans="1:17" x14ac:dyDescent="0.25">
      <c r="A30">
        <v>2011</v>
      </c>
      <c r="B30" s="117">
        <v>4749.1232848999998</v>
      </c>
      <c r="C30" s="117">
        <v>2777.2299143999999</v>
      </c>
      <c r="D30" s="117">
        <v>82.691043836000006</v>
      </c>
      <c r="E30" s="117">
        <v>2164.9434712000002</v>
      </c>
      <c r="F30" s="117">
        <v>857.35447194999995</v>
      </c>
      <c r="G30" s="117">
        <v>531.45527888000004</v>
      </c>
      <c r="H30" s="117">
        <v>70.465188959000002</v>
      </c>
      <c r="I30" s="117">
        <v>11233.262654</v>
      </c>
      <c r="J30" s="158">
        <v>2011</v>
      </c>
      <c r="K30" s="119">
        <f t="shared" si="0"/>
        <v>0.42277327889319016</v>
      </c>
      <c r="L30" s="119">
        <f t="shared" si="0"/>
        <v>0.24723270522042579</v>
      </c>
      <c r="M30" s="119">
        <f t="shared" si="0"/>
        <v>7.361266836091911E-3</v>
      </c>
      <c r="N30" s="119">
        <f t="shared" si="0"/>
        <v>0.19272615070823573</v>
      </c>
      <c r="O30" s="119">
        <f t="shared" si="0"/>
        <v>7.6322836771265973E-2</v>
      </c>
      <c r="P30" s="119">
        <f t="shared" si="0"/>
        <v>4.7310856627282426E-2</v>
      </c>
      <c r="Q30" s="120">
        <f t="shared" si="1"/>
        <v>6.2729049546356311E-3</v>
      </c>
    </row>
    <row r="31" spans="1:17" x14ac:dyDescent="0.25">
      <c r="A31">
        <v>2012</v>
      </c>
      <c r="B31" s="117">
        <v>4136.7293393999998</v>
      </c>
      <c r="C31" s="117">
        <v>3349.4376069</v>
      </c>
      <c r="D31" s="117">
        <v>63.359365765</v>
      </c>
      <c r="E31" s="117">
        <v>2101.9979481</v>
      </c>
      <c r="F31" s="117">
        <v>741.22873757000002</v>
      </c>
      <c r="G31" s="117">
        <v>596.53815410000004</v>
      </c>
      <c r="H31" s="117">
        <v>70.176629206999991</v>
      </c>
      <c r="I31" s="117">
        <v>11059.467780999999</v>
      </c>
      <c r="J31" s="158">
        <v>2012</v>
      </c>
      <c r="K31" s="119">
        <f t="shared" si="0"/>
        <v>0.37404416029013976</v>
      </c>
      <c r="L31" s="119">
        <f t="shared" si="0"/>
        <v>0.30285703374029299</v>
      </c>
      <c r="M31" s="119">
        <f t="shared" si="0"/>
        <v>5.7289705996386589E-3</v>
      </c>
      <c r="N31" s="119">
        <f t="shared" si="0"/>
        <v>0.19006321006795654</v>
      </c>
      <c r="O31" s="119">
        <f t="shared" si="0"/>
        <v>6.7022098372890956E-2</v>
      </c>
      <c r="P31" s="119">
        <f t="shared" si="0"/>
        <v>5.3939137570873319E-2</v>
      </c>
      <c r="Q31" s="120">
        <f t="shared" si="1"/>
        <v>6.3453893620055019E-3</v>
      </c>
    </row>
    <row r="32" spans="1:17" x14ac:dyDescent="0.25">
      <c r="A32">
        <v>2013</v>
      </c>
      <c r="B32" s="117">
        <v>4331.8211221000001</v>
      </c>
      <c r="C32" s="117">
        <v>3081.7412297999999</v>
      </c>
      <c r="D32" s="117">
        <v>74.423095644</v>
      </c>
      <c r="E32" s="117">
        <v>2161.6889670999999</v>
      </c>
      <c r="F32" s="117">
        <v>722.97080717999995</v>
      </c>
      <c r="G32" s="117">
        <v>694.54259715000001</v>
      </c>
      <c r="H32" s="117">
        <v>72.439598740000008</v>
      </c>
      <c r="I32" s="117">
        <v>11139.627418</v>
      </c>
      <c r="J32" s="158">
        <v>2013</v>
      </c>
      <c r="K32" s="119">
        <f t="shared" si="0"/>
        <v>0.38886588927565152</v>
      </c>
      <c r="L32" s="119">
        <f t="shared" si="0"/>
        <v>0.27664670586920703</v>
      </c>
      <c r="M32" s="119">
        <f t="shared" si="0"/>
        <v>6.6809322117670844E-3</v>
      </c>
      <c r="N32" s="119">
        <f t="shared" si="0"/>
        <v>0.19405397379871325</v>
      </c>
      <c r="O32" s="119">
        <f t="shared" si="0"/>
        <v>6.4900806826966709E-2</v>
      </c>
      <c r="P32" s="119">
        <f t="shared" si="0"/>
        <v>6.2348817522184026E-2</v>
      </c>
      <c r="Q32" s="120">
        <f t="shared" si="1"/>
        <v>6.5028744698362416E-3</v>
      </c>
    </row>
    <row r="33" spans="1:17" x14ac:dyDescent="0.25">
      <c r="A33">
        <v>2014</v>
      </c>
      <c r="B33" s="117">
        <v>4333.4529960999998</v>
      </c>
      <c r="C33" s="117">
        <v>3086.5998552999999</v>
      </c>
      <c r="D33" s="117">
        <v>82.826978437999998</v>
      </c>
      <c r="E33" s="117">
        <v>2184.0163889999999</v>
      </c>
      <c r="F33" s="117">
        <v>693.67964013999995</v>
      </c>
      <c r="G33" s="117">
        <v>764.96624125999995</v>
      </c>
      <c r="H33" s="117">
        <v>69.816646410999994</v>
      </c>
      <c r="I33" s="117">
        <v>11215.358747</v>
      </c>
      <c r="J33" s="158">
        <v>2014</v>
      </c>
      <c r="K33" s="119">
        <f t="shared" si="0"/>
        <v>0.38638558907080495</v>
      </c>
      <c r="L33" s="119">
        <f t="shared" si="0"/>
        <v>0.2752118701620343</v>
      </c>
      <c r="M33" s="119">
        <f t="shared" si="0"/>
        <v>7.3851385681403562E-3</v>
      </c>
      <c r="N33" s="119">
        <f t="shared" si="0"/>
        <v>0.19473442074103989</v>
      </c>
      <c r="O33" s="119">
        <f t="shared" si="0"/>
        <v>6.1850865031450958E-2</v>
      </c>
      <c r="P33" s="119">
        <f t="shared" si="0"/>
        <v>6.820702382477252E-2</v>
      </c>
      <c r="Q33" s="120">
        <f t="shared" si="1"/>
        <v>6.2250925704605987E-3</v>
      </c>
    </row>
    <row r="34" spans="1:17" x14ac:dyDescent="0.25">
      <c r="A34">
        <v>2015</v>
      </c>
      <c r="B34" s="117">
        <v>3705.2005227999998</v>
      </c>
      <c r="C34" s="117">
        <v>3653.3756131999999</v>
      </c>
      <c r="D34" s="117">
        <v>77.393792520999995</v>
      </c>
      <c r="E34" s="117">
        <v>2184.0489781000001</v>
      </c>
      <c r="F34" s="117">
        <v>668.46189529000003</v>
      </c>
      <c r="G34" s="117">
        <v>808.65995581000004</v>
      </c>
      <c r="H34" s="117">
        <v>74.368494218999999</v>
      </c>
      <c r="I34" s="117">
        <v>11171.509252</v>
      </c>
      <c r="J34" s="158">
        <v>2015</v>
      </c>
      <c r="K34" s="119">
        <f t="shared" si="0"/>
        <v>0.33166517067840851</v>
      </c>
      <c r="L34" s="119">
        <f t="shared" si="0"/>
        <v>0.32702614577756783</v>
      </c>
      <c r="M34" s="119">
        <f t="shared" si="0"/>
        <v>6.9277830573469231E-3</v>
      </c>
      <c r="N34" s="119">
        <f t="shared" si="0"/>
        <v>0.19550169353429098</v>
      </c>
      <c r="O34" s="119">
        <f t="shared" si="0"/>
        <v>5.9836310404552312E-2</v>
      </c>
      <c r="P34" s="119">
        <f t="shared" si="0"/>
        <v>7.2385918282726947E-2</v>
      </c>
      <c r="Q34" s="120">
        <f t="shared" si="1"/>
        <v>6.6569782597356792E-3</v>
      </c>
    </row>
    <row r="35" spans="1:17" x14ac:dyDescent="0.25">
      <c r="A35">
        <v>2016</v>
      </c>
      <c r="B35" s="117">
        <v>3392.5023114000001</v>
      </c>
      <c r="C35" s="117">
        <v>3791.7229287</v>
      </c>
      <c r="D35" s="117">
        <v>64.598316478000001</v>
      </c>
      <c r="E35" s="117">
        <v>2200.4286966999998</v>
      </c>
      <c r="F35" s="117">
        <v>710.09163518000003</v>
      </c>
      <c r="G35" s="117">
        <v>926.06200429</v>
      </c>
      <c r="H35" s="117">
        <v>73.488865218000001</v>
      </c>
      <c r="I35" s="117">
        <v>11158.894869</v>
      </c>
      <c r="J35" s="158">
        <v>2016</v>
      </c>
      <c r="K35" s="119">
        <f t="shared" si="0"/>
        <v>0.30401776799820479</v>
      </c>
      <c r="L35" s="119">
        <f t="shared" si="0"/>
        <v>0.33979376750233636</v>
      </c>
      <c r="M35" s="119">
        <f t="shared" si="0"/>
        <v>5.7889528700066474E-3</v>
      </c>
      <c r="N35" s="119">
        <f t="shared" si="0"/>
        <v>0.19719055717720821</v>
      </c>
      <c r="O35" s="119">
        <f t="shared" si="0"/>
        <v>6.3634584205347441E-2</v>
      </c>
      <c r="P35" s="119">
        <f t="shared" si="0"/>
        <v>8.2988684377935065E-2</v>
      </c>
      <c r="Q35" s="120">
        <f t="shared" si="1"/>
        <v>6.5856759186929846E-3</v>
      </c>
    </row>
    <row r="36" spans="1:17" x14ac:dyDescent="0.25">
      <c r="A36">
        <v>2017</v>
      </c>
      <c r="B36" s="117">
        <v>3639.5684384000001</v>
      </c>
      <c r="C36" s="117">
        <v>3623.4475726000001</v>
      </c>
      <c r="D36" s="117">
        <v>70.541876685000005</v>
      </c>
      <c r="E36" s="117">
        <v>2163.5052795000001</v>
      </c>
      <c r="F36" s="117">
        <v>688.40494192000006</v>
      </c>
      <c r="G36" s="117">
        <v>954.95465396999998</v>
      </c>
      <c r="H36" s="117">
        <v>74.702008411000008</v>
      </c>
      <c r="I36" s="117">
        <v>11215.124164000001</v>
      </c>
      <c r="J36" s="158">
        <v>2017</v>
      </c>
      <c r="K36" s="119">
        <f t="shared" si="0"/>
        <v>0.32452324068625443</v>
      </c>
      <c r="L36" s="119">
        <f t="shared" si="0"/>
        <v>0.32308581872246134</v>
      </c>
      <c r="M36" s="119">
        <f t="shared" si="0"/>
        <v>6.289888159369289E-3</v>
      </c>
      <c r="N36" s="119">
        <f t="shared" si="0"/>
        <v>0.19290961454040306</v>
      </c>
      <c r="O36" s="119">
        <f t="shared" si="0"/>
        <v>6.1381838654069133E-2</v>
      </c>
      <c r="P36" s="119">
        <f t="shared" si="0"/>
        <v>8.5148825818206958E-2</v>
      </c>
      <c r="Q36" s="120">
        <f t="shared" si="1"/>
        <v>6.6608275859120483E-3</v>
      </c>
    </row>
    <row r="37" spans="1:17" x14ac:dyDescent="0.25">
      <c r="A37" s="12">
        <v>2018</v>
      </c>
      <c r="B37" s="118">
        <v>3579.0878081999999</v>
      </c>
      <c r="C37" s="118">
        <v>3708.0333836</v>
      </c>
      <c r="D37" s="118">
        <v>72.636247698999995</v>
      </c>
      <c r="E37" s="118">
        <v>2122.9725232999999</v>
      </c>
      <c r="F37" s="118">
        <v>717.84350384000004</v>
      </c>
      <c r="G37" s="118">
        <v>1043.4115551</v>
      </c>
      <c r="H37" s="118">
        <v>75.565310767</v>
      </c>
      <c r="I37" s="118">
        <v>11319.551699</v>
      </c>
      <c r="J37" s="159">
        <v>2018</v>
      </c>
      <c r="K37" s="121">
        <f t="shared" si="0"/>
        <v>0.31618635643637605</v>
      </c>
      <c r="L37" s="121">
        <f t="shared" si="0"/>
        <v>0.32757775945557788</v>
      </c>
      <c r="M37" s="121">
        <f t="shared" si="0"/>
        <v>6.41688378042541E-3</v>
      </c>
      <c r="N37" s="121">
        <f t="shared" si="0"/>
        <v>0.18754916976858271</v>
      </c>
      <c r="O37" s="121">
        <f t="shared" si="0"/>
        <v>6.3416248534243311E-2</v>
      </c>
      <c r="P37" s="121">
        <f t="shared" si="0"/>
        <v>9.2177816122539363E-2</v>
      </c>
      <c r="Q37" s="122">
        <f t="shared" si="1"/>
        <v>6.6756451824567971E-3</v>
      </c>
    </row>
    <row r="38" spans="1:17" x14ac:dyDescent="0.25">
      <c r="A38" t="s">
        <v>361</v>
      </c>
      <c r="C38"/>
      <c r="G38" s="19"/>
    </row>
    <row r="39" spans="1:17" x14ac:dyDescent="0.25">
      <c r="A39" t="s">
        <v>152</v>
      </c>
      <c r="C39"/>
      <c r="G39" s="19"/>
    </row>
    <row r="40" spans="1:17" x14ac:dyDescent="0.25">
      <c r="C40"/>
    </row>
    <row r="41" spans="1:17" x14ac:dyDescent="0.25">
      <c r="A41" s="6"/>
      <c r="B41" s="6" t="s">
        <v>0</v>
      </c>
      <c r="C41"/>
    </row>
    <row r="42" spans="1:17" x14ac:dyDescent="0.25">
      <c r="A42">
        <v>8.5</v>
      </c>
      <c r="B42">
        <v>0</v>
      </c>
      <c r="C42"/>
    </row>
    <row r="43" spans="1:17" x14ac:dyDescent="0.25">
      <c r="A43">
        <v>8.5</v>
      </c>
      <c r="B43">
        <v>1</v>
      </c>
      <c r="C43"/>
    </row>
    <row r="44" spans="1:17" x14ac:dyDescent="0.25">
      <c r="C44"/>
    </row>
    <row r="45" spans="1:17" x14ac:dyDescent="0.25">
      <c r="C45"/>
    </row>
    <row r="46" spans="1:17" x14ac:dyDescent="0.25">
      <c r="C46"/>
    </row>
    <row r="47" spans="1:17" x14ac:dyDescent="0.25">
      <c r="C47"/>
    </row>
    <row r="48" spans="1:17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</sheetData>
  <mergeCells count="1">
    <mergeCell ref="K25:Q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2:J105"/>
  <sheetViews>
    <sheetView workbookViewId="0"/>
  </sheetViews>
  <sheetFormatPr defaultRowHeight="12.5" x14ac:dyDescent="0.25"/>
  <cols>
    <col min="1" max="1" width="9.1796875" style="2"/>
    <col min="2" max="4" width="9.1796875" style="7"/>
  </cols>
  <sheetData>
    <row r="2" spans="1:7" ht="15.5" x14ac:dyDescent="0.35">
      <c r="A2" s="63" t="s">
        <v>360</v>
      </c>
      <c r="G2" s="1"/>
    </row>
    <row r="3" spans="1:7" x14ac:dyDescent="0.25">
      <c r="A3" s="29" t="s">
        <v>32</v>
      </c>
    </row>
    <row r="17" spans="1:10" x14ac:dyDescent="0.25">
      <c r="A17" s="2" t="s">
        <v>169</v>
      </c>
    </row>
    <row r="25" spans="1:10" x14ac:dyDescent="0.25">
      <c r="B25" s="7" t="s">
        <v>85</v>
      </c>
      <c r="F25" s="126"/>
      <c r="G25" s="126"/>
      <c r="H25" s="126"/>
      <c r="I25" s="126"/>
      <c r="J25" s="126"/>
    </row>
    <row r="26" spans="1:10" x14ac:dyDescent="0.25">
      <c r="B26" s="44" t="s">
        <v>4</v>
      </c>
      <c r="C26" s="44" t="s">
        <v>56</v>
      </c>
      <c r="D26"/>
      <c r="E26" s="101" t="s">
        <v>8</v>
      </c>
      <c r="F26" s="126"/>
      <c r="G26" s="126"/>
      <c r="H26" s="126"/>
      <c r="I26" s="126"/>
      <c r="J26" s="126"/>
    </row>
    <row r="27" spans="1:10" x14ac:dyDescent="0.25">
      <c r="A27" s="5" t="s">
        <v>2</v>
      </c>
      <c r="B27" s="45" t="s">
        <v>5</v>
      </c>
      <c r="C27" s="45" t="s">
        <v>57</v>
      </c>
      <c r="D27"/>
      <c r="E27" s="102" t="s">
        <v>104</v>
      </c>
      <c r="F27" s="126"/>
      <c r="G27" s="126"/>
      <c r="H27" s="126"/>
      <c r="I27" s="126"/>
      <c r="J27" s="126"/>
    </row>
    <row r="28" spans="1:10" x14ac:dyDescent="0.25">
      <c r="A28" s="2">
        <v>41275</v>
      </c>
      <c r="B28" s="7">
        <v>3.3185000000000002</v>
      </c>
      <c r="C28" s="7">
        <v>2.3995238095238096</v>
      </c>
      <c r="D28"/>
      <c r="E28" s="103">
        <f t="shared" ref="E28:E91" si="0">B28-C28</f>
        <v>0.91897619047619061</v>
      </c>
      <c r="F28" s="10"/>
      <c r="G28" s="2"/>
    </row>
    <row r="29" spans="1:10" x14ac:dyDescent="0.25">
      <c r="A29" s="2">
        <v>41306</v>
      </c>
      <c r="B29" s="7">
        <v>3.67</v>
      </c>
      <c r="C29" s="7">
        <v>2.4154761904761903</v>
      </c>
      <c r="D29"/>
      <c r="E29" s="104">
        <f t="shared" si="0"/>
        <v>1.2545238095238096</v>
      </c>
    </row>
    <row r="30" spans="1:10" x14ac:dyDescent="0.25">
      <c r="A30" s="2">
        <v>41334</v>
      </c>
      <c r="B30" s="7">
        <v>3.7112500000000002</v>
      </c>
      <c r="C30" s="7">
        <v>2.4102380952380953</v>
      </c>
      <c r="D30"/>
      <c r="E30" s="104">
        <f t="shared" si="0"/>
        <v>1.3010119047619049</v>
      </c>
    </row>
    <row r="31" spans="1:10" x14ac:dyDescent="0.25">
      <c r="A31" s="2">
        <v>41365</v>
      </c>
      <c r="B31" s="7">
        <v>3.5701999999999998</v>
      </c>
      <c r="C31" s="7">
        <v>2.3690476190476191</v>
      </c>
      <c r="D31"/>
      <c r="E31" s="104">
        <f t="shared" si="0"/>
        <v>1.2011523809523807</v>
      </c>
    </row>
    <row r="32" spans="1:10" x14ac:dyDescent="0.25">
      <c r="A32" s="2">
        <v>41395</v>
      </c>
      <c r="B32" s="7">
        <v>3.6147500000000004</v>
      </c>
      <c r="C32" s="7">
        <v>2.3849999999999998</v>
      </c>
      <c r="D32"/>
      <c r="E32" s="104">
        <f t="shared" si="0"/>
        <v>1.2297500000000006</v>
      </c>
    </row>
    <row r="33" spans="1:5" x14ac:dyDescent="0.25">
      <c r="A33" s="2">
        <v>41426</v>
      </c>
      <c r="B33" s="7">
        <v>3.6260000000000003</v>
      </c>
      <c r="C33" s="7">
        <v>2.3492857142857142</v>
      </c>
      <c r="D33"/>
      <c r="E33" s="104">
        <f t="shared" si="0"/>
        <v>1.2767142857142861</v>
      </c>
    </row>
    <row r="34" spans="1:5" x14ac:dyDescent="0.25">
      <c r="A34" s="2">
        <v>41456</v>
      </c>
      <c r="B34" s="7">
        <v>3.5910000000000002</v>
      </c>
      <c r="C34" s="7">
        <v>2.4726190476190477</v>
      </c>
      <c r="D34"/>
      <c r="E34" s="104">
        <f t="shared" si="0"/>
        <v>1.1183809523809525</v>
      </c>
    </row>
    <row r="35" spans="1:5" x14ac:dyDescent="0.25">
      <c r="A35" s="2">
        <v>41487</v>
      </c>
      <c r="B35" s="7">
        <v>3.57375</v>
      </c>
      <c r="C35" s="7">
        <v>2.5285714285714285</v>
      </c>
      <c r="D35"/>
      <c r="E35" s="104">
        <f t="shared" si="0"/>
        <v>1.0451785714285715</v>
      </c>
    </row>
    <row r="36" spans="1:5" x14ac:dyDescent="0.25">
      <c r="A36" s="2">
        <v>41518</v>
      </c>
      <c r="B36" s="7">
        <v>3.5324</v>
      </c>
      <c r="C36" s="7">
        <v>2.5166666666666666</v>
      </c>
      <c r="D36"/>
      <c r="E36" s="104">
        <f t="shared" si="0"/>
        <v>1.0157333333333334</v>
      </c>
    </row>
    <row r="37" spans="1:5" x14ac:dyDescent="0.25">
      <c r="A37" s="2">
        <v>41548</v>
      </c>
      <c r="B37" s="7">
        <v>3.34375</v>
      </c>
      <c r="C37" s="7">
        <v>2.3907142857142856</v>
      </c>
      <c r="D37"/>
      <c r="E37" s="104">
        <f t="shared" si="0"/>
        <v>0.95303571428571443</v>
      </c>
    </row>
    <row r="38" spans="1:5" x14ac:dyDescent="0.25">
      <c r="A38" s="2">
        <v>41579</v>
      </c>
      <c r="B38" s="7">
        <v>3.2427499999999996</v>
      </c>
      <c r="C38" s="7">
        <v>2.2219047619047618</v>
      </c>
      <c r="D38"/>
      <c r="E38" s="104">
        <f t="shared" si="0"/>
        <v>1.0208452380952378</v>
      </c>
    </row>
    <row r="39" spans="1:5" x14ac:dyDescent="0.25">
      <c r="A39" s="2">
        <v>41609</v>
      </c>
      <c r="B39" s="7">
        <v>3.2763999999999998</v>
      </c>
      <c r="C39" s="7">
        <v>2.2457142857142856</v>
      </c>
      <c r="D39"/>
      <c r="E39" s="104">
        <f t="shared" si="0"/>
        <v>1.0306857142857142</v>
      </c>
    </row>
    <row r="40" spans="1:5" x14ac:dyDescent="0.25">
      <c r="A40" s="2">
        <v>41640</v>
      </c>
      <c r="B40" s="7">
        <v>3.3125</v>
      </c>
      <c r="C40" s="7">
        <v>2.2280952380952379</v>
      </c>
      <c r="D40"/>
      <c r="E40" s="104">
        <f t="shared" si="0"/>
        <v>1.0844047619047621</v>
      </c>
    </row>
    <row r="41" spans="1:5" x14ac:dyDescent="0.25">
      <c r="A41" s="2">
        <v>41671</v>
      </c>
      <c r="B41" s="7">
        <v>3.3562500000000002</v>
      </c>
      <c r="C41" s="7">
        <v>2.3657142857142857</v>
      </c>
      <c r="D41"/>
      <c r="E41" s="104">
        <f t="shared" si="0"/>
        <v>0.99053571428571452</v>
      </c>
    </row>
    <row r="42" spans="1:5" x14ac:dyDescent="0.25">
      <c r="A42" s="2">
        <v>41699</v>
      </c>
      <c r="B42" s="7">
        <v>3.5331999999999999</v>
      </c>
      <c r="C42" s="7">
        <v>2.3830952380952382</v>
      </c>
      <c r="D42"/>
      <c r="E42" s="104">
        <f t="shared" si="0"/>
        <v>1.1501047619047617</v>
      </c>
    </row>
    <row r="43" spans="1:5" x14ac:dyDescent="0.25">
      <c r="A43" s="2">
        <v>41730</v>
      </c>
      <c r="B43" s="7">
        <v>3.6607499999999997</v>
      </c>
      <c r="C43" s="7">
        <v>2.3845238095238095</v>
      </c>
      <c r="D43"/>
      <c r="E43" s="104">
        <f t="shared" si="0"/>
        <v>1.2762261904761902</v>
      </c>
    </row>
    <row r="44" spans="1:5" x14ac:dyDescent="0.25">
      <c r="A44" s="2">
        <v>41760</v>
      </c>
      <c r="B44" s="7">
        <v>3.6727499999999997</v>
      </c>
      <c r="C44" s="7">
        <v>2.3954761904761903</v>
      </c>
      <c r="D44"/>
      <c r="E44" s="104">
        <f t="shared" si="0"/>
        <v>1.2772738095238094</v>
      </c>
    </row>
    <row r="45" spans="1:5" x14ac:dyDescent="0.25">
      <c r="A45" s="2">
        <v>41791</v>
      </c>
      <c r="B45" s="7">
        <v>3.6916000000000002</v>
      </c>
      <c r="C45" s="7">
        <v>2.4407142857142858</v>
      </c>
      <c r="D45"/>
      <c r="E45" s="104">
        <f t="shared" si="0"/>
        <v>1.2508857142857144</v>
      </c>
    </row>
    <row r="46" spans="1:5" x14ac:dyDescent="0.25">
      <c r="A46" s="2">
        <v>41821</v>
      </c>
      <c r="B46" s="7">
        <v>3.6112500000000001</v>
      </c>
      <c r="C46" s="7">
        <v>2.41</v>
      </c>
      <c r="D46"/>
      <c r="E46" s="104">
        <f t="shared" si="0"/>
        <v>1.2012499999999999</v>
      </c>
    </row>
    <row r="47" spans="1:5" x14ac:dyDescent="0.25">
      <c r="A47" s="2">
        <v>41852</v>
      </c>
      <c r="B47" s="7">
        <v>3.4864999999999999</v>
      </c>
      <c r="C47" s="7">
        <v>2.2764285714285712</v>
      </c>
      <c r="D47"/>
      <c r="E47" s="104">
        <f t="shared" si="0"/>
        <v>1.2100714285714287</v>
      </c>
    </row>
    <row r="48" spans="1:5" x14ac:dyDescent="0.25">
      <c r="A48" s="2">
        <v>41883</v>
      </c>
      <c r="B48" s="7">
        <v>3.4062000000000001</v>
      </c>
      <c r="C48" s="7">
        <v>2.1966666666666668</v>
      </c>
      <c r="D48"/>
      <c r="E48" s="104">
        <f t="shared" si="0"/>
        <v>1.2095333333333333</v>
      </c>
    </row>
    <row r="49" spans="1:5" x14ac:dyDescent="0.25">
      <c r="A49" s="2">
        <v>41913</v>
      </c>
      <c r="B49" s="7">
        <v>3.1705000000000001</v>
      </c>
      <c r="C49" s="7">
        <v>2.0235714285714286</v>
      </c>
      <c r="D49"/>
      <c r="E49" s="104">
        <f t="shared" si="0"/>
        <v>1.1469285714285715</v>
      </c>
    </row>
    <row r="50" spans="1:5" x14ac:dyDescent="0.25">
      <c r="A50" s="2">
        <v>41944</v>
      </c>
      <c r="B50" s="7">
        <v>2.9122500000000002</v>
      </c>
      <c r="C50" s="7">
        <v>1.8014285714285714</v>
      </c>
      <c r="D50"/>
      <c r="E50" s="104">
        <f t="shared" si="0"/>
        <v>1.1108214285714288</v>
      </c>
    </row>
    <row r="51" spans="1:5" x14ac:dyDescent="0.25">
      <c r="A51" s="2">
        <v>41974</v>
      </c>
      <c r="B51" s="7">
        <v>2.5425999999999997</v>
      </c>
      <c r="C51" s="7">
        <v>1.4452380952380952</v>
      </c>
      <c r="D51"/>
      <c r="E51" s="104">
        <f t="shared" si="0"/>
        <v>1.0973619047619045</v>
      </c>
    </row>
    <row r="52" spans="1:5" x14ac:dyDescent="0.25">
      <c r="A52" s="2">
        <v>42005</v>
      </c>
      <c r="B52" s="7">
        <v>2.1157499999999998</v>
      </c>
      <c r="C52" s="7">
        <v>1.1190476190476191</v>
      </c>
      <c r="D52"/>
      <c r="E52" s="104">
        <f t="shared" si="0"/>
        <v>0.99670238095238073</v>
      </c>
    </row>
    <row r="53" spans="1:5" x14ac:dyDescent="0.25">
      <c r="A53" s="2">
        <v>42036</v>
      </c>
      <c r="B53" s="7">
        <v>2.2162500000000001</v>
      </c>
      <c r="C53" s="7">
        <v>1.1647619047619047</v>
      </c>
      <c r="D53"/>
      <c r="E53" s="104">
        <f t="shared" si="0"/>
        <v>1.0514880952380954</v>
      </c>
    </row>
    <row r="54" spans="1:5" x14ac:dyDescent="0.25">
      <c r="A54" s="2">
        <v>42064</v>
      </c>
      <c r="B54" s="7">
        <v>2.4636</v>
      </c>
      <c r="C54" s="7">
        <v>1.1426190476190476</v>
      </c>
      <c r="D54"/>
      <c r="E54" s="104">
        <f t="shared" si="0"/>
        <v>1.3209809523809524</v>
      </c>
    </row>
    <row r="55" spans="1:5" x14ac:dyDescent="0.25">
      <c r="A55" s="2">
        <v>42095</v>
      </c>
      <c r="B55" s="7">
        <v>2.4689999999999999</v>
      </c>
      <c r="C55" s="7">
        <v>1.2740476190476191</v>
      </c>
      <c r="D55"/>
      <c r="E55" s="104">
        <f t="shared" si="0"/>
        <v>1.1949523809523808</v>
      </c>
    </row>
    <row r="56" spans="1:5" x14ac:dyDescent="0.25">
      <c r="A56" s="2">
        <v>42125</v>
      </c>
      <c r="B56" s="7">
        <v>2.7182499999999998</v>
      </c>
      <c r="C56" s="7">
        <v>1.3964285714285714</v>
      </c>
      <c r="D56"/>
      <c r="E56" s="104">
        <f t="shared" si="0"/>
        <v>1.3218214285714285</v>
      </c>
    </row>
    <row r="57" spans="1:5" x14ac:dyDescent="0.25">
      <c r="A57" s="2">
        <v>42156</v>
      </c>
      <c r="B57" s="7">
        <v>2.8016000000000001</v>
      </c>
      <c r="C57" s="7">
        <v>1.4314285714285715</v>
      </c>
      <c r="D57"/>
      <c r="E57" s="104">
        <f t="shared" si="0"/>
        <v>1.3701714285714286</v>
      </c>
    </row>
    <row r="58" spans="1:5" x14ac:dyDescent="0.25">
      <c r="A58" s="2">
        <v>42186</v>
      </c>
      <c r="B58" s="7">
        <v>2.7935000000000003</v>
      </c>
      <c r="C58" s="7">
        <v>1.2714285714285714</v>
      </c>
      <c r="D58"/>
      <c r="E58" s="104">
        <f t="shared" si="0"/>
        <v>1.522071428571429</v>
      </c>
    </row>
    <row r="59" spans="1:5" x14ac:dyDescent="0.25">
      <c r="A59" s="2">
        <v>42217</v>
      </c>
      <c r="B59" s="7">
        <v>2.6362000000000001</v>
      </c>
      <c r="C59" s="7">
        <v>1.0707142857142857</v>
      </c>
      <c r="D59"/>
      <c r="E59" s="104">
        <f t="shared" si="0"/>
        <v>1.5654857142857144</v>
      </c>
    </row>
    <row r="60" spans="1:5" x14ac:dyDescent="0.25">
      <c r="A60" s="2">
        <v>42248</v>
      </c>
      <c r="B60" s="7">
        <v>2.3652500000000001</v>
      </c>
      <c r="C60" s="7">
        <v>1.0566666666666666</v>
      </c>
      <c r="D60"/>
      <c r="E60" s="104">
        <f t="shared" si="0"/>
        <v>1.3085833333333334</v>
      </c>
    </row>
    <row r="61" spans="1:5" x14ac:dyDescent="0.25">
      <c r="A61" s="2">
        <v>42278</v>
      </c>
      <c r="B61" s="7">
        <v>2.29</v>
      </c>
      <c r="C61" s="7">
        <v>1.065952380952381</v>
      </c>
      <c r="D61"/>
      <c r="E61" s="104">
        <f t="shared" si="0"/>
        <v>1.2240476190476191</v>
      </c>
    </row>
    <row r="62" spans="1:5" x14ac:dyDescent="0.25">
      <c r="A62" s="2">
        <v>42309</v>
      </c>
      <c r="B62" s="7">
        <v>2.1579999999999999</v>
      </c>
      <c r="C62" s="7">
        <v>0.98642857142857143</v>
      </c>
      <c r="D62"/>
      <c r="E62" s="104">
        <f t="shared" si="0"/>
        <v>1.1715714285714285</v>
      </c>
    </row>
    <row r="63" spans="1:5" x14ac:dyDescent="0.25">
      <c r="A63" s="2">
        <v>42339</v>
      </c>
      <c r="B63" s="7">
        <v>2.0375000000000001</v>
      </c>
      <c r="C63" s="7">
        <v>0.84833333333333349</v>
      </c>
      <c r="D63"/>
      <c r="E63" s="104">
        <f t="shared" si="0"/>
        <v>1.1891666666666665</v>
      </c>
    </row>
    <row r="64" spans="1:5" x14ac:dyDescent="0.25">
      <c r="A64" s="2">
        <v>42370</v>
      </c>
      <c r="B64" s="7">
        <v>1.9484999999999999</v>
      </c>
      <c r="C64" s="7">
        <v>0.71404761904761904</v>
      </c>
      <c r="D64"/>
      <c r="E64" s="104">
        <f t="shared" si="0"/>
        <v>1.2344523809523809</v>
      </c>
    </row>
    <row r="65" spans="1:5" x14ac:dyDescent="0.25">
      <c r="A65" s="2">
        <v>42401</v>
      </c>
      <c r="B65" s="7">
        <v>1.7636000000000001</v>
      </c>
      <c r="C65" s="7">
        <v>0.67928571428571427</v>
      </c>
      <c r="D65"/>
      <c r="E65" s="104">
        <f t="shared" si="0"/>
        <v>1.0843142857142858</v>
      </c>
    </row>
    <row r="66" spans="1:5" x14ac:dyDescent="0.25">
      <c r="A66" s="2">
        <v>42430</v>
      </c>
      <c r="B66" s="7">
        <v>1.96875</v>
      </c>
      <c r="C66" s="7">
        <v>0.8052380952380952</v>
      </c>
      <c r="D66"/>
      <c r="E66" s="104">
        <f t="shared" si="0"/>
        <v>1.1635119047619047</v>
      </c>
    </row>
    <row r="67" spans="1:5" x14ac:dyDescent="0.25">
      <c r="A67" s="2">
        <v>42461</v>
      </c>
      <c r="B67" s="7">
        <v>2.1127500000000001</v>
      </c>
      <c r="C67" s="7">
        <v>0.89785714285714291</v>
      </c>
      <c r="D67"/>
      <c r="E67" s="104">
        <f t="shared" si="0"/>
        <v>1.2148928571428572</v>
      </c>
    </row>
    <row r="68" spans="1:5" x14ac:dyDescent="0.25">
      <c r="A68" s="2">
        <v>42491</v>
      </c>
      <c r="B68" s="7">
        <v>2.2681999999999998</v>
      </c>
      <c r="C68" s="7">
        <v>1.0209523809523811</v>
      </c>
      <c r="D68"/>
      <c r="E68" s="104">
        <f t="shared" si="0"/>
        <v>1.2472476190476187</v>
      </c>
    </row>
    <row r="69" spans="1:5" x14ac:dyDescent="0.25">
      <c r="A69" s="2">
        <v>42522</v>
      </c>
      <c r="B69" s="7">
        <v>2.3654999999999999</v>
      </c>
      <c r="C69" s="7">
        <v>1.0942857142857143</v>
      </c>
      <c r="D69"/>
      <c r="E69" s="104">
        <f t="shared" si="0"/>
        <v>1.2712142857142856</v>
      </c>
    </row>
    <row r="70" spans="1:5" x14ac:dyDescent="0.25">
      <c r="A70" s="2">
        <v>42552</v>
      </c>
      <c r="B70" s="7">
        <v>2.2389999999999999</v>
      </c>
      <c r="C70" s="7">
        <v>1.03</v>
      </c>
      <c r="D70"/>
      <c r="E70" s="104">
        <f t="shared" si="0"/>
        <v>1.2089999999999999</v>
      </c>
    </row>
    <row r="71" spans="1:5" x14ac:dyDescent="0.25">
      <c r="A71" s="2">
        <v>42583</v>
      </c>
      <c r="B71" s="7">
        <v>2.1776</v>
      </c>
      <c r="C71" s="7">
        <v>1.0166666666666666</v>
      </c>
      <c r="D71"/>
      <c r="E71" s="104">
        <f t="shared" si="0"/>
        <v>1.1609333333333334</v>
      </c>
    </row>
    <row r="72" spans="1:5" x14ac:dyDescent="0.25">
      <c r="A72" s="2">
        <v>42614</v>
      </c>
      <c r="B72" s="7">
        <v>2.2185000000000001</v>
      </c>
      <c r="C72" s="7">
        <v>1.0176190476190476</v>
      </c>
      <c r="D72"/>
      <c r="E72" s="104">
        <f t="shared" si="0"/>
        <v>1.2008809523809525</v>
      </c>
    </row>
    <row r="73" spans="1:5" x14ac:dyDescent="0.25">
      <c r="A73" s="2">
        <v>42644</v>
      </c>
      <c r="B73" s="7">
        <v>2.2494000000000001</v>
      </c>
      <c r="C73" s="7">
        <v>1.1007142857142858</v>
      </c>
      <c r="D73"/>
      <c r="E73" s="104">
        <f t="shared" si="0"/>
        <v>1.1486857142857143</v>
      </c>
    </row>
    <row r="74" spans="1:5" x14ac:dyDescent="0.25">
      <c r="A74" s="2">
        <v>42675</v>
      </c>
      <c r="B74" s="7">
        <v>2.1815000000000002</v>
      </c>
      <c r="C74" s="7">
        <v>1.0645238095238094</v>
      </c>
      <c r="D74"/>
      <c r="E74" s="104">
        <f t="shared" si="0"/>
        <v>1.1169761904761908</v>
      </c>
    </row>
    <row r="75" spans="1:5" x14ac:dyDescent="0.25">
      <c r="A75" s="2">
        <v>42705</v>
      </c>
      <c r="B75" s="7">
        <v>2.2542500000000003</v>
      </c>
      <c r="C75" s="7">
        <v>1.2135714285714285</v>
      </c>
      <c r="D75"/>
      <c r="E75" s="104">
        <f t="shared" si="0"/>
        <v>1.0406785714285718</v>
      </c>
    </row>
    <row r="76" spans="1:5" x14ac:dyDescent="0.25">
      <c r="A76" s="2">
        <v>42736</v>
      </c>
      <c r="B76" s="7">
        <v>2.312249</v>
      </c>
      <c r="C76" s="7">
        <v>1.2142857142857142</v>
      </c>
      <c r="D76"/>
      <c r="E76" s="104">
        <f t="shared" si="0"/>
        <v>1.0979632857142858</v>
      </c>
    </row>
    <row r="77" spans="1:5" x14ac:dyDescent="0.25">
      <c r="A77" s="2">
        <v>42767</v>
      </c>
      <c r="B77" s="7">
        <v>2.262359</v>
      </c>
      <c r="C77" s="7">
        <v>1.2142857142857142</v>
      </c>
      <c r="D77"/>
      <c r="E77" s="104">
        <f t="shared" si="0"/>
        <v>1.0480732857142858</v>
      </c>
    </row>
    <row r="78" spans="1:5" x14ac:dyDescent="0.25">
      <c r="A78" s="2">
        <v>42795</v>
      </c>
      <c r="B78" s="7">
        <v>2.3390569999999999</v>
      </c>
      <c r="C78" s="7">
        <v>1.2142857142857142</v>
      </c>
      <c r="D78"/>
      <c r="E78" s="104">
        <f t="shared" si="0"/>
        <v>1.1247712857142858</v>
      </c>
    </row>
    <row r="79" spans="1:5" x14ac:dyDescent="0.25">
      <c r="A79" s="2">
        <v>42826</v>
      </c>
      <c r="B79" s="7">
        <v>2.4156360000000001</v>
      </c>
      <c r="C79" s="7">
        <v>1.2142857142857142</v>
      </c>
      <c r="D79"/>
      <c r="E79" s="104">
        <f t="shared" si="0"/>
        <v>1.2013502857142859</v>
      </c>
    </row>
    <row r="80" spans="1:5" x14ac:dyDescent="0.25">
      <c r="A80" s="2">
        <v>42856</v>
      </c>
      <c r="B80" s="7">
        <v>2.4740009999999999</v>
      </c>
      <c r="C80" s="7">
        <v>1.2142857142857142</v>
      </c>
      <c r="D80"/>
      <c r="E80" s="104">
        <f t="shared" si="0"/>
        <v>1.2597152857142857</v>
      </c>
    </row>
    <row r="81" spans="1:7" x14ac:dyDescent="0.25">
      <c r="A81" s="2">
        <v>42887</v>
      </c>
      <c r="B81" s="7">
        <v>2.5003660000000001</v>
      </c>
      <c r="C81" s="7">
        <v>1.2142857142857142</v>
      </c>
      <c r="D81"/>
      <c r="E81" s="104">
        <f t="shared" si="0"/>
        <v>1.2860802857142859</v>
      </c>
    </row>
    <row r="82" spans="1:7" x14ac:dyDescent="0.25">
      <c r="A82" s="2">
        <v>42917</v>
      </c>
      <c r="B82" s="7">
        <v>2.497795</v>
      </c>
      <c r="C82" s="7">
        <v>1.2380952380952381</v>
      </c>
      <c r="D82"/>
      <c r="E82" s="104">
        <f t="shared" si="0"/>
        <v>1.2596997619047618</v>
      </c>
      <c r="F82" s="11"/>
      <c r="G82" s="11"/>
    </row>
    <row r="83" spans="1:7" x14ac:dyDescent="0.25">
      <c r="A83" s="2">
        <v>42948</v>
      </c>
      <c r="B83" s="7">
        <v>2.4748320000000001</v>
      </c>
      <c r="C83" s="7">
        <v>1.2380952380952381</v>
      </c>
      <c r="D83"/>
      <c r="E83" s="104">
        <f t="shared" si="0"/>
        <v>1.236736761904762</v>
      </c>
    </row>
    <row r="84" spans="1:7" x14ac:dyDescent="0.25">
      <c r="A84" s="2">
        <v>42979</v>
      </c>
      <c r="B84" s="7">
        <v>2.4153910000000001</v>
      </c>
      <c r="C84" s="7">
        <v>1.2380952380952381</v>
      </c>
      <c r="D84"/>
      <c r="E84" s="104">
        <f t="shared" si="0"/>
        <v>1.1772957619047619</v>
      </c>
    </row>
    <row r="85" spans="1:7" x14ac:dyDescent="0.25">
      <c r="A85" s="2">
        <v>43009</v>
      </c>
      <c r="B85" s="7">
        <v>2.3584520000000002</v>
      </c>
      <c r="C85" s="7">
        <v>1.2380952380952381</v>
      </c>
      <c r="D85"/>
      <c r="E85" s="104">
        <f t="shared" si="0"/>
        <v>1.1203567619047621</v>
      </c>
    </row>
    <row r="86" spans="1:7" x14ac:dyDescent="0.25">
      <c r="A86" s="2">
        <v>43040</v>
      </c>
      <c r="B86" s="7">
        <v>2.2836789999999998</v>
      </c>
      <c r="C86" s="7">
        <v>1.2380952380952381</v>
      </c>
      <c r="D86"/>
      <c r="E86" s="104">
        <f t="shared" si="0"/>
        <v>1.0455837619047617</v>
      </c>
    </row>
    <row r="87" spans="1:7" x14ac:dyDescent="0.25">
      <c r="A87" s="2">
        <v>43070</v>
      </c>
      <c r="B87" s="7">
        <v>2.2135449999999999</v>
      </c>
      <c r="C87" s="7">
        <v>1.2380952380952381</v>
      </c>
      <c r="D87"/>
      <c r="E87" s="104">
        <f t="shared" si="0"/>
        <v>0.97544976190476174</v>
      </c>
    </row>
    <row r="88" spans="1:7" x14ac:dyDescent="0.25">
      <c r="A88" s="2">
        <v>43101</v>
      </c>
      <c r="B88" s="7">
        <v>2.183897</v>
      </c>
      <c r="C88" s="7">
        <v>1.2380952380952381</v>
      </c>
      <c r="D88"/>
      <c r="E88" s="104">
        <f t="shared" si="0"/>
        <v>0.94580176190476184</v>
      </c>
    </row>
    <row r="89" spans="1:7" x14ac:dyDescent="0.25">
      <c r="A89" s="2">
        <v>43132</v>
      </c>
      <c r="B89" s="7">
        <v>2.2030210000000001</v>
      </c>
      <c r="C89" s="7">
        <v>1.2380952380952381</v>
      </c>
      <c r="D89"/>
      <c r="E89" s="104">
        <f t="shared" si="0"/>
        <v>0.96492576190476198</v>
      </c>
    </row>
    <row r="90" spans="1:7" x14ac:dyDescent="0.25">
      <c r="A90" s="2">
        <v>43160</v>
      </c>
      <c r="B90" s="7">
        <v>2.3262670000000001</v>
      </c>
      <c r="C90" s="7">
        <v>1.2380952380952381</v>
      </c>
      <c r="D90"/>
      <c r="E90" s="104">
        <f t="shared" si="0"/>
        <v>1.0881717619047619</v>
      </c>
    </row>
    <row r="91" spans="1:7" x14ac:dyDescent="0.25">
      <c r="A91" s="2">
        <v>43191</v>
      </c>
      <c r="B91" s="7">
        <v>2.4414859999999998</v>
      </c>
      <c r="C91" s="7">
        <v>1.2619047619047619</v>
      </c>
      <c r="D91"/>
      <c r="E91" s="104">
        <f t="shared" si="0"/>
        <v>1.179581238095238</v>
      </c>
    </row>
    <row r="92" spans="1:7" x14ac:dyDescent="0.25">
      <c r="A92" s="2">
        <v>43221</v>
      </c>
      <c r="B92" s="7">
        <v>2.520947</v>
      </c>
      <c r="C92" s="7">
        <v>1.2857142857142858</v>
      </c>
      <c r="D92"/>
      <c r="E92" s="104">
        <f t="shared" ref="E92:E99" si="1">B92-C92</f>
        <v>1.2352327142857142</v>
      </c>
    </row>
    <row r="93" spans="1:7" x14ac:dyDescent="0.25">
      <c r="A93" s="2">
        <v>43252</v>
      </c>
      <c r="B93" s="7">
        <v>2.558662</v>
      </c>
      <c r="C93" s="7">
        <v>1.2857142857142858</v>
      </c>
      <c r="D93"/>
      <c r="E93" s="104">
        <f t="shared" si="1"/>
        <v>1.2729477142857142</v>
      </c>
    </row>
    <row r="94" spans="1:7" x14ac:dyDescent="0.25">
      <c r="A94" s="2">
        <v>43282</v>
      </c>
      <c r="B94" s="7">
        <v>2.5432939999999999</v>
      </c>
      <c r="C94" s="7">
        <v>1.2857142857142858</v>
      </c>
      <c r="D94"/>
      <c r="E94" s="104">
        <f t="shared" si="1"/>
        <v>1.2575797142857141</v>
      </c>
    </row>
    <row r="95" spans="1:7" x14ac:dyDescent="0.25">
      <c r="A95" s="2">
        <v>43313</v>
      </c>
      <c r="B95" s="7">
        <v>2.5367660000000001</v>
      </c>
      <c r="C95" s="7">
        <v>1.3095238095238095</v>
      </c>
      <c r="D95"/>
      <c r="E95" s="104">
        <f t="shared" si="1"/>
        <v>1.2272421904761905</v>
      </c>
    </row>
    <row r="96" spans="1:7" x14ac:dyDescent="0.25">
      <c r="A96" s="2">
        <v>43344</v>
      </c>
      <c r="B96" s="7">
        <v>2.4826040000000003</v>
      </c>
      <c r="C96" s="7">
        <v>1.3095238095238095</v>
      </c>
      <c r="D96"/>
      <c r="E96" s="104">
        <f t="shared" si="1"/>
        <v>1.1730801904761907</v>
      </c>
    </row>
    <row r="97" spans="1:5" x14ac:dyDescent="0.25">
      <c r="A97" s="2">
        <v>43374</v>
      </c>
      <c r="B97" s="7">
        <v>2.4446530000000002</v>
      </c>
      <c r="C97" s="7">
        <v>1.3333333333333333</v>
      </c>
      <c r="D97"/>
      <c r="E97" s="104">
        <f t="shared" si="1"/>
        <v>1.1113196666666669</v>
      </c>
    </row>
    <row r="98" spans="1:5" x14ac:dyDescent="0.25">
      <c r="A98" s="2">
        <v>43405</v>
      </c>
      <c r="B98" s="7">
        <v>2.3753829999999998</v>
      </c>
      <c r="C98" s="7">
        <v>1.3333333333333333</v>
      </c>
      <c r="D98"/>
      <c r="E98" s="104">
        <f t="shared" si="1"/>
        <v>1.0420496666666665</v>
      </c>
    </row>
    <row r="99" spans="1:5" x14ac:dyDescent="0.25">
      <c r="A99" s="84">
        <v>43435</v>
      </c>
      <c r="B99" s="85">
        <v>2.3103180000000001</v>
      </c>
      <c r="C99" s="85">
        <v>1.3571428571428572</v>
      </c>
      <c r="D99" s="12"/>
      <c r="E99" s="105">
        <f t="shared" si="1"/>
        <v>0.95317514285714289</v>
      </c>
    </row>
    <row r="100" spans="1:5" x14ac:dyDescent="0.25">
      <c r="A100" t="s">
        <v>361</v>
      </c>
    </row>
    <row r="101" spans="1:5" x14ac:dyDescent="0.25">
      <c r="A101" s="40" t="s">
        <v>191</v>
      </c>
    </row>
    <row r="102" spans="1:5" x14ac:dyDescent="0.25">
      <c r="A102"/>
    </row>
    <row r="103" spans="1:5" x14ac:dyDescent="0.25">
      <c r="A103" s="6"/>
      <c r="B103" s="6" t="s">
        <v>0</v>
      </c>
    </row>
    <row r="104" spans="1:5" x14ac:dyDescent="0.25">
      <c r="A104" s="3">
        <v>48</v>
      </c>
      <c r="B104">
        <v>0</v>
      </c>
    </row>
    <row r="105" spans="1:5" x14ac:dyDescent="0.25">
      <c r="A105" s="3">
        <v>48</v>
      </c>
      <c r="B105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M161"/>
  <sheetViews>
    <sheetView workbookViewId="0"/>
  </sheetViews>
  <sheetFormatPr defaultRowHeight="12.5" x14ac:dyDescent="0.25"/>
  <cols>
    <col min="2" max="3" width="9.1796875" style="7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3" x14ac:dyDescent="0.25">
      <c r="B17"/>
      <c r="C17"/>
    </row>
    <row r="18" spans="1:13" x14ac:dyDescent="0.25">
      <c r="B18"/>
      <c r="C18"/>
    </row>
    <row r="19" spans="1:13" x14ac:dyDescent="0.25">
      <c r="B19"/>
      <c r="C19"/>
    </row>
    <row r="20" spans="1:13" x14ac:dyDescent="0.25">
      <c r="B20"/>
      <c r="C20"/>
    </row>
    <row r="21" spans="1:13" x14ac:dyDescent="0.25">
      <c r="B21"/>
      <c r="C21"/>
    </row>
    <row r="22" spans="1:13" x14ac:dyDescent="0.25">
      <c r="B22"/>
      <c r="C22"/>
    </row>
    <row r="23" spans="1:13" x14ac:dyDescent="0.25">
      <c r="B23"/>
      <c r="C23"/>
    </row>
    <row r="24" spans="1:13" x14ac:dyDescent="0.25">
      <c r="B24"/>
      <c r="C24"/>
    </row>
    <row r="25" spans="1:13" ht="13" x14ac:dyDescent="0.3">
      <c r="D25" s="222" t="s">
        <v>164</v>
      </c>
      <c r="E25" s="222"/>
      <c r="F25" s="222"/>
      <c r="G25" s="222"/>
      <c r="H25" s="222"/>
      <c r="I25" s="222"/>
      <c r="J25" s="222"/>
      <c r="K25" s="222"/>
      <c r="L25" s="222"/>
      <c r="M25" s="222"/>
    </row>
    <row r="26" spans="1:13" ht="13" x14ac:dyDescent="0.3">
      <c r="A26" s="12"/>
      <c r="B26" s="85"/>
      <c r="C26" s="141" t="s">
        <v>163</v>
      </c>
      <c r="D26" s="68">
        <v>2009</v>
      </c>
      <c r="E26" s="68">
        <v>2010</v>
      </c>
      <c r="F26" s="68">
        <v>2011</v>
      </c>
      <c r="G26" s="68">
        <v>2012</v>
      </c>
      <c r="H26" s="68">
        <v>2013</v>
      </c>
      <c r="I26" s="68">
        <v>2014</v>
      </c>
      <c r="J26" s="68">
        <v>2015</v>
      </c>
      <c r="K26" s="68">
        <v>2016</v>
      </c>
      <c r="L26" s="68">
        <v>2017</v>
      </c>
      <c r="M26" s="68">
        <v>2018</v>
      </c>
    </row>
    <row r="27" spans="1:13" x14ac:dyDescent="0.25">
      <c r="C27" s="8" t="s">
        <v>172</v>
      </c>
      <c r="D27" s="27">
        <v>2.66882412</v>
      </c>
      <c r="E27" s="27">
        <v>2.5385411449999999</v>
      </c>
      <c r="F27" s="27">
        <v>3.1028522430000001</v>
      </c>
      <c r="G27" s="27">
        <v>2.6287019649999999</v>
      </c>
      <c r="H27" s="27">
        <v>2.562382317</v>
      </c>
      <c r="I27" s="27">
        <v>2.4665765739999999</v>
      </c>
      <c r="J27" s="27">
        <v>2.3211773120000001</v>
      </c>
      <c r="K27" s="27">
        <v>2.4926835340000002</v>
      </c>
      <c r="L27" s="27">
        <v>2.4387181999999998</v>
      </c>
      <c r="M27" s="27">
        <v>2.5399607999999998</v>
      </c>
    </row>
    <row r="28" spans="1:13" x14ac:dyDescent="0.25">
      <c r="C28" s="4" t="s">
        <v>173</v>
      </c>
      <c r="D28" s="27">
        <v>1.9310100180000001</v>
      </c>
      <c r="E28" s="27">
        <v>1.9806868900000001</v>
      </c>
      <c r="F28" s="27">
        <v>2.010246451</v>
      </c>
      <c r="G28" s="27">
        <v>2.0102657210000001</v>
      </c>
      <c r="H28" s="27">
        <v>2.1695434850000002</v>
      </c>
      <c r="I28" s="27">
        <v>2.229612055</v>
      </c>
      <c r="J28" s="27">
        <v>2.0433401779999998</v>
      </c>
      <c r="K28" s="27">
        <v>1.9530025090000001</v>
      </c>
      <c r="L28" s="27">
        <v>1.9499419</v>
      </c>
      <c r="M28" s="27">
        <v>1.9557582</v>
      </c>
    </row>
    <row r="29" spans="1:13" x14ac:dyDescent="0.25">
      <c r="C29" s="4" t="s">
        <v>174</v>
      </c>
      <c r="D29" s="27">
        <v>0.96813222215999994</v>
      </c>
      <c r="E29" s="27">
        <v>1.1413686189000001</v>
      </c>
      <c r="F29" s="27">
        <v>1.2729980890000001</v>
      </c>
      <c r="G29" s="27">
        <v>1.2170591100999999</v>
      </c>
      <c r="H29" s="27">
        <v>1.2700047080000001</v>
      </c>
      <c r="I29" s="27">
        <v>1.3438127403</v>
      </c>
      <c r="J29" s="27">
        <v>1.3817756503</v>
      </c>
      <c r="K29" s="27">
        <v>1.4571482928999999</v>
      </c>
      <c r="L29" s="27">
        <v>1.4748262999999999</v>
      </c>
      <c r="M29" s="27">
        <v>1.5025858999999999</v>
      </c>
    </row>
    <row r="30" spans="1:13" x14ac:dyDescent="0.25">
      <c r="C30" s="4" t="s">
        <v>175</v>
      </c>
      <c r="D30" s="27">
        <v>0.72112661688000002</v>
      </c>
      <c r="E30" s="27">
        <v>0.92327053465999998</v>
      </c>
      <c r="F30" s="27">
        <v>1.1670944041</v>
      </c>
      <c r="G30" s="27">
        <v>1.3393646844</v>
      </c>
      <c r="H30" s="27">
        <v>1.6004236409000001</v>
      </c>
      <c r="I30" s="27">
        <v>1.7260260421</v>
      </c>
      <c r="J30" s="27">
        <v>1.8120999203000001</v>
      </c>
      <c r="K30" s="27">
        <v>2.1219484481999999</v>
      </c>
      <c r="L30" s="27">
        <v>2.1203004000000001</v>
      </c>
      <c r="M30" s="27">
        <v>2.3379110999999999</v>
      </c>
    </row>
    <row r="31" spans="1:13" x14ac:dyDescent="0.25">
      <c r="C31" s="4" t="s">
        <v>176</v>
      </c>
      <c r="D31" s="27">
        <v>0.45168690700000003</v>
      </c>
      <c r="E31" s="27">
        <v>0.467912094</v>
      </c>
      <c r="F31" s="27">
        <v>0.46179330699999999</v>
      </c>
      <c r="G31" s="27">
        <v>0.46660426199999999</v>
      </c>
      <c r="H31" s="27">
        <v>0.49643562200000002</v>
      </c>
      <c r="I31" s="27">
        <v>0.51587706200000005</v>
      </c>
      <c r="J31" s="27">
        <v>0.52234687499999999</v>
      </c>
      <c r="K31" s="27">
        <v>0.52700585799999999</v>
      </c>
      <c r="L31" s="27">
        <v>0.51598339999999998</v>
      </c>
      <c r="M31" s="27">
        <v>0.5173432</v>
      </c>
    </row>
    <row r="32" spans="1:13" x14ac:dyDescent="0.25">
      <c r="C32" s="4" t="s">
        <v>161</v>
      </c>
      <c r="D32" s="27">
        <v>0.20018450300000001</v>
      </c>
      <c r="E32" s="27">
        <v>0.20797864399999999</v>
      </c>
      <c r="F32" s="27">
        <v>0.21231091899999999</v>
      </c>
      <c r="G32" s="27">
        <v>0.21159204200000001</v>
      </c>
      <c r="H32" s="27">
        <v>0.214006166</v>
      </c>
      <c r="I32" s="27">
        <v>0.214489708</v>
      </c>
      <c r="J32" s="27">
        <v>0.21294468</v>
      </c>
      <c r="K32" s="27">
        <v>0.228550947</v>
      </c>
      <c r="L32" s="27">
        <v>0.2301627</v>
      </c>
      <c r="M32" s="27">
        <v>0.22686310000000001</v>
      </c>
    </row>
    <row r="33" spans="1:13" x14ac:dyDescent="0.25">
      <c r="A33" s="12"/>
      <c r="B33" s="85"/>
      <c r="C33" s="6" t="s">
        <v>162</v>
      </c>
      <c r="D33" s="87">
        <v>7.7613890000000005E-2</v>
      </c>
      <c r="E33" s="87">
        <v>9.0339735000000004E-2</v>
      </c>
      <c r="F33" s="87">
        <v>0.110679501</v>
      </c>
      <c r="G33" s="87">
        <v>0.156692107</v>
      </c>
      <c r="H33" s="87">
        <v>0.224552008</v>
      </c>
      <c r="I33" s="87">
        <v>0.33731089400000003</v>
      </c>
      <c r="J33" s="87">
        <v>0.427414513</v>
      </c>
      <c r="K33" s="87">
        <v>0.57691652999999998</v>
      </c>
      <c r="L33" s="87">
        <v>0.68859090000000001</v>
      </c>
      <c r="M33" s="87">
        <v>0.82604789999999995</v>
      </c>
    </row>
    <row r="34" spans="1:13" x14ac:dyDescent="0.25">
      <c r="A34" t="s">
        <v>361</v>
      </c>
      <c r="C34"/>
    </row>
    <row r="35" spans="1:13" ht="12.75" customHeight="1" x14ac:dyDescent="0.25">
      <c r="A35" s="223" t="s">
        <v>165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</row>
    <row r="36" spans="1:13" x14ac:dyDescent="0.25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</row>
    <row r="37" spans="1:13" x14ac:dyDescent="0.25">
      <c r="A37" s="6"/>
      <c r="B37" s="6" t="s">
        <v>0</v>
      </c>
      <c r="C37"/>
    </row>
    <row r="38" spans="1:13" x14ac:dyDescent="0.25">
      <c r="A38">
        <v>8.5</v>
      </c>
      <c r="B38">
        <v>0</v>
      </c>
      <c r="C38"/>
    </row>
    <row r="39" spans="1:13" x14ac:dyDescent="0.25">
      <c r="A39">
        <v>8.5</v>
      </c>
      <c r="B39">
        <v>1</v>
      </c>
      <c r="C39"/>
    </row>
    <row r="40" spans="1:13" x14ac:dyDescent="0.25">
      <c r="C40"/>
    </row>
    <row r="41" spans="1:13" x14ac:dyDescent="0.25">
      <c r="C41"/>
    </row>
    <row r="42" spans="1:13" x14ac:dyDescent="0.25">
      <c r="C42"/>
    </row>
    <row r="43" spans="1:13" x14ac:dyDescent="0.25">
      <c r="C43"/>
    </row>
    <row r="44" spans="1:13" x14ac:dyDescent="0.25">
      <c r="C44"/>
    </row>
    <row r="45" spans="1:13" x14ac:dyDescent="0.25">
      <c r="C45"/>
    </row>
    <row r="46" spans="1:13" x14ac:dyDescent="0.25">
      <c r="C46"/>
    </row>
    <row r="47" spans="1:13" x14ac:dyDescent="0.25">
      <c r="C47"/>
    </row>
    <row r="48" spans="1:1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</sheetData>
  <mergeCells count="2">
    <mergeCell ref="D25:M25"/>
    <mergeCell ref="A35:M3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2:B5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2" x14ac:dyDescent="0.25">
      <c r="B25" s="4" t="s">
        <v>20</v>
      </c>
    </row>
    <row r="26" spans="1:2" x14ac:dyDescent="0.25">
      <c r="B26" s="4" t="s">
        <v>21</v>
      </c>
    </row>
    <row r="27" spans="1:2" x14ac:dyDescent="0.25">
      <c r="A27" s="12"/>
      <c r="B27" s="6" t="s">
        <v>22</v>
      </c>
    </row>
    <row r="28" spans="1:2" x14ac:dyDescent="0.25">
      <c r="A28">
        <v>1992</v>
      </c>
      <c r="B28" s="17">
        <v>7.2881288321999999E-2</v>
      </c>
    </row>
    <row r="29" spans="1:2" x14ac:dyDescent="0.25">
      <c r="A29">
        <v>1993</v>
      </c>
      <c r="B29" s="17">
        <v>7.1514968456E-2</v>
      </c>
    </row>
    <row r="30" spans="1:2" x14ac:dyDescent="0.25">
      <c r="A30">
        <v>1994</v>
      </c>
      <c r="B30" s="17">
        <v>6.9032029191999994E-2</v>
      </c>
    </row>
    <row r="31" spans="1:2" x14ac:dyDescent="0.25">
      <c r="A31">
        <v>1995</v>
      </c>
      <c r="B31" s="17">
        <v>6.7103571109000004E-2</v>
      </c>
    </row>
    <row r="32" spans="1:2" x14ac:dyDescent="0.25">
      <c r="A32">
        <v>1996</v>
      </c>
      <c r="B32" s="17">
        <v>6.9123188879E-2</v>
      </c>
    </row>
    <row r="33" spans="1:2" x14ac:dyDescent="0.25">
      <c r="A33">
        <v>1997</v>
      </c>
      <c r="B33" s="17">
        <v>6.5925483497000004E-2</v>
      </c>
    </row>
    <row r="34" spans="1:2" x14ac:dyDescent="0.25">
      <c r="A34">
        <v>1998</v>
      </c>
      <c r="B34" s="17">
        <v>5.7858326957000002E-2</v>
      </c>
    </row>
    <row r="35" spans="1:2" x14ac:dyDescent="0.25">
      <c r="A35">
        <v>1999</v>
      </c>
      <c r="B35" s="17">
        <v>5.7837297287000003E-2</v>
      </c>
    </row>
    <row r="36" spans="1:2" x14ac:dyDescent="0.25">
      <c r="A36">
        <v>2000</v>
      </c>
      <c r="B36" s="17">
        <v>6.6875827641999994E-2</v>
      </c>
    </row>
    <row r="37" spans="1:2" x14ac:dyDescent="0.25">
      <c r="A37">
        <v>2001</v>
      </c>
      <c r="B37" s="17">
        <v>6.5557104739000005E-2</v>
      </c>
    </row>
    <row r="38" spans="1:2" x14ac:dyDescent="0.25">
      <c r="A38">
        <v>2002</v>
      </c>
      <c r="B38" s="17">
        <v>6.0492917303E-2</v>
      </c>
    </row>
    <row r="39" spans="1:2" x14ac:dyDescent="0.25">
      <c r="A39">
        <v>2003</v>
      </c>
      <c r="B39" s="17">
        <v>6.5609354374000006E-2</v>
      </c>
    </row>
    <row r="40" spans="1:2" x14ac:dyDescent="0.25">
      <c r="A40">
        <v>2004</v>
      </c>
      <c r="B40" s="17">
        <v>7.0987272382999997E-2</v>
      </c>
    </row>
    <row r="41" spans="1:2" x14ac:dyDescent="0.25">
      <c r="A41">
        <v>2005</v>
      </c>
      <c r="B41" s="17">
        <v>7.9881360686999997E-2</v>
      </c>
    </row>
    <row r="42" spans="1:2" x14ac:dyDescent="0.25">
      <c r="A42">
        <v>2006</v>
      </c>
      <c r="B42" s="17">
        <v>8.365065361E-2</v>
      </c>
    </row>
    <row r="43" spans="1:2" x14ac:dyDescent="0.25">
      <c r="A43">
        <v>2007</v>
      </c>
      <c r="B43" s="17">
        <v>8.5235634211E-2</v>
      </c>
    </row>
    <row r="44" spans="1:2" x14ac:dyDescent="0.25">
      <c r="A44">
        <v>2008</v>
      </c>
      <c r="B44" s="17">
        <v>9.5756089934000005E-2</v>
      </c>
    </row>
    <row r="45" spans="1:2" x14ac:dyDescent="0.25">
      <c r="A45">
        <v>2009</v>
      </c>
      <c r="B45" s="17">
        <v>7.3967990728000005E-2</v>
      </c>
    </row>
    <row r="46" spans="1:2" x14ac:dyDescent="0.25">
      <c r="A46">
        <v>2010</v>
      </c>
      <c r="B46" s="17">
        <v>8.0994808306000005E-2</v>
      </c>
    </row>
    <row r="47" spans="1:2" x14ac:dyDescent="0.25">
      <c r="A47">
        <v>2011</v>
      </c>
      <c r="B47" s="17">
        <v>8.9763438776999993E-2</v>
      </c>
    </row>
    <row r="48" spans="1:2" x14ac:dyDescent="0.25">
      <c r="A48">
        <v>2012</v>
      </c>
      <c r="B48" s="17">
        <v>8.3937369945999998E-2</v>
      </c>
    </row>
    <row r="49" spans="1:2" x14ac:dyDescent="0.25">
      <c r="A49">
        <v>2013</v>
      </c>
      <c r="B49" s="17">
        <v>8.2575531234999999E-2</v>
      </c>
    </row>
    <row r="50" spans="1:2" x14ac:dyDescent="0.25">
      <c r="A50">
        <v>2014</v>
      </c>
      <c r="B50" s="17">
        <v>8.0194880247E-2</v>
      </c>
    </row>
    <row r="51" spans="1:2" x14ac:dyDescent="0.25">
      <c r="A51">
        <v>2015</v>
      </c>
      <c r="B51" s="17">
        <v>6.056402047E-2</v>
      </c>
    </row>
    <row r="52" spans="1:2" x14ac:dyDescent="0.25">
      <c r="A52">
        <v>2016</v>
      </c>
      <c r="B52" s="17">
        <v>5.4288008073999999E-2</v>
      </c>
    </row>
    <row r="53" spans="1:2" x14ac:dyDescent="0.25">
      <c r="A53">
        <v>2017</v>
      </c>
      <c r="B53" s="17">
        <v>5.7765803879000002E-2</v>
      </c>
    </row>
    <row r="54" spans="1:2" x14ac:dyDescent="0.25">
      <c r="A54" s="12">
        <v>2018</v>
      </c>
      <c r="B54" s="97">
        <v>5.7186503946E-2</v>
      </c>
    </row>
    <row r="55" spans="1:2" x14ac:dyDescent="0.25">
      <c r="A55" t="s">
        <v>361</v>
      </c>
    </row>
    <row r="57" spans="1:2" x14ac:dyDescent="0.25">
      <c r="A57" s="6"/>
      <c r="B57" s="9" t="s">
        <v>0</v>
      </c>
    </row>
    <row r="58" spans="1:2" x14ac:dyDescent="0.25">
      <c r="A58">
        <v>25.5</v>
      </c>
      <c r="B58" s="3">
        <v>0</v>
      </c>
    </row>
    <row r="59" spans="1:2" x14ac:dyDescent="0.25">
      <c r="A59">
        <v>25.5</v>
      </c>
      <c r="B59" s="3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2:M35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3" ht="15" x14ac:dyDescent="0.4">
      <c r="D25" s="222" t="s">
        <v>147</v>
      </c>
      <c r="E25" s="222"/>
      <c r="F25" s="222"/>
      <c r="G25" s="222"/>
      <c r="H25" s="222"/>
      <c r="J25" s="222" t="s">
        <v>9</v>
      </c>
      <c r="K25" s="222"/>
      <c r="L25" s="222"/>
      <c r="M25" s="222"/>
    </row>
    <row r="26" spans="1:13" ht="13" x14ac:dyDescent="0.3">
      <c r="A26" s="77"/>
      <c r="B26" s="12"/>
      <c r="C26" s="142" t="s">
        <v>163</v>
      </c>
      <c r="D26" s="136">
        <v>2014</v>
      </c>
      <c r="E26" s="136">
        <v>2015</v>
      </c>
      <c r="F26" s="136">
        <v>2016</v>
      </c>
      <c r="G26" s="136">
        <v>2017</v>
      </c>
      <c r="H26" s="136">
        <v>2018</v>
      </c>
      <c r="I26" s="12"/>
      <c r="J26" s="136">
        <v>2015</v>
      </c>
      <c r="K26" s="136">
        <v>2016</v>
      </c>
      <c r="L26" s="136">
        <v>2017</v>
      </c>
      <c r="M26" s="136">
        <v>2018</v>
      </c>
    </row>
    <row r="27" spans="1:13" x14ac:dyDescent="0.25">
      <c r="A27" s="3"/>
      <c r="C27" s="14" t="s">
        <v>166</v>
      </c>
      <c r="D27" s="15">
        <v>5394.8704349999998</v>
      </c>
      <c r="E27" s="15">
        <v>5247.5547585000004</v>
      </c>
      <c r="F27" s="15">
        <v>5161.1124063999996</v>
      </c>
      <c r="G27" s="15">
        <v>5244.3004000000001</v>
      </c>
      <c r="H27" s="15">
        <v>5284.3841000000002</v>
      </c>
      <c r="J27" s="17">
        <f t="shared" ref="J27:M30" si="0">E27/D27-1</f>
        <v>-2.7306619922559672E-2</v>
      </c>
      <c r="K27" s="17">
        <f t="shared" si="0"/>
        <v>-1.6472882338193995E-2</v>
      </c>
      <c r="L27" s="17">
        <f t="shared" si="0"/>
        <v>1.6118229375675641E-2</v>
      </c>
      <c r="M27" s="17">
        <f t="shared" si="0"/>
        <v>7.6432883211647873E-3</v>
      </c>
    </row>
    <row r="28" spans="1:13" x14ac:dyDescent="0.25">
      <c r="A28" s="3"/>
      <c r="C28" s="14" t="s">
        <v>61</v>
      </c>
      <c r="D28" s="15">
        <v>1713.4538941999999</v>
      </c>
      <c r="E28" s="15">
        <v>1480.2430758</v>
      </c>
      <c r="F28" s="15">
        <v>1362.4573379000001</v>
      </c>
      <c r="G28" s="15">
        <v>1436.6104700000001</v>
      </c>
      <c r="H28" s="15">
        <v>1420.37781</v>
      </c>
      <c r="J28" s="17">
        <f t="shared" si="0"/>
        <v>-0.13610568640884524</v>
      </c>
      <c r="K28" s="17">
        <f t="shared" si="0"/>
        <v>-7.957188912121238E-2</v>
      </c>
      <c r="L28" s="17">
        <f t="shared" si="0"/>
        <v>5.4426021305221006E-2</v>
      </c>
      <c r="M28" s="17">
        <f t="shared" si="0"/>
        <v>-1.1299277249455231E-2</v>
      </c>
    </row>
    <row r="29" spans="1:13" x14ac:dyDescent="0.25">
      <c r="A29" s="3"/>
      <c r="C29" s="14" t="s">
        <v>62</v>
      </c>
      <c r="D29" s="15">
        <v>2251.8802694000001</v>
      </c>
      <c r="E29" s="15">
        <v>2294.7536497000001</v>
      </c>
      <c r="F29" s="15">
        <v>2313.0420989999998</v>
      </c>
      <c r="G29" s="15">
        <v>2321.3454999999999</v>
      </c>
      <c r="H29" s="15">
        <v>2348.6597000000002</v>
      </c>
      <c r="J29" s="17">
        <f t="shared" si="0"/>
        <v>1.9038925329464051E-2</v>
      </c>
      <c r="K29" s="17">
        <f t="shared" si="0"/>
        <v>7.969678707076211E-3</v>
      </c>
      <c r="L29" s="17">
        <f t="shared" si="0"/>
        <v>3.5898183624023527E-3</v>
      </c>
      <c r="M29" s="17">
        <f t="shared" si="0"/>
        <v>1.1766537984113201E-2</v>
      </c>
    </row>
    <row r="30" spans="1:13" x14ac:dyDescent="0.25">
      <c r="A30" s="3"/>
      <c r="B30" s="12"/>
      <c r="C30" s="89" t="s">
        <v>167</v>
      </c>
      <c r="D30" s="95">
        <v>1429.5362714</v>
      </c>
      <c r="E30" s="95">
        <v>1472.558033</v>
      </c>
      <c r="F30" s="95">
        <v>1485.6129493999999</v>
      </c>
      <c r="G30" s="95">
        <v>1486.3444</v>
      </c>
      <c r="H30" s="95">
        <v>1515.3462</v>
      </c>
      <c r="I30" s="12"/>
      <c r="J30" s="97">
        <f t="shared" si="0"/>
        <v>3.009490732114628E-2</v>
      </c>
      <c r="K30" s="97">
        <f t="shared" si="0"/>
        <v>8.8654681903459487E-3</v>
      </c>
      <c r="L30" s="97">
        <f t="shared" si="0"/>
        <v>4.9235610142961406E-4</v>
      </c>
      <c r="M30" s="97">
        <f t="shared" si="0"/>
        <v>1.9512166897523997E-2</v>
      </c>
    </row>
    <row r="31" spans="1:13" x14ac:dyDescent="0.25">
      <c r="C31" t="s">
        <v>361</v>
      </c>
    </row>
    <row r="33" spans="3:4" x14ac:dyDescent="0.25">
      <c r="C33" s="6"/>
      <c r="D33" s="6" t="s">
        <v>0</v>
      </c>
    </row>
    <row r="34" spans="3:4" x14ac:dyDescent="0.25">
      <c r="C34" s="3">
        <v>2.5</v>
      </c>
      <c r="D34" s="3">
        <v>0</v>
      </c>
    </row>
    <row r="35" spans="3:4" x14ac:dyDescent="0.25">
      <c r="C35" s="3">
        <v>2.5</v>
      </c>
      <c r="D35" s="3">
        <v>1</v>
      </c>
    </row>
  </sheetData>
  <mergeCells count="2">
    <mergeCell ref="D25:H25"/>
    <mergeCell ref="J25:M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C104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3" x14ac:dyDescent="0.25">
      <c r="A25" s="2"/>
      <c r="B25" s="44" t="s">
        <v>129</v>
      </c>
      <c r="C25" s="7"/>
    </row>
    <row r="26" spans="1:3" x14ac:dyDescent="0.25">
      <c r="A26" s="2"/>
      <c r="B26" s="44" t="s">
        <v>122</v>
      </c>
      <c r="C26" s="101" t="s">
        <v>1</v>
      </c>
    </row>
    <row r="27" spans="1:3" x14ac:dyDescent="0.25">
      <c r="A27" s="5" t="s">
        <v>2</v>
      </c>
      <c r="B27" s="45" t="s">
        <v>278</v>
      </c>
      <c r="C27" s="102" t="s">
        <v>279</v>
      </c>
    </row>
    <row r="28" spans="1:3" x14ac:dyDescent="0.25">
      <c r="A28" s="2">
        <v>41275</v>
      </c>
      <c r="B28" s="22">
        <v>100.9614</v>
      </c>
      <c r="C28" s="172">
        <v>1.5925947914E-2</v>
      </c>
    </row>
    <row r="29" spans="1:3" x14ac:dyDescent="0.25">
      <c r="A29" s="2">
        <v>41306</v>
      </c>
      <c r="B29" s="22">
        <v>101.4781</v>
      </c>
      <c r="C29" s="119">
        <v>1.8265504557E-2</v>
      </c>
    </row>
    <row r="30" spans="1:3" x14ac:dyDescent="0.25">
      <c r="A30" s="2">
        <v>41334</v>
      </c>
      <c r="B30" s="22">
        <v>101.6302</v>
      </c>
      <c r="C30" s="119">
        <v>2.7004412988E-2</v>
      </c>
    </row>
    <row r="31" spans="1:3" x14ac:dyDescent="0.25">
      <c r="A31" s="2">
        <v>41365</v>
      </c>
      <c r="B31" s="22">
        <v>101.5825</v>
      </c>
      <c r="C31" s="119">
        <v>1.7457001029999999E-2</v>
      </c>
    </row>
    <row r="32" spans="1:3" x14ac:dyDescent="0.25">
      <c r="A32" s="2">
        <v>41395</v>
      </c>
      <c r="B32" s="22">
        <v>101.6016</v>
      </c>
      <c r="C32" s="119">
        <v>1.5973329120000001E-2</v>
      </c>
    </row>
    <row r="33" spans="1:3" x14ac:dyDescent="0.25">
      <c r="A33" s="2">
        <v>41426</v>
      </c>
      <c r="B33" s="22">
        <v>101.82210000000001</v>
      </c>
      <c r="C33" s="119">
        <v>1.7897308655999998E-2</v>
      </c>
    </row>
    <row r="34" spans="1:3" x14ac:dyDescent="0.25">
      <c r="A34" s="2">
        <v>41456</v>
      </c>
      <c r="B34" s="22">
        <v>101.2443</v>
      </c>
      <c r="C34" s="119">
        <v>9.2819289983999999E-3</v>
      </c>
    </row>
    <row r="35" spans="1:3" x14ac:dyDescent="0.25">
      <c r="A35" s="2">
        <v>41487</v>
      </c>
      <c r="B35" s="22">
        <v>101.9928</v>
      </c>
      <c r="C35" s="119">
        <v>2.1573755320000002E-2</v>
      </c>
    </row>
    <row r="36" spans="1:3" x14ac:dyDescent="0.25">
      <c r="A36" s="2">
        <v>41518</v>
      </c>
      <c r="B36" s="22">
        <v>102.4847</v>
      </c>
      <c r="C36" s="119">
        <v>2.5258128509999998E-2</v>
      </c>
    </row>
    <row r="37" spans="1:3" x14ac:dyDescent="0.25">
      <c r="A37" s="2">
        <v>41548</v>
      </c>
      <c r="B37" s="22">
        <v>102.42870000000001</v>
      </c>
      <c r="C37" s="119">
        <v>2.2093587162000002E-2</v>
      </c>
    </row>
    <row r="38" spans="1:3" x14ac:dyDescent="0.25">
      <c r="A38" s="2">
        <v>41579</v>
      </c>
      <c r="B38" s="22">
        <v>102.7732</v>
      </c>
      <c r="C38" s="119">
        <v>1.9928526841000001E-2</v>
      </c>
    </row>
    <row r="39" spans="1:3" x14ac:dyDescent="0.25">
      <c r="A39" s="2">
        <v>41609</v>
      </c>
      <c r="B39" s="22">
        <v>102.9513</v>
      </c>
      <c r="C39" s="119">
        <v>1.8934422822000002E-2</v>
      </c>
    </row>
    <row r="40" spans="1:3" x14ac:dyDescent="0.25">
      <c r="A40" s="2">
        <v>41640</v>
      </c>
      <c r="B40" s="22">
        <v>102.46210000000001</v>
      </c>
      <c r="C40" s="119">
        <v>1.4864096576000001E-2</v>
      </c>
    </row>
    <row r="41" spans="1:3" x14ac:dyDescent="0.25">
      <c r="A41" s="2">
        <v>41671</v>
      </c>
      <c r="B41" s="22">
        <v>103.2919</v>
      </c>
      <c r="C41" s="119">
        <v>1.7873807254999999E-2</v>
      </c>
    </row>
    <row r="42" spans="1:3" x14ac:dyDescent="0.25">
      <c r="A42" s="2">
        <v>41699</v>
      </c>
      <c r="B42" s="22">
        <v>104.0896</v>
      </c>
      <c r="C42" s="119">
        <v>2.4199499754999999E-2</v>
      </c>
    </row>
    <row r="43" spans="1:3" x14ac:dyDescent="0.25">
      <c r="A43" s="2">
        <v>41730</v>
      </c>
      <c r="B43" s="22">
        <v>104.2409</v>
      </c>
      <c r="C43" s="119">
        <v>2.6169861934999997E-2</v>
      </c>
    </row>
    <row r="44" spans="1:3" x14ac:dyDescent="0.25">
      <c r="A44" s="2">
        <v>41760</v>
      </c>
      <c r="B44" s="22">
        <v>104.6541</v>
      </c>
      <c r="C44" s="119">
        <v>3.0043818207999999E-2</v>
      </c>
    </row>
    <row r="45" spans="1:3" x14ac:dyDescent="0.25">
      <c r="A45" s="2">
        <v>41791</v>
      </c>
      <c r="B45" s="22">
        <v>105.1223</v>
      </c>
      <c r="C45" s="119">
        <v>3.2411431309999995E-2</v>
      </c>
    </row>
    <row r="46" spans="1:3" x14ac:dyDescent="0.25">
      <c r="A46" s="2">
        <v>41821</v>
      </c>
      <c r="B46" s="22">
        <v>105.2073</v>
      </c>
      <c r="C46" s="119">
        <v>3.9142944344000001E-2</v>
      </c>
    </row>
    <row r="47" spans="1:3" x14ac:dyDescent="0.25">
      <c r="A47" s="2">
        <v>41852</v>
      </c>
      <c r="B47" s="22">
        <v>105.19889999999999</v>
      </c>
      <c r="C47" s="119">
        <v>3.1434571852E-2</v>
      </c>
    </row>
    <row r="48" spans="1:3" x14ac:dyDescent="0.25">
      <c r="A48" s="2">
        <v>41883</v>
      </c>
      <c r="B48" s="22">
        <v>105.575</v>
      </c>
      <c r="C48" s="119">
        <v>3.0153769293999998E-2</v>
      </c>
    </row>
    <row r="49" spans="1:3" x14ac:dyDescent="0.25">
      <c r="A49" s="2">
        <v>41913</v>
      </c>
      <c r="B49" s="22">
        <v>105.64409999999999</v>
      </c>
      <c r="C49" s="119">
        <v>3.1391592395000001E-2</v>
      </c>
    </row>
    <row r="50" spans="1:3" x14ac:dyDescent="0.25">
      <c r="A50" s="2">
        <v>41944</v>
      </c>
      <c r="B50" s="22">
        <v>106.68680000000001</v>
      </c>
      <c r="C50" s="119">
        <v>3.8079966372999999E-2</v>
      </c>
    </row>
    <row r="51" spans="1:3" x14ac:dyDescent="0.25">
      <c r="A51" s="2">
        <v>41974</v>
      </c>
      <c r="B51" s="22">
        <v>106.51819999999999</v>
      </c>
      <c r="C51" s="119">
        <v>3.4646478480999998E-2</v>
      </c>
    </row>
    <row r="52" spans="1:3" x14ac:dyDescent="0.25">
      <c r="A52" s="2">
        <v>42005</v>
      </c>
      <c r="B52" s="22">
        <v>105.9906</v>
      </c>
      <c r="C52" s="119">
        <v>3.4437123579999999E-2</v>
      </c>
    </row>
    <row r="53" spans="1:3" x14ac:dyDescent="0.25">
      <c r="A53" s="2">
        <v>42036</v>
      </c>
      <c r="B53" s="22">
        <v>105.85760000000001</v>
      </c>
      <c r="C53" s="119">
        <v>2.4839314602999998E-2</v>
      </c>
    </row>
    <row r="54" spans="1:3" x14ac:dyDescent="0.25">
      <c r="A54" s="2">
        <v>42064</v>
      </c>
      <c r="B54" s="22">
        <v>105.515</v>
      </c>
      <c r="C54" s="119">
        <v>1.3693971348E-2</v>
      </c>
    </row>
    <row r="55" spans="1:3" x14ac:dyDescent="0.25">
      <c r="A55" s="2">
        <v>42095</v>
      </c>
      <c r="B55" s="22">
        <v>105.2732</v>
      </c>
      <c r="C55" s="119">
        <v>9.9030227099000008E-3</v>
      </c>
    </row>
    <row r="56" spans="1:3" x14ac:dyDescent="0.25">
      <c r="A56" s="2">
        <v>42125</v>
      </c>
      <c r="B56" s="22">
        <v>105.02589999999999</v>
      </c>
      <c r="C56" s="119">
        <v>3.5526558443000002E-3</v>
      </c>
    </row>
    <row r="57" spans="1:3" x14ac:dyDescent="0.25">
      <c r="A57" s="2">
        <v>42156</v>
      </c>
      <c r="B57" s="22">
        <v>104.8599</v>
      </c>
      <c r="C57" s="119">
        <v>-2.49614021E-3</v>
      </c>
    </row>
    <row r="58" spans="1:3" x14ac:dyDescent="0.25">
      <c r="A58" s="2">
        <v>42186</v>
      </c>
      <c r="B58" s="22">
        <v>105.4755</v>
      </c>
      <c r="C58" s="119">
        <v>2.5492527609999997E-3</v>
      </c>
    </row>
    <row r="59" spans="1:3" x14ac:dyDescent="0.25">
      <c r="A59" s="2">
        <v>42217</v>
      </c>
      <c r="B59" s="22">
        <v>105.5783</v>
      </c>
      <c r="C59" s="119">
        <v>3.6065015889000002E-3</v>
      </c>
    </row>
    <row r="60" spans="1:3" x14ac:dyDescent="0.25">
      <c r="A60" s="2">
        <v>42248</v>
      </c>
      <c r="B60" s="22">
        <v>105.30719999999999</v>
      </c>
      <c r="C60" s="119">
        <v>-2.5365853659E-3</v>
      </c>
    </row>
    <row r="61" spans="1:3" x14ac:dyDescent="0.25">
      <c r="A61" s="2">
        <v>42278</v>
      </c>
      <c r="B61" s="22">
        <v>105.1649</v>
      </c>
      <c r="C61" s="119">
        <v>-4.5359844989000002E-3</v>
      </c>
    </row>
    <row r="62" spans="1:3" x14ac:dyDescent="0.25">
      <c r="A62" s="2">
        <v>42309</v>
      </c>
      <c r="B62" s="22">
        <v>104.4871</v>
      </c>
      <c r="C62" s="119">
        <v>-2.0618295796999999E-2</v>
      </c>
    </row>
    <row r="63" spans="1:3" x14ac:dyDescent="0.25">
      <c r="A63" s="2">
        <v>42339</v>
      </c>
      <c r="B63" s="22">
        <v>104.04519999999999</v>
      </c>
      <c r="C63" s="119">
        <v>-2.321668973E-2</v>
      </c>
    </row>
    <row r="64" spans="1:3" x14ac:dyDescent="0.25">
      <c r="A64" s="2">
        <v>42370</v>
      </c>
      <c r="B64" s="22">
        <v>104.54949999999999</v>
      </c>
      <c r="C64" s="119">
        <v>-1.3596488745E-2</v>
      </c>
    </row>
    <row r="65" spans="1:3" x14ac:dyDescent="0.25">
      <c r="A65" s="2">
        <v>42401</v>
      </c>
      <c r="B65" s="22">
        <v>104.414</v>
      </c>
      <c r="C65" s="119">
        <v>-1.3637188071999999E-2</v>
      </c>
    </row>
    <row r="66" spans="1:3" x14ac:dyDescent="0.25">
      <c r="A66" s="2">
        <v>42430</v>
      </c>
      <c r="B66" s="22">
        <v>103.4255</v>
      </c>
      <c r="C66" s="119">
        <v>-1.980287163E-2</v>
      </c>
    </row>
    <row r="67" spans="1:3" x14ac:dyDescent="0.25">
      <c r="A67" s="2">
        <v>42461</v>
      </c>
      <c r="B67" s="22">
        <v>103.8385</v>
      </c>
      <c r="C67" s="119">
        <v>-1.3628349854999999E-2</v>
      </c>
    </row>
    <row r="68" spans="1:3" x14ac:dyDescent="0.25">
      <c r="A68" s="2">
        <v>42491</v>
      </c>
      <c r="B68" s="22">
        <v>103.69370000000001</v>
      </c>
      <c r="C68" s="119">
        <v>-1.2684490207E-2</v>
      </c>
    </row>
    <row r="69" spans="1:3" x14ac:dyDescent="0.25">
      <c r="A69" s="2">
        <v>42522</v>
      </c>
      <c r="B69" s="22">
        <v>104.22969999999999</v>
      </c>
      <c r="C69" s="119">
        <v>-6.0099237173000001E-3</v>
      </c>
    </row>
    <row r="70" spans="1:3" x14ac:dyDescent="0.25">
      <c r="A70" s="2">
        <v>42552</v>
      </c>
      <c r="B70" s="22">
        <v>104.5945</v>
      </c>
      <c r="C70" s="119">
        <v>-8.3526506154999996E-3</v>
      </c>
    </row>
    <row r="71" spans="1:3" x14ac:dyDescent="0.25">
      <c r="A71" s="2">
        <v>42583</v>
      </c>
      <c r="B71" s="22">
        <v>104.4671</v>
      </c>
      <c r="C71" s="119">
        <v>-1.0524890058000001E-2</v>
      </c>
    </row>
    <row r="72" spans="1:3" x14ac:dyDescent="0.25">
      <c r="A72" s="2">
        <v>42614</v>
      </c>
      <c r="B72" s="22">
        <v>104.2248</v>
      </c>
      <c r="C72" s="119">
        <v>-1.0278499476E-2</v>
      </c>
    </row>
    <row r="73" spans="1:3" x14ac:dyDescent="0.25">
      <c r="A73" s="2">
        <v>42644</v>
      </c>
      <c r="B73" s="22">
        <v>104.2687</v>
      </c>
      <c r="C73" s="119">
        <v>-8.5218547252999995E-3</v>
      </c>
    </row>
    <row r="74" spans="1:3" x14ac:dyDescent="0.25">
      <c r="A74" s="2">
        <v>42675</v>
      </c>
      <c r="B74" s="22">
        <v>103.7746963</v>
      </c>
      <c r="C74" s="119">
        <v>-6.818101983E-3</v>
      </c>
    </row>
    <row r="75" spans="1:3" x14ac:dyDescent="0.25">
      <c r="A75" s="2">
        <v>42705</v>
      </c>
      <c r="B75" s="22">
        <v>103.81888519</v>
      </c>
      <c r="C75" s="119">
        <v>-2.1751586312000002E-3</v>
      </c>
    </row>
    <row r="76" spans="1:3" x14ac:dyDescent="0.25">
      <c r="A76" s="2">
        <v>42736</v>
      </c>
      <c r="B76" s="22">
        <v>104.1618</v>
      </c>
      <c r="C76" s="119">
        <v>-3.7085390000000003E-3</v>
      </c>
    </row>
    <row r="77" spans="1:3" x14ac:dyDescent="0.25">
      <c r="A77" s="2">
        <v>42767</v>
      </c>
      <c r="B77" s="22">
        <v>104.3235</v>
      </c>
      <c r="C77" s="119">
        <v>-8.6656500000000002E-4</v>
      </c>
    </row>
    <row r="78" spans="1:3" x14ac:dyDescent="0.25">
      <c r="A78" s="2">
        <v>42795</v>
      </c>
      <c r="B78" s="22">
        <v>104.4786</v>
      </c>
      <c r="C78" s="119">
        <v>1.0182279999999998E-2</v>
      </c>
    </row>
    <row r="79" spans="1:3" x14ac:dyDescent="0.25">
      <c r="A79" s="2">
        <v>42826</v>
      </c>
      <c r="B79" s="22">
        <v>104.53060000000001</v>
      </c>
      <c r="C79" s="119">
        <v>6.6654080000000003E-3</v>
      </c>
    </row>
    <row r="80" spans="1:3" x14ac:dyDescent="0.25">
      <c r="A80" s="2">
        <v>42856</v>
      </c>
      <c r="B80" s="22">
        <v>104.74469999999999</v>
      </c>
      <c r="C80" s="119">
        <v>1.0135760000000001E-2</v>
      </c>
    </row>
    <row r="81" spans="1:3" x14ac:dyDescent="0.25">
      <c r="A81" s="2">
        <v>42887</v>
      </c>
      <c r="B81" s="22">
        <v>105.0245</v>
      </c>
      <c r="C81" s="119">
        <v>7.6250750000000003E-3</v>
      </c>
    </row>
    <row r="82" spans="1:3" x14ac:dyDescent="0.25">
      <c r="A82" s="2">
        <v>42917</v>
      </c>
      <c r="B82" s="22">
        <v>105.4653</v>
      </c>
      <c r="C82" s="119">
        <v>8.3255919999999997E-3</v>
      </c>
    </row>
    <row r="83" spans="1:3" x14ac:dyDescent="0.25">
      <c r="A83" s="2">
        <v>42948</v>
      </c>
      <c r="B83" s="22">
        <v>105.8048</v>
      </c>
      <c r="C83" s="119">
        <v>1.280478E-2</v>
      </c>
    </row>
    <row r="84" spans="1:3" x14ac:dyDescent="0.25">
      <c r="A84" s="2">
        <v>42979</v>
      </c>
      <c r="B84" s="22">
        <v>106.1383</v>
      </c>
      <c r="C84" s="119">
        <v>1.8359460000000001E-2</v>
      </c>
    </row>
    <row r="85" spans="1:3" x14ac:dyDescent="0.25">
      <c r="A85" s="2">
        <v>43009</v>
      </c>
      <c r="B85" s="22">
        <v>106.4714</v>
      </c>
      <c r="C85" s="119">
        <v>2.1125440000000002E-2</v>
      </c>
    </row>
    <row r="86" spans="1:3" x14ac:dyDescent="0.25">
      <c r="A86" s="2">
        <v>43040</v>
      </c>
      <c r="B86" s="22">
        <v>106.789</v>
      </c>
      <c r="C86" s="119">
        <v>2.904619E-2</v>
      </c>
    </row>
    <row r="87" spans="1:3" x14ac:dyDescent="0.25">
      <c r="A87" s="2">
        <v>43070</v>
      </c>
      <c r="B87" s="22">
        <v>107.0964</v>
      </c>
      <c r="C87" s="119">
        <v>3.1569759999999995E-2</v>
      </c>
    </row>
    <row r="88" spans="1:3" x14ac:dyDescent="0.25">
      <c r="A88" s="2">
        <v>43101</v>
      </c>
      <c r="B88" s="22">
        <v>107.4024</v>
      </c>
      <c r="C88" s="119">
        <v>3.1111469999999999E-2</v>
      </c>
    </row>
    <row r="89" spans="1:3" x14ac:dyDescent="0.25">
      <c r="A89" s="2">
        <v>43132</v>
      </c>
      <c r="B89" s="22">
        <v>107.6833</v>
      </c>
      <c r="C89" s="119">
        <v>3.2205409999999997E-2</v>
      </c>
    </row>
    <row r="90" spans="1:3" x14ac:dyDescent="0.25">
      <c r="A90" s="2">
        <v>43160</v>
      </c>
      <c r="B90" s="22">
        <v>107.9477</v>
      </c>
      <c r="C90" s="119">
        <v>3.3203860000000002E-2</v>
      </c>
    </row>
    <row r="91" spans="1:3" x14ac:dyDescent="0.25">
      <c r="A91" s="2">
        <v>43191</v>
      </c>
      <c r="B91" s="22">
        <v>108.1588</v>
      </c>
      <c r="C91" s="119">
        <v>3.4708910000000003E-2</v>
      </c>
    </row>
    <row r="92" spans="1:3" x14ac:dyDescent="0.25">
      <c r="A92" s="2">
        <v>43221</v>
      </c>
      <c r="B92" s="22">
        <v>108.4178</v>
      </c>
      <c r="C92" s="119">
        <v>3.506695E-2</v>
      </c>
    </row>
    <row r="93" spans="1:3" x14ac:dyDescent="0.25">
      <c r="A93" s="2">
        <v>43252</v>
      </c>
      <c r="B93" s="22">
        <v>108.6879</v>
      </c>
      <c r="C93" s="119">
        <v>3.4882139999999999E-2</v>
      </c>
    </row>
    <row r="94" spans="1:3" x14ac:dyDescent="0.25">
      <c r="A94" s="2">
        <v>43282</v>
      </c>
      <c r="B94" s="22">
        <v>109.0121</v>
      </c>
      <c r="C94" s="119">
        <v>3.3630260000000002E-2</v>
      </c>
    </row>
    <row r="95" spans="1:3" x14ac:dyDescent="0.25">
      <c r="A95" s="2">
        <v>43313</v>
      </c>
      <c r="B95" s="22">
        <v>109.2723</v>
      </c>
      <c r="C95" s="119">
        <v>3.2773080000000003E-2</v>
      </c>
    </row>
    <row r="96" spans="1:3" x14ac:dyDescent="0.25">
      <c r="A96" s="2">
        <v>43344</v>
      </c>
      <c r="B96" s="22">
        <v>109.51139999999999</v>
      </c>
      <c r="C96" s="119">
        <v>3.1780469999999998E-2</v>
      </c>
    </row>
    <row r="97" spans="1:3" x14ac:dyDescent="0.25">
      <c r="A97" s="2">
        <v>43374</v>
      </c>
      <c r="B97" s="22">
        <v>109.70699999999999</v>
      </c>
      <c r="C97" s="119">
        <v>3.0388850000000002E-2</v>
      </c>
    </row>
    <row r="98" spans="1:3" x14ac:dyDescent="0.25">
      <c r="A98" s="2">
        <v>43405</v>
      </c>
      <c r="B98" s="22">
        <v>109.9208</v>
      </c>
      <c r="C98" s="119">
        <v>2.9327420000000003E-2</v>
      </c>
    </row>
    <row r="99" spans="1:3" x14ac:dyDescent="0.25">
      <c r="A99" s="84">
        <v>43435</v>
      </c>
      <c r="B99" s="92">
        <v>110.13039999999999</v>
      </c>
      <c r="C99" s="121">
        <v>2.8329710000000001E-2</v>
      </c>
    </row>
    <row r="100" spans="1:3" x14ac:dyDescent="0.25">
      <c r="A100" t="s">
        <v>361</v>
      </c>
      <c r="B100" s="7"/>
      <c r="C100" s="7"/>
    </row>
    <row r="101" spans="1:3" x14ac:dyDescent="0.25">
      <c r="B101" s="7"/>
      <c r="C101" s="7"/>
    </row>
    <row r="102" spans="1:3" x14ac:dyDescent="0.25">
      <c r="A102" s="6"/>
      <c r="B102" s="6" t="s">
        <v>0</v>
      </c>
      <c r="C102" s="7"/>
    </row>
    <row r="103" spans="1:3" x14ac:dyDescent="0.25">
      <c r="A103" s="3">
        <v>48.5</v>
      </c>
      <c r="B103">
        <v>-0.2</v>
      </c>
      <c r="C103" s="7"/>
    </row>
    <row r="104" spans="1:3" x14ac:dyDescent="0.25">
      <c r="A104" s="3">
        <v>48.5</v>
      </c>
      <c r="B104">
        <v>0.6</v>
      </c>
      <c r="C104" s="7"/>
    </row>
  </sheetData>
  <hyperlinks>
    <hyperlink ref="A3" location="Contents!B4" display="Return to Contents"/>
  </hyperlinks>
  <pageMargins left="0.7" right="0.7" top="0.75" bottom="0.7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C104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3" x14ac:dyDescent="0.25">
      <c r="A25" s="2"/>
      <c r="B25" s="44" t="s">
        <v>280</v>
      </c>
      <c r="C25" s="7"/>
    </row>
    <row r="26" spans="1:3" x14ac:dyDescent="0.25">
      <c r="A26" s="2"/>
      <c r="B26" s="44" t="s">
        <v>281</v>
      </c>
      <c r="C26" s="101" t="s">
        <v>1</v>
      </c>
    </row>
    <row r="27" spans="1:3" x14ac:dyDescent="0.25">
      <c r="A27" s="5" t="s">
        <v>2</v>
      </c>
      <c r="B27" s="45" t="s">
        <v>282</v>
      </c>
      <c r="C27" s="102" t="s">
        <v>279</v>
      </c>
    </row>
    <row r="28" spans="1:3" x14ac:dyDescent="0.25">
      <c r="A28" s="2">
        <v>41275</v>
      </c>
      <c r="B28" s="15">
        <v>11435.5</v>
      </c>
      <c r="C28" s="172">
        <v>-5.1934720579000001E-3</v>
      </c>
    </row>
    <row r="29" spans="1:3" x14ac:dyDescent="0.25">
      <c r="A29" s="2">
        <v>41306</v>
      </c>
      <c r="B29" s="15">
        <v>11432.8</v>
      </c>
      <c r="C29" s="119">
        <v>-1.0917899472000002E-2</v>
      </c>
    </row>
    <row r="30" spans="1:3" x14ac:dyDescent="0.25">
      <c r="A30" s="2">
        <v>41334</v>
      </c>
      <c r="B30" s="15">
        <v>11445.1</v>
      </c>
      <c r="C30" s="119">
        <v>-1.2416947104999999E-2</v>
      </c>
    </row>
    <row r="31" spans="1:3" x14ac:dyDescent="0.25">
      <c r="A31" s="2">
        <v>41365</v>
      </c>
      <c r="B31" s="15">
        <v>11449.8</v>
      </c>
      <c r="C31" s="119">
        <v>-1.4647160069E-2</v>
      </c>
    </row>
    <row r="32" spans="1:3" x14ac:dyDescent="0.25">
      <c r="A32" s="2">
        <v>41395</v>
      </c>
      <c r="B32" s="15">
        <v>11517.9</v>
      </c>
      <c r="C32" s="119">
        <v>-9.8176597519E-3</v>
      </c>
    </row>
    <row r="33" spans="1:3" x14ac:dyDescent="0.25">
      <c r="A33" s="2">
        <v>41426</v>
      </c>
      <c r="B33" s="15">
        <v>11545.5</v>
      </c>
      <c r="C33" s="119">
        <v>-9.6330353925999992E-3</v>
      </c>
    </row>
    <row r="34" spans="1:3" x14ac:dyDescent="0.25">
      <c r="A34" s="2">
        <v>41456</v>
      </c>
      <c r="B34" s="15">
        <v>11538.9</v>
      </c>
      <c r="C34" s="119">
        <v>-7.5259753663999996E-3</v>
      </c>
    </row>
    <row r="35" spans="1:3" x14ac:dyDescent="0.25">
      <c r="A35" s="2">
        <v>41487</v>
      </c>
      <c r="B35" s="15">
        <v>11573.5</v>
      </c>
      <c r="C35" s="119">
        <v>-2.7659061143000003E-3</v>
      </c>
    </row>
    <row r="36" spans="1:3" x14ac:dyDescent="0.25">
      <c r="A36" s="2">
        <v>41518</v>
      </c>
      <c r="B36" s="15">
        <v>11602.8</v>
      </c>
      <c r="C36" s="119">
        <v>-4.9227285981000004E-3</v>
      </c>
    </row>
    <row r="37" spans="1:3" x14ac:dyDescent="0.25">
      <c r="A37" s="2">
        <v>41548</v>
      </c>
      <c r="B37" s="15">
        <v>11572.2</v>
      </c>
      <c r="C37" s="119">
        <v>-1.3376985446E-2</v>
      </c>
    </row>
    <row r="38" spans="1:3" x14ac:dyDescent="0.25">
      <c r="A38" s="2">
        <v>41579</v>
      </c>
      <c r="B38" s="15">
        <v>11602.3</v>
      </c>
      <c r="C38" s="119">
        <v>-2.3761643120999997E-2</v>
      </c>
    </row>
    <row r="39" spans="1:3" x14ac:dyDescent="0.25">
      <c r="A39" s="2">
        <v>41609</v>
      </c>
      <c r="B39" s="15">
        <v>11615.4</v>
      </c>
      <c r="C39" s="119">
        <v>-4.7512054317999999E-2</v>
      </c>
    </row>
    <row r="40" spans="1:3" x14ac:dyDescent="0.25">
      <c r="A40" s="2">
        <v>41640</v>
      </c>
      <c r="B40" s="15">
        <v>11658.2</v>
      </c>
      <c r="C40" s="119">
        <v>1.9474443618999998E-2</v>
      </c>
    </row>
    <row r="41" spans="1:3" x14ac:dyDescent="0.25">
      <c r="A41" s="2">
        <v>41671</v>
      </c>
      <c r="B41" s="15">
        <v>11723.9</v>
      </c>
      <c r="C41" s="119">
        <v>2.5461829123000001E-2</v>
      </c>
    </row>
    <row r="42" spans="1:3" x14ac:dyDescent="0.25">
      <c r="A42" s="2">
        <v>41699</v>
      </c>
      <c r="B42" s="15">
        <v>11793.9</v>
      </c>
      <c r="C42" s="119">
        <v>3.0475924195E-2</v>
      </c>
    </row>
    <row r="43" spans="1:3" x14ac:dyDescent="0.25">
      <c r="A43" s="2">
        <v>41730</v>
      </c>
      <c r="B43" s="15">
        <v>11826.5</v>
      </c>
      <c r="C43" s="119">
        <v>3.2900137994000003E-2</v>
      </c>
    </row>
    <row r="44" spans="1:3" x14ac:dyDescent="0.25">
      <c r="A44" s="2">
        <v>41760</v>
      </c>
      <c r="B44" s="15">
        <v>11875.4</v>
      </c>
      <c r="C44" s="119">
        <v>3.1038644196999997E-2</v>
      </c>
    </row>
    <row r="45" spans="1:3" x14ac:dyDescent="0.25">
      <c r="A45" s="2">
        <v>41791</v>
      </c>
      <c r="B45" s="15">
        <v>11932.1</v>
      </c>
      <c r="C45" s="119">
        <v>3.3484907540000004E-2</v>
      </c>
    </row>
    <row r="46" spans="1:3" x14ac:dyDescent="0.25">
      <c r="A46" s="2">
        <v>41821</v>
      </c>
      <c r="B46" s="15">
        <v>11955.2</v>
      </c>
      <c r="C46" s="119">
        <v>3.6077962371E-2</v>
      </c>
    </row>
    <row r="47" spans="1:3" x14ac:dyDescent="0.25">
      <c r="A47" s="2">
        <v>41852</v>
      </c>
      <c r="B47" s="15">
        <v>12009.6</v>
      </c>
      <c r="C47" s="119">
        <v>3.7680908972999999E-2</v>
      </c>
    </row>
    <row r="48" spans="1:3" x14ac:dyDescent="0.25">
      <c r="A48" s="2">
        <v>41883</v>
      </c>
      <c r="B48" s="15">
        <v>12026.7</v>
      </c>
      <c r="C48" s="119">
        <v>3.6534284828000002E-2</v>
      </c>
    </row>
    <row r="49" spans="1:3" x14ac:dyDescent="0.25">
      <c r="A49" s="2">
        <v>41913</v>
      </c>
      <c r="B49" s="15">
        <v>12080.1</v>
      </c>
      <c r="C49" s="119">
        <v>4.3889666614999996E-2</v>
      </c>
    </row>
    <row r="50" spans="1:3" x14ac:dyDescent="0.25">
      <c r="A50" s="2">
        <v>41944</v>
      </c>
      <c r="B50" s="15">
        <v>12126.8</v>
      </c>
      <c r="C50" s="119">
        <v>4.5206553872999995E-2</v>
      </c>
    </row>
    <row r="51" spans="1:3" x14ac:dyDescent="0.25">
      <c r="A51" s="2">
        <v>41974</v>
      </c>
      <c r="B51" s="15">
        <v>12163.4</v>
      </c>
      <c r="C51" s="119">
        <v>4.7178745458999999E-2</v>
      </c>
    </row>
    <row r="52" spans="1:3" x14ac:dyDescent="0.25">
      <c r="A52" s="2">
        <v>42005</v>
      </c>
      <c r="B52" s="15">
        <v>12171.1</v>
      </c>
      <c r="C52" s="119">
        <v>4.3994784787000002E-2</v>
      </c>
    </row>
    <row r="53" spans="1:3" x14ac:dyDescent="0.25">
      <c r="A53" s="2">
        <v>42036</v>
      </c>
      <c r="B53" s="15">
        <v>12191.4</v>
      </c>
      <c r="C53" s="119">
        <v>3.9875809243999999E-2</v>
      </c>
    </row>
    <row r="54" spans="1:3" x14ac:dyDescent="0.25">
      <c r="A54" s="2">
        <v>42064</v>
      </c>
      <c r="B54" s="15">
        <v>12186.5</v>
      </c>
      <c r="C54" s="119">
        <v>3.3288394848000002E-2</v>
      </c>
    </row>
    <row r="55" spans="1:3" x14ac:dyDescent="0.25">
      <c r="A55" s="2">
        <v>42095</v>
      </c>
      <c r="B55" s="15">
        <v>12260.3</v>
      </c>
      <c r="C55" s="119">
        <v>3.6680336532E-2</v>
      </c>
    </row>
    <row r="56" spans="1:3" x14ac:dyDescent="0.25">
      <c r="A56" s="2">
        <v>42125</v>
      </c>
      <c r="B56" s="15">
        <v>12304.1</v>
      </c>
      <c r="C56" s="119">
        <v>3.6099836636999998E-2</v>
      </c>
    </row>
    <row r="57" spans="1:3" x14ac:dyDescent="0.25">
      <c r="A57" s="2">
        <v>42156</v>
      </c>
      <c r="B57" s="15">
        <v>12335.4</v>
      </c>
      <c r="C57" s="119">
        <v>3.3799582638000002E-2</v>
      </c>
    </row>
    <row r="58" spans="1:3" x14ac:dyDescent="0.25">
      <c r="A58" s="2">
        <v>42186</v>
      </c>
      <c r="B58" s="15">
        <v>12365.9</v>
      </c>
      <c r="C58" s="119">
        <v>3.4353252141000004E-2</v>
      </c>
    </row>
    <row r="59" spans="1:3" x14ac:dyDescent="0.25">
      <c r="A59" s="2">
        <v>42217</v>
      </c>
      <c r="B59" s="15">
        <v>12403.1</v>
      </c>
      <c r="C59" s="119">
        <v>3.2765454303E-2</v>
      </c>
    </row>
    <row r="60" spans="1:3" x14ac:dyDescent="0.25">
      <c r="A60" s="2">
        <v>42248</v>
      </c>
      <c r="B60" s="15">
        <v>12427.6</v>
      </c>
      <c r="C60" s="119">
        <v>3.3334164817000002E-2</v>
      </c>
    </row>
    <row r="61" spans="1:3" x14ac:dyDescent="0.25">
      <c r="A61" s="2">
        <v>42278</v>
      </c>
      <c r="B61" s="15">
        <v>12461.6</v>
      </c>
      <c r="C61" s="119">
        <v>3.1580864397000002E-2</v>
      </c>
    </row>
    <row r="62" spans="1:3" x14ac:dyDescent="0.25">
      <c r="A62" s="2">
        <v>42309</v>
      </c>
      <c r="B62" s="15">
        <v>12477.3</v>
      </c>
      <c r="C62" s="119">
        <v>2.8902925751000001E-2</v>
      </c>
    </row>
    <row r="63" spans="1:3" x14ac:dyDescent="0.25">
      <c r="A63" s="2">
        <v>42339</v>
      </c>
      <c r="B63" s="15">
        <v>12534.1</v>
      </c>
      <c r="C63" s="119">
        <v>3.0476675929E-2</v>
      </c>
    </row>
    <row r="64" spans="1:3" x14ac:dyDescent="0.25">
      <c r="A64" s="2">
        <v>42370</v>
      </c>
      <c r="B64" s="15">
        <v>12545.8</v>
      </c>
      <c r="C64" s="119">
        <v>3.0786042346000003E-2</v>
      </c>
    </row>
    <row r="65" spans="1:3" x14ac:dyDescent="0.25">
      <c r="A65" s="2">
        <v>42401</v>
      </c>
      <c r="B65" s="15">
        <v>12546.4</v>
      </c>
      <c r="C65" s="119">
        <v>2.9118887083999997E-2</v>
      </c>
    </row>
    <row r="66" spans="1:3" x14ac:dyDescent="0.25">
      <c r="A66" s="2">
        <v>42430</v>
      </c>
      <c r="B66" s="15">
        <v>12575.8</v>
      </c>
      <c r="C66" s="119">
        <v>3.1945185245999999E-2</v>
      </c>
    </row>
    <row r="67" spans="1:3" x14ac:dyDescent="0.25">
      <c r="A67" s="2">
        <v>42461</v>
      </c>
      <c r="B67" s="15">
        <v>12618.2</v>
      </c>
      <c r="C67" s="119">
        <v>2.9191781603999999E-2</v>
      </c>
    </row>
    <row r="68" spans="1:3" x14ac:dyDescent="0.25">
      <c r="A68" s="2">
        <v>42491</v>
      </c>
      <c r="B68" s="15">
        <v>12647</v>
      </c>
      <c r="C68" s="119">
        <v>2.7868759194E-2</v>
      </c>
    </row>
    <row r="69" spans="1:3" x14ac:dyDescent="0.25">
      <c r="A69" s="2">
        <v>42522</v>
      </c>
      <c r="B69" s="15">
        <v>12676.5</v>
      </c>
      <c r="C69" s="119">
        <v>2.7652123157999999E-2</v>
      </c>
    </row>
    <row r="70" spans="1:3" x14ac:dyDescent="0.25">
      <c r="A70" s="2">
        <v>42552</v>
      </c>
      <c r="B70" s="15">
        <v>12718.5</v>
      </c>
      <c r="C70" s="119">
        <v>2.8513897088000003E-2</v>
      </c>
    </row>
    <row r="71" spans="1:3" x14ac:dyDescent="0.25">
      <c r="A71" s="2">
        <v>42583</v>
      </c>
      <c r="B71" s="15">
        <v>12727.2</v>
      </c>
      <c r="C71" s="119">
        <v>2.6130564132999998E-2</v>
      </c>
    </row>
    <row r="72" spans="1:3" x14ac:dyDescent="0.25">
      <c r="A72" s="2">
        <v>42614</v>
      </c>
      <c r="B72" s="15">
        <v>12747.2</v>
      </c>
      <c r="C72" s="119">
        <v>2.5716952589000003E-2</v>
      </c>
    </row>
    <row r="73" spans="1:3" x14ac:dyDescent="0.25">
      <c r="A73" s="2">
        <v>42644</v>
      </c>
      <c r="B73" s="15">
        <v>12794</v>
      </c>
      <c r="C73" s="119">
        <v>2.6673942351000002E-2</v>
      </c>
    </row>
    <row r="74" spans="1:3" x14ac:dyDescent="0.25">
      <c r="A74" s="2">
        <v>42675</v>
      </c>
      <c r="B74" s="15">
        <v>12823.584444</v>
      </c>
      <c r="C74" s="119">
        <v>2.7753155286000003E-2</v>
      </c>
    </row>
    <row r="75" spans="1:3" x14ac:dyDescent="0.25">
      <c r="A75" s="2">
        <v>42705</v>
      </c>
      <c r="B75" s="15">
        <v>12851.367778</v>
      </c>
      <c r="C75" s="119">
        <v>2.5312370077000001E-2</v>
      </c>
    </row>
    <row r="76" spans="1:3" x14ac:dyDescent="0.25">
      <c r="A76" s="2">
        <v>42736</v>
      </c>
      <c r="B76" s="15">
        <v>12872.38</v>
      </c>
      <c r="C76" s="119">
        <v>2.6030989999999997E-2</v>
      </c>
    </row>
    <row r="77" spans="1:3" x14ac:dyDescent="0.25">
      <c r="A77" s="2">
        <v>42767</v>
      </c>
      <c r="B77" s="15">
        <v>12901.22</v>
      </c>
      <c r="C77" s="119">
        <v>2.8280420000000001E-2</v>
      </c>
    </row>
    <row r="78" spans="1:3" x14ac:dyDescent="0.25">
      <c r="A78" s="2">
        <v>42795</v>
      </c>
      <c r="B78" s="15">
        <v>12932.57</v>
      </c>
      <c r="C78" s="119">
        <v>2.8369800000000001E-2</v>
      </c>
    </row>
    <row r="79" spans="1:3" x14ac:dyDescent="0.25">
      <c r="A79" s="2">
        <v>42826</v>
      </c>
      <c r="B79" s="15">
        <v>12972.91</v>
      </c>
      <c r="C79" s="119">
        <v>2.8110979999999997E-2</v>
      </c>
    </row>
    <row r="80" spans="1:3" x14ac:dyDescent="0.25">
      <c r="A80" s="2">
        <v>42856</v>
      </c>
      <c r="B80" s="15">
        <v>13004.45</v>
      </c>
      <c r="C80" s="119">
        <v>2.8263880000000002E-2</v>
      </c>
    </row>
    <row r="81" spans="1:3" x14ac:dyDescent="0.25">
      <c r="A81" s="2">
        <v>42887</v>
      </c>
      <c r="B81" s="15">
        <v>13033.67</v>
      </c>
      <c r="C81" s="119">
        <v>2.8175500000000003E-2</v>
      </c>
    </row>
    <row r="82" spans="1:3" x14ac:dyDescent="0.25">
      <c r="A82" s="2">
        <v>42917</v>
      </c>
      <c r="B82" s="15">
        <v>13055.62</v>
      </c>
      <c r="C82" s="119">
        <v>2.6505890000000001E-2</v>
      </c>
    </row>
    <row r="83" spans="1:3" x14ac:dyDescent="0.25">
      <c r="A83" s="2">
        <v>42948</v>
      </c>
      <c r="B83" s="15">
        <v>13083.87</v>
      </c>
      <c r="C83" s="119">
        <v>2.8024200000000003E-2</v>
      </c>
    </row>
    <row r="84" spans="1:3" x14ac:dyDescent="0.25">
      <c r="A84" s="2">
        <v>42979</v>
      </c>
      <c r="B84" s="15">
        <v>13113.5</v>
      </c>
      <c r="C84" s="119">
        <v>2.8735339999999998E-2</v>
      </c>
    </row>
    <row r="85" spans="1:3" x14ac:dyDescent="0.25">
      <c r="A85" s="2">
        <v>43009</v>
      </c>
      <c r="B85" s="15">
        <v>13127.27</v>
      </c>
      <c r="C85" s="119">
        <v>2.604855E-2</v>
      </c>
    </row>
    <row r="86" spans="1:3" x14ac:dyDescent="0.25">
      <c r="A86" s="2">
        <v>43040</v>
      </c>
      <c r="B86" s="15">
        <v>13172.55</v>
      </c>
      <c r="C86" s="119">
        <v>2.7213020000000001E-2</v>
      </c>
    </row>
    <row r="87" spans="1:3" x14ac:dyDescent="0.25">
      <c r="A87" s="2">
        <v>43070</v>
      </c>
      <c r="B87" s="15">
        <v>13232.13</v>
      </c>
      <c r="C87" s="119">
        <v>2.9628290000000002E-2</v>
      </c>
    </row>
    <row r="88" spans="1:3" x14ac:dyDescent="0.25">
      <c r="A88" s="2">
        <v>43101</v>
      </c>
      <c r="B88" s="15">
        <v>13342.2</v>
      </c>
      <c r="C88" s="119">
        <v>3.6498240000000001E-2</v>
      </c>
    </row>
    <row r="89" spans="1:3" x14ac:dyDescent="0.25">
      <c r="A89" s="2">
        <v>43132</v>
      </c>
      <c r="B89" s="15">
        <v>13403.21</v>
      </c>
      <c r="C89" s="119">
        <v>3.8910650000000005E-2</v>
      </c>
    </row>
    <row r="90" spans="1:3" x14ac:dyDescent="0.25">
      <c r="A90" s="2">
        <v>43160</v>
      </c>
      <c r="B90" s="15">
        <v>13451.37</v>
      </c>
      <c r="C90" s="119">
        <v>4.0115449999999997E-2</v>
      </c>
    </row>
    <row r="91" spans="1:3" x14ac:dyDescent="0.25">
      <c r="A91" s="2">
        <v>43191</v>
      </c>
      <c r="B91" s="15">
        <v>13471.29</v>
      </c>
      <c r="C91" s="119">
        <v>3.841729E-2</v>
      </c>
    </row>
    <row r="92" spans="1:3" x14ac:dyDescent="0.25">
      <c r="A92" s="2">
        <v>43221</v>
      </c>
      <c r="B92" s="15">
        <v>13505.27</v>
      </c>
      <c r="C92" s="119">
        <v>3.8511049999999998E-2</v>
      </c>
    </row>
    <row r="93" spans="1:3" x14ac:dyDescent="0.25">
      <c r="A93" s="2">
        <v>43252</v>
      </c>
      <c r="B93" s="15">
        <v>13537.92</v>
      </c>
      <c r="C93" s="119">
        <v>3.868833E-2</v>
      </c>
    </row>
    <row r="94" spans="1:3" x14ac:dyDescent="0.25">
      <c r="A94" s="2">
        <v>43282</v>
      </c>
      <c r="B94" s="15">
        <v>13566.51</v>
      </c>
      <c r="C94" s="119">
        <v>3.9132220000000002E-2</v>
      </c>
    </row>
    <row r="95" spans="1:3" x14ac:dyDescent="0.25">
      <c r="A95" s="2">
        <v>43313</v>
      </c>
      <c r="B95" s="15">
        <v>13598.56</v>
      </c>
      <c r="C95" s="119">
        <v>3.9337469999999999E-2</v>
      </c>
    </row>
    <row r="96" spans="1:3" x14ac:dyDescent="0.25">
      <c r="A96" s="2">
        <v>43344</v>
      </c>
      <c r="B96" s="15">
        <v>13631.32</v>
      </c>
      <c r="C96" s="119">
        <v>3.9488219999999997E-2</v>
      </c>
    </row>
    <row r="97" spans="1:3" x14ac:dyDescent="0.25">
      <c r="A97" s="2">
        <v>43374</v>
      </c>
      <c r="B97" s="15">
        <v>13661.19</v>
      </c>
      <c r="C97" s="119">
        <v>4.067308E-2</v>
      </c>
    </row>
    <row r="98" spans="1:3" x14ac:dyDescent="0.25">
      <c r="A98" s="2">
        <v>43405</v>
      </c>
      <c r="B98" s="15">
        <v>13698.12</v>
      </c>
      <c r="C98" s="119">
        <v>3.9898669999999997E-2</v>
      </c>
    </row>
    <row r="99" spans="1:3" x14ac:dyDescent="0.25">
      <c r="A99" s="84">
        <v>43435</v>
      </c>
      <c r="B99" s="95">
        <v>13738.49</v>
      </c>
      <c r="C99" s="121">
        <v>3.8267169999999996E-2</v>
      </c>
    </row>
    <row r="100" spans="1:3" x14ac:dyDescent="0.25">
      <c r="A100" t="s">
        <v>361</v>
      </c>
      <c r="B100" s="7"/>
      <c r="C100" s="7"/>
    </row>
    <row r="101" spans="1:3" x14ac:dyDescent="0.25">
      <c r="B101" s="7"/>
      <c r="C101" s="7"/>
    </row>
    <row r="102" spans="1:3" x14ac:dyDescent="0.25">
      <c r="A102" s="6"/>
      <c r="B102" s="6" t="s">
        <v>0</v>
      </c>
      <c r="C102" s="7"/>
    </row>
    <row r="103" spans="1:3" x14ac:dyDescent="0.25">
      <c r="A103" s="3">
        <v>48.5</v>
      </c>
      <c r="B103">
        <v>-1</v>
      </c>
      <c r="C103" s="7"/>
    </row>
    <row r="104" spans="1:3" x14ac:dyDescent="0.25">
      <c r="A104" s="3">
        <v>48.5</v>
      </c>
      <c r="B104">
        <v>1</v>
      </c>
      <c r="C104" s="7"/>
    </row>
  </sheetData>
  <hyperlinks>
    <hyperlink ref="A3" location="Contents!B4" display="Return to Contents"/>
  </hyperlinks>
  <pageMargins left="0.7" right="0.7" top="0.75" bottom="0.7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L38"/>
  <sheetViews>
    <sheetView zoomScaleNormal="100" workbookViewId="0"/>
  </sheetViews>
  <sheetFormatPr defaultRowHeight="12.5" x14ac:dyDescent="0.25"/>
  <cols>
    <col min="1" max="1" width="12.7265625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ht="13" x14ac:dyDescent="0.3">
      <c r="B25" s="204" t="s">
        <v>67</v>
      </c>
      <c r="C25" s="204"/>
      <c r="D25" s="204"/>
      <c r="E25" s="204"/>
      <c r="F25" s="204"/>
    </row>
    <row r="26" spans="1:6" ht="13" x14ac:dyDescent="0.3">
      <c r="A26" s="24"/>
      <c r="B26" s="138">
        <v>2015</v>
      </c>
      <c r="C26" s="138">
        <v>2016</v>
      </c>
      <c r="D26" s="138">
        <v>2017</v>
      </c>
      <c r="E26" s="138">
        <v>2018</v>
      </c>
      <c r="F26" s="174" t="s">
        <v>398</v>
      </c>
    </row>
    <row r="27" spans="1:6" ht="13" x14ac:dyDescent="0.3">
      <c r="A27" s="25" t="s">
        <v>177</v>
      </c>
      <c r="B27" s="33">
        <v>53.353905216000001</v>
      </c>
      <c r="C27" s="33">
        <v>42.689718317000001</v>
      </c>
      <c r="D27" s="33">
        <v>43.096103077999999</v>
      </c>
      <c r="E27" s="33">
        <v>43.331259234000001</v>
      </c>
      <c r="F27" s="37">
        <v>39.472999999999999</v>
      </c>
    </row>
    <row r="28" spans="1:6" ht="13" x14ac:dyDescent="0.3">
      <c r="A28" s="25" t="s">
        <v>178</v>
      </c>
      <c r="B28" s="33">
        <v>125.98555895</v>
      </c>
      <c r="C28" s="33">
        <v>97.755460634000002</v>
      </c>
      <c r="D28" s="33">
        <v>125.89734928999999</v>
      </c>
      <c r="E28" s="33">
        <v>126.31108385</v>
      </c>
      <c r="F28" s="37">
        <v>115.65600000000001</v>
      </c>
    </row>
    <row r="29" spans="1:6" ht="13" x14ac:dyDescent="0.3">
      <c r="A29" s="25" t="s">
        <v>179</v>
      </c>
      <c r="B29" s="33">
        <v>255.11523464000001</v>
      </c>
      <c r="C29" s="33">
        <v>270.73584116000001</v>
      </c>
      <c r="D29" s="33">
        <v>246.70715146000001</v>
      </c>
      <c r="E29" s="33">
        <v>247.16951606000001</v>
      </c>
      <c r="F29" s="37">
        <v>250.46039999999999</v>
      </c>
    </row>
    <row r="30" spans="1:6" ht="13" x14ac:dyDescent="0.3">
      <c r="A30" s="25" t="s">
        <v>180</v>
      </c>
      <c r="B30" s="33">
        <v>336.06709876999997</v>
      </c>
      <c r="C30" s="33">
        <v>383.63109078000002</v>
      </c>
      <c r="D30" s="33">
        <v>356.21006670999998</v>
      </c>
      <c r="E30" s="33">
        <v>356.64708088999998</v>
      </c>
      <c r="F30" s="37">
        <v>346.51249999999999</v>
      </c>
    </row>
    <row r="31" spans="1:6" ht="13" x14ac:dyDescent="0.3">
      <c r="A31" s="25" t="s">
        <v>181</v>
      </c>
      <c r="B31" s="33">
        <v>315.33821503000001</v>
      </c>
      <c r="C31" s="33">
        <v>361.42916124999999</v>
      </c>
      <c r="D31" s="33">
        <v>331.59154087000002</v>
      </c>
      <c r="E31" s="33">
        <v>332.06662853</v>
      </c>
      <c r="F31" s="37">
        <v>323.38069999999999</v>
      </c>
    </row>
    <row r="32" spans="1:6" ht="13" x14ac:dyDescent="0.3">
      <c r="A32" s="25" t="s">
        <v>182</v>
      </c>
      <c r="B32" s="33">
        <v>223.64565174000001</v>
      </c>
      <c r="C32" s="33">
        <v>220.21794319</v>
      </c>
      <c r="D32" s="33">
        <v>182.86370049000001</v>
      </c>
      <c r="E32" s="33">
        <v>183.37486111000001</v>
      </c>
      <c r="F32" s="37">
        <v>187.51179999999999</v>
      </c>
    </row>
    <row r="33" spans="1:12" ht="13" x14ac:dyDescent="0.3">
      <c r="A33" s="24" t="s">
        <v>60</v>
      </c>
      <c r="B33" s="95">
        <f>+SUM(B27:B32)</f>
        <v>1309.505664346</v>
      </c>
      <c r="C33" s="95">
        <f>+SUM(C27:C32)</f>
        <v>1376.459215331</v>
      </c>
      <c r="D33" s="95">
        <f>+SUM(D27:D32)</f>
        <v>1286.3659118979999</v>
      </c>
      <c r="E33" s="95">
        <f>+SUM(E27:E32)</f>
        <v>1288.900429674</v>
      </c>
      <c r="F33" s="99">
        <f>+SUM(F27:F32)</f>
        <v>1262.9944</v>
      </c>
    </row>
    <row r="34" spans="1:12" x14ac:dyDescent="0.25">
      <c r="A34" t="s">
        <v>361</v>
      </c>
    </row>
    <row r="35" spans="1:12" ht="12.75" customHeight="1" x14ac:dyDescent="0.25">
      <c r="A35" s="224" t="s">
        <v>399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185"/>
    </row>
    <row r="36" spans="1:12" x14ac:dyDescent="0.2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185"/>
    </row>
    <row r="37" spans="1:12" x14ac:dyDescent="0.25">
      <c r="A37" s="40" t="s">
        <v>299</v>
      </c>
    </row>
    <row r="38" spans="1:12" x14ac:dyDescent="0.25">
      <c r="A38" s="161" t="s">
        <v>293</v>
      </c>
      <c r="B38" s="225" t="s">
        <v>294</v>
      </c>
      <c r="C38" s="225"/>
      <c r="D38" s="225"/>
      <c r="E38" s="225"/>
      <c r="F38" s="225"/>
      <c r="G38" s="160" t="s">
        <v>295</v>
      </c>
    </row>
  </sheetData>
  <mergeCells count="3">
    <mergeCell ref="B25:F25"/>
    <mergeCell ref="A35:K36"/>
    <mergeCell ref="B38:F38"/>
  </mergeCells>
  <hyperlinks>
    <hyperlink ref="A3" location="Contents!B4" display="Return to Contents"/>
    <hyperlink ref="B38" r:id="rId1"/>
  </hyperlinks>
  <pageMargins left="0.7" right="0.7" top="0.75" bottom="0.75" header="0.3" footer="0.3"/>
  <pageSetup orientation="landscape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L38"/>
  <sheetViews>
    <sheetView zoomScaleNormal="100" workbookViewId="0"/>
  </sheetViews>
  <sheetFormatPr defaultRowHeight="12.5" x14ac:dyDescent="0.25"/>
  <cols>
    <col min="1" max="1" width="12.7265625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ht="13" x14ac:dyDescent="0.3">
      <c r="B25" s="204" t="s">
        <v>68</v>
      </c>
      <c r="C25" s="204"/>
      <c r="D25" s="204"/>
      <c r="E25" s="204"/>
      <c r="F25" s="204"/>
    </row>
    <row r="26" spans="1:6" ht="13" x14ac:dyDescent="0.3">
      <c r="A26" s="24"/>
      <c r="B26" s="137" t="s">
        <v>400</v>
      </c>
      <c r="C26" s="137" t="s">
        <v>401</v>
      </c>
      <c r="D26" s="137" t="s">
        <v>402</v>
      </c>
      <c r="E26" s="137" t="s">
        <v>403</v>
      </c>
      <c r="F26" s="174" t="s">
        <v>404</v>
      </c>
    </row>
    <row r="27" spans="1:6" ht="13" x14ac:dyDescent="0.3">
      <c r="A27" s="25" t="s">
        <v>183</v>
      </c>
      <c r="B27" s="33">
        <v>220.44996603999999</v>
      </c>
      <c r="C27" s="33">
        <v>226.99519315000001</v>
      </c>
      <c r="D27" s="33">
        <v>197.23451503999999</v>
      </c>
      <c r="E27" s="33">
        <v>243.36463282</v>
      </c>
      <c r="F27" s="37">
        <v>256.94930105999998</v>
      </c>
    </row>
    <row r="28" spans="1:6" ht="13" x14ac:dyDescent="0.3">
      <c r="A28" s="25" t="s">
        <v>184</v>
      </c>
      <c r="B28" s="33">
        <v>613.95444449000001</v>
      </c>
      <c r="C28" s="33">
        <v>445.14285796000001</v>
      </c>
      <c r="D28" s="33">
        <v>415.75521348000001</v>
      </c>
      <c r="E28" s="33">
        <v>485.15319199999999</v>
      </c>
      <c r="F28" s="37">
        <v>514.81385582999997</v>
      </c>
    </row>
    <row r="29" spans="1:6" ht="13" x14ac:dyDescent="0.3">
      <c r="A29" s="25" t="s">
        <v>185</v>
      </c>
      <c r="B29" s="33">
        <v>705.22987741999998</v>
      </c>
      <c r="C29" s="33">
        <v>581.24577615999999</v>
      </c>
      <c r="D29" s="33">
        <v>756.69861555</v>
      </c>
      <c r="E29" s="33">
        <v>766.77735847999998</v>
      </c>
      <c r="F29" s="37">
        <v>762.40477958999998</v>
      </c>
    </row>
    <row r="30" spans="1:6" ht="13" x14ac:dyDescent="0.3">
      <c r="A30" s="25" t="s">
        <v>186</v>
      </c>
      <c r="B30" s="33">
        <v>889.88506514999995</v>
      </c>
      <c r="C30" s="33">
        <v>869.88121919000002</v>
      </c>
      <c r="D30" s="33">
        <v>850.26664846999995</v>
      </c>
      <c r="E30" s="33">
        <v>844.28042373999995</v>
      </c>
      <c r="F30" s="37">
        <v>887.52660000000003</v>
      </c>
    </row>
    <row r="31" spans="1:6" ht="13" x14ac:dyDescent="0.3">
      <c r="A31" s="25" t="s">
        <v>187</v>
      </c>
      <c r="B31" s="33">
        <v>866.69857182999999</v>
      </c>
      <c r="C31" s="33">
        <v>627.08695911999996</v>
      </c>
      <c r="D31" s="33">
        <v>682.38629286000003</v>
      </c>
      <c r="E31" s="33">
        <v>680.21174999000004</v>
      </c>
      <c r="F31" s="37">
        <v>746.61919999999998</v>
      </c>
    </row>
    <row r="32" spans="1:6" ht="13" x14ac:dyDescent="0.3">
      <c r="A32" s="25" t="s">
        <v>188</v>
      </c>
      <c r="B32" s="33">
        <v>583.54586855000002</v>
      </c>
      <c r="C32" s="33">
        <v>449.06536534000003</v>
      </c>
      <c r="D32" s="33">
        <v>551.05949040999997</v>
      </c>
      <c r="E32" s="33">
        <v>556.11574703999997</v>
      </c>
      <c r="F32" s="37">
        <v>557.48940000000005</v>
      </c>
    </row>
    <row r="33" spans="1:12" ht="13" x14ac:dyDescent="0.3">
      <c r="A33" s="24" t="s">
        <v>59</v>
      </c>
      <c r="B33" s="95">
        <f>+SUM(B27:B32)</f>
        <v>3879.7637934799995</v>
      </c>
      <c r="C33" s="95">
        <f>+SUM(C27:C32)</f>
        <v>3199.4173709199999</v>
      </c>
      <c r="D33" s="95">
        <f>+SUM(D27:D32)</f>
        <v>3453.4007758099997</v>
      </c>
      <c r="E33" s="95">
        <f>+SUM(E27:E32)</f>
        <v>3575.9031040699997</v>
      </c>
      <c r="F33" s="99">
        <f>+SUM(F27:F32)</f>
        <v>3725.8031364799999</v>
      </c>
    </row>
    <row r="34" spans="1:12" x14ac:dyDescent="0.25">
      <c r="A34" t="s">
        <v>361</v>
      </c>
    </row>
    <row r="35" spans="1:12" ht="12.75" customHeight="1" x14ac:dyDescent="0.25">
      <c r="A35" s="224" t="s">
        <v>405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185"/>
    </row>
    <row r="36" spans="1:12" x14ac:dyDescent="0.2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185"/>
    </row>
    <row r="37" spans="1:12" x14ac:dyDescent="0.25">
      <c r="A37" s="40" t="s">
        <v>299</v>
      </c>
    </row>
    <row r="38" spans="1:12" x14ac:dyDescent="0.25">
      <c r="A38" s="161" t="s">
        <v>293</v>
      </c>
      <c r="B38" s="225" t="s">
        <v>294</v>
      </c>
      <c r="C38" s="225"/>
      <c r="D38" s="225"/>
      <c r="E38" s="225"/>
      <c r="F38" s="225"/>
      <c r="G38" s="160" t="s">
        <v>295</v>
      </c>
    </row>
  </sheetData>
  <mergeCells count="3">
    <mergeCell ref="B25:F25"/>
    <mergeCell ref="A35:K36"/>
    <mergeCell ref="B38:F38"/>
  </mergeCells>
  <hyperlinks>
    <hyperlink ref="A3" location="Contents!B4" display="Return to Contents"/>
    <hyperlink ref="B38" r:id="rId1"/>
  </hyperlinks>
  <pageMargins left="0.7" right="0.7" top="0.75" bottom="0.75" header="0.3" footer="0.3"/>
  <pageSetup orientation="landscape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D77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4" x14ac:dyDescent="0.25">
      <c r="A25" s="12" t="s">
        <v>211</v>
      </c>
      <c r="B25" s="12" t="s">
        <v>213</v>
      </c>
      <c r="C25" s="12"/>
      <c r="D25" s="12" t="s">
        <v>212</v>
      </c>
    </row>
    <row r="26" spans="1:4" x14ac:dyDescent="0.25">
      <c r="A26" t="s">
        <v>214</v>
      </c>
      <c r="B26" t="s">
        <v>216</v>
      </c>
      <c r="C26" s="19"/>
      <c r="D26" t="s">
        <v>215</v>
      </c>
    </row>
    <row r="27" spans="1:4" x14ac:dyDescent="0.25">
      <c r="A27" s="19" t="s">
        <v>217</v>
      </c>
      <c r="B27" s="19" t="s">
        <v>219</v>
      </c>
      <c r="D27" s="19" t="s">
        <v>218</v>
      </c>
    </row>
    <row r="28" spans="1:4" x14ac:dyDescent="0.25">
      <c r="A28" t="s">
        <v>220</v>
      </c>
      <c r="B28" t="s">
        <v>221</v>
      </c>
      <c r="D28" t="s">
        <v>218</v>
      </c>
    </row>
    <row r="29" spans="1:4" x14ac:dyDescent="0.25">
      <c r="A29" t="s">
        <v>222</v>
      </c>
      <c r="B29" t="s">
        <v>223</v>
      </c>
      <c r="D29" t="s">
        <v>215</v>
      </c>
    </row>
    <row r="30" spans="1:4" x14ac:dyDescent="0.25">
      <c r="A30" t="s">
        <v>224</v>
      </c>
      <c r="B30" t="s">
        <v>216</v>
      </c>
      <c r="D30" t="s">
        <v>215</v>
      </c>
    </row>
    <row r="31" spans="1:4" x14ac:dyDescent="0.25">
      <c r="A31" t="s">
        <v>225</v>
      </c>
      <c r="B31" t="s">
        <v>223</v>
      </c>
      <c r="D31" t="s">
        <v>215</v>
      </c>
    </row>
    <row r="32" spans="1:4" x14ac:dyDescent="0.25">
      <c r="A32" t="s">
        <v>226</v>
      </c>
      <c r="B32" t="s">
        <v>228</v>
      </c>
      <c r="D32" t="s">
        <v>227</v>
      </c>
    </row>
    <row r="33" spans="1:4" x14ac:dyDescent="0.25">
      <c r="A33" t="s">
        <v>229</v>
      </c>
      <c r="B33" t="s">
        <v>230</v>
      </c>
      <c r="D33" t="s">
        <v>218</v>
      </c>
    </row>
    <row r="34" spans="1:4" x14ac:dyDescent="0.25">
      <c r="A34" t="s">
        <v>231</v>
      </c>
      <c r="B34" t="s">
        <v>230</v>
      </c>
      <c r="D34" t="s">
        <v>218</v>
      </c>
    </row>
    <row r="35" spans="1:4" x14ac:dyDescent="0.25">
      <c r="A35" t="s">
        <v>232</v>
      </c>
      <c r="B35" t="s">
        <v>230</v>
      </c>
      <c r="D35" t="s">
        <v>218</v>
      </c>
    </row>
    <row r="36" spans="1:4" x14ac:dyDescent="0.25">
      <c r="A36" t="s">
        <v>233</v>
      </c>
      <c r="B36" t="s">
        <v>230</v>
      </c>
      <c r="D36" t="s">
        <v>218</v>
      </c>
    </row>
    <row r="37" spans="1:4" x14ac:dyDescent="0.25">
      <c r="A37" t="s">
        <v>234</v>
      </c>
      <c r="B37" t="s">
        <v>216</v>
      </c>
      <c r="D37" t="s">
        <v>215</v>
      </c>
    </row>
    <row r="38" spans="1:4" x14ac:dyDescent="0.25">
      <c r="A38" t="s">
        <v>235</v>
      </c>
      <c r="B38" t="s">
        <v>237</v>
      </c>
      <c r="D38" t="s">
        <v>236</v>
      </c>
    </row>
    <row r="39" spans="1:4" x14ac:dyDescent="0.25">
      <c r="A39" t="s">
        <v>238</v>
      </c>
      <c r="B39" t="s">
        <v>223</v>
      </c>
      <c r="D39" t="s">
        <v>215</v>
      </c>
    </row>
    <row r="40" spans="1:4" x14ac:dyDescent="0.25">
      <c r="A40" t="s">
        <v>239</v>
      </c>
      <c r="B40" t="s">
        <v>240</v>
      </c>
      <c r="D40" t="s">
        <v>236</v>
      </c>
    </row>
    <row r="41" spans="1:4" x14ac:dyDescent="0.25">
      <c r="A41" t="s">
        <v>241</v>
      </c>
      <c r="B41" t="s">
        <v>240</v>
      </c>
      <c r="D41" t="s">
        <v>236</v>
      </c>
    </row>
    <row r="42" spans="1:4" x14ac:dyDescent="0.25">
      <c r="A42" t="s">
        <v>242</v>
      </c>
      <c r="B42" t="s">
        <v>237</v>
      </c>
      <c r="D42" t="s">
        <v>236</v>
      </c>
    </row>
    <row r="43" spans="1:4" x14ac:dyDescent="0.25">
      <c r="A43" t="s">
        <v>243</v>
      </c>
      <c r="B43" t="s">
        <v>219</v>
      </c>
      <c r="D43" t="s">
        <v>218</v>
      </c>
    </row>
    <row r="44" spans="1:4" x14ac:dyDescent="0.25">
      <c r="A44" t="s">
        <v>244</v>
      </c>
      <c r="B44" t="s">
        <v>221</v>
      </c>
      <c r="D44" t="s">
        <v>218</v>
      </c>
    </row>
    <row r="45" spans="1:4" x14ac:dyDescent="0.25">
      <c r="A45" t="s">
        <v>245</v>
      </c>
      <c r="B45" t="s">
        <v>228</v>
      </c>
      <c r="D45" t="s">
        <v>227</v>
      </c>
    </row>
    <row r="46" spans="1:4" x14ac:dyDescent="0.25">
      <c r="A46" t="s">
        <v>246</v>
      </c>
      <c r="B46" t="s">
        <v>230</v>
      </c>
      <c r="D46" t="s">
        <v>218</v>
      </c>
    </row>
    <row r="47" spans="1:4" x14ac:dyDescent="0.25">
      <c r="A47" t="s">
        <v>247</v>
      </c>
      <c r="B47" t="s">
        <v>228</v>
      </c>
      <c r="D47" t="s">
        <v>227</v>
      </c>
    </row>
    <row r="48" spans="1:4" x14ac:dyDescent="0.25">
      <c r="A48" t="s">
        <v>248</v>
      </c>
      <c r="B48" t="s">
        <v>240</v>
      </c>
      <c r="D48" t="s">
        <v>236</v>
      </c>
    </row>
    <row r="49" spans="1:4" x14ac:dyDescent="0.25">
      <c r="A49" t="s">
        <v>249</v>
      </c>
      <c r="B49" t="s">
        <v>237</v>
      </c>
      <c r="D49" t="s">
        <v>236</v>
      </c>
    </row>
    <row r="50" spans="1:4" x14ac:dyDescent="0.25">
      <c r="A50" t="s">
        <v>250</v>
      </c>
      <c r="B50" t="s">
        <v>237</v>
      </c>
      <c r="D50" t="s">
        <v>236</v>
      </c>
    </row>
    <row r="51" spans="1:4" x14ac:dyDescent="0.25">
      <c r="A51" t="s">
        <v>251</v>
      </c>
      <c r="B51" t="s">
        <v>219</v>
      </c>
      <c r="D51" t="s">
        <v>218</v>
      </c>
    </row>
    <row r="52" spans="1:4" x14ac:dyDescent="0.25">
      <c r="A52" t="s">
        <v>252</v>
      </c>
      <c r="B52" t="s">
        <v>223</v>
      </c>
      <c r="D52" t="s">
        <v>215</v>
      </c>
    </row>
    <row r="53" spans="1:4" x14ac:dyDescent="0.25">
      <c r="A53" t="s">
        <v>253</v>
      </c>
      <c r="B53" t="s">
        <v>230</v>
      </c>
      <c r="D53" t="s">
        <v>218</v>
      </c>
    </row>
    <row r="54" spans="1:4" x14ac:dyDescent="0.25">
      <c r="A54" t="s">
        <v>254</v>
      </c>
      <c r="B54" t="s">
        <v>237</v>
      </c>
      <c r="D54" t="s">
        <v>236</v>
      </c>
    </row>
    <row r="55" spans="1:4" x14ac:dyDescent="0.25">
      <c r="A55" t="s">
        <v>255</v>
      </c>
      <c r="B55" t="s">
        <v>237</v>
      </c>
      <c r="D55" t="s">
        <v>236</v>
      </c>
    </row>
    <row r="56" spans="1:4" x14ac:dyDescent="0.25">
      <c r="A56" t="s">
        <v>256</v>
      </c>
      <c r="B56" t="s">
        <v>228</v>
      </c>
      <c r="D56" t="s">
        <v>227</v>
      </c>
    </row>
    <row r="57" spans="1:4" x14ac:dyDescent="0.25">
      <c r="A57" t="s">
        <v>257</v>
      </c>
      <c r="B57" t="s">
        <v>258</v>
      </c>
      <c r="D57" t="s">
        <v>227</v>
      </c>
    </row>
    <row r="58" spans="1:4" x14ac:dyDescent="0.25">
      <c r="A58" t="s">
        <v>259</v>
      </c>
      <c r="B58" t="s">
        <v>223</v>
      </c>
      <c r="D58" t="s">
        <v>215</v>
      </c>
    </row>
    <row r="59" spans="1:4" x14ac:dyDescent="0.25">
      <c r="A59" t="s">
        <v>260</v>
      </c>
      <c r="B59" t="s">
        <v>223</v>
      </c>
      <c r="D59" t="s">
        <v>215</v>
      </c>
    </row>
    <row r="60" spans="1:4" x14ac:dyDescent="0.25">
      <c r="A60" t="s">
        <v>261</v>
      </c>
      <c r="B60" t="s">
        <v>258</v>
      </c>
      <c r="D60" t="s">
        <v>227</v>
      </c>
    </row>
    <row r="61" spans="1:4" x14ac:dyDescent="0.25">
      <c r="A61" t="s">
        <v>262</v>
      </c>
      <c r="B61" t="s">
        <v>240</v>
      </c>
      <c r="D61" t="s">
        <v>236</v>
      </c>
    </row>
    <row r="62" spans="1:4" x14ac:dyDescent="0.25">
      <c r="A62" t="s">
        <v>263</v>
      </c>
      <c r="B62" t="s">
        <v>221</v>
      </c>
      <c r="D62" t="s">
        <v>218</v>
      </c>
    </row>
    <row r="63" spans="1:4" x14ac:dyDescent="0.25">
      <c r="A63" t="s">
        <v>264</v>
      </c>
      <c r="B63" t="s">
        <v>216</v>
      </c>
      <c r="D63" t="s">
        <v>215</v>
      </c>
    </row>
    <row r="64" spans="1:4" x14ac:dyDescent="0.25">
      <c r="A64" t="s">
        <v>265</v>
      </c>
      <c r="B64" t="s">
        <v>258</v>
      </c>
      <c r="D64" t="s">
        <v>227</v>
      </c>
    </row>
    <row r="65" spans="1:4" x14ac:dyDescent="0.25">
      <c r="A65" t="s">
        <v>266</v>
      </c>
      <c r="B65" t="s">
        <v>228</v>
      </c>
      <c r="D65" t="s">
        <v>227</v>
      </c>
    </row>
    <row r="66" spans="1:4" x14ac:dyDescent="0.25">
      <c r="A66" t="s">
        <v>267</v>
      </c>
      <c r="B66" t="s">
        <v>230</v>
      </c>
      <c r="D66" t="s">
        <v>218</v>
      </c>
    </row>
    <row r="67" spans="1:4" x14ac:dyDescent="0.25">
      <c r="A67" t="s">
        <v>268</v>
      </c>
      <c r="B67" t="s">
        <v>237</v>
      </c>
      <c r="D67" t="s">
        <v>236</v>
      </c>
    </row>
    <row r="68" spans="1:4" x14ac:dyDescent="0.25">
      <c r="A68" t="s">
        <v>269</v>
      </c>
      <c r="B68" t="s">
        <v>219</v>
      </c>
      <c r="D68" t="s">
        <v>218</v>
      </c>
    </row>
    <row r="69" spans="1:4" x14ac:dyDescent="0.25">
      <c r="A69" t="s">
        <v>270</v>
      </c>
      <c r="B69" t="s">
        <v>221</v>
      </c>
      <c r="D69" t="s">
        <v>218</v>
      </c>
    </row>
    <row r="70" spans="1:4" x14ac:dyDescent="0.25">
      <c r="A70" t="s">
        <v>271</v>
      </c>
      <c r="B70" t="s">
        <v>223</v>
      </c>
      <c r="D70" t="s">
        <v>215</v>
      </c>
    </row>
    <row r="71" spans="1:4" x14ac:dyDescent="0.25">
      <c r="A71" t="s">
        <v>272</v>
      </c>
      <c r="B71" t="s">
        <v>230</v>
      </c>
      <c r="D71" t="s">
        <v>218</v>
      </c>
    </row>
    <row r="72" spans="1:4" x14ac:dyDescent="0.25">
      <c r="A72" t="s">
        <v>273</v>
      </c>
      <c r="B72" t="s">
        <v>228</v>
      </c>
      <c r="D72" t="s">
        <v>227</v>
      </c>
    </row>
    <row r="73" spans="1:4" x14ac:dyDescent="0.25">
      <c r="A73" t="s">
        <v>274</v>
      </c>
      <c r="B73" t="s">
        <v>216</v>
      </c>
      <c r="D73" t="s">
        <v>215</v>
      </c>
    </row>
    <row r="74" spans="1:4" x14ac:dyDescent="0.25">
      <c r="A74" t="s">
        <v>275</v>
      </c>
      <c r="B74" t="s">
        <v>240</v>
      </c>
      <c r="D74" t="s">
        <v>236</v>
      </c>
    </row>
    <row r="75" spans="1:4" x14ac:dyDescent="0.25">
      <c r="A75" t="s">
        <v>276</v>
      </c>
      <c r="B75" t="s">
        <v>230</v>
      </c>
      <c r="D75" t="s">
        <v>218</v>
      </c>
    </row>
    <row r="76" spans="1:4" x14ac:dyDescent="0.25">
      <c r="A76" s="12" t="s">
        <v>277</v>
      </c>
      <c r="B76" s="12" t="s">
        <v>223</v>
      </c>
      <c r="C76" s="12"/>
      <c r="D76" s="12" t="s">
        <v>215</v>
      </c>
    </row>
    <row r="77" spans="1:4" x14ac:dyDescent="0.25">
      <c r="A77" t="s">
        <v>361</v>
      </c>
    </row>
  </sheetData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J105"/>
  <sheetViews>
    <sheetView workbookViewId="0"/>
  </sheetViews>
  <sheetFormatPr defaultRowHeight="12.5" x14ac:dyDescent="0.25"/>
  <cols>
    <col min="1" max="1" width="9.1796875" style="2"/>
    <col min="2" max="4" width="9.1796875" style="7"/>
  </cols>
  <sheetData>
    <row r="2" spans="1:7" ht="15.5" x14ac:dyDescent="0.35">
      <c r="A2" s="63" t="s">
        <v>360</v>
      </c>
      <c r="G2" s="1"/>
    </row>
    <row r="3" spans="1:7" x14ac:dyDescent="0.25">
      <c r="A3" s="29" t="s">
        <v>32</v>
      </c>
    </row>
    <row r="25" spans="1:10" x14ac:dyDescent="0.25">
      <c r="B25" s="7" t="s">
        <v>85</v>
      </c>
      <c r="F25" s="126"/>
      <c r="G25" s="126"/>
      <c r="H25" s="126"/>
      <c r="I25" s="126"/>
      <c r="J25" s="126"/>
    </row>
    <row r="26" spans="1:10" x14ac:dyDescent="0.25">
      <c r="B26" s="44"/>
      <c r="C26" s="44" t="s">
        <v>56</v>
      </c>
      <c r="D26"/>
      <c r="E26" s="101" t="s">
        <v>8</v>
      </c>
      <c r="F26" s="126"/>
      <c r="G26" s="126"/>
      <c r="H26" s="126"/>
      <c r="I26" s="126"/>
      <c r="J26" s="126"/>
    </row>
    <row r="27" spans="1:10" x14ac:dyDescent="0.25">
      <c r="A27" s="5" t="s">
        <v>2</v>
      </c>
      <c r="B27" s="45" t="s">
        <v>19</v>
      </c>
      <c r="C27" s="45" t="s">
        <v>57</v>
      </c>
      <c r="D27"/>
      <c r="E27" s="102" t="s">
        <v>104</v>
      </c>
      <c r="F27" s="126"/>
      <c r="G27" s="126"/>
      <c r="H27" s="126"/>
      <c r="I27" s="126"/>
      <c r="J27" s="126"/>
    </row>
    <row r="28" spans="1:10" x14ac:dyDescent="0.25">
      <c r="A28" s="2">
        <v>41275</v>
      </c>
      <c r="B28" s="7">
        <v>3.9085000000000001</v>
      </c>
      <c r="C28" s="7">
        <v>2.3995238095238096</v>
      </c>
      <c r="D28"/>
      <c r="E28" s="103">
        <f>B28-C28</f>
        <v>1.5089761904761905</v>
      </c>
      <c r="F28" s="10"/>
      <c r="G28" s="2"/>
    </row>
    <row r="29" spans="1:10" x14ac:dyDescent="0.25">
      <c r="A29" s="2">
        <v>41306</v>
      </c>
      <c r="B29" s="7">
        <v>4.1105</v>
      </c>
      <c r="C29" s="7">
        <v>2.4154761904761903</v>
      </c>
      <c r="D29"/>
      <c r="E29" s="104">
        <f t="shared" ref="E29:E92" si="0">B29-C29</f>
        <v>1.6950238095238097</v>
      </c>
    </row>
    <row r="30" spans="1:10" x14ac:dyDescent="0.25">
      <c r="A30" s="2">
        <v>41334</v>
      </c>
      <c r="B30" s="7">
        <v>4.0677500000000002</v>
      </c>
      <c r="C30" s="7">
        <v>2.4102380952380953</v>
      </c>
      <c r="D30"/>
      <c r="E30" s="104">
        <f t="shared" si="0"/>
        <v>1.6575119047619049</v>
      </c>
    </row>
    <row r="31" spans="1:10" x14ac:dyDescent="0.25">
      <c r="A31" s="2">
        <v>41365</v>
      </c>
      <c r="B31" s="7">
        <v>3.93</v>
      </c>
      <c r="C31" s="7">
        <v>2.3690476190476191</v>
      </c>
      <c r="D31"/>
      <c r="E31" s="104">
        <f t="shared" si="0"/>
        <v>1.5609523809523811</v>
      </c>
    </row>
    <row r="32" spans="1:10" x14ac:dyDescent="0.25">
      <c r="A32" s="2">
        <v>41395</v>
      </c>
      <c r="B32" s="7">
        <v>3.87025</v>
      </c>
      <c r="C32" s="7">
        <v>2.3849999999999998</v>
      </c>
      <c r="D32"/>
      <c r="E32" s="104">
        <f t="shared" si="0"/>
        <v>1.4852500000000002</v>
      </c>
    </row>
    <row r="33" spans="1:5" x14ac:dyDescent="0.25">
      <c r="A33" s="2">
        <v>41426</v>
      </c>
      <c r="B33" s="7">
        <v>3.8492500000000001</v>
      </c>
      <c r="C33" s="7">
        <v>2.3492857142857142</v>
      </c>
      <c r="D33"/>
      <c r="E33" s="104">
        <f t="shared" si="0"/>
        <v>1.4999642857142859</v>
      </c>
    </row>
    <row r="34" spans="1:5" x14ac:dyDescent="0.25">
      <c r="A34" s="2">
        <v>41456</v>
      </c>
      <c r="B34" s="7">
        <v>3.8660000000000001</v>
      </c>
      <c r="C34" s="7">
        <v>2.4726190476190477</v>
      </c>
      <c r="D34"/>
      <c r="E34" s="104">
        <f t="shared" si="0"/>
        <v>1.3933809523809524</v>
      </c>
    </row>
    <row r="35" spans="1:5" x14ac:dyDescent="0.25">
      <c r="A35" s="2">
        <v>41487</v>
      </c>
      <c r="B35" s="7">
        <v>3.9045000000000001</v>
      </c>
      <c r="C35" s="7">
        <v>2.5285714285714285</v>
      </c>
      <c r="D35"/>
      <c r="E35" s="104">
        <f t="shared" si="0"/>
        <v>1.3759285714285716</v>
      </c>
    </row>
    <row r="36" spans="1:5" x14ac:dyDescent="0.25">
      <c r="A36" s="2">
        <v>41518</v>
      </c>
      <c r="B36" s="7">
        <v>3.9607999999999999</v>
      </c>
      <c r="C36" s="7">
        <v>2.5166666666666666</v>
      </c>
      <c r="D36"/>
      <c r="E36" s="104">
        <f t="shared" si="0"/>
        <v>1.4441333333333333</v>
      </c>
    </row>
    <row r="37" spans="1:5" x14ac:dyDescent="0.25">
      <c r="A37" s="2">
        <v>41548</v>
      </c>
      <c r="B37" s="7">
        <v>3.8847500000000004</v>
      </c>
      <c r="C37" s="7">
        <v>2.3907142857142856</v>
      </c>
      <c r="D37"/>
      <c r="E37" s="104">
        <f t="shared" si="0"/>
        <v>1.4940357142857148</v>
      </c>
    </row>
    <row r="38" spans="1:5" x14ac:dyDescent="0.25">
      <c r="A38" s="2">
        <v>41579</v>
      </c>
      <c r="B38" s="7">
        <v>3.8387500000000001</v>
      </c>
      <c r="C38" s="7">
        <v>2.2219047619047618</v>
      </c>
      <c r="D38"/>
      <c r="E38" s="104">
        <f t="shared" si="0"/>
        <v>1.6168452380952383</v>
      </c>
    </row>
    <row r="39" spans="1:5" x14ac:dyDescent="0.25">
      <c r="A39" s="2">
        <v>41609</v>
      </c>
      <c r="B39" s="7">
        <v>3.8818000000000001</v>
      </c>
      <c r="C39" s="7">
        <v>2.2457142857142856</v>
      </c>
      <c r="D39"/>
      <c r="E39" s="104">
        <f t="shared" si="0"/>
        <v>1.6360857142857146</v>
      </c>
    </row>
    <row r="40" spans="1:5" x14ac:dyDescent="0.25">
      <c r="A40" s="2">
        <v>41640</v>
      </c>
      <c r="B40" s="7">
        <v>3.8932500000000001</v>
      </c>
      <c r="C40" s="7">
        <v>2.2280952380952379</v>
      </c>
      <c r="D40"/>
      <c r="E40" s="104">
        <f t="shared" si="0"/>
        <v>1.6651547619047622</v>
      </c>
    </row>
    <row r="41" spans="1:5" x14ac:dyDescent="0.25">
      <c r="A41" s="2">
        <v>41671</v>
      </c>
      <c r="B41" s="7">
        <v>3.9835000000000003</v>
      </c>
      <c r="C41" s="7">
        <v>2.3657142857142857</v>
      </c>
      <c r="D41"/>
      <c r="E41" s="104">
        <f t="shared" si="0"/>
        <v>1.6177857142857146</v>
      </c>
    </row>
    <row r="42" spans="1:5" x14ac:dyDescent="0.25">
      <c r="A42" s="2">
        <v>41699</v>
      </c>
      <c r="B42" s="7">
        <v>4.0006000000000004</v>
      </c>
      <c r="C42" s="7">
        <v>2.3830952380952382</v>
      </c>
      <c r="D42"/>
      <c r="E42" s="104">
        <f t="shared" si="0"/>
        <v>1.6175047619047622</v>
      </c>
    </row>
    <row r="43" spans="1:5" x14ac:dyDescent="0.25">
      <c r="A43" s="2">
        <v>41730</v>
      </c>
      <c r="B43" s="7">
        <v>3.9642500000000003</v>
      </c>
      <c r="C43" s="7">
        <v>2.3845238095238095</v>
      </c>
      <c r="D43"/>
      <c r="E43" s="104">
        <f t="shared" si="0"/>
        <v>1.5797261904761908</v>
      </c>
    </row>
    <row r="44" spans="1:5" x14ac:dyDescent="0.25">
      <c r="A44" s="2">
        <v>41760</v>
      </c>
      <c r="B44" s="7">
        <v>3.9427499999999998</v>
      </c>
      <c r="C44" s="7">
        <v>2.3954761904761903</v>
      </c>
      <c r="D44"/>
      <c r="E44" s="104">
        <f t="shared" si="0"/>
        <v>1.5472738095238094</v>
      </c>
    </row>
    <row r="45" spans="1:5" x14ac:dyDescent="0.25">
      <c r="A45" s="2">
        <v>41791</v>
      </c>
      <c r="B45" s="7">
        <v>3.9062000000000001</v>
      </c>
      <c r="C45" s="7">
        <v>2.4407142857142858</v>
      </c>
      <c r="D45"/>
      <c r="E45" s="104">
        <f t="shared" si="0"/>
        <v>1.4654857142857143</v>
      </c>
    </row>
    <row r="46" spans="1:5" x14ac:dyDescent="0.25">
      <c r="A46" s="2">
        <v>41821</v>
      </c>
      <c r="B46" s="7">
        <v>3.8835000000000002</v>
      </c>
      <c r="C46" s="7">
        <v>2.41</v>
      </c>
      <c r="D46"/>
      <c r="E46" s="104">
        <f t="shared" si="0"/>
        <v>1.4735</v>
      </c>
    </row>
    <row r="47" spans="1:5" x14ac:dyDescent="0.25">
      <c r="A47" s="2">
        <v>41852</v>
      </c>
      <c r="B47" s="7">
        <v>3.8380000000000001</v>
      </c>
      <c r="C47" s="7">
        <v>2.2764285714285712</v>
      </c>
      <c r="D47"/>
      <c r="E47" s="104">
        <f t="shared" si="0"/>
        <v>1.5615714285714288</v>
      </c>
    </row>
    <row r="48" spans="1:5" x14ac:dyDescent="0.25">
      <c r="A48" s="2">
        <v>41883</v>
      </c>
      <c r="B48" s="7">
        <v>3.7924000000000002</v>
      </c>
      <c r="C48" s="7">
        <v>2.1966666666666668</v>
      </c>
      <c r="D48"/>
      <c r="E48" s="104">
        <f t="shared" si="0"/>
        <v>1.5957333333333334</v>
      </c>
    </row>
    <row r="49" spans="1:5" x14ac:dyDescent="0.25">
      <c r="A49" s="2">
        <v>41913</v>
      </c>
      <c r="B49" s="7">
        <v>3.6805000000000003</v>
      </c>
      <c r="C49" s="7">
        <v>2.0235714285714286</v>
      </c>
      <c r="D49"/>
      <c r="E49" s="104">
        <f t="shared" si="0"/>
        <v>1.6569285714285718</v>
      </c>
    </row>
    <row r="50" spans="1:5" x14ac:dyDescent="0.25">
      <c r="A50" s="2">
        <v>41944</v>
      </c>
      <c r="B50" s="7">
        <v>3.6472500000000001</v>
      </c>
      <c r="C50" s="7">
        <v>1.8014285714285714</v>
      </c>
      <c r="D50"/>
      <c r="E50" s="104">
        <f t="shared" si="0"/>
        <v>1.8458214285714287</v>
      </c>
    </row>
    <row r="51" spans="1:5" x14ac:dyDescent="0.25">
      <c r="A51" s="2">
        <v>41974</v>
      </c>
      <c r="B51" s="7">
        <v>3.4106000000000001</v>
      </c>
      <c r="C51" s="7">
        <v>1.4452380952380952</v>
      </c>
      <c r="D51"/>
      <c r="E51" s="104">
        <f t="shared" si="0"/>
        <v>1.9653619047619049</v>
      </c>
    </row>
    <row r="52" spans="1:5" x14ac:dyDescent="0.25">
      <c r="A52" s="2">
        <v>42005</v>
      </c>
      <c r="B52" s="7">
        <v>2.9972500000000002</v>
      </c>
      <c r="C52" s="7">
        <v>1.1190476190476191</v>
      </c>
      <c r="D52"/>
      <c r="E52" s="104">
        <f t="shared" si="0"/>
        <v>1.8782023809523811</v>
      </c>
    </row>
    <row r="53" spans="1:5" x14ac:dyDescent="0.25">
      <c r="A53" s="2">
        <v>42036</v>
      </c>
      <c r="B53" s="7">
        <v>2.8577499999999998</v>
      </c>
      <c r="C53" s="7">
        <v>1.1647619047619047</v>
      </c>
      <c r="D53"/>
      <c r="E53" s="104">
        <f t="shared" si="0"/>
        <v>1.6929880952380951</v>
      </c>
    </row>
    <row r="54" spans="1:5" x14ac:dyDescent="0.25">
      <c r="A54" s="2">
        <v>42064</v>
      </c>
      <c r="B54" s="7">
        <v>2.8969999999999998</v>
      </c>
      <c r="C54" s="7">
        <v>1.1426190476190476</v>
      </c>
      <c r="D54"/>
      <c r="E54" s="104">
        <f t="shared" si="0"/>
        <v>1.7543809523809522</v>
      </c>
    </row>
    <row r="55" spans="1:5" x14ac:dyDescent="0.25">
      <c r="A55" s="2">
        <v>42095</v>
      </c>
      <c r="B55" s="7">
        <v>2.7822500000000003</v>
      </c>
      <c r="C55" s="7">
        <v>1.2740476190476191</v>
      </c>
      <c r="D55"/>
      <c r="E55" s="104">
        <f t="shared" si="0"/>
        <v>1.5082023809523812</v>
      </c>
    </row>
    <row r="56" spans="1:5" x14ac:dyDescent="0.25">
      <c r="A56" s="2">
        <v>42125</v>
      </c>
      <c r="B56" s="7">
        <v>2.8875000000000002</v>
      </c>
      <c r="C56" s="7">
        <v>1.3964285714285714</v>
      </c>
      <c r="D56"/>
      <c r="E56" s="104">
        <f t="shared" si="0"/>
        <v>1.4910714285714288</v>
      </c>
    </row>
    <row r="57" spans="1:5" x14ac:dyDescent="0.25">
      <c r="A57" s="2">
        <v>42156</v>
      </c>
      <c r="B57" s="7">
        <v>2.8730000000000002</v>
      </c>
      <c r="C57" s="7">
        <v>1.4314285714285715</v>
      </c>
      <c r="D57"/>
      <c r="E57" s="104">
        <f t="shared" si="0"/>
        <v>1.4415714285714287</v>
      </c>
    </row>
    <row r="58" spans="1:5" x14ac:dyDescent="0.25">
      <c r="A58" s="2">
        <v>42186</v>
      </c>
      <c r="B58" s="7">
        <v>2.78775</v>
      </c>
      <c r="C58" s="7">
        <v>1.2714285714285714</v>
      </c>
      <c r="D58"/>
      <c r="E58" s="104">
        <f t="shared" si="0"/>
        <v>1.5163214285714286</v>
      </c>
    </row>
    <row r="59" spans="1:5" x14ac:dyDescent="0.25">
      <c r="A59" s="2">
        <v>42217</v>
      </c>
      <c r="B59" s="7">
        <v>2.5950000000000002</v>
      </c>
      <c r="C59" s="7">
        <v>1.0707142857142857</v>
      </c>
      <c r="D59"/>
      <c r="E59" s="104">
        <f t="shared" si="0"/>
        <v>1.5242857142857145</v>
      </c>
    </row>
    <row r="60" spans="1:5" x14ac:dyDescent="0.25">
      <c r="A60" s="2">
        <v>42248</v>
      </c>
      <c r="B60" s="7">
        <v>2.5049999999999999</v>
      </c>
      <c r="C60" s="7">
        <v>1.0566666666666666</v>
      </c>
      <c r="D60"/>
      <c r="E60" s="104">
        <f t="shared" si="0"/>
        <v>1.4483333333333333</v>
      </c>
    </row>
    <row r="61" spans="1:5" x14ac:dyDescent="0.25">
      <c r="A61" s="2">
        <v>42278</v>
      </c>
      <c r="B61" s="7">
        <v>2.51925</v>
      </c>
      <c r="C61" s="7">
        <v>1.065952380952381</v>
      </c>
      <c r="D61"/>
      <c r="E61" s="104">
        <f t="shared" si="0"/>
        <v>1.453297619047619</v>
      </c>
    </row>
    <row r="62" spans="1:5" x14ac:dyDescent="0.25">
      <c r="A62" s="2">
        <v>42309</v>
      </c>
      <c r="B62" s="7">
        <v>2.4670000000000001</v>
      </c>
      <c r="C62" s="7">
        <v>0.98642857142857143</v>
      </c>
      <c r="D62"/>
      <c r="E62" s="104">
        <f t="shared" si="0"/>
        <v>1.4805714285714286</v>
      </c>
    </row>
    <row r="63" spans="1:5" x14ac:dyDescent="0.25">
      <c r="A63" s="2">
        <v>42339</v>
      </c>
      <c r="B63" s="7">
        <v>2.3090000000000002</v>
      </c>
      <c r="C63" s="7">
        <v>0.84833333333333349</v>
      </c>
      <c r="D63"/>
      <c r="E63" s="104">
        <f t="shared" si="0"/>
        <v>1.4606666666666666</v>
      </c>
    </row>
    <row r="64" spans="1:5" x14ac:dyDescent="0.25">
      <c r="A64" s="2">
        <v>42370</v>
      </c>
      <c r="B64" s="7">
        <v>2.1427499999999999</v>
      </c>
      <c r="C64" s="7">
        <v>0.71404761904761904</v>
      </c>
      <c r="D64"/>
      <c r="E64" s="104">
        <f t="shared" si="0"/>
        <v>1.4287023809523809</v>
      </c>
    </row>
    <row r="65" spans="1:5" x14ac:dyDescent="0.25">
      <c r="A65" s="2">
        <v>42401</v>
      </c>
      <c r="B65" s="7">
        <v>1.9982</v>
      </c>
      <c r="C65" s="7">
        <v>0.67928571428571427</v>
      </c>
      <c r="D65"/>
      <c r="E65" s="104">
        <f t="shared" si="0"/>
        <v>1.3189142857142857</v>
      </c>
    </row>
    <row r="66" spans="1:5" x14ac:dyDescent="0.25">
      <c r="A66" s="2">
        <v>42430</v>
      </c>
      <c r="B66" s="7">
        <v>2.09</v>
      </c>
      <c r="C66" s="7">
        <v>0.8052380952380952</v>
      </c>
      <c r="D66"/>
      <c r="E66" s="104">
        <f t="shared" si="0"/>
        <v>1.2847619047619045</v>
      </c>
    </row>
    <row r="67" spans="1:5" x14ac:dyDescent="0.25">
      <c r="A67" s="2">
        <v>42461</v>
      </c>
      <c r="B67" s="7">
        <v>2.1515</v>
      </c>
      <c r="C67" s="7">
        <v>0.89785714285714291</v>
      </c>
      <c r="D67"/>
      <c r="E67" s="104">
        <f t="shared" si="0"/>
        <v>1.2536428571428571</v>
      </c>
    </row>
    <row r="68" spans="1:5" x14ac:dyDescent="0.25">
      <c r="A68" s="2">
        <v>42491</v>
      </c>
      <c r="B68" s="7">
        <v>2.3146</v>
      </c>
      <c r="C68" s="7">
        <v>1.0209523809523811</v>
      </c>
      <c r="D68"/>
      <c r="E68" s="104">
        <f t="shared" si="0"/>
        <v>1.2936476190476189</v>
      </c>
    </row>
    <row r="69" spans="1:5" x14ac:dyDescent="0.25">
      <c r="A69" s="2">
        <v>42522</v>
      </c>
      <c r="B69" s="7">
        <v>2.4224999999999999</v>
      </c>
      <c r="C69" s="7">
        <v>1.0942857142857143</v>
      </c>
      <c r="D69"/>
      <c r="E69" s="104">
        <f t="shared" si="0"/>
        <v>1.3282142857142856</v>
      </c>
    </row>
    <row r="70" spans="1:5" x14ac:dyDescent="0.25">
      <c r="A70" s="2">
        <v>42552</v>
      </c>
      <c r="B70" s="7">
        <v>2.4045000000000001</v>
      </c>
      <c r="C70" s="7">
        <v>1.03</v>
      </c>
      <c r="D70"/>
      <c r="E70" s="104">
        <f t="shared" si="0"/>
        <v>1.3745000000000001</v>
      </c>
    </row>
    <row r="71" spans="1:5" x14ac:dyDescent="0.25">
      <c r="A71" s="2">
        <v>42583</v>
      </c>
      <c r="B71" s="7">
        <v>2.3506</v>
      </c>
      <c r="C71" s="7">
        <v>1.0166666666666666</v>
      </c>
      <c r="D71"/>
      <c r="E71" s="104">
        <f t="shared" si="0"/>
        <v>1.3339333333333334</v>
      </c>
    </row>
    <row r="72" spans="1:5" x14ac:dyDescent="0.25">
      <c r="A72" s="2">
        <v>42614</v>
      </c>
      <c r="B72" s="7">
        <v>2.39425</v>
      </c>
      <c r="C72" s="7">
        <v>1.0176190476190476</v>
      </c>
      <c r="D72"/>
      <c r="E72" s="104">
        <f t="shared" si="0"/>
        <v>1.3766309523809523</v>
      </c>
    </row>
    <row r="73" spans="1:5" x14ac:dyDescent="0.25">
      <c r="A73" s="2">
        <v>42644</v>
      </c>
      <c r="B73" s="7">
        <v>2.4544000000000001</v>
      </c>
      <c r="C73" s="7">
        <v>1.1007142857142858</v>
      </c>
      <c r="D73"/>
      <c r="E73" s="104">
        <f t="shared" si="0"/>
        <v>1.3536857142857144</v>
      </c>
    </row>
    <row r="74" spans="1:5" x14ac:dyDescent="0.25">
      <c r="A74" s="2">
        <v>42675</v>
      </c>
      <c r="B74" s="7">
        <v>2.4384999999999999</v>
      </c>
      <c r="C74" s="7">
        <v>1.0645238095238094</v>
      </c>
      <c r="D74"/>
      <c r="E74" s="104">
        <f t="shared" si="0"/>
        <v>1.3739761904761905</v>
      </c>
    </row>
    <row r="75" spans="1:5" x14ac:dyDescent="0.25">
      <c r="A75" s="2">
        <v>42705</v>
      </c>
      <c r="B75" s="7">
        <v>2.5099999999999998</v>
      </c>
      <c r="C75" s="7">
        <v>1.2135714285714285</v>
      </c>
      <c r="D75"/>
      <c r="E75" s="104">
        <f t="shared" si="0"/>
        <v>1.2964285714285713</v>
      </c>
    </row>
    <row r="76" spans="1:5" x14ac:dyDescent="0.25">
      <c r="A76" s="2">
        <v>42736</v>
      </c>
      <c r="B76" s="7">
        <v>2.6075789999999999</v>
      </c>
      <c r="C76" s="7">
        <v>1.2142857142857142</v>
      </c>
      <c r="D76"/>
      <c r="E76" s="104">
        <f t="shared" si="0"/>
        <v>1.3932932857142857</v>
      </c>
    </row>
    <row r="77" spans="1:5" x14ac:dyDescent="0.25">
      <c r="A77" s="2">
        <v>42767</v>
      </c>
      <c r="B77" s="7">
        <v>2.6893400000000001</v>
      </c>
      <c r="C77" s="7">
        <v>1.2142857142857142</v>
      </c>
      <c r="D77"/>
      <c r="E77" s="104">
        <f t="shared" si="0"/>
        <v>1.4750542857142859</v>
      </c>
    </row>
    <row r="78" spans="1:5" x14ac:dyDescent="0.25">
      <c r="A78" s="2">
        <v>42795</v>
      </c>
      <c r="B78" s="7">
        <v>2.7527759999999999</v>
      </c>
      <c r="C78" s="7">
        <v>1.2142857142857142</v>
      </c>
      <c r="D78"/>
      <c r="E78" s="104">
        <f t="shared" si="0"/>
        <v>1.5384902857142857</v>
      </c>
    </row>
    <row r="79" spans="1:5" x14ac:dyDescent="0.25">
      <c r="A79" s="2">
        <v>42826</v>
      </c>
      <c r="B79" s="7">
        <v>2.7144760000000003</v>
      </c>
      <c r="C79" s="7">
        <v>1.2142857142857142</v>
      </c>
      <c r="D79"/>
      <c r="E79" s="104">
        <f t="shared" si="0"/>
        <v>1.5001902857142861</v>
      </c>
    </row>
    <row r="80" spans="1:5" x14ac:dyDescent="0.25">
      <c r="A80" s="2">
        <v>42856</v>
      </c>
      <c r="B80" s="7">
        <v>2.7003900000000001</v>
      </c>
      <c r="C80" s="7">
        <v>1.2142857142857142</v>
      </c>
      <c r="D80"/>
      <c r="E80" s="104">
        <f t="shared" si="0"/>
        <v>1.4861042857142859</v>
      </c>
    </row>
    <row r="81" spans="1:7" x14ac:dyDescent="0.25">
      <c r="A81" s="2">
        <v>42887</v>
      </c>
      <c r="B81" s="7">
        <v>2.698909</v>
      </c>
      <c r="C81" s="7">
        <v>1.2142857142857142</v>
      </c>
      <c r="D81"/>
      <c r="E81" s="104">
        <f t="shared" si="0"/>
        <v>1.4846232857142858</v>
      </c>
    </row>
    <row r="82" spans="1:7" x14ac:dyDescent="0.25">
      <c r="A82" s="2">
        <v>42917</v>
      </c>
      <c r="B82" s="7">
        <v>2.7066840000000001</v>
      </c>
      <c r="C82" s="7">
        <v>1.2380952380952381</v>
      </c>
      <c r="D82"/>
      <c r="E82" s="104">
        <f t="shared" si="0"/>
        <v>1.468588761904762</v>
      </c>
      <c r="F82" s="11"/>
      <c r="G82" s="11"/>
    </row>
    <row r="83" spans="1:7" x14ac:dyDescent="0.25">
      <c r="A83" s="2">
        <v>42948</v>
      </c>
      <c r="B83" s="7">
        <v>2.732605</v>
      </c>
      <c r="C83" s="7">
        <v>1.2380952380952381</v>
      </c>
      <c r="D83"/>
      <c r="E83" s="104">
        <f t="shared" si="0"/>
        <v>1.4945097619047618</v>
      </c>
    </row>
    <row r="84" spans="1:7" x14ac:dyDescent="0.25">
      <c r="A84" s="2">
        <v>42979</v>
      </c>
      <c r="B84" s="7">
        <v>2.7606670000000002</v>
      </c>
      <c r="C84" s="7">
        <v>1.2380952380952381</v>
      </c>
      <c r="D84"/>
      <c r="E84" s="104">
        <f t="shared" si="0"/>
        <v>1.5225717619047621</v>
      </c>
    </row>
    <row r="85" spans="1:7" x14ac:dyDescent="0.25">
      <c r="A85" s="2">
        <v>43009</v>
      </c>
      <c r="B85" s="7">
        <v>2.7698840000000002</v>
      </c>
      <c r="C85" s="7">
        <v>1.2380952380952381</v>
      </c>
      <c r="D85"/>
      <c r="E85" s="104">
        <f t="shared" si="0"/>
        <v>1.5317887619047621</v>
      </c>
    </row>
    <row r="86" spans="1:7" x14ac:dyDescent="0.25">
      <c r="A86" s="2">
        <v>43040</v>
      </c>
      <c r="B86" s="7">
        <v>2.7891210000000002</v>
      </c>
      <c r="C86" s="7">
        <v>1.2380952380952381</v>
      </c>
      <c r="D86"/>
      <c r="E86" s="104">
        <f t="shared" si="0"/>
        <v>1.551025761904762</v>
      </c>
    </row>
    <row r="87" spans="1:7" x14ac:dyDescent="0.25">
      <c r="A87" s="2">
        <v>43070</v>
      </c>
      <c r="B87" s="7">
        <v>2.7938389999999997</v>
      </c>
      <c r="C87" s="7">
        <v>1.2380952380952381</v>
      </c>
      <c r="D87"/>
      <c r="E87" s="104">
        <f t="shared" si="0"/>
        <v>1.5557437619047616</v>
      </c>
    </row>
    <row r="88" spans="1:7" x14ac:dyDescent="0.25">
      <c r="A88" s="2">
        <v>43101</v>
      </c>
      <c r="B88" s="7">
        <v>2.7591969999999999</v>
      </c>
      <c r="C88" s="7">
        <v>1.2380952380952381</v>
      </c>
      <c r="D88"/>
      <c r="E88" s="104">
        <f t="shared" si="0"/>
        <v>1.5211017619047618</v>
      </c>
    </row>
    <row r="89" spans="1:7" x14ac:dyDescent="0.25">
      <c r="A89" s="2">
        <v>43132</v>
      </c>
      <c r="B89" s="7">
        <v>2.7869200000000003</v>
      </c>
      <c r="C89" s="7">
        <v>1.2380952380952381</v>
      </c>
      <c r="D89"/>
      <c r="E89" s="104">
        <f t="shared" si="0"/>
        <v>1.5488247619047621</v>
      </c>
    </row>
    <row r="90" spans="1:7" x14ac:dyDescent="0.25">
      <c r="A90" s="2">
        <v>43160</v>
      </c>
      <c r="B90" s="7">
        <v>2.8343229999999999</v>
      </c>
      <c r="C90" s="7">
        <v>1.2380952380952381</v>
      </c>
      <c r="D90"/>
      <c r="E90" s="104">
        <f t="shared" si="0"/>
        <v>1.5962277619047618</v>
      </c>
    </row>
    <row r="91" spans="1:7" x14ac:dyDescent="0.25">
      <c r="A91" s="2">
        <v>43191</v>
      </c>
      <c r="B91" s="7">
        <v>2.7972359999999998</v>
      </c>
      <c r="C91" s="7">
        <v>1.2619047619047619</v>
      </c>
      <c r="D91"/>
      <c r="E91" s="104">
        <f t="shared" si="0"/>
        <v>1.535331238095238</v>
      </c>
    </row>
    <row r="92" spans="1:7" x14ac:dyDescent="0.25">
      <c r="A92" s="2">
        <v>43221</v>
      </c>
      <c r="B92" s="7">
        <v>2.8012599999999996</v>
      </c>
      <c r="C92" s="7">
        <v>1.2857142857142858</v>
      </c>
      <c r="D92"/>
      <c r="E92" s="104">
        <f t="shared" si="0"/>
        <v>1.5155457142857138</v>
      </c>
    </row>
    <row r="93" spans="1:7" x14ac:dyDescent="0.25">
      <c r="A93" s="2">
        <v>43252</v>
      </c>
      <c r="B93" s="7">
        <v>2.8114179999999998</v>
      </c>
      <c r="C93" s="7">
        <v>1.2857142857142858</v>
      </c>
      <c r="D93"/>
      <c r="E93" s="104">
        <f t="shared" ref="E93:E99" si="1">B93-C93</f>
        <v>1.5257037142857139</v>
      </c>
    </row>
    <row r="94" spans="1:7" x14ac:dyDescent="0.25">
      <c r="A94" s="2">
        <v>43282</v>
      </c>
      <c r="B94" s="7">
        <v>2.8110550000000001</v>
      </c>
      <c r="C94" s="7">
        <v>1.2857142857142858</v>
      </c>
      <c r="D94"/>
      <c r="E94" s="104">
        <f t="shared" si="1"/>
        <v>1.5253407142857143</v>
      </c>
    </row>
    <row r="95" spans="1:7" x14ac:dyDescent="0.25">
      <c r="A95" s="2">
        <v>43313</v>
      </c>
      <c r="B95" s="7">
        <v>2.8344299999999998</v>
      </c>
      <c r="C95" s="7">
        <v>1.3095238095238095</v>
      </c>
      <c r="D95"/>
      <c r="E95" s="104">
        <f t="shared" si="1"/>
        <v>1.5249061904761902</v>
      </c>
    </row>
    <row r="96" spans="1:7" x14ac:dyDescent="0.25">
      <c r="A96" s="2">
        <v>43344</v>
      </c>
      <c r="B96" s="7">
        <v>2.8678059999999999</v>
      </c>
      <c r="C96" s="7">
        <v>1.3095238095238095</v>
      </c>
      <c r="D96"/>
      <c r="E96" s="104">
        <f t="shared" si="1"/>
        <v>1.5582821904761903</v>
      </c>
    </row>
    <row r="97" spans="1:5" x14ac:dyDescent="0.25">
      <c r="A97" s="2">
        <v>43374</v>
      </c>
      <c r="B97" s="7">
        <v>2.891985</v>
      </c>
      <c r="C97" s="7">
        <v>1.3333333333333333</v>
      </c>
      <c r="D97"/>
      <c r="E97" s="104">
        <f t="shared" si="1"/>
        <v>1.5586516666666668</v>
      </c>
    </row>
    <row r="98" spans="1:5" x14ac:dyDescent="0.25">
      <c r="A98" s="2">
        <v>43405</v>
      </c>
      <c r="B98" s="7">
        <v>2.9152719999999999</v>
      </c>
      <c r="C98" s="7">
        <v>1.3333333333333333</v>
      </c>
      <c r="D98"/>
      <c r="E98" s="104">
        <f t="shared" si="1"/>
        <v>1.5819386666666666</v>
      </c>
    </row>
    <row r="99" spans="1:5" x14ac:dyDescent="0.25">
      <c r="A99" s="84">
        <v>43435</v>
      </c>
      <c r="B99" s="85">
        <v>2.9346130000000001</v>
      </c>
      <c r="C99" s="85">
        <v>1.3571428571428572</v>
      </c>
      <c r="D99" s="12"/>
      <c r="E99" s="105">
        <f t="shared" si="1"/>
        <v>1.5774701428571429</v>
      </c>
    </row>
    <row r="100" spans="1:5" x14ac:dyDescent="0.25">
      <c r="A100" t="s">
        <v>361</v>
      </c>
    </row>
    <row r="101" spans="1:5" x14ac:dyDescent="0.25">
      <c r="A101" s="40" t="s">
        <v>191</v>
      </c>
    </row>
    <row r="102" spans="1:5" x14ac:dyDescent="0.25">
      <c r="A102"/>
    </row>
    <row r="103" spans="1:5" x14ac:dyDescent="0.25">
      <c r="A103" s="6"/>
      <c r="B103" s="6" t="s">
        <v>0</v>
      </c>
    </row>
    <row r="104" spans="1:5" x14ac:dyDescent="0.25">
      <c r="A104" s="3">
        <v>48</v>
      </c>
      <c r="B104">
        <v>0</v>
      </c>
    </row>
    <row r="105" spans="1:5" x14ac:dyDescent="0.25">
      <c r="A105" s="3">
        <v>48</v>
      </c>
      <c r="B105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M86"/>
  <sheetViews>
    <sheetView workbookViewId="0"/>
  </sheetViews>
  <sheetFormatPr defaultRowHeight="12.5" x14ac:dyDescent="0.25"/>
  <cols>
    <col min="10" max="11" width="9.1796875" hidden="1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1" ht="13" x14ac:dyDescent="0.3">
      <c r="B25" s="64" t="s">
        <v>86</v>
      </c>
      <c r="C25" s="65"/>
      <c r="D25" s="65"/>
      <c r="E25" s="65"/>
      <c r="F25" s="65"/>
    </row>
    <row r="26" spans="2:11" ht="13" x14ac:dyDescent="0.3">
      <c r="B26" s="64" t="s">
        <v>87</v>
      </c>
      <c r="C26" s="65"/>
      <c r="D26" s="65"/>
      <c r="E26" s="65"/>
      <c r="F26" s="65"/>
      <c r="H26" s="203">
        <v>0.95</v>
      </c>
      <c r="I26" s="203"/>
      <c r="J26" s="206"/>
      <c r="K26" s="206"/>
    </row>
    <row r="27" spans="2:11" ht="13" x14ac:dyDescent="0.3">
      <c r="B27" s="66"/>
      <c r="C27" s="66" t="s">
        <v>88</v>
      </c>
      <c r="D27" s="66" t="s">
        <v>89</v>
      </c>
      <c r="E27" s="66" t="s">
        <v>90</v>
      </c>
      <c r="F27" s="66" t="s">
        <v>91</v>
      </c>
      <c r="G27" s="66" t="s">
        <v>92</v>
      </c>
      <c r="H27" s="204" t="s">
        <v>93</v>
      </c>
      <c r="I27" s="204"/>
      <c r="J27" s="207"/>
      <c r="K27" s="207"/>
    </row>
    <row r="28" spans="2:11" ht="13" x14ac:dyDescent="0.3">
      <c r="B28" s="67" t="s">
        <v>2</v>
      </c>
      <c r="C28" s="67" t="s">
        <v>8</v>
      </c>
      <c r="D28" s="67" t="s">
        <v>0</v>
      </c>
      <c r="E28" s="67" t="s">
        <v>8</v>
      </c>
      <c r="F28" s="68" t="s">
        <v>94</v>
      </c>
      <c r="G28" s="69" t="s">
        <v>95</v>
      </c>
      <c r="H28" s="69" t="s">
        <v>96</v>
      </c>
      <c r="I28" s="69" t="s">
        <v>66</v>
      </c>
      <c r="J28" s="148"/>
      <c r="K28" s="148"/>
    </row>
    <row r="29" spans="2:11" x14ac:dyDescent="0.25">
      <c r="B29" s="163">
        <v>42370</v>
      </c>
      <c r="C29" s="162">
        <v>2.2829999999999999</v>
      </c>
      <c r="D29" s="162" t="e">
        <v>#N/A</v>
      </c>
      <c r="E29" s="162" t="e">
        <v>#N/A</v>
      </c>
      <c r="F29" s="164" t="e">
        <v>#N/A</v>
      </c>
      <c r="G29" s="165" t="e">
        <v>#N/A</v>
      </c>
      <c r="H29" s="162" t="e">
        <f>$E29*EXP((+NORMSINV((1-$H$26)/2)*$F29*SQRT($G29/252)))</f>
        <v>#N/A</v>
      </c>
      <c r="I29" s="162" t="e">
        <f>$E29*EXP(-NORMSINV((1-$H$26)/2)*$F29*SQRT($G29/252))</f>
        <v>#N/A</v>
      </c>
      <c r="J29" s="70" t="e">
        <f>$E29*EXP((-1.959963985*$F29*SQRT($G29/252)))</f>
        <v>#N/A</v>
      </c>
      <c r="K29" s="70" t="e">
        <f>$E29*EXP((1.959963985*$F29*SQRT($G29/252)))</f>
        <v>#N/A</v>
      </c>
    </row>
    <row r="30" spans="2:11" x14ac:dyDescent="0.25">
      <c r="B30" s="163">
        <v>42401</v>
      </c>
      <c r="C30" s="166">
        <v>1.9890000000000001</v>
      </c>
      <c r="D30" s="166" t="e">
        <v>#N/A</v>
      </c>
      <c r="E30" s="166" t="e">
        <v>#N/A</v>
      </c>
      <c r="F30" s="167" t="e">
        <v>#N/A</v>
      </c>
      <c r="G30" s="168" t="e">
        <v>#N/A</v>
      </c>
      <c r="H30" s="70" t="e">
        <f t="shared" ref="H30:H64" si="0">$E30*EXP((+NORMSINV((1-$H$26)/2)*$F30*SQRT($G30/252)))</f>
        <v>#N/A</v>
      </c>
      <c r="I30" s="70" t="e">
        <f t="shared" ref="I30:I64" si="1">$E30*EXP(-NORMSINV((1-$H$26)/2)*$F30*SQRT($G30/252))</f>
        <v>#N/A</v>
      </c>
      <c r="J30" s="70" t="e">
        <f t="shared" ref="J30:J64" si="2">$E30*EXP((-1.959963985*$F30*SQRT($G30/252)))</f>
        <v>#N/A</v>
      </c>
      <c r="K30" s="70" t="e">
        <f t="shared" ref="K30:K64" si="3">$E30*EXP((1.959963985*$F30*SQRT($G30/252)))</f>
        <v>#N/A</v>
      </c>
    </row>
    <row r="31" spans="2:11" x14ac:dyDescent="0.25">
      <c r="B31" s="163">
        <v>42430</v>
      </c>
      <c r="C31" s="166">
        <v>1.7290000000000001</v>
      </c>
      <c r="D31" s="166" t="e">
        <v>#N/A</v>
      </c>
      <c r="E31" s="166" t="e">
        <v>#N/A</v>
      </c>
      <c r="F31" s="167" t="e">
        <v>#N/A</v>
      </c>
      <c r="G31" s="168" t="e">
        <v>#N/A</v>
      </c>
      <c r="H31" s="70" t="e">
        <f t="shared" si="0"/>
        <v>#N/A</v>
      </c>
      <c r="I31" s="70" t="e">
        <f t="shared" si="1"/>
        <v>#N/A</v>
      </c>
      <c r="J31" s="70" t="e">
        <f t="shared" si="2"/>
        <v>#N/A</v>
      </c>
      <c r="K31" s="70" t="e">
        <f t="shared" si="3"/>
        <v>#N/A</v>
      </c>
    </row>
    <row r="32" spans="2:11" x14ac:dyDescent="0.25">
      <c r="B32" s="163">
        <v>42461</v>
      </c>
      <c r="C32" s="166">
        <v>1.917</v>
      </c>
      <c r="D32" s="166" t="e">
        <v>#N/A</v>
      </c>
      <c r="E32" s="166" t="e">
        <v>#N/A</v>
      </c>
      <c r="F32" s="167" t="e">
        <v>#N/A</v>
      </c>
      <c r="G32" s="168" t="e">
        <v>#N/A</v>
      </c>
      <c r="H32" s="70" t="e">
        <f t="shared" si="0"/>
        <v>#N/A</v>
      </c>
      <c r="I32" s="70" t="e">
        <f t="shared" si="1"/>
        <v>#N/A</v>
      </c>
      <c r="J32" s="70" t="e">
        <f t="shared" si="2"/>
        <v>#N/A</v>
      </c>
      <c r="K32" s="70" t="e">
        <f t="shared" si="3"/>
        <v>#N/A</v>
      </c>
    </row>
    <row r="33" spans="2:11" x14ac:dyDescent="0.25">
      <c r="B33" s="163">
        <v>42491</v>
      </c>
      <c r="C33" s="166">
        <v>1.9219999999999999</v>
      </c>
      <c r="D33" s="166" t="e">
        <v>#N/A</v>
      </c>
      <c r="E33" s="166" t="e">
        <v>#N/A</v>
      </c>
      <c r="F33" s="167" t="e">
        <v>#N/A</v>
      </c>
      <c r="G33" s="168" t="e">
        <v>#N/A</v>
      </c>
      <c r="H33" s="70" t="e">
        <f t="shared" si="0"/>
        <v>#N/A</v>
      </c>
      <c r="I33" s="70" t="e">
        <f t="shared" si="1"/>
        <v>#N/A</v>
      </c>
      <c r="J33" s="70" t="e">
        <f t="shared" si="2"/>
        <v>#N/A</v>
      </c>
      <c r="K33" s="70" t="e">
        <f t="shared" si="3"/>
        <v>#N/A</v>
      </c>
    </row>
    <row r="34" spans="2:11" x14ac:dyDescent="0.25">
      <c r="B34" s="163">
        <v>42522</v>
      </c>
      <c r="C34" s="166">
        <v>2.5870000000000002</v>
      </c>
      <c r="D34" s="166" t="e">
        <v>#N/A</v>
      </c>
      <c r="E34" s="166" t="e">
        <v>#N/A</v>
      </c>
      <c r="F34" s="167" t="e">
        <v>#N/A</v>
      </c>
      <c r="G34" s="168" t="e">
        <v>#N/A</v>
      </c>
      <c r="H34" s="70" t="e">
        <f t="shared" si="0"/>
        <v>#N/A</v>
      </c>
      <c r="I34" s="70" t="e">
        <f t="shared" si="1"/>
        <v>#N/A</v>
      </c>
      <c r="J34" s="70" t="e">
        <f t="shared" si="2"/>
        <v>#N/A</v>
      </c>
      <c r="K34" s="70" t="e">
        <f t="shared" si="3"/>
        <v>#N/A</v>
      </c>
    </row>
    <row r="35" spans="2:11" x14ac:dyDescent="0.25">
      <c r="B35" s="163">
        <v>42552</v>
      </c>
      <c r="C35" s="166">
        <v>2.8220000000000001</v>
      </c>
      <c r="D35" s="166" t="e">
        <v>#N/A</v>
      </c>
      <c r="E35" s="166" t="e">
        <v>#N/A</v>
      </c>
      <c r="F35" s="167" t="e">
        <v>#N/A</v>
      </c>
      <c r="G35" s="168" t="e">
        <v>#N/A</v>
      </c>
      <c r="H35" s="70" t="e">
        <f t="shared" si="0"/>
        <v>#N/A</v>
      </c>
      <c r="I35" s="70" t="e">
        <f t="shared" si="1"/>
        <v>#N/A</v>
      </c>
      <c r="J35" s="70" t="e">
        <f t="shared" si="2"/>
        <v>#N/A</v>
      </c>
      <c r="K35" s="70" t="e">
        <f t="shared" si="3"/>
        <v>#N/A</v>
      </c>
    </row>
    <row r="36" spans="2:11" x14ac:dyDescent="0.25">
      <c r="B36" s="163">
        <v>42583</v>
      </c>
      <c r="C36" s="166">
        <v>2.8220000000000001</v>
      </c>
      <c r="D36" s="166" t="e">
        <v>#N/A</v>
      </c>
      <c r="E36" s="166" t="e">
        <v>#N/A</v>
      </c>
      <c r="F36" s="167" t="e">
        <v>#N/A</v>
      </c>
      <c r="G36" s="168" t="e">
        <v>#N/A</v>
      </c>
      <c r="H36" s="70" t="e">
        <f t="shared" si="0"/>
        <v>#N/A</v>
      </c>
      <c r="I36" s="70" t="e">
        <f t="shared" si="1"/>
        <v>#N/A</v>
      </c>
      <c r="J36" s="70" t="e">
        <f t="shared" si="2"/>
        <v>#N/A</v>
      </c>
      <c r="K36" s="70" t="e">
        <f t="shared" si="3"/>
        <v>#N/A</v>
      </c>
    </row>
    <row r="37" spans="2:11" x14ac:dyDescent="0.25">
      <c r="B37" s="163">
        <v>42614</v>
      </c>
      <c r="C37" s="166">
        <v>2.992</v>
      </c>
      <c r="D37" s="166" t="e">
        <v>#N/A</v>
      </c>
      <c r="E37" s="166" t="e">
        <v>#N/A</v>
      </c>
      <c r="F37" s="167" t="e">
        <v>#N/A</v>
      </c>
      <c r="G37" s="168" t="e">
        <v>#N/A</v>
      </c>
      <c r="H37" s="70" t="e">
        <f t="shared" si="0"/>
        <v>#N/A</v>
      </c>
      <c r="I37" s="70" t="e">
        <f t="shared" si="1"/>
        <v>#N/A</v>
      </c>
      <c r="J37" s="70" t="e">
        <f t="shared" si="2"/>
        <v>#N/A</v>
      </c>
      <c r="K37" s="70" t="e">
        <f t="shared" si="3"/>
        <v>#N/A</v>
      </c>
    </row>
    <row r="38" spans="2:11" x14ac:dyDescent="0.25">
      <c r="B38" s="163">
        <v>42644</v>
      </c>
      <c r="C38" s="166">
        <v>2.9769999999999999</v>
      </c>
      <c r="D38" s="166" t="e">
        <v>#N/A</v>
      </c>
      <c r="E38" s="166" t="e">
        <v>#N/A</v>
      </c>
      <c r="F38" s="167" t="e">
        <v>#N/A</v>
      </c>
      <c r="G38" s="168" t="e">
        <v>#N/A</v>
      </c>
      <c r="H38" s="70" t="e">
        <f t="shared" si="0"/>
        <v>#N/A</v>
      </c>
      <c r="I38" s="70" t="e">
        <f t="shared" si="1"/>
        <v>#N/A</v>
      </c>
      <c r="J38" s="70" t="e">
        <f t="shared" si="2"/>
        <v>#N/A</v>
      </c>
      <c r="K38" s="70" t="e">
        <f t="shared" si="3"/>
        <v>#N/A</v>
      </c>
    </row>
    <row r="39" spans="2:11" x14ac:dyDescent="0.25">
      <c r="B39" s="163">
        <v>42675</v>
      </c>
      <c r="C39" s="166">
        <v>2.548</v>
      </c>
      <c r="D39" s="166" t="e">
        <v>#N/A</v>
      </c>
      <c r="E39" s="166" t="e">
        <v>#N/A</v>
      </c>
      <c r="F39" s="167" t="e">
        <v>#N/A</v>
      </c>
      <c r="G39" s="168" t="e">
        <v>#N/A</v>
      </c>
      <c r="H39" s="70" t="e">
        <f t="shared" si="0"/>
        <v>#N/A</v>
      </c>
      <c r="I39" s="70" t="e">
        <f t="shared" si="1"/>
        <v>#N/A</v>
      </c>
      <c r="J39" s="70" t="e">
        <f t="shared" si="2"/>
        <v>#N/A</v>
      </c>
      <c r="K39" s="70" t="e">
        <f t="shared" si="3"/>
        <v>#N/A</v>
      </c>
    </row>
    <row r="40" spans="2:11" x14ac:dyDescent="0.25">
      <c r="B40" s="163">
        <v>42705</v>
      </c>
      <c r="C40" s="166">
        <v>3.5910000000000002</v>
      </c>
      <c r="D40" s="166">
        <v>3.5910000000000002</v>
      </c>
      <c r="E40" s="166" t="e">
        <v>#N/A</v>
      </c>
      <c r="F40" s="167" t="e">
        <v>#N/A</v>
      </c>
      <c r="G40" s="168" t="e">
        <v>#N/A</v>
      </c>
      <c r="H40" s="70" t="e">
        <f t="shared" si="0"/>
        <v>#N/A</v>
      </c>
      <c r="I40" s="70" t="e">
        <f t="shared" si="1"/>
        <v>#N/A</v>
      </c>
      <c r="J40" s="70" t="e">
        <f t="shared" si="2"/>
        <v>#N/A</v>
      </c>
      <c r="K40" s="70" t="e">
        <f t="shared" si="3"/>
        <v>#N/A</v>
      </c>
    </row>
    <row r="41" spans="2:11" x14ac:dyDescent="0.25">
      <c r="B41" s="163">
        <v>42736</v>
      </c>
      <c r="C41" s="166" t="e">
        <v>#N/A</v>
      </c>
      <c r="D41" s="166">
        <v>3.6</v>
      </c>
      <c r="E41" s="166" t="e">
        <v>#N/A</v>
      </c>
      <c r="F41" s="167" t="e">
        <v>#N/A</v>
      </c>
      <c r="G41" s="168" t="e">
        <v>#N/A</v>
      </c>
      <c r="H41" s="70" t="e">
        <f t="shared" si="0"/>
        <v>#N/A</v>
      </c>
      <c r="I41" s="70" t="e">
        <f t="shared" si="1"/>
        <v>#N/A</v>
      </c>
      <c r="J41" s="70" t="e">
        <f t="shared" si="2"/>
        <v>#N/A</v>
      </c>
      <c r="K41" s="70" t="e">
        <f t="shared" si="3"/>
        <v>#N/A</v>
      </c>
    </row>
    <row r="42" spans="2:11" x14ac:dyDescent="0.25">
      <c r="B42" s="163">
        <v>42767</v>
      </c>
      <c r="C42" s="166" t="e">
        <v>#N/A</v>
      </c>
      <c r="D42" s="166">
        <v>3.6965870000000001</v>
      </c>
      <c r="E42" s="166">
        <v>3.4786000000000001</v>
      </c>
      <c r="F42" s="167">
        <v>0.49133768</v>
      </c>
      <c r="G42" s="168">
        <v>14</v>
      </c>
      <c r="H42" s="70">
        <f t="shared" si="0"/>
        <v>2.7722178214455853</v>
      </c>
      <c r="I42" s="70">
        <f t="shared" si="1"/>
        <v>4.3649737283955776</v>
      </c>
      <c r="J42" s="70">
        <f t="shared" si="2"/>
        <v>2.7722178212979198</v>
      </c>
      <c r="K42" s="70">
        <f t="shared" si="3"/>
        <v>4.3649737286280823</v>
      </c>
    </row>
    <row r="43" spans="2:11" x14ac:dyDescent="0.25">
      <c r="B43" s="163">
        <v>42795</v>
      </c>
      <c r="C43" s="166" t="e">
        <v>#N/A</v>
      </c>
      <c r="D43" s="166">
        <v>3.6457199999999998</v>
      </c>
      <c r="E43" s="166">
        <v>3.4544000000000006</v>
      </c>
      <c r="F43" s="167">
        <v>0.46461315999999997</v>
      </c>
      <c r="G43" s="168">
        <v>33</v>
      </c>
      <c r="H43" s="70">
        <f t="shared" si="0"/>
        <v>2.4846151161581025</v>
      </c>
      <c r="I43" s="70">
        <f t="shared" si="1"/>
        <v>4.8027073820799711</v>
      </c>
      <c r="J43" s="70">
        <f t="shared" si="2"/>
        <v>2.4846151159659637</v>
      </c>
      <c r="K43" s="70">
        <f t="shared" si="3"/>
        <v>4.8027073824513717</v>
      </c>
    </row>
    <row r="44" spans="2:11" x14ac:dyDescent="0.25">
      <c r="B44" s="163">
        <v>42826</v>
      </c>
      <c r="C44" s="166" t="e">
        <v>#N/A</v>
      </c>
      <c r="D44" s="166">
        <v>3.5478930000000002</v>
      </c>
      <c r="E44" s="166">
        <v>3.3777999999999997</v>
      </c>
      <c r="F44" s="167">
        <v>0.37778945999999997</v>
      </c>
      <c r="G44" s="168">
        <v>55</v>
      </c>
      <c r="H44" s="70">
        <f t="shared" si="0"/>
        <v>2.3900205333838089</v>
      </c>
      <c r="I44" s="70">
        <f t="shared" si="1"/>
        <v>4.7738220992797489</v>
      </c>
      <c r="J44" s="70">
        <f t="shared" si="2"/>
        <v>2.3900205331897917</v>
      </c>
      <c r="K44" s="70">
        <f t="shared" si="3"/>
        <v>4.7738220996672771</v>
      </c>
    </row>
    <row r="45" spans="2:11" x14ac:dyDescent="0.25">
      <c r="B45" s="163">
        <v>42856</v>
      </c>
      <c r="C45" s="166" t="e">
        <v>#N/A</v>
      </c>
      <c r="D45" s="166">
        <v>3.4823580000000001</v>
      </c>
      <c r="E45" s="166">
        <v>3.3649999999999998</v>
      </c>
      <c r="F45" s="167">
        <v>0.34596389333333333</v>
      </c>
      <c r="G45" s="168">
        <v>75</v>
      </c>
      <c r="H45" s="70">
        <f t="shared" si="0"/>
        <v>2.3245041725905304</v>
      </c>
      <c r="I45" s="70">
        <f t="shared" si="1"/>
        <v>4.8712431380068866</v>
      </c>
      <c r="J45" s="70">
        <f t="shared" si="2"/>
        <v>2.3245041723887412</v>
      </c>
      <c r="K45" s="70">
        <f t="shared" si="3"/>
        <v>4.8712431384297581</v>
      </c>
    </row>
    <row r="46" spans="2:11" x14ac:dyDescent="0.25">
      <c r="B46" s="163">
        <v>42887</v>
      </c>
      <c r="C46" s="166" t="e">
        <v>#N/A</v>
      </c>
      <c r="D46" s="166">
        <v>3.4858319999999998</v>
      </c>
      <c r="E46" s="166">
        <v>3.3883999999999999</v>
      </c>
      <c r="F46" s="167">
        <v>0.33370511000000003</v>
      </c>
      <c r="G46" s="168">
        <v>97</v>
      </c>
      <c r="H46" s="70">
        <f t="shared" si="0"/>
        <v>2.2582096620265211</v>
      </c>
      <c r="I46" s="70">
        <f t="shared" si="1"/>
        <v>5.0842287822365897</v>
      </c>
      <c r="J46" s="70">
        <f t="shared" si="2"/>
        <v>2.2582096618114802</v>
      </c>
      <c r="K46" s="70">
        <f t="shared" si="3"/>
        <v>5.0842287827207411</v>
      </c>
    </row>
    <row r="47" spans="2:11" x14ac:dyDescent="0.25">
      <c r="B47" s="163">
        <v>42917</v>
      </c>
      <c r="C47" s="166" t="e">
        <v>#N/A</v>
      </c>
      <c r="D47" s="166">
        <v>3.4910640000000002</v>
      </c>
      <c r="E47" s="166">
        <v>3.4164000000000003</v>
      </c>
      <c r="F47" s="167">
        <v>0.32152222666666663</v>
      </c>
      <c r="G47" s="168">
        <v>119</v>
      </c>
      <c r="H47" s="70">
        <f t="shared" si="0"/>
        <v>2.2156439627764515</v>
      </c>
      <c r="I47" s="70">
        <f t="shared" si="1"/>
        <v>5.2678991553200349</v>
      </c>
      <c r="J47" s="70">
        <f t="shared" si="2"/>
        <v>2.2156439625512911</v>
      </c>
      <c r="K47" s="70">
        <f t="shared" si="3"/>
        <v>5.2678991558553738</v>
      </c>
    </row>
    <row r="48" spans="2:11" x14ac:dyDescent="0.25">
      <c r="B48" s="163">
        <v>42948</v>
      </c>
      <c r="C48" s="166" t="e">
        <v>#N/A</v>
      </c>
      <c r="D48" s="166">
        <v>3.4659439999999999</v>
      </c>
      <c r="E48" s="166">
        <v>3.4094000000000002</v>
      </c>
      <c r="F48" s="167">
        <v>0.31587515999999999</v>
      </c>
      <c r="G48" s="168">
        <v>139</v>
      </c>
      <c r="H48" s="70">
        <f t="shared" si="0"/>
        <v>2.1527250236739723</v>
      </c>
      <c r="I48" s="70">
        <f t="shared" si="1"/>
        <v>5.399671686893738</v>
      </c>
      <c r="J48" s="70">
        <f t="shared" si="2"/>
        <v>2.1527250234416888</v>
      </c>
      <c r="K48" s="70">
        <f t="shared" si="3"/>
        <v>5.3996716874763742</v>
      </c>
    </row>
    <row r="49" spans="2:11" x14ac:dyDescent="0.25">
      <c r="B49" s="163">
        <v>42979</v>
      </c>
      <c r="C49" s="166" t="e">
        <v>#N/A</v>
      </c>
      <c r="D49" s="166">
        <v>3.4491589999999999</v>
      </c>
      <c r="E49" s="166">
        <v>3.3881999999999999</v>
      </c>
      <c r="F49" s="167">
        <v>0.31556542000000004</v>
      </c>
      <c r="G49" s="168">
        <v>162</v>
      </c>
      <c r="H49" s="70">
        <f t="shared" si="0"/>
        <v>2.0634886953055758</v>
      </c>
      <c r="I49" s="70">
        <f t="shared" si="1"/>
        <v>5.5633448664471485</v>
      </c>
      <c r="J49" s="70">
        <f t="shared" si="2"/>
        <v>2.0634886950654407</v>
      </c>
      <c r="K49" s="70">
        <f t="shared" si="3"/>
        <v>5.5633448670945738</v>
      </c>
    </row>
    <row r="50" spans="2:11" x14ac:dyDescent="0.25">
      <c r="B50" s="163">
        <v>43009</v>
      </c>
      <c r="C50" s="166" t="e">
        <v>#N/A</v>
      </c>
      <c r="D50" s="166">
        <v>3.4728509999999999</v>
      </c>
      <c r="E50" s="166">
        <v>3.407</v>
      </c>
      <c r="F50" s="167">
        <v>0.31277255999999998</v>
      </c>
      <c r="G50" s="168">
        <v>182</v>
      </c>
      <c r="H50" s="70">
        <f t="shared" si="0"/>
        <v>2.0235690432291458</v>
      </c>
      <c r="I50" s="70">
        <f t="shared" si="1"/>
        <v>5.7362258228050829</v>
      </c>
      <c r="J50" s="70">
        <f t="shared" si="2"/>
        <v>2.0235690429817517</v>
      </c>
      <c r="K50" s="70">
        <f t="shared" si="3"/>
        <v>5.7362258235063734</v>
      </c>
    </row>
    <row r="51" spans="2:11" x14ac:dyDescent="0.25">
      <c r="B51" s="163">
        <v>43040</v>
      </c>
      <c r="C51" s="166" t="e">
        <v>#N/A</v>
      </c>
      <c r="D51" s="166">
        <v>3.5769839999999999</v>
      </c>
      <c r="E51" s="166">
        <v>3.4468000000000005</v>
      </c>
      <c r="F51" s="167">
        <v>0.31605820333333334</v>
      </c>
      <c r="G51" s="168">
        <v>203</v>
      </c>
      <c r="H51" s="70">
        <f t="shared" si="0"/>
        <v>1.9767646237439922</v>
      </c>
      <c r="I51" s="70">
        <f t="shared" si="1"/>
        <v>6.0100378655595668</v>
      </c>
      <c r="J51" s="70">
        <f t="shared" si="2"/>
        <v>1.9767646234860772</v>
      </c>
      <c r="K51" s="70">
        <f t="shared" si="3"/>
        <v>6.0100378663437173</v>
      </c>
    </row>
    <row r="52" spans="2:11" x14ac:dyDescent="0.25">
      <c r="B52" s="163">
        <v>43070</v>
      </c>
      <c r="C52" s="166" t="e">
        <v>#N/A</v>
      </c>
      <c r="D52" s="166">
        <v>3.7328420000000002</v>
      </c>
      <c r="E52" s="166">
        <v>3.5528</v>
      </c>
      <c r="F52" s="167">
        <v>0.32081173333333335</v>
      </c>
      <c r="G52" s="168">
        <v>223</v>
      </c>
      <c r="H52" s="70">
        <f t="shared" si="0"/>
        <v>1.9664734616097805</v>
      </c>
      <c r="I52" s="70">
        <f t="shared" si="1"/>
        <v>6.4187938898840526</v>
      </c>
      <c r="J52" s="70">
        <f t="shared" si="2"/>
        <v>1.9664734613368209</v>
      </c>
      <c r="K52" s="70">
        <f t="shared" si="3"/>
        <v>6.4187938907750226</v>
      </c>
    </row>
    <row r="53" spans="2:11" x14ac:dyDescent="0.25">
      <c r="B53" s="163">
        <v>43101</v>
      </c>
      <c r="C53" s="166" t="e">
        <v>#N/A</v>
      </c>
      <c r="D53" s="166">
        <v>3.7943210000000001</v>
      </c>
      <c r="E53" s="166">
        <v>3.6347999999999998</v>
      </c>
      <c r="F53" s="167">
        <v>0.3322792</v>
      </c>
      <c r="G53" s="168">
        <v>243</v>
      </c>
      <c r="H53" s="70">
        <f t="shared" si="0"/>
        <v>1.9175227418083234</v>
      </c>
      <c r="I53" s="70">
        <f t="shared" si="1"/>
        <v>6.8900205207165435</v>
      </c>
      <c r="J53" s="70">
        <f t="shared" si="2"/>
        <v>1.9175227415205482</v>
      </c>
      <c r="K53" s="70">
        <f t="shared" si="3"/>
        <v>6.8900205217505741</v>
      </c>
    </row>
    <row r="54" spans="2:11" x14ac:dyDescent="0.25">
      <c r="B54" s="163">
        <v>43132</v>
      </c>
      <c r="C54" s="166" t="e">
        <v>#N/A</v>
      </c>
      <c r="D54" s="166">
        <v>3.8092220000000001</v>
      </c>
      <c r="E54" s="166">
        <v>3.5902000000000003</v>
      </c>
      <c r="F54" s="167">
        <v>0.34838076666666667</v>
      </c>
      <c r="G54" s="168">
        <v>264</v>
      </c>
      <c r="H54" s="70">
        <f t="shared" si="0"/>
        <v>1.7848346024218833</v>
      </c>
      <c r="I54" s="70">
        <f t="shared" si="1"/>
        <v>7.2216977542400258</v>
      </c>
      <c r="J54" s="70">
        <f t="shared" si="2"/>
        <v>1.7848346021291577</v>
      </c>
      <c r="K54" s="70">
        <f t="shared" si="3"/>
        <v>7.2216977554244339</v>
      </c>
    </row>
    <row r="55" spans="2:11" x14ac:dyDescent="0.25">
      <c r="B55" s="163">
        <v>43160</v>
      </c>
      <c r="C55" s="166" t="e">
        <v>#N/A</v>
      </c>
      <c r="D55" s="166">
        <v>3.7772779999999999</v>
      </c>
      <c r="E55" s="166">
        <v>3.4912000000000001</v>
      </c>
      <c r="F55" s="167">
        <v>0.35654140000000006</v>
      </c>
      <c r="G55" s="168">
        <v>283</v>
      </c>
      <c r="H55" s="70">
        <f t="shared" si="0"/>
        <v>1.6647938205738579</v>
      </c>
      <c r="I55" s="70">
        <f t="shared" si="1"/>
        <v>7.3213134800071558</v>
      </c>
      <c r="J55" s="70">
        <f t="shared" si="2"/>
        <v>1.6647938202845434</v>
      </c>
      <c r="K55" s="70">
        <f t="shared" si="3"/>
        <v>7.3213134812794838</v>
      </c>
    </row>
    <row r="56" spans="2:11" x14ac:dyDescent="0.25">
      <c r="B56" s="163">
        <v>43191</v>
      </c>
      <c r="C56" s="166" t="e">
        <v>#N/A</v>
      </c>
      <c r="D56" s="166">
        <v>3.744936</v>
      </c>
      <c r="E56" s="166">
        <v>2.9327999999999999</v>
      </c>
      <c r="F56" s="167">
        <v>0.25818780000000002</v>
      </c>
      <c r="G56" s="168">
        <v>303</v>
      </c>
      <c r="H56" s="70">
        <f t="shared" si="0"/>
        <v>1.6838287406862913</v>
      </c>
      <c r="I56" s="70">
        <f t="shared" si="1"/>
        <v>5.1081892309869303</v>
      </c>
      <c r="J56" s="70">
        <f t="shared" si="2"/>
        <v>1.68382874046703</v>
      </c>
      <c r="K56" s="70">
        <f t="shared" si="3"/>
        <v>5.1081892316520987</v>
      </c>
    </row>
    <row r="57" spans="2:11" x14ac:dyDescent="0.25">
      <c r="B57" s="163">
        <v>43221</v>
      </c>
      <c r="C57" s="166" t="e">
        <v>#N/A</v>
      </c>
      <c r="D57" s="166">
        <v>3.685594</v>
      </c>
      <c r="E57" s="166">
        <v>2.8723999999999998</v>
      </c>
      <c r="F57" s="167">
        <v>0.24242119999999998</v>
      </c>
      <c r="G57" s="168">
        <v>325</v>
      </c>
      <c r="H57" s="70">
        <f t="shared" si="0"/>
        <v>1.6745804092042156</v>
      </c>
      <c r="I57" s="70">
        <f t="shared" si="1"/>
        <v>4.9270143820211301</v>
      </c>
      <c r="J57" s="70">
        <f t="shared" si="2"/>
        <v>1.6745804089921719</v>
      </c>
      <c r="K57" s="70">
        <f t="shared" si="3"/>
        <v>4.9270143826450132</v>
      </c>
    </row>
    <row r="58" spans="2:11" x14ac:dyDescent="0.25">
      <c r="B58" s="163">
        <v>43252</v>
      </c>
      <c r="C58" s="166" t="e">
        <v>#N/A</v>
      </c>
      <c r="D58" s="166">
        <v>3.687252</v>
      </c>
      <c r="E58" s="166">
        <v>2.8902000000000001</v>
      </c>
      <c r="F58" s="167">
        <v>0.23902836</v>
      </c>
      <c r="G58" s="168">
        <v>347</v>
      </c>
      <c r="H58" s="70">
        <f t="shared" si="0"/>
        <v>1.6679241272904681</v>
      </c>
      <c r="I58" s="70">
        <f t="shared" si="1"/>
        <v>5.0081750742282329</v>
      </c>
      <c r="J58" s="70">
        <f t="shared" si="2"/>
        <v>1.6679241270752903</v>
      </c>
      <c r="K58" s="70">
        <f t="shared" si="3"/>
        <v>5.0081750748743339</v>
      </c>
    </row>
    <row r="59" spans="2:11" x14ac:dyDescent="0.25">
      <c r="B59" s="163">
        <v>43282</v>
      </c>
      <c r="C59" s="166" t="e">
        <v>#N/A</v>
      </c>
      <c r="D59" s="166">
        <v>3.6848269999999999</v>
      </c>
      <c r="E59" s="166">
        <v>2.9095999999999997</v>
      </c>
      <c r="F59" s="167">
        <v>0.23651152</v>
      </c>
      <c r="G59" s="168">
        <v>368</v>
      </c>
      <c r="H59" s="70">
        <f t="shared" si="0"/>
        <v>1.661698412810682</v>
      </c>
      <c r="I59" s="70">
        <f t="shared" si="1"/>
        <v>5.0946502053164728</v>
      </c>
      <c r="J59" s="70">
        <f t="shared" si="2"/>
        <v>1.6616984125922403</v>
      </c>
      <c r="K59" s="70">
        <f t="shared" si="3"/>
        <v>5.0946502059862002</v>
      </c>
    </row>
    <row r="60" spans="2:11" x14ac:dyDescent="0.25">
      <c r="B60" s="163">
        <v>43313</v>
      </c>
      <c r="C60" s="166" t="e">
        <v>#N/A</v>
      </c>
      <c r="D60" s="166">
        <v>3.6501950000000001</v>
      </c>
      <c r="E60" s="166">
        <v>2.9020000000000001</v>
      </c>
      <c r="F60" s="167">
        <v>0.23544884000000002</v>
      </c>
      <c r="G60" s="168">
        <v>389</v>
      </c>
      <c r="H60" s="70">
        <f t="shared" si="0"/>
        <v>1.6356675360442887</v>
      </c>
      <c r="I60" s="70">
        <f t="shared" si="1"/>
        <v>5.1487260182267072</v>
      </c>
      <c r="J60" s="70">
        <f t="shared" si="2"/>
        <v>1.6356675358242128</v>
      </c>
      <c r="K60" s="70">
        <f t="shared" si="3"/>
        <v>5.1487260189194597</v>
      </c>
    </row>
    <row r="61" spans="2:11" x14ac:dyDescent="0.25">
      <c r="B61" s="163">
        <v>43344</v>
      </c>
      <c r="C61" s="166" t="e">
        <v>#N/A</v>
      </c>
      <c r="D61" s="166">
        <v>3.6255799999999998</v>
      </c>
      <c r="E61" s="166">
        <v>2.8795999999999999</v>
      </c>
      <c r="F61" s="167">
        <v>0.23562632</v>
      </c>
      <c r="G61" s="168">
        <v>412</v>
      </c>
      <c r="H61" s="70">
        <f t="shared" si="0"/>
        <v>1.595442218381236</v>
      </c>
      <c r="I61" s="70">
        <f t="shared" si="1"/>
        <v>5.1973653852618416</v>
      </c>
      <c r="J61" s="70">
        <f t="shared" si="2"/>
        <v>1.5954422181601504</v>
      </c>
      <c r="K61" s="70">
        <f t="shared" si="3"/>
        <v>5.1973653859820566</v>
      </c>
    </row>
    <row r="62" spans="2:11" x14ac:dyDescent="0.25">
      <c r="B62" s="163">
        <v>43374</v>
      </c>
      <c r="C62" s="166" t="e">
        <v>#N/A</v>
      </c>
      <c r="D62" s="166">
        <v>3.641235</v>
      </c>
      <c r="E62" s="166">
        <v>2.8972000000000002</v>
      </c>
      <c r="F62" s="167">
        <v>0.23599132000000003</v>
      </c>
      <c r="G62" s="168">
        <v>431</v>
      </c>
      <c r="H62" s="70">
        <f t="shared" si="0"/>
        <v>1.5822474681502556</v>
      </c>
      <c r="I62" s="70">
        <f t="shared" si="1"/>
        <v>5.3049652528835018</v>
      </c>
      <c r="J62" s="70">
        <f t="shared" si="2"/>
        <v>1.5822474679256524</v>
      </c>
      <c r="K62" s="70">
        <f t="shared" si="3"/>
        <v>5.3049652536365519</v>
      </c>
    </row>
    <row r="63" spans="2:11" x14ac:dyDescent="0.25">
      <c r="B63" s="163">
        <v>43405</v>
      </c>
      <c r="C63" s="166" t="e">
        <v>#N/A</v>
      </c>
      <c r="D63" s="166">
        <v>3.7387739999999998</v>
      </c>
      <c r="E63" s="166">
        <v>2.9421999999999997</v>
      </c>
      <c r="F63" s="167">
        <v>0.23264313999999997</v>
      </c>
      <c r="G63" s="168">
        <v>453</v>
      </c>
      <c r="H63" s="70">
        <f t="shared" si="0"/>
        <v>1.5964963764580855</v>
      </c>
      <c r="I63" s="70">
        <f t="shared" si="1"/>
        <v>5.4222113921767914</v>
      </c>
      <c r="J63" s="70">
        <f t="shared" si="2"/>
        <v>1.5964963762290438</v>
      </c>
      <c r="K63" s="70">
        <f t="shared" si="3"/>
        <v>5.4222113929546891</v>
      </c>
    </row>
    <row r="64" spans="2:11" x14ac:dyDescent="0.25">
      <c r="B64" s="169">
        <v>43435</v>
      </c>
      <c r="C64" s="170" t="e">
        <v>#N/A</v>
      </c>
      <c r="D64" s="170">
        <v>3.8897529999999998</v>
      </c>
      <c r="E64" s="170">
        <v>3.0684</v>
      </c>
      <c r="F64" s="171">
        <v>0.22919486666666664</v>
      </c>
      <c r="G64" s="109">
        <v>473</v>
      </c>
      <c r="H64" s="72">
        <f t="shared" si="0"/>
        <v>1.6581785048867819</v>
      </c>
      <c r="I64" s="72">
        <f t="shared" si="1"/>
        <v>5.6779644243686835</v>
      </c>
      <c r="J64" s="70">
        <f t="shared" si="2"/>
        <v>1.6581785046472994</v>
      </c>
      <c r="K64" s="70">
        <f t="shared" si="3"/>
        <v>5.6779644251887227</v>
      </c>
    </row>
    <row r="65" spans="2:13" x14ac:dyDescent="0.25">
      <c r="B65" t="s">
        <v>361</v>
      </c>
    </row>
    <row r="66" spans="2:13" ht="12.75" customHeight="1" x14ac:dyDescent="0.25">
      <c r="B66" s="205" t="s">
        <v>358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</row>
    <row r="67" spans="2:13" x14ac:dyDescent="0.25"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</row>
    <row r="73" spans="2:13" ht="15.5" x14ac:dyDescent="0.35">
      <c r="B73" s="73" t="s">
        <v>97</v>
      </c>
    </row>
    <row r="84" spans="2:2" x14ac:dyDescent="0.25">
      <c r="B84" s="76"/>
    </row>
    <row r="85" spans="2:2" x14ac:dyDescent="0.25">
      <c r="B85" t="str">
        <f>(100*$H$26)&amp;"% NYMEX futures upper confidence interval"</f>
        <v>95% NYMEX futures upper confidence interval</v>
      </c>
    </row>
    <row r="86" spans="2:2" x14ac:dyDescent="0.25">
      <c r="B86" t="str">
        <f>(100*$H$26)&amp;"% NYMEX futures lower confidence interval"</f>
        <v>95% NYMEX futures lower confidence interval</v>
      </c>
    </row>
  </sheetData>
  <mergeCells count="5">
    <mergeCell ref="H26:I26"/>
    <mergeCell ref="H27:I27"/>
    <mergeCell ref="J26:K26"/>
    <mergeCell ref="J27:K27"/>
    <mergeCell ref="B66:M67"/>
  </mergeCells>
  <phoneticPr fontId="7" type="noConversion"/>
  <conditionalFormatting sqref="C29:K64">
    <cfRule type="expression" dxfId="33" priority="3" stopIfTrue="1">
      <formula>ISNA(C29)</formula>
    </cfRule>
  </conditionalFormatting>
  <conditionalFormatting sqref="C29:G64">
    <cfRule type="expression" dxfId="32" priority="2" stopIfTrue="1">
      <formula>ISNA(C29)</formula>
    </cfRule>
  </conditionalFormatting>
  <conditionalFormatting sqref="H29:I29">
    <cfRule type="expression" dxfId="31" priority="1" stopIfTrue="1">
      <formula>ISNA(H29)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K26">
      <formula1>1</formula1>
    </dataValidation>
  </dataValidations>
  <hyperlinks>
    <hyperlink ref="A3" location="Contents!B4" display="Return to Contents"/>
  </hyperlinks>
  <pageMargins left="0.75" right="0.75" top="1" bottom="1" header="0.5" footer="0.5"/>
  <pageSetup scale="4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82307" r:id="rId4">
          <objectPr defaultSize="0" autoPict="0" r:id="rId5">
            <anchor moveWithCells="1" sizeWithCells="1">
              <from>
                <xdr:col>1</xdr:col>
                <xdr:colOff>0</xdr:colOff>
                <xdr:row>68</xdr:row>
                <xdr:rowOff>12700</xdr:rowOff>
              </from>
              <to>
                <xdr:col>6</xdr:col>
                <xdr:colOff>495300</xdr:colOff>
                <xdr:row>71</xdr:row>
                <xdr:rowOff>127000</xdr:rowOff>
              </to>
            </anchor>
          </objectPr>
        </oleObject>
      </mc:Choice>
      <mc:Fallback>
        <oleObject progId="Equation.3" shapeId="482307" r:id="rId4"/>
      </mc:Fallback>
    </mc:AlternateContent>
    <mc:AlternateContent xmlns:mc="http://schemas.openxmlformats.org/markup-compatibility/2006">
      <mc:Choice Requires="x14">
        <oleObject progId="Equation.3" shapeId="482308" r:id="rId6">
          <objectPr defaultSize="0" autoPict="0" r:id="rId7">
            <anchor moveWithCells="1" sizeWithCells="1">
              <from>
                <xdr:col>1</xdr:col>
                <xdr:colOff>12700</xdr:colOff>
                <xdr:row>73</xdr:row>
                <xdr:rowOff>12700</xdr:rowOff>
              </from>
              <to>
                <xdr:col>9</xdr:col>
                <xdr:colOff>0</xdr:colOff>
                <xdr:row>81</xdr:row>
                <xdr:rowOff>127000</xdr:rowOff>
              </to>
            </anchor>
          </objectPr>
        </oleObject>
      </mc:Choice>
      <mc:Fallback>
        <oleObject progId="Equation.3" shapeId="48230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D10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4" x14ac:dyDescent="0.25">
      <c r="B25" s="208" t="s">
        <v>73</v>
      </c>
      <c r="C25" s="208"/>
      <c r="D25" s="30"/>
    </row>
    <row r="26" spans="1:4" x14ac:dyDescent="0.25">
      <c r="A26" s="4"/>
      <c r="B26" s="154" t="s">
        <v>74</v>
      </c>
      <c r="C26" s="154"/>
      <c r="D26" s="154"/>
    </row>
    <row r="27" spans="1:4" x14ac:dyDescent="0.25">
      <c r="A27" s="5" t="s">
        <v>2</v>
      </c>
      <c r="B27" s="45" t="s">
        <v>6</v>
      </c>
      <c r="C27" s="45" t="s">
        <v>7</v>
      </c>
      <c r="D27" s="155"/>
    </row>
    <row r="28" spans="1:4" x14ac:dyDescent="0.25">
      <c r="A28" s="2">
        <v>41275</v>
      </c>
      <c r="B28" s="38">
        <v>9.15</v>
      </c>
      <c r="C28" s="38">
        <v>3.422212</v>
      </c>
      <c r="D28" s="156"/>
    </row>
    <row r="29" spans="1:4" x14ac:dyDescent="0.25">
      <c r="A29" s="2">
        <v>41306</v>
      </c>
      <c r="B29" s="38">
        <v>9.23</v>
      </c>
      <c r="C29" s="38">
        <v>3.4232399999999998</v>
      </c>
      <c r="D29" s="156"/>
    </row>
    <row r="30" spans="1:4" x14ac:dyDescent="0.25">
      <c r="A30" s="2">
        <v>41334</v>
      </c>
      <c r="B30" s="38">
        <v>9.35</v>
      </c>
      <c r="C30" s="38">
        <v>3.9166799999999999</v>
      </c>
      <c r="D30" s="156"/>
    </row>
    <row r="31" spans="1:4" x14ac:dyDescent="0.25">
      <c r="A31" s="2">
        <v>41365</v>
      </c>
      <c r="B31" s="38">
        <v>10.43</v>
      </c>
      <c r="C31" s="38">
        <v>4.282648</v>
      </c>
      <c r="D31" s="156"/>
    </row>
    <row r="32" spans="1:4" x14ac:dyDescent="0.25">
      <c r="A32" s="2">
        <v>41395</v>
      </c>
      <c r="B32" s="38">
        <v>12.61</v>
      </c>
      <c r="C32" s="38">
        <v>4.1541480000000002</v>
      </c>
      <c r="D32" s="156"/>
    </row>
    <row r="33" spans="1:4" x14ac:dyDescent="0.25">
      <c r="A33" s="2">
        <v>41426</v>
      </c>
      <c r="B33" s="38">
        <v>15.02</v>
      </c>
      <c r="C33" s="38">
        <v>3.933128</v>
      </c>
      <c r="D33" s="156"/>
    </row>
    <row r="34" spans="1:4" x14ac:dyDescent="0.25">
      <c r="A34" s="2">
        <v>41456</v>
      </c>
      <c r="B34" s="38">
        <v>16.3</v>
      </c>
      <c r="C34" s="38">
        <v>3.7244440000000001</v>
      </c>
      <c r="D34" s="156"/>
    </row>
    <row r="35" spans="1:4" x14ac:dyDescent="0.25">
      <c r="A35" s="2">
        <v>41487</v>
      </c>
      <c r="B35" s="38">
        <v>16.43</v>
      </c>
      <c r="C35" s="38">
        <v>3.5209000000000001</v>
      </c>
      <c r="D35" s="156"/>
    </row>
    <row r="36" spans="1:4" x14ac:dyDescent="0.25">
      <c r="A36" s="2">
        <v>41518</v>
      </c>
      <c r="B36" s="38">
        <v>15.69</v>
      </c>
      <c r="C36" s="38">
        <v>3.720332</v>
      </c>
      <c r="D36" s="156"/>
    </row>
    <row r="37" spans="1:4" x14ac:dyDescent="0.25">
      <c r="A37" s="2">
        <v>41548</v>
      </c>
      <c r="B37" s="38">
        <v>12.38</v>
      </c>
      <c r="C37" s="38">
        <v>3.7799559999999999</v>
      </c>
      <c r="D37" s="156"/>
    </row>
    <row r="38" spans="1:4" x14ac:dyDescent="0.25">
      <c r="A38" s="2">
        <v>41579</v>
      </c>
      <c r="B38" s="38">
        <v>10.039999999999999</v>
      </c>
      <c r="C38" s="38">
        <v>3.7398639999999999</v>
      </c>
      <c r="D38" s="156"/>
    </row>
    <row r="39" spans="1:4" x14ac:dyDescent="0.25">
      <c r="A39" s="2">
        <v>41609</v>
      </c>
      <c r="B39" s="38">
        <v>9.14</v>
      </c>
      <c r="C39" s="38">
        <v>4.3587199999999999</v>
      </c>
      <c r="D39" s="156"/>
    </row>
    <row r="40" spans="1:4" x14ac:dyDescent="0.25">
      <c r="A40" s="2">
        <v>41640</v>
      </c>
      <c r="B40" s="38">
        <v>9.26</v>
      </c>
      <c r="C40" s="38">
        <v>4.8638159999999999</v>
      </c>
      <c r="D40" s="156"/>
    </row>
    <row r="41" spans="1:4" x14ac:dyDescent="0.25">
      <c r="A41" s="2">
        <v>41671</v>
      </c>
      <c r="B41" s="38">
        <v>9.77</v>
      </c>
      <c r="C41" s="38">
        <v>6.1909679999999998</v>
      </c>
      <c r="D41" s="156"/>
    </row>
    <row r="42" spans="1:4" x14ac:dyDescent="0.25">
      <c r="A42" s="2">
        <v>41699</v>
      </c>
      <c r="B42" s="38">
        <v>10.7</v>
      </c>
      <c r="C42" s="38">
        <v>5.0598960000000002</v>
      </c>
      <c r="D42" s="156"/>
    </row>
    <row r="43" spans="1:4" x14ac:dyDescent="0.25">
      <c r="A43" s="2">
        <v>41730</v>
      </c>
      <c r="B43" s="38">
        <v>11.76</v>
      </c>
      <c r="C43" s="38">
        <v>4.8070560000000002</v>
      </c>
      <c r="D43" s="156"/>
    </row>
    <row r="44" spans="1:4" x14ac:dyDescent="0.25">
      <c r="A44" s="2">
        <v>41760</v>
      </c>
      <c r="B44" s="38">
        <v>13.6</v>
      </c>
      <c r="C44" s="38">
        <v>4.7275919999999996</v>
      </c>
      <c r="D44" s="156"/>
    </row>
    <row r="45" spans="1:4" x14ac:dyDescent="0.25">
      <c r="A45" s="2">
        <v>41791</v>
      </c>
      <c r="B45" s="38">
        <v>16.13</v>
      </c>
      <c r="C45" s="38">
        <v>4.7348160000000004</v>
      </c>
      <c r="D45" s="156"/>
    </row>
    <row r="46" spans="1:4" x14ac:dyDescent="0.25">
      <c r="A46" s="2">
        <v>41821</v>
      </c>
      <c r="B46" s="38">
        <v>17.23</v>
      </c>
      <c r="C46" s="38">
        <v>4.1785680000000003</v>
      </c>
      <c r="D46" s="156"/>
    </row>
    <row r="47" spans="1:4" x14ac:dyDescent="0.25">
      <c r="A47" s="2">
        <v>41852</v>
      </c>
      <c r="B47" s="38">
        <v>17.41</v>
      </c>
      <c r="C47" s="38">
        <v>4.0371839999999999</v>
      </c>
      <c r="D47" s="156"/>
    </row>
    <row r="48" spans="1:4" x14ac:dyDescent="0.25">
      <c r="A48" s="2">
        <v>41883</v>
      </c>
      <c r="B48" s="38">
        <v>16.27</v>
      </c>
      <c r="C48" s="38">
        <v>4.0495679999999998</v>
      </c>
      <c r="D48" s="156"/>
    </row>
    <row r="49" spans="1:4" x14ac:dyDescent="0.25">
      <c r="A49" s="2">
        <v>41913</v>
      </c>
      <c r="B49" s="38">
        <v>13.11</v>
      </c>
      <c r="C49" s="38">
        <v>3.9019919999999999</v>
      </c>
      <c r="D49" s="156"/>
    </row>
    <row r="50" spans="1:4" x14ac:dyDescent="0.25">
      <c r="A50" s="2">
        <v>41944</v>
      </c>
      <c r="B50" s="38">
        <v>10.19</v>
      </c>
      <c r="C50" s="38">
        <v>4.2539040000000004</v>
      </c>
      <c r="D50" s="156"/>
    </row>
    <row r="51" spans="1:4" x14ac:dyDescent="0.25">
      <c r="A51" s="2">
        <v>41974</v>
      </c>
      <c r="B51" s="38">
        <v>10.01</v>
      </c>
      <c r="C51" s="38">
        <v>3.5934240000000002</v>
      </c>
      <c r="D51" s="156"/>
    </row>
    <row r="52" spans="1:4" x14ac:dyDescent="0.25">
      <c r="A52" s="2">
        <v>42005</v>
      </c>
      <c r="B52" s="38">
        <v>9.5</v>
      </c>
      <c r="C52" s="38">
        <v>3.0898080000000001</v>
      </c>
      <c r="D52" s="156"/>
    </row>
    <row r="53" spans="1:4" x14ac:dyDescent="0.25">
      <c r="A53" s="2">
        <v>42036</v>
      </c>
      <c r="B53" s="38">
        <v>9.08</v>
      </c>
      <c r="C53" s="38">
        <v>2.9649359999999998</v>
      </c>
      <c r="D53" s="156"/>
    </row>
    <row r="54" spans="1:4" x14ac:dyDescent="0.25">
      <c r="A54" s="2">
        <v>42064</v>
      </c>
      <c r="B54" s="38">
        <v>9.2799999999999994</v>
      </c>
      <c r="C54" s="38">
        <v>2.921592</v>
      </c>
      <c r="D54" s="156"/>
    </row>
    <row r="55" spans="1:4" x14ac:dyDescent="0.25">
      <c r="A55" s="2">
        <v>42095</v>
      </c>
      <c r="B55" s="38">
        <v>10.44</v>
      </c>
      <c r="C55" s="38">
        <v>2.6935199999999999</v>
      </c>
      <c r="D55" s="156"/>
    </row>
    <row r="56" spans="1:4" x14ac:dyDescent="0.25">
      <c r="A56" s="2">
        <v>42125</v>
      </c>
      <c r="B56" s="38">
        <v>12.73</v>
      </c>
      <c r="C56" s="38">
        <v>2.9401679999999999</v>
      </c>
      <c r="D56" s="156"/>
    </row>
    <row r="57" spans="1:4" x14ac:dyDescent="0.25">
      <c r="A57" s="2">
        <v>42156</v>
      </c>
      <c r="B57" s="38">
        <v>15.07</v>
      </c>
      <c r="C57" s="38">
        <v>2.8730880000000001</v>
      </c>
      <c r="D57" s="156"/>
    </row>
    <row r="58" spans="1:4" x14ac:dyDescent="0.25">
      <c r="A58" s="2">
        <v>42186</v>
      </c>
      <c r="B58" s="38">
        <v>16.28</v>
      </c>
      <c r="C58" s="38">
        <v>2.9298479999999998</v>
      </c>
      <c r="D58" s="156"/>
    </row>
    <row r="59" spans="1:4" x14ac:dyDescent="0.25">
      <c r="A59" s="2">
        <v>42217</v>
      </c>
      <c r="B59" s="38">
        <v>16.89</v>
      </c>
      <c r="C59" s="38">
        <v>2.862768</v>
      </c>
      <c r="D59" s="156"/>
    </row>
    <row r="60" spans="1:4" x14ac:dyDescent="0.25">
      <c r="A60" s="2">
        <v>42248</v>
      </c>
      <c r="B60" s="38">
        <v>16.399999999999999</v>
      </c>
      <c r="C60" s="38">
        <v>2.74512</v>
      </c>
      <c r="D60" s="156"/>
    </row>
    <row r="61" spans="1:4" x14ac:dyDescent="0.25">
      <c r="A61" s="2">
        <v>42278</v>
      </c>
      <c r="B61" s="38">
        <v>12.6</v>
      </c>
      <c r="C61" s="38">
        <v>2.4159120000000001</v>
      </c>
      <c r="D61" s="156"/>
    </row>
    <row r="62" spans="1:4" x14ac:dyDescent="0.25">
      <c r="A62" s="2">
        <v>42309</v>
      </c>
      <c r="B62" s="38">
        <v>10.02</v>
      </c>
      <c r="C62" s="38">
        <v>2.1599759999999999</v>
      </c>
      <c r="D62" s="156"/>
    </row>
    <row r="63" spans="1:4" x14ac:dyDescent="0.25">
      <c r="A63" s="2">
        <v>42339</v>
      </c>
      <c r="B63" s="38">
        <v>9.27</v>
      </c>
      <c r="C63" s="38">
        <v>1.9907280000000001</v>
      </c>
      <c r="D63" s="156"/>
    </row>
    <row r="64" spans="1:4" x14ac:dyDescent="0.25">
      <c r="A64" s="2">
        <v>42370</v>
      </c>
      <c r="B64" s="38">
        <v>8.3000000000000007</v>
      </c>
      <c r="C64" s="38">
        <v>2.3560560000000002</v>
      </c>
      <c r="D64" s="156"/>
    </row>
    <row r="65" spans="1:4" x14ac:dyDescent="0.25">
      <c r="A65" s="2">
        <v>42401</v>
      </c>
      <c r="B65" s="38">
        <v>8.3800000000000008</v>
      </c>
      <c r="C65" s="38">
        <v>2.052648</v>
      </c>
      <c r="D65" s="156"/>
    </row>
    <row r="66" spans="1:4" x14ac:dyDescent="0.25">
      <c r="A66" s="2">
        <v>42430</v>
      </c>
      <c r="B66" s="38">
        <v>9.2100000000000009</v>
      </c>
      <c r="C66" s="38">
        <v>1.7843279999999999</v>
      </c>
      <c r="D66" s="156"/>
    </row>
    <row r="67" spans="1:4" x14ac:dyDescent="0.25">
      <c r="A67" s="2">
        <v>42461</v>
      </c>
      <c r="B67" s="38">
        <v>9.65</v>
      </c>
      <c r="C67" s="38">
        <v>1.9783440000000001</v>
      </c>
      <c r="D67" s="156"/>
    </row>
    <row r="68" spans="1:4" x14ac:dyDescent="0.25">
      <c r="A68" s="2">
        <v>42491</v>
      </c>
      <c r="B68" s="38">
        <v>11.61</v>
      </c>
      <c r="C68" s="38">
        <v>1.9835039999999999</v>
      </c>
      <c r="D68" s="156"/>
    </row>
    <row r="69" spans="1:4" x14ac:dyDescent="0.25">
      <c r="A69" s="2">
        <v>42522</v>
      </c>
      <c r="B69" s="38">
        <v>14.47</v>
      </c>
      <c r="C69" s="38">
        <v>2.6697839999999999</v>
      </c>
      <c r="D69" s="156"/>
    </row>
    <row r="70" spans="1:4" x14ac:dyDescent="0.25">
      <c r="A70" s="2">
        <v>42552</v>
      </c>
      <c r="B70" s="38">
        <v>16.579999999999998</v>
      </c>
      <c r="C70" s="38">
        <v>2.9123039999999998</v>
      </c>
      <c r="D70" s="156"/>
    </row>
    <row r="71" spans="1:4" x14ac:dyDescent="0.25">
      <c r="A71" s="2">
        <v>42583</v>
      </c>
      <c r="B71" s="38">
        <v>17.63</v>
      </c>
      <c r="C71" s="38">
        <v>2.9123039999999998</v>
      </c>
      <c r="D71" s="156"/>
    </row>
    <row r="72" spans="1:4" x14ac:dyDescent="0.25">
      <c r="A72" s="2">
        <v>42614</v>
      </c>
      <c r="B72" s="38">
        <v>16.8</v>
      </c>
      <c r="C72" s="38">
        <v>3.0877439999999998</v>
      </c>
      <c r="D72" s="156"/>
    </row>
    <row r="73" spans="1:4" x14ac:dyDescent="0.25">
      <c r="A73" s="2">
        <v>42644</v>
      </c>
      <c r="B73" s="38">
        <v>13.74</v>
      </c>
      <c r="C73" s="38">
        <v>3.0722640000000001</v>
      </c>
      <c r="D73" s="156"/>
    </row>
    <row r="74" spans="1:4" x14ac:dyDescent="0.25">
      <c r="A74" s="2">
        <v>42675</v>
      </c>
      <c r="B74" s="38">
        <v>11.36042</v>
      </c>
      <c r="C74" s="38">
        <v>2.6295359999999999</v>
      </c>
      <c r="D74" s="156"/>
    </row>
    <row r="75" spans="1:4" x14ac:dyDescent="0.25">
      <c r="A75" s="2">
        <v>42705</v>
      </c>
      <c r="B75" s="38">
        <v>10.05382</v>
      </c>
      <c r="C75" s="38">
        <v>3.7059120000000001</v>
      </c>
      <c r="D75" s="156"/>
    </row>
    <row r="76" spans="1:4" x14ac:dyDescent="0.25">
      <c r="A76" s="2">
        <v>42736</v>
      </c>
      <c r="B76" s="38">
        <v>9.9181779999999993</v>
      </c>
      <c r="C76" s="38">
        <v>3.7151999999999998</v>
      </c>
      <c r="D76" s="156"/>
    </row>
    <row r="77" spans="1:4" x14ac:dyDescent="0.25">
      <c r="A77" s="2">
        <v>42767</v>
      </c>
      <c r="B77" s="38">
        <v>10.023770000000001</v>
      </c>
      <c r="C77" s="38">
        <v>3.8148780000000002</v>
      </c>
      <c r="D77" s="156"/>
    </row>
    <row r="78" spans="1:4" x14ac:dyDescent="0.25">
      <c r="A78" s="2">
        <v>42795</v>
      </c>
      <c r="B78" s="38">
        <v>10.386760000000001</v>
      </c>
      <c r="C78" s="38">
        <v>3.7623829999999998</v>
      </c>
      <c r="D78" s="156"/>
    </row>
    <row r="79" spans="1:4" x14ac:dyDescent="0.25">
      <c r="A79" s="2">
        <v>42826</v>
      </c>
      <c r="B79" s="38">
        <v>11.28434</v>
      </c>
      <c r="C79" s="38">
        <v>3.6614249999999999</v>
      </c>
      <c r="D79" s="156"/>
    </row>
    <row r="80" spans="1:4" x14ac:dyDescent="0.25">
      <c r="A80" s="2">
        <v>42856</v>
      </c>
      <c r="B80" s="38">
        <v>13.21059</v>
      </c>
      <c r="C80" s="38">
        <v>3.5937939999999999</v>
      </c>
      <c r="D80" s="156"/>
    </row>
    <row r="81" spans="1:4" x14ac:dyDescent="0.25">
      <c r="A81" s="2">
        <v>42887</v>
      </c>
      <c r="B81" s="38">
        <v>15.47472</v>
      </c>
      <c r="C81" s="38">
        <v>3.5973790000000001</v>
      </c>
      <c r="D81" s="156"/>
    </row>
    <row r="82" spans="1:4" x14ac:dyDescent="0.25">
      <c r="A82" s="2">
        <v>42917</v>
      </c>
      <c r="B82" s="38">
        <v>16.63879</v>
      </c>
      <c r="C82" s="38">
        <v>3.6027779999999998</v>
      </c>
      <c r="D82" s="156"/>
    </row>
    <row r="83" spans="1:4" x14ac:dyDescent="0.25">
      <c r="A83" s="2">
        <v>42948</v>
      </c>
      <c r="B83" s="38">
        <v>17.516200000000001</v>
      </c>
      <c r="C83" s="38">
        <v>3.5768550000000001</v>
      </c>
      <c r="D83" s="156"/>
    </row>
    <row r="84" spans="1:4" x14ac:dyDescent="0.25">
      <c r="A84" s="2">
        <v>42979</v>
      </c>
      <c r="B84" s="38">
        <v>16.553439999999998</v>
      </c>
      <c r="C84" s="38">
        <v>3.5595319999999999</v>
      </c>
      <c r="D84" s="156"/>
    </row>
    <row r="85" spans="1:4" x14ac:dyDescent="0.25">
      <c r="A85" s="2">
        <v>43009</v>
      </c>
      <c r="B85" s="38">
        <v>13.55701</v>
      </c>
      <c r="C85" s="38">
        <v>3.5839819999999998</v>
      </c>
      <c r="D85" s="156"/>
    </row>
    <row r="86" spans="1:4" x14ac:dyDescent="0.25">
      <c r="A86" s="2">
        <v>43040</v>
      </c>
      <c r="B86" s="38">
        <v>11.1777</v>
      </c>
      <c r="C86" s="38">
        <v>3.6914479999999998</v>
      </c>
      <c r="D86" s="156"/>
    </row>
    <row r="87" spans="1:4" x14ac:dyDescent="0.25">
      <c r="A87" s="2">
        <v>43070</v>
      </c>
      <c r="B87" s="38">
        <v>10.31897</v>
      </c>
      <c r="C87" s="38">
        <v>3.852293</v>
      </c>
      <c r="D87" s="156"/>
    </row>
    <row r="88" spans="1:4" x14ac:dyDescent="0.25">
      <c r="A88" s="2">
        <v>43101</v>
      </c>
      <c r="B88" s="38">
        <v>10.09097</v>
      </c>
      <c r="C88" s="38">
        <v>3.9157389999999999</v>
      </c>
      <c r="D88" s="156"/>
    </row>
    <row r="89" spans="1:4" x14ac:dyDescent="0.25">
      <c r="A89" s="2">
        <v>43132</v>
      </c>
      <c r="B89" s="38">
        <v>10.177250000000001</v>
      </c>
      <c r="C89" s="38">
        <v>3.931117</v>
      </c>
      <c r="D89" s="156"/>
    </row>
    <row r="90" spans="1:4" x14ac:dyDescent="0.25">
      <c r="A90" s="2">
        <v>43160</v>
      </c>
      <c r="B90" s="38">
        <v>10.47777</v>
      </c>
      <c r="C90" s="38">
        <v>3.8981509999999999</v>
      </c>
      <c r="D90" s="156"/>
    </row>
    <row r="91" spans="1:4" x14ac:dyDescent="0.25">
      <c r="A91" s="2">
        <v>43191</v>
      </c>
      <c r="B91" s="38">
        <v>11.408530000000001</v>
      </c>
      <c r="C91" s="38">
        <v>3.8647740000000002</v>
      </c>
      <c r="D91" s="156"/>
    </row>
    <row r="92" spans="1:4" x14ac:dyDescent="0.25">
      <c r="A92" s="2">
        <v>43221</v>
      </c>
      <c r="B92" s="38">
        <v>13.358409999999999</v>
      </c>
      <c r="C92" s="38">
        <v>3.8035329999999998</v>
      </c>
      <c r="D92" s="156"/>
    </row>
    <row r="93" spans="1:4" x14ac:dyDescent="0.25">
      <c r="A93" s="2">
        <v>43252</v>
      </c>
      <c r="B93" s="38">
        <v>15.63327</v>
      </c>
      <c r="C93" s="38">
        <v>3.8052440000000001</v>
      </c>
      <c r="D93" s="156"/>
    </row>
    <row r="94" spans="1:4" x14ac:dyDescent="0.25">
      <c r="A94" s="2">
        <v>43282</v>
      </c>
      <c r="B94" s="38">
        <v>16.813469999999999</v>
      </c>
      <c r="C94" s="38">
        <v>3.8027410000000001</v>
      </c>
      <c r="D94" s="156"/>
    </row>
    <row r="95" spans="1:4" x14ac:dyDescent="0.25">
      <c r="A95" s="2">
        <v>43313</v>
      </c>
      <c r="B95" s="38">
        <v>17.693249999999999</v>
      </c>
      <c r="C95" s="38">
        <v>3.7670020000000002</v>
      </c>
      <c r="D95" s="156"/>
    </row>
    <row r="96" spans="1:4" x14ac:dyDescent="0.25">
      <c r="A96" s="2">
        <v>43344</v>
      </c>
      <c r="B96" s="38">
        <v>16.727609999999999</v>
      </c>
      <c r="C96" s="38">
        <v>3.7415980000000002</v>
      </c>
      <c r="D96" s="156"/>
    </row>
    <row r="97" spans="1:4" x14ac:dyDescent="0.25">
      <c r="A97" s="2">
        <v>43374</v>
      </c>
      <c r="B97" s="38">
        <v>13.72479</v>
      </c>
      <c r="C97" s="38">
        <v>3.757755</v>
      </c>
      <c r="D97" s="156"/>
    </row>
    <row r="98" spans="1:4" x14ac:dyDescent="0.25">
      <c r="A98" s="2">
        <v>43405</v>
      </c>
      <c r="B98" s="38">
        <v>11.333310000000001</v>
      </c>
      <c r="C98" s="38">
        <v>3.8584149999999999</v>
      </c>
      <c r="D98" s="156"/>
    </row>
    <row r="99" spans="1:4" x14ac:dyDescent="0.25">
      <c r="A99" s="84">
        <v>43435</v>
      </c>
      <c r="B99" s="86">
        <v>10.469799999999999</v>
      </c>
      <c r="C99" s="86">
        <v>4.0142249999999997</v>
      </c>
      <c r="D99" s="156"/>
    </row>
    <row r="100" spans="1:4" x14ac:dyDescent="0.25">
      <c r="A100" t="s">
        <v>361</v>
      </c>
    </row>
    <row r="102" spans="1:4" x14ac:dyDescent="0.25">
      <c r="A102" s="6"/>
      <c r="B102" s="6" t="s">
        <v>0</v>
      </c>
    </row>
    <row r="103" spans="1:4" x14ac:dyDescent="0.25">
      <c r="A103" s="3">
        <v>48</v>
      </c>
      <c r="B103">
        <v>0</v>
      </c>
    </row>
    <row r="104" spans="1:4" x14ac:dyDescent="0.25">
      <c r="A104" s="3">
        <v>48</v>
      </c>
      <c r="B104">
        <v>1</v>
      </c>
    </row>
  </sheetData>
  <mergeCells count="1">
    <mergeCell ref="B25:C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0"/>
  <sheetViews>
    <sheetView workbookViewId="0"/>
  </sheetViews>
  <sheetFormatPr defaultRowHeight="12.5" x14ac:dyDescent="0.25"/>
  <sheetData>
    <row r="1" spans="1:13" x14ac:dyDescent="0.25">
      <c r="A1" s="40" t="s">
        <v>169</v>
      </c>
    </row>
    <row r="2" spans="1:13" ht="15.5" x14ac:dyDescent="0.35">
      <c r="A2" s="63" t="s">
        <v>360</v>
      </c>
    </row>
    <row r="3" spans="1:13" x14ac:dyDescent="0.25">
      <c r="A3" s="29" t="s">
        <v>32</v>
      </c>
    </row>
    <row r="6" spans="1:13" x14ac:dyDescent="0.25">
      <c r="M6" s="4"/>
    </row>
    <row r="25" spans="1:5" x14ac:dyDescent="0.25">
      <c r="A25" s="4"/>
      <c r="B25" s="4"/>
      <c r="C25" s="178" t="s">
        <v>25</v>
      </c>
      <c r="D25" s="178" t="s">
        <v>25</v>
      </c>
      <c r="E25" s="179" t="s">
        <v>189</v>
      </c>
    </row>
    <row r="26" spans="1:5" x14ac:dyDescent="0.25">
      <c r="A26" s="4"/>
      <c r="B26" s="4"/>
      <c r="C26" s="178" t="s">
        <v>122</v>
      </c>
      <c r="D26" s="178" t="s">
        <v>284</v>
      </c>
      <c r="E26" s="154" t="s">
        <v>190</v>
      </c>
    </row>
    <row r="27" spans="1:5" x14ac:dyDescent="0.25">
      <c r="A27" s="6" t="s">
        <v>30</v>
      </c>
      <c r="B27" s="6" t="s">
        <v>121</v>
      </c>
      <c r="C27" s="209" t="s">
        <v>63</v>
      </c>
      <c r="D27" s="209"/>
      <c r="E27" s="209"/>
    </row>
    <row r="28" spans="1:5" x14ac:dyDescent="0.25">
      <c r="A28" s="20" t="s">
        <v>362</v>
      </c>
      <c r="B28" s="124">
        <v>40909</v>
      </c>
      <c r="C28" s="7">
        <v>90.477174477999995</v>
      </c>
      <c r="D28" s="7">
        <v>89.154906500999999</v>
      </c>
      <c r="E28" s="7">
        <v>1.3222679766000001</v>
      </c>
    </row>
    <row r="29" spans="1:5" x14ac:dyDescent="0.25">
      <c r="A29" s="20" t="s">
        <v>363</v>
      </c>
      <c r="B29" s="124">
        <v>41000</v>
      </c>
      <c r="C29" s="7">
        <v>90.302759039999998</v>
      </c>
      <c r="D29" s="7">
        <v>89.926974887</v>
      </c>
      <c r="E29" s="7">
        <v>0.37578415298000001</v>
      </c>
    </row>
    <row r="30" spans="1:5" x14ac:dyDescent="0.25">
      <c r="A30" s="20" t="s">
        <v>364</v>
      </c>
      <c r="B30" s="124">
        <v>41091</v>
      </c>
      <c r="C30" s="7">
        <v>90.325618453000004</v>
      </c>
      <c r="D30" s="7">
        <v>91.041093312000001</v>
      </c>
      <c r="E30" s="7">
        <v>-0.71547485981000003</v>
      </c>
    </row>
    <row r="31" spans="1:5" x14ac:dyDescent="0.25">
      <c r="A31" s="20" t="s">
        <v>365</v>
      </c>
      <c r="B31" s="124">
        <v>41183</v>
      </c>
      <c r="C31" s="7">
        <v>90.786177443</v>
      </c>
      <c r="D31" s="7">
        <v>91.629264121999995</v>
      </c>
      <c r="E31" s="7">
        <v>-0.84308667876999999</v>
      </c>
    </row>
    <row r="32" spans="1:5" x14ac:dyDescent="0.25">
      <c r="A32" s="20" t="s">
        <v>366</v>
      </c>
      <c r="B32" s="124">
        <v>41275</v>
      </c>
      <c r="C32" s="7">
        <v>89.788399814000002</v>
      </c>
      <c r="D32" s="7">
        <v>90.310720476</v>
      </c>
      <c r="E32" s="7">
        <v>-0.52232066148</v>
      </c>
    </row>
    <row r="33" spans="1:5" x14ac:dyDescent="0.25">
      <c r="A33" s="4" t="s">
        <v>367</v>
      </c>
      <c r="B33" s="124">
        <v>41365</v>
      </c>
      <c r="C33" s="7">
        <v>90.922070962000006</v>
      </c>
      <c r="D33" s="7">
        <v>91.032033534999997</v>
      </c>
      <c r="E33" s="7">
        <v>-0.10996257278</v>
      </c>
    </row>
    <row r="34" spans="1:5" x14ac:dyDescent="0.25">
      <c r="A34" s="4" t="s">
        <v>368</v>
      </c>
      <c r="B34" s="124">
        <v>41456</v>
      </c>
      <c r="C34" s="7">
        <v>91.519639205000004</v>
      </c>
      <c r="D34" s="7">
        <v>92.058688145999994</v>
      </c>
      <c r="E34" s="7">
        <v>-0.53904894153000005</v>
      </c>
    </row>
    <row r="35" spans="1:5" x14ac:dyDescent="0.25">
      <c r="A35" s="4" t="s">
        <v>369</v>
      </c>
      <c r="B35" s="124">
        <v>41548</v>
      </c>
      <c r="C35" s="7">
        <v>91.602374024</v>
      </c>
      <c r="D35" s="7">
        <v>92.302874768999999</v>
      </c>
      <c r="E35" s="7">
        <v>-0.70050074552999997</v>
      </c>
    </row>
    <row r="36" spans="1:5" x14ac:dyDescent="0.25">
      <c r="A36" s="4" t="s">
        <v>370</v>
      </c>
      <c r="B36" s="124">
        <v>41640</v>
      </c>
      <c r="C36" s="7">
        <v>91.929678856999999</v>
      </c>
      <c r="D36" s="7">
        <v>91.914385476000007</v>
      </c>
      <c r="E36" s="7">
        <v>1.5293381622E-2</v>
      </c>
    </row>
    <row r="37" spans="1:5" x14ac:dyDescent="0.25">
      <c r="A37" s="4" t="s">
        <v>371</v>
      </c>
      <c r="B37" s="124">
        <v>41730</v>
      </c>
      <c r="C37" s="7">
        <v>92.596061219000006</v>
      </c>
      <c r="D37" s="7">
        <v>91.771393586000002</v>
      </c>
      <c r="E37" s="7">
        <v>0.82466763241999996</v>
      </c>
    </row>
    <row r="38" spans="1:5" x14ac:dyDescent="0.25">
      <c r="A38" s="4" t="s">
        <v>372</v>
      </c>
      <c r="B38" s="124">
        <v>41821</v>
      </c>
      <c r="C38" s="7">
        <v>93.883453141999993</v>
      </c>
      <c r="D38" s="7">
        <v>93.118956936999993</v>
      </c>
      <c r="E38" s="7">
        <v>0.76449620482000002</v>
      </c>
    </row>
    <row r="39" spans="1:5" x14ac:dyDescent="0.25">
      <c r="A39" s="4" t="s">
        <v>373</v>
      </c>
      <c r="B39" s="124">
        <v>41913</v>
      </c>
      <c r="C39" s="7">
        <v>95.211336126000006</v>
      </c>
      <c r="D39" s="7">
        <v>93.645288304999994</v>
      </c>
      <c r="E39" s="7">
        <v>1.566047821</v>
      </c>
    </row>
    <row r="40" spans="1:5" x14ac:dyDescent="0.25">
      <c r="A40" s="4" t="s">
        <v>374</v>
      </c>
      <c r="B40" s="124">
        <v>42005</v>
      </c>
      <c r="C40" s="7">
        <v>94.991316206999997</v>
      </c>
      <c r="D40" s="7">
        <v>93.409240484999998</v>
      </c>
      <c r="E40" s="7">
        <v>1.5820757215000001</v>
      </c>
    </row>
    <row r="41" spans="1:5" x14ac:dyDescent="0.25">
      <c r="A41" s="4" t="s">
        <v>375</v>
      </c>
      <c r="B41" s="124">
        <v>42095</v>
      </c>
      <c r="C41" s="7">
        <v>95.913787760999995</v>
      </c>
      <c r="D41" s="7">
        <v>93.532649388999999</v>
      </c>
      <c r="E41" s="7">
        <v>2.3811383725000002</v>
      </c>
    </row>
    <row r="42" spans="1:5" x14ac:dyDescent="0.25">
      <c r="A42" s="4" t="s">
        <v>376</v>
      </c>
      <c r="B42" s="124">
        <v>42186</v>
      </c>
      <c r="C42" s="7">
        <v>96.751613153999998</v>
      </c>
      <c r="D42" s="7">
        <v>95.267543869999997</v>
      </c>
      <c r="E42" s="7">
        <v>1.4840692832</v>
      </c>
    </row>
    <row r="43" spans="1:5" x14ac:dyDescent="0.25">
      <c r="A43" s="4" t="s">
        <v>377</v>
      </c>
      <c r="B43" s="124">
        <v>42278</v>
      </c>
      <c r="C43" s="7">
        <v>96.88332887</v>
      </c>
      <c r="D43" s="7">
        <v>94.331357057999995</v>
      </c>
      <c r="E43" s="7">
        <v>2.5519718117000001</v>
      </c>
    </row>
    <row r="44" spans="1:5" x14ac:dyDescent="0.25">
      <c r="A44" s="4" t="s">
        <v>378</v>
      </c>
      <c r="B44" s="124">
        <v>42370</v>
      </c>
      <c r="C44" s="7">
        <v>95.977345662999994</v>
      </c>
      <c r="D44" s="7">
        <v>94.265905841999995</v>
      </c>
      <c r="E44" s="7">
        <v>1.7114398209999999</v>
      </c>
    </row>
    <row r="45" spans="1:5" x14ac:dyDescent="0.25">
      <c r="A45" s="4" t="s">
        <v>379</v>
      </c>
      <c r="B45" s="124">
        <v>42461</v>
      </c>
      <c r="C45" s="7">
        <v>95.683254861999998</v>
      </c>
      <c r="D45" s="7">
        <v>95.432977269000006</v>
      </c>
      <c r="E45" s="7">
        <v>0.25027759279</v>
      </c>
    </row>
    <row r="46" spans="1:5" x14ac:dyDescent="0.25">
      <c r="A46" s="4" t="s">
        <v>380</v>
      </c>
      <c r="B46" s="124">
        <v>42552</v>
      </c>
      <c r="C46" s="7">
        <v>96.271448969999994</v>
      </c>
      <c r="D46" s="7">
        <v>96.782833199999999</v>
      </c>
      <c r="E46" s="7">
        <v>-0.51138423035000002</v>
      </c>
    </row>
    <row r="47" spans="1:5" x14ac:dyDescent="0.25">
      <c r="A47" s="4" t="s">
        <v>381</v>
      </c>
      <c r="B47" s="124">
        <v>42644</v>
      </c>
      <c r="C47" s="7">
        <v>97.833342842999997</v>
      </c>
      <c r="D47" s="7">
        <v>95.795621647999994</v>
      </c>
      <c r="E47" s="7">
        <v>2.0377211953000001</v>
      </c>
    </row>
    <row r="48" spans="1:5" x14ac:dyDescent="0.25">
      <c r="A48" s="4" t="s">
        <v>382</v>
      </c>
      <c r="B48" s="124">
        <v>42736</v>
      </c>
      <c r="C48" s="7">
        <v>96.432393695000002</v>
      </c>
      <c r="D48" s="7">
        <v>95.785376650000003</v>
      </c>
      <c r="E48" s="7">
        <v>0.64701704504000002</v>
      </c>
    </row>
    <row r="49" spans="1:5" x14ac:dyDescent="0.25">
      <c r="A49" s="4" t="s">
        <v>383</v>
      </c>
      <c r="B49" s="124">
        <v>42826</v>
      </c>
      <c r="C49" s="7">
        <v>97.262093110999999</v>
      </c>
      <c r="D49" s="7">
        <v>97.017000089999996</v>
      </c>
      <c r="E49" s="7">
        <v>0.24509302029999999</v>
      </c>
    </row>
    <row r="50" spans="1:5" x14ac:dyDescent="0.25">
      <c r="A50" s="4" t="s">
        <v>384</v>
      </c>
      <c r="B50" s="124">
        <v>42917</v>
      </c>
      <c r="C50" s="7">
        <v>98.024592552000001</v>
      </c>
      <c r="D50" s="7">
        <v>98.392021968999998</v>
      </c>
      <c r="E50" s="7">
        <v>-0.36742941779999999</v>
      </c>
    </row>
    <row r="51" spans="1:5" x14ac:dyDescent="0.25">
      <c r="A51" s="4" t="s">
        <v>385</v>
      </c>
      <c r="B51" s="124">
        <v>43009</v>
      </c>
      <c r="C51" s="7">
        <v>98.367454596000002</v>
      </c>
      <c r="D51" s="7">
        <v>97.563438896999997</v>
      </c>
      <c r="E51" s="7">
        <v>0.80401569891000002</v>
      </c>
    </row>
    <row r="52" spans="1:5" x14ac:dyDescent="0.25">
      <c r="A52" s="4" t="s">
        <v>386</v>
      </c>
      <c r="B52" s="124">
        <v>43101</v>
      </c>
      <c r="C52" s="7">
        <v>97.78491305</v>
      </c>
      <c r="D52" s="7">
        <v>97.351110500999994</v>
      </c>
      <c r="E52" s="7">
        <v>0.43380254809000002</v>
      </c>
    </row>
    <row r="53" spans="1:5" x14ac:dyDescent="0.25">
      <c r="A53" s="4" t="s">
        <v>387</v>
      </c>
      <c r="B53" s="124">
        <v>43191</v>
      </c>
      <c r="C53" s="7">
        <v>98.948950292000006</v>
      </c>
      <c r="D53" s="7">
        <v>98.538085097000007</v>
      </c>
      <c r="E53" s="7">
        <v>0.41086519420000001</v>
      </c>
    </row>
    <row r="54" spans="1:5" x14ac:dyDescent="0.25">
      <c r="A54" s="4" t="s">
        <v>388</v>
      </c>
      <c r="B54" s="124">
        <v>43282</v>
      </c>
      <c r="C54" s="7">
        <v>99.261012238999996</v>
      </c>
      <c r="D54" s="7">
        <v>99.878770028000005</v>
      </c>
      <c r="E54" s="7">
        <v>-0.61775778885999999</v>
      </c>
    </row>
    <row r="55" spans="1:5" x14ac:dyDescent="0.25">
      <c r="A55" s="6" t="s">
        <v>389</v>
      </c>
      <c r="B55" s="125">
        <v>43374</v>
      </c>
      <c r="C55" s="85">
        <v>99.403300771999994</v>
      </c>
      <c r="D55" s="85">
        <v>99.033797887000006</v>
      </c>
      <c r="E55" s="85">
        <v>0.36950288571000001</v>
      </c>
    </row>
    <row r="56" spans="1:5" x14ac:dyDescent="0.25">
      <c r="A56" t="s">
        <v>361</v>
      </c>
      <c r="D56" s="7"/>
    </row>
    <row r="58" spans="1:5" x14ac:dyDescent="0.25">
      <c r="A58" s="6"/>
      <c r="B58" s="6" t="s">
        <v>0</v>
      </c>
    </row>
    <row r="59" spans="1:5" x14ac:dyDescent="0.25">
      <c r="A59">
        <v>20.5</v>
      </c>
      <c r="B59" s="22">
        <v>78</v>
      </c>
    </row>
    <row r="60" spans="1:5" x14ac:dyDescent="0.25">
      <c r="A60">
        <v>20.5</v>
      </c>
      <c r="B60" s="22">
        <v>102</v>
      </c>
    </row>
  </sheetData>
  <mergeCells count="1">
    <mergeCell ref="C27:E27"/>
  </mergeCells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10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A25" s="208" t="s">
        <v>300</v>
      </c>
      <c r="B25" s="208"/>
      <c r="C25" s="208"/>
      <c r="D25" s="208"/>
      <c r="E25" s="208"/>
      <c r="F25" s="208"/>
      <c r="G25" s="208"/>
      <c r="H25" s="208"/>
      <c r="I25" s="208"/>
    </row>
    <row r="26" spans="1:11" x14ac:dyDescent="0.25">
      <c r="A26" s="190"/>
      <c r="B26" s="190"/>
      <c r="C26" s="190"/>
      <c r="D26" s="190"/>
      <c r="E26" s="190"/>
      <c r="F26" s="190"/>
      <c r="G26" s="4" t="s">
        <v>304</v>
      </c>
    </row>
    <row r="27" spans="1:11" x14ac:dyDescent="0.25">
      <c r="A27" s="12"/>
      <c r="B27" s="6" t="s">
        <v>285</v>
      </c>
      <c r="C27" s="6" t="s">
        <v>286</v>
      </c>
      <c r="D27" s="6" t="s">
        <v>287</v>
      </c>
      <c r="E27" s="107" t="s">
        <v>291</v>
      </c>
      <c r="F27" s="6" t="s">
        <v>288</v>
      </c>
      <c r="G27" s="6" t="s">
        <v>303</v>
      </c>
      <c r="H27" s="6" t="s">
        <v>305</v>
      </c>
      <c r="I27" s="6" t="s">
        <v>10</v>
      </c>
    </row>
    <row r="28" spans="1:11" x14ac:dyDescent="0.25">
      <c r="A28" s="2">
        <v>40909</v>
      </c>
      <c r="B28" s="187">
        <v>0.15</v>
      </c>
      <c r="C28" s="187">
        <v>0.56499999999999995</v>
      </c>
      <c r="D28" s="187">
        <v>0.1</v>
      </c>
      <c r="E28" s="187">
        <v>0</v>
      </c>
      <c r="F28" s="187">
        <v>4.3983225799999998E-2</v>
      </c>
      <c r="G28" s="187">
        <v>0</v>
      </c>
      <c r="H28" s="187">
        <v>0</v>
      </c>
      <c r="I28" s="187">
        <v>0.85898322579999997</v>
      </c>
    </row>
    <row r="29" spans="1:11" x14ac:dyDescent="0.25">
      <c r="A29" s="2">
        <v>40940</v>
      </c>
      <c r="B29" s="187">
        <v>0.2</v>
      </c>
      <c r="C29" s="187">
        <v>0.36499999999999999</v>
      </c>
      <c r="D29" s="187">
        <v>2.5600000000000001E-2</v>
      </c>
      <c r="E29" s="187">
        <v>0</v>
      </c>
      <c r="F29" s="187">
        <v>8.4899724199999999E-2</v>
      </c>
      <c r="G29" s="187">
        <v>0</v>
      </c>
      <c r="H29" s="187">
        <v>0</v>
      </c>
      <c r="I29" s="187">
        <v>0.67549972419999993</v>
      </c>
      <c r="K29" s="29"/>
    </row>
    <row r="30" spans="1:11" x14ac:dyDescent="0.25">
      <c r="A30" s="2">
        <v>40969</v>
      </c>
      <c r="B30" s="187">
        <v>0.25</v>
      </c>
      <c r="C30" s="187">
        <v>0.215</v>
      </c>
      <c r="D30" s="187">
        <v>9.5200000000000007E-2</v>
      </c>
      <c r="E30" s="187">
        <v>0</v>
      </c>
      <c r="F30" s="187">
        <v>0.1919608387</v>
      </c>
      <c r="G30" s="187">
        <v>0</v>
      </c>
      <c r="H30" s="187">
        <v>0</v>
      </c>
      <c r="I30" s="187">
        <v>0.75216083870000006</v>
      </c>
    </row>
    <row r="31" spans="1:11" x14ac:dyDescent="0.25">
      <c r="A31" s="2">
        <v>41000</v>
      </c>
      <c r="B31" s="187">
        <v>0.4</v>
      </c>
      <c r="C31" s="187">
        <v>0.16500000000000001</v>
      </c>
      <c r="D31" s="187">
        <v>1.4800000000000001E-2</v>
      </c>
      <c r="E31" s="187">
        <v>0</v>
      </c>
      <c r="F31" s="187">
        <v>5.0695999999999998E-2</v>
      </c>
      <c r="G31" s="187">
        <v>0</v>
      </c>
      <c r="H31" s="187">
        <v>0</v>
      </c>
      <c r="I31" s="187">
        <v>0.63049600000000006</v>
      </c>
    </row>
    <row r="32" spans="1:11" x14ac:dyDescent="0.25">
      <c r="A32" s="2">
        <v>41030</v>
      </c>
      <c r="B32" s="187">
        <v>0.47499999999999998</v>
      </c>
      <c r="C32" s="187">
        <v>0.16500000000000001</v>
      </c>
      <c r="D32" s="187">
        <v>8.4400000000000003E-2</v>
      </c>
      <c r="E32" s="187">
        <v>0</v>
      </c>
      <c r="F32" s="187">
        <v>0.18150554799999999</v>
      </c>
      <c r="G32" s="187">
        <v>0</v>
      </c>
      <c r="H32" s="187">
        <v>0</v>
      </c>
      <c r="I32" s="187">
        <v>0.905905548</v>
      </c>
    </row>
    <row r="33" spans="1:9" x14ac:dyDescent="0.25">
      <c r="A33" s="2">
        <v>41061</v>
      </c>
      <c r="B33" s="187">
        <v>0.55000000000000004</v>
      </c>
      <c r="C33" s="187">
        <v>0.16500000000000001</v>
      </c>
      <c r="D33" s="187">
        <v>0.104</v>
      </c>
      <c r="E33" s="187">
        <v>0</v>
      </c>
      <c r="F33" s="187">
        <v>0.15819480029999999</v>
      </c>
      <c r="G33" s="187">
        <v>0</v>
      </c>
      <c r="H33" s="187">
        <v>0</v>
      </c>
      <c r="I33" s="187">
        <v>0.97719480030000005</v>
      </c>
    </row>
    <row r="34" spans="1:9" x14ac:dyDescent="0.25">
      <c r="A34" s="2">
        <v>41091</v>
      </c>
      <c r="B34" s="187">
        <v>0.7</v>
      </c>
      <c r="C34" s="187">
        <v>0.16500000000000001</v>
      </c>
      <c r="D34" s="187">
        <v>0.1285</v>
      </c>
      <c r="E34" s="187">
        <v>0</v>
      </c>
      <c r="F34" s="187">
        <v>0.1051174194</v>
      </c>
      <c r="G34" s="187">
        <v>0</v>
      </c>
      <c r="H34" s="187">
        <v>0</v>
      </c>
      <c r="I34" s="187">
        <v>1.0986174194</v>
      </c>
    </row>
    <row r="35" spans="1:9" x14ac:dyDescent="0.25">
      <c r="A35" s="2">
        <v>41122</v>
      </c>
      <c r="B35" s="187">
        <v>0.8</v>
      </c>
      <c r="C35" s="187">
        <v>0.115</v>
      </c>
      <c r="D35" s="187">
        <v>7.85E-2</v>
      </c>
      <c r="E35" s="187">
        <v>0</v>
      </c>
      <c r="F35" s="187">
        <v>0.11111096769999999</v>
      </c>
      <c r="G35" s="187">
        <v>0</v>
      </c>
      <c r="H35" s="187">
        <v>0</v>
      </c>
      <c r="I35" s="187">
        <v>1.1046109677</v>
      </c>
    </row>
    <row r="36" spans="1:9" x14ac:dyDescent="0.25">
      <c r="A36" s="2">
        <v>41153</v>
      </c>
      <c r="B36" s="187">
        <v>0.75</v>
      </c>
      <c r="C36" s="187">
        <v>6.5000000000000002E-2</v>
      </c>
      <c r="D36" s="187">
        <v>0.22850000000000001</v>
      </c>
      <c r="E36" s="187">
        <v>0</v>
      </c>
      <c r="F36" s="187">
        <v>2.71613333E-2</v>
      </c>
      <c r="G36" s="187">
        <v>0</v>
      </c>
      <c r="H36" s="187">
        <v>0</v>
      </c>
      <c r="I36" s="187">
        <v>1.0706613332999999</v>
      </c>
    </row>
    <row r="37" spans="1:9" x14ac:dyDescent="0.25">
      <c r="A37" s="2">
        <v>41183</v>
      </c>
      <c r="B37" s="187">
        <v>0.8</v>
      </c>
      <c r="C37" s="187">
        <v>6.5000000000000002E-2</v>
      </c>
      <c r="D37" s="187">
        <v>0.32850000000000001</v>
      </c>
      <c r="E37" s="187">
        <v>0</v>
      </c>
      <c r="F37" s="187">
        <v>2.4803871000000002E-2</v>
      </c>
      <c r="G37" s="187">
        <v>0</v>
      </c>
      <c r="H37" s="187">
        <v>0</v>
      </c>
      <c r="I37" s="187">
        <v>1.218303871</v>
      </c>
    </row>
    <row r="38" spans="1:9" x14ac:dyDescent="0.25">
      <c r="A38" s="2">
        <v>41214</v>
      </c>
      <c r="B38" s="187">
        <v>0.8</v>
      </c>
      <c r="C38" s="187">
        <v>0.115</v>
      </c>
      <c r="D38" s="187">
        <v>0.3785</v>
      </c>
      <c r="E38" s="187">
        <v>0</v>
      </c>
      <c r="F38" s="187">
        <v>8.2974066999999999E-2</v>
      </c>
      <c r="G38" s="187">
        <v>0</v>
      </c>
      <c r="H38" s="187">
        <v>0</v>
      </c>
      <c r="I38" s="187">
        <v>1.3764740670000002</v>
      </c>
    </row>
    <row r="39" spans="1:9" x14ac:dyDescent="0.25">
      <c r="A39" s="2">
        <v>41244</v>
      </c>
      <c r="B39" s="187">
        <v>0.8</v>
      </c>
      <c r="C39" s="187">
        <v>0.215</v>
      </c>
      <c r="D39" s="187">
        <v>0.17849999999999999</v>
      </c>
      <c r="E39" s="187">
        <v>0</v>
      </c>
      <c r="F39" s="187">
        <v>0.2632729681</v>
      </c>
      <c r="G39" s="187">
        <v>0</v>
      </c>
      <c r="H39" s="187">
        <v>0</v>
      </c>
      <c r="I39" s="187">
        <v>1.4567729681000001</v>
      </c>
    </row>
    <row r="40" spans="1:9" x14ac:dyDescent="0.25">
      <c r="A40" s="2">
        <v>41275</v>
      </c>
      <c r="B40" s="187">
        <v>0.7</v>
      </c>
      <c r="C40" s="187">
        <v>0.215</v>
      </c>
      <c r="D40" s="187">
        <v>0.25524999999999998</v>
      </c>
      <c r="E40" s="187">
        <v>0</v>
      </c>
      <c r="F40" s="187">
        <v>0.20516999999999999</v>
      </c>
      <c r="G40" s="187">
        <v>0</v>
      </c>
      <c r="H40" s="187">
        <v>0</v>
      </c>
      <c r="I40" s="187">
        <v>1.3754199999999999</v>
      </c>
    </row>
    <row r="41" spans="1:9" x14ac:dyDescent="0.25">
      <c r="A41" s="2">
        <v>41306</v>
      </c>
      <c r="B41" s="187">
        <v>0.7</v>
      </c>
      <c r="C41" s="187">
        <v>0.16500000000000001</v>
      </c>
      <c r="D41" s="187">
        <v>0.35525000000000001</v>
      </c>
      <c r="E41" s="187">
        <v>0</v>
      </c>
      <c r="F41" s="187">
        <v>0.06</v>
      </c>
      <c r="G41" s="187">
        <v>0</v>
      </c>
      <c r="H41" s="187">
        <v>0</v>
      </c>
      <c r="I41" s="187">
        <v>1.2802500000000001</v>
      </c>
    </row>
    <row r="42" spans="1:9" x14ac:dyDescent="0.25">
      <c r="A42" s="2">
        <v>41334</v>
      </c>
      <c r="B42" s="187">
        <v>0.7</v>
      </c>
      <c r="C42" s="187">
        <v>0.215</v>
      </c>
      <c r="D42" s="187">
        <v>0.2601</v>
      </c>
      <c r="E42" s="187">
        <v>0</v>
      </c>
      <c r="F42" s="187">
        <v>0.13548499999999999</v>
      </c>
      <c r="G42" s="187">
        <v>0</v>
      </c>
      <c r="H42" s="187">
        <v>0</v>
      </c>
      <c r="I42" s="187">
        <v>1.3105850000000001</v>
      </c>
    </row>
    <row r="43" spans="1:9" x14ac:dyDescent="0.25">
      <c r="A43" s="2">
        <v>41365</v>
      </c>
      <c r="B43" s="187">
        <v>0.7</v>
      </c>
      <c r="C43" s="187">
        <v>0.115</v>
      </c>
      <c r="D43" s="187">
        <v>0.28300999999999998</v>
      </c>
      <c r="E43" s="187">
        <v>0</v>
      </c>
      <c r="F43" s="187">
        <v>0.09</v>
      </c>
      <c r="G43" s="187">
        <v>0</v>
      </c>
      <c r="H43" s="187">
        <v>0</v>
      </c>
      <c r="I43" s="187">
        <v>1.18801</v>
      </c>
    </row>
    <row r="44" spans="1:9" x14ac:dyDescent="0.25">
      <c r="A44" s="2">
        <v>41395</v>
      </c>
      <c r="B44" s="187">
        <v>0.7</v>
      </c>
      <c r="C44" s="187">
        <v>0.14499999999999999</v>
      </c>
      <c r="D44" s="187">
        <v>0.26591999999999999</v>
      </c>
      <c r="E44" s="187">
        <v>0</v>
      </c>
      <c r="F44" s="187">
        <v>0.12</v>
      </c>
      <c r="G44" s="187">
        <v>0</v>
      </c>
      <c r="H44" s="187">
        <v>0</v>
      </c>
      <c r="I44" s="187">
        <v>1.2309199999999998</v>
      </c>
    </row>
    <row r="45" spans="1:9" x14ac:dyDescent="0.25">
      <c r="A45" s="2">
        <v>41426</v>
      </c>
      <c r="B45" s="187">
        <v>0.7</v>
      </c>
      <c r="C45" s="187">
        <v>0.435</v>
      </c>
      <c r="D45" s="187">
        <v>0.41882999999999998</v>
      </c>
      <c r="E45" s="187">
        <v>0</v>
      </c>
      <c r="F45" s="187">
        <v>0.232125</v>
      </c>
      <c r="G45" s="187">
        <v>0</v>
      </c>
      <c r="H45" s="187">
        <v>0</v>
      </c>
      <c r="I45" s="187">
        <v>1.785955</v>
      </c>
    </row>
    <row r="46" spans="1:9" x14ac:dyDescent="0.25">
      <c r="A46" s="2">
        <v>41456</v>
      </c>
      <c r="B46" s="187">
        <v>0.7</v>
      </c>
      <c r="C46" s="187">
        <v>0.57999999999999996</v>
      </c>
      <c r="D46" s="187">
        <v>0.29174</v>
      </c>
      <c r="E46" s="187">
        <v>0</v>
      </c>
      <c r="F46" s="187">
        <v>0.232125</v>
      </c>
      <c r="G46" s="187">
        <v>0</v>
      </c>
      <c r="H46" s="187">
        <v>0</v>
      </c>
      <c r="I46" s="187">
        <v>1.8038649999999996</v>
      </c>
    </row>
    <row r="47" spans="1:9" x14ac:dyDescent="0.25">
      <c r="A47" s="2">
        <v>41487</v>
      </c>
      <c r="B47" s="187">
        <v>0.7</v>
      </c>
      <c r="C47" s="187">
        <v>0.98</v>
      </c>
      <c r="D47" s="187">
        <v>0.32464999999999999</v>
      </c>
      <c r="E47" s="187">
        <v>0</v>
      </c>
      <c r="F47" s="187">
        <v>0.13</v>
      </c>
      <c r="G47" s="187">
        <v>0</v>
      </c>
      <c r="H47" s="187">
        <v>0</v>
      </c>
      <c r="I47" s="187">
        <v>2.1346499999999997</v>
      </c>
    </row>
    <row r="48" spans="1:9" x14ac:dyDescent="0.25">
      <c r="A48" s="2">
        <v>41518</v>
      </c>
      <c r="B48" s="187">
        <v>0.7</v>
      </c>
      <c r="C48" s="187">
        <v>1.22</v>
      </c>
      <c r="D48" s="187">
        <v>0.27465000000000001</v>
      </c>
      <c r="E48" s="187">
        <v>0</v>
      </c>
      <c r="F48" s="187">
        <v>0.48212500000000003</v>
      </c>
      <c r="G48" s="187">
        <v>0</v>
      </c>
      <c r="H48" s="187">
        <v>0</v>
      </c>
      <c r="I48" s="187">
        <v>2.6767749999999997</v>
      </c>
    </row>
    <row r="49" spans="1:9" x14ac:dyDescent="0.25">
      <c r="A49" s="2">
        <v>41548</v>
      </c>
      <c r="B49" s="187">
        <v>0.7</v>
      </c>
      <c r="C49" s="187">
        <v>1.03</v>
      </c>
      <c r="D49" s="187">
        <v>0.32464999999999999</v>
      </c>
      <c r="E49" s="187">
        <v>0</v>
      </c>
      <c r="F49" s="187">
        <v>0.30212499999999998</v>
      </c>
      <c r="G49" s="187">
        <v>0</v>
      </c>
      <c r="H49" s="187">
        <v>0</v>
      </c>
      <c r="I49" s="187">
        <v>2.3567749999999998</v>
      </c>
    </row>
    <row r="50" spans="1:9" x14ac:dyDescent="0.25">
      <c r="A50" s="2">
        <v>41579</v>
      </c>
      <c r="B50" s="187">
        <v>0.7</v>
      </c>
      <c r="C50" s="187">
        <v>1.36</v>
      </c>
      <c r="D50" s="187">
        <v>0.30464999999999998</v>
      </c>
      <c r="E50" s="187">
        <v>0</v>
      </c>
      <c r="F50" s="187">
        <v>0.172125</v>
      </c>
      <c r="G50" s="187">
        <v>0</v>
      </c>
      <c r="H50" s="187">
        <v>0</v>
      </c>
      <c r="I50" s="187">
        <v>2.536775</v>
      </c>
    </row>
    <row r="51" spans="1:9" x14ac:dyDescent="0.25">
      <c r="A51" s="2">
        <v>41609</v>
      </c>
      <c r="B51" s="187">
        <v>0.7</v>
      </c>
      <c r="C51" s="187">
        <v>1.35</v>
      </c>
      <c r="D51" s="187">
        <v>0.34465000000000001</v>
      </c>
      <c r="E51" s="187">
        <v>0</v>
      </c>
      <c r="F51" s="187">
        <v>0.21212500000000001</v>
      </c>
      <c r="G51" s="187">
        <v>0</v>
      </c>
      <c r="H51" s="187">
        <v>0</v>
      </c>
      <c r="I51" s="187">
        <v>2.6067749999999998</v>
      </c>
    </row>
    <row r="52" spans="1:9" x14ac:dyDescent="0.25">
      <c r="A52" s="2">
        <v>41640</v>
      </c>
      <c r="B52" s="187">
        <v>0.6</v>
      </c>
      <c r="C52" s="187">
        <v>1.07</v>
      </c>
      <c r="D52" s="187">
        <v>0.20119999999999999</v>
      </c>
      <c r="E52" s="187">
        <v>0.02</v>
      </c>
      <c r="F52" s="187">
        <v>0.32264112902999997</v>
      </c>
      <c r="G52" s="187">
        <v>0</v>
      </c>
      <c r="H52" s="187">
        <v>0</v>
      </c>
      <c r="I52" s="187">
        <v>2.21384112903</v>
      </c>
    </row>
    <row r="53" spans="1:9" x14ac:dyDescent="0.25">
      <c r="A53" s="2">
        <v>41671</v>
      </c>
      <c r="B53" s="187">
        <v>0.6</v>
      </c>
      <c r="C53" s="187">
        <v>1.2</v>
      </c>
      <c r="D53" s="187">
        <v>0.25119999999999998</v>
      </c>
      <c r="E53" s="187">
        <v>0.02</v>
      </c>
      <c r="F53" s="187">
        <v>0.107</v>
      </c>
      <c r="G53" s="187">
        <v>0</v>
      </c>
      <c r="H53" s="187">
        <v>0</v>
      </c>
      <c r="I53" s="187">
        <v>2.1781999999999999</v>
      </c>
    </row>
    <row r="54" spans="1:9" x14ac:dyDescent="0.25">
      <c r="A54" s="2">
        <v>41699</v>
      </c>
      <c r="B54" s="187">
        <v>0.6</v>
      </c>
      <c r="C54" s="187">
        <v>1.33</v>
      </c>
      <c r="D54" s="187">
        <v>0.30120000000000002</v>
      </c>
      <c r="E54" s="187">
        <v>0</v>
      </c>
      <c r="F54" s="187">
        <v>0.374</v>
      </c>
      <c r="G54" s="187">
        <v>0</v>
      </c>
      <c r="H54" s="187">
        <v>0</v>
      </c>
      <c r="I54" s="187">
        <v>2.6052000000000004</v>
      </c>
    </row>
    <row r="55" spans="1:9" x14ac:dyDescent="0.25">
      <c r="A55" s="2">
        <v>41730</v>
      </c>
      <c r="B55" s="187">
        <v>0.6</v>
      </c>
      <c r="C55" s="187">
        <v>1.37</v>
      </c>
      <c r="D55" s="187">
        <v>0.25119999999999998</v>
      </c>
      <c r="E55" s="187">
        <v>0</v>
      </c>
      <c r="F55" s="187">
        <v>0.3</v>
      </c>
      <c r="G55" s="187">
        <v>0</v>
      </c>
      <c r="H55" s="187">
        <v>0</v>
      </c>
      <c r="I55" s="187">
        <v>2.5211999999999999</v>
      </c>
    </row>
    <row r="56" spans="1:9" x14ac:dyDescent="0.25">
      <c r="A56" s="2">
        <v>41760</v>
      </c>
      <c r="B56" s="187">
        <v>0.6</v>
      </c>
      <c r="C56" s="187">
        <v>1.35</v>
      </c>
      <c r="D56" s="187">
        <v>0.35120000000000001</v>
      </c>
      <c r="E56" s="187">
        <v>0</v>
      </c>
      <c r="F56" s="187">
        <v>0.3</v>
      </c>
      <c r="G56" s="187">
        <v>0</v>
      </c>
      <c r="H56" s="187">
        <v>0</v>
      </c>
      <c r="I56" s="187">
        <v>2.6012</v>
      </c>
    </row>
    <row r="57" spans="1:9" x14ac:dyDescent="0.25">
      <c r="A57" s="2">
        <v>41791</v>
      </c>
      <c r="B57" s="187">
        <v>0.6</v>
      </c>
      <c r="C57" s="187">
        <v>1.345</v>
      </c>
      <c r="D57" s="187">
        <v>0.25119999999999998</v>
      </c>
      <c r="E57" s="187">
        <v>0</v>
      </c>
      <c r="F57" s="187">
        <v>0.4</v>
      </c>
      <c r="G57" s="187">
        <v>0</v>
      </c>
      <c r="H57" s="187">
        <v>0</v>
      </c>
      <c r="I57" s="187">
        <v>2.5961999999999996</v>
      </c>
    </row>
    <row r="58" spans="1:9" x14ac:dyDescent="0.25">
      <c r="A58" s="2">
        <v>41821</v>
      </c>
      <c r="B58" s="187">
        <v>0.6</v>
      </c>
      <c r="C58" s="187">
        <v>1.145</v>
      </c>
      <c r="D58" s="187">
        <v>0.20119999999999999</v>
      </c>
      <c r="E58" s="187">
        <v>0</v>
      </c>
      <c r="F58" s="187">
        <v>0.5</v>
      </c>
      <c r="G58" s="187">
        <v>0</v>
      </c>
      <c r="H58" s="187">
        <v>0</v>
      </c>
      <c r="I58" s="187">
        <v>2.4462000000000002</v>
      </c>
    </row>
    <row r="59" spans="1:9" x14ac:dyDescent="0.25">
      <c r="A59" s="2">
        <v>41852</v>
      </c>
      <c r="B59" s="187">
        <v>0.6</v>
      </c>
      <c r="C59" s="187">
        <v>1.05</v>
      </c>
      <c r="D59" s="187">
        <v>0.156</v>
      </c>
      <c r="E59" s="187">
        <v>0</v>
      </c>
      <c r="F59" s="187">
        <v>0.45</v>
      </c>
      <c r="G59" s="187">
        <v>0</v>
      </c>
      <c r="H59" s="187">
        <v>0</v>
      </c>
      <c r="I59" s="187">
        <v>2.2559999999999998</v>
      </c>
    </row>
    <row r="60" spans="1:9" x14ac:dyDescent="0.25">
      <c r="A60" s="2">
        <v>41883</v>
      </c>
      <c r="B60" s="187">
        <v>0.6</v>
      </c>
      <c r="C60" s="187">
        <v>0.79500000000000004</v>
      </c>
      <c r="D60" s="187">
        <v>0.21560000000000001</v>
      </c>
      <c r="E60" s="187">
        <v>0</v>
      </c>
      <c r="F60" s="187">
        <v>0.45</v>
      </c>
      <c r="G60" s="187">
        <v>0</v>
      </c>
      <c r="H60" s="187">
        <v>0</v>
      </c>
      <c r="I60" s="187">
        <v>2.0606</v>
      </c>
    </row>
    <row r="61" spans="1:9" x14ac:dyDescent="0.25">
      <c r="A61" s="2">
        <v>41913</v>
      </c>
      <c r="B61" s="187">
        <v>0.6</v>
      </c>
      <c r="C61" s="187">
        <v>0.63</v>
      </c>
      <c r="D61" s="187">
        <v>0.32519999999999999</v>
      </c>
      <c r="E61" s="187">
        <v>0</v>
      </c>
      <c r="F61" s="187">
        <v>0.42499999999999999</v>
      </c>
      <c r="G61" s="187">
        <v>0</v>
      </c>
      <c r="H61" s="187">
        <v>0</v>
      </c>
      <c r="I61" s="187">
        <v>1.9802</v>
      </c>
    </row>
    <row r="62" spans="1:9" x14ac:dyDescent="0.25">
      <c r="A62" s="2">
        <v>41944</v>
      </c>
      <c r="B62" s="187">
        <v>0.6</v>
      </c>
      <c r="C62" s="187">
        <v>0.96499999999999997</v>
      </c>
      <c r="D62" s="187">
        <v>0.2848</v>
      </c>
      <c r="E62" s="187">
        <v>0</v>
      </c>
      <c r="F62" s="187">
        <v>0.4</v>
      </c>
      <c r="G62" s="187">
        <v>0</v>
      </c>
      <c r="H62" s="187">
        <v>0</v>
      </c>
      <c r="I62" s="187">
        <v>2.2498</v>
      </c>
    </row>
    <row r="63" spans="1:9" x14ac:dyDescent="0.25">
      <c r="A63" s="2">
        <v>41974</v>
      </c>
      <c r="B63" s="187">
        <v>0.6</v>
      </c>
      <c r="C63" s="187">
        <v>1.07</v>
      </c>
      <c r="D63" s="187">
        <v>0.28960000000000002</v>
      </c>
      <c r="E63" s="187">
        <v>0</v>
      </c>
      <c r="F63" s="187">
        <v>0.35</v>
      </c>
      <c r="G63" s="187">
        <v>0</v>
      </c>
      <c r="H63" s="187">
        <v>0</v>
      </c>
      <c r="I63" s="187">
        <v>2.3096000000000001</v>
      </c>
    </row>
    <row r="64" spans="1:9" x14ac:dyDescent="0.25">
      <c r="A64" s="2">
        <v>42005</v>
      </c>
      <c r="B64" s="187">
        <v>0.8</v>
      </c>
      <c r="C64" s="187">
        <v>1.06</v>
      </c>
      <c r="D64" s="187">
        <v>0.19075</v>
      </c>
      <c r="E64" s="187">
        <v>0</v>
      </c>
      <c r="F64" s="187">
        <v>0.3</v>
      </c>
      <c r="G64" s="187">
        <v>0</v>
      </c>
      <c r="H64" s="187">
        <v>0</v>
      </c>
      <c r="I64" s="187">
        <v>2.3507500000000001</v>
      </c>
    </row>
    <row r="65" spans="1:9" x14ac:dyDescent="0.25">
      <c r="A65" s="2">
        <v>42036</v>
      </c>
      <c r="B65" s="187">
        <v>0.8</v>
      </c>
      <c r="C65" s="187">
        <v>1.07</v>
      </c>
      <c r="D65" s="187">
        <v>0.16689999999999999</v>
      </c>
      <c r="E65" s="187">
        <v>0</v>
      </c>
      <c r="F65" s="187">
        <v>0.25700000000000001</v>
      </c>
      <c r="G65" s="187">
        <v>0</v>
      </c>
      <c r="H65" s="187">
        <v>0</v>
      </c>
      <c r="I65" s="187">
        <v>2.2939000000000003</v>
      </c>
    </row>
    <row r="66" spans="1:9" x14ac:dyDescent="0.25">
      <c r="A66" s="2">
        <v>42064</v>
      </c>
      <c r="B66" s="187">
        <v>0.8</v>
      </c>
      <c r="C66" s="187">
        <v>0.95499999999999996</v>
      </c>
      <c r="D66" s="187">
        <v>0.2419</v>
      </c>
      <c r="E66" s="187">
        <v>0</v>
      </c>
      <c r="F66" s="187">
        <v>0.15</v>
      </c>
      <c r="G66" s="187">
        <v>0</v>
      </c>
      <c r="H66" s="187">
        <v>0</v>
      </c>
      <c r="I66" s="187">
        <v>2.1469</v>
      </c>
    </row>
    <row r="67" spans="1:9" x14ac:dyDescent="0.25">
      <c r="A67" s="2">
        <v>42095</v>
      </c>
      <c r="B67" s="187">
        <v>0.8</v>
      </c>
      <c r="C67" s="187">
        <v>0.92500000000000004</v>
      </c>
      <c r="D67" s="187">
        <v>0.16805</v>
      </c>
      <c r="E67" s="187">
        <v>0</v>
      </c>
      <c r="F67" s="187">
        <v>0.1</v>
      </c>
      <c r="G67" s="187">
        <v>0</v>
      </c>
      <c r="H67" s="187">
        <v>0</v>
      </c>
      <c r="I67" s="187">
        <v>1.9930500000000002</v>
      </c>
    </row>
    <row r="68" spans="1:9" x14ac:dyDescent="0.25">
      <c r="A68" s="2">
        <v>42125</v>
      </c>
      <c r="B68" s="187">
        <v>0.8</v>
      </c>
      <c r="C68" s="187">
        <v>1.0649999999999999</v>
      </c>
      <c r="D68" s="187">
        <v>0.39305000000000001</v>
      </c>
      <c r="E68" s="187">
        <v>0</v>
      </c>
      <c r="F68" s="187">
        <v>0.1</v>
      </c>
      <c r="G68" s="187">
        <v>0</v>
      </c>
      <c r="H68" s="187">
        <v>0</v>
      </c>
      <c r="I68" s="187">
        <v>2.35805</v>
      </c>
    </row>
    <row r="69" spans="1:9" x14ac:dyDescent="0.25">
      <c r="A69" s="2">
        <v>42156</v>
      </c>
      <c r="B69" s="187">
        <v>0.8</v>
      </c>
      <c r="C69" s="187">
        <v>1.02</v>
      </c>
      <c r="D69" s="187">
        <v>0.34305000000000002</v>
      </c>
      <c r="E69" s="187">
        <v>0</v>
      </c>
      <c r="F69" s="187">
        <v>0.127</v>
      </c>
      <c r="G69" s="187">
        <v>0</v>
      </c>
      <c r="H69" s="187">
        <v>0</v>
      </c>
      <c r="I69" s="187">
        <v>2.2900499999999999</v>
      </c>
    </row>
    <row r="70" spans="1:9" x14ac:dyDescent="0.25">
      <c r="A70" s="2">
        <v>42186</v>
      </c>
      <c r="B70" s="187">
        <v>0.8</v>
      </c>
      <c r="C70" s="187">
        <v>1.03</v>
      </c>
      <c r="D70" s="187">
        <v>0.29304999999999998</v>
      </c>
      <c r="E70" s="187">
        <v>0</v>
      </c>
      <c r="F70" s="187">
        <v>0.127</v>
      </c>
      <c r="G70" s="187">
        <v>0</v>
      </c>
      <c r="H70" s="187">
        <v>0</v>
      </c>
      <c r="I70" s="187">
        <v>2.2500499999999999</v>
      </c>
    </row>
    <row r="71" spans="1:9" x14ac:dyDescent="0.25">
      <c r="A71" s="2">
        <v>42217</v>
      </c>
      <c r="B71" s="187">
        <v>0.8</v>
      </c>
      <c r="C71" s="187">
        <v>1.07</v>
      </c>
      <c r="D71" s="187">
        <v>0.29188750000000002</v>
      </c>
      <c r="E71" s="187">
        <v>0</v>
      </c>
      <c r="F71" s="187">
        <v>8.8999999999999996E-2</v>
      </c>
      <c r="G71" s="187">
        <v>0</v>
      </c>
      <c r="H71" s="187">
        <v>0</v>
      </c>
      <c r="I71" s="187">
        <v>2.2508875000000002</v>
      </c>
    </row>
    <row r="72" spans="1:9" x14ac:dyDescent="0.25">
      <c r="A72" s="2">
        <v>42248</v>
      </c>
      <c r="B72" s="187">
        <v>0.8</v>
      </c>
      <c r="C72" s="187">
        <v>1.0549999999999999</v>
      </c>
      <c r="D72" s="187">
        <v>0.29538662500000001</v>
      </c>
      <c r="E72" s="187">
        <v>0</v>
      </c>
      <c r="F72" s="187">
        <v>7.9000000000000001E-2</v>
      </c>
      <c r="G72" s="187">
        <v>0</v>
      </c>
      <c r="H72" s="187">
        <v>0</v>
      </c>
      <c r="I72" s="187">
        <v>2.2293866250000001</v>
      </c>
    </row>
    <row r="73" spans="1:9" x14ac:dyDescent="0.25">
      <c r="A73" s="2">
        <v>42278</v>
      </c>
      <c r="B73" s="187">
        <v>0.8</v>
      </c>
      <c r="C73" s="187">
        <v>1.0149999999999999</v>
      </c>
      <c r="D73" s="187">
        <v>0.24424725875</v>
      </c>
      <c r="E73" s="187">
        <v>0</v>
      </c>
      <c r="F73" s="187">
        <v>0.28399999999999997</v>
      </c>
      <c r="G73" s="187">
        <v>0</v>
      </c>
      <c r="H73" s="187">
        <v>0</v>
      </c>
      <c r="I73" s="187">
        <v>2.34324725875</v>
      </c>
    </row>
    <row r="74" spans="1:9" x14ac:dyDescent="0.25">
      <c r="A74" s="2">
        <v>42309</v>
      </c>
      <c r="B74" s="187">
        <v>0.8</v>
      </c>
      <c r="C74" s="187">
        <v>1.0549999999999999</v>
      </c>
      <c r="D74" s="187">
        <v>0.24311928616</v>
      </c>
      <c r="E74" s="187">
        <v>0</v>
      </c>
      <c r="F74" s="187">
        <v>0.109</v>
      </c>
      <c r="G74" s="187">
        <v>0</v>
      </c>
      <c r="H74" s="187">
        <v>0</v>
      </c>
      <c r="I74" s="187">
        <v>2.2071192861600002</v>
      </c>
    </row>
    <row r="75" spans="1:9" x14ac:dyDescent="0.25">
      <c r="A75" s="2">
        <v>42339</v>
      </c>
      <c r="B75" s="187">
        <v>0.8</v>
      </c>
      <c r="C75" s="187">
        <v>1.06</v>
      </c>
      <c r="D75" s="187">
        <v>0.32165259330000001</v>
      </c>
      <c r="E75" s="187">
        <v>0</v>
      </c>
      <c r="F75" s="187">
        <v>0.109</v>
      </c>
      <c r="G75" s="187">
        <v>0</v>
      </c>
      <c r="H75" s="187">
        <v>0</v>
      </c>
      <c r="I75" s="187">
        <v>2.2906525932999999</v>
      </c>
    </row>
    <row r="76" spans="1:9" x14ac:dyDescent="0.25">
      <c r="A76" s="2">
        <v>42370</v>
      </c>
      <c r="B76" s="187">
        <v>0</v>
      </c>
      <c r="C76" s="187">
        <v>0.93</v>
      </c>
      <c r="D76" s="187">
        <v>0.34191651681000002</v>
      </c>
      <c r="E76" s="187">
        <v>0</v>
      </c>
      <c r="F76" s="187">
        <v>0.109</v>
      </c>
      <c r="G76" s="187">
        <v>0</v>
      </c>
      <c r="H76" s="187">
        <v>0</v>
      </c>
      <c r="I76" s="187">
        <v>1.3809165168100002</v>
      </c>
    </row>
    <row r="77" spans="1:9" x14ac:dyDescent="0.25">
      <c r="A77" s="2">
        <v>42401</v>
      </c>
      <c r="B77" s="187">
        <v>0</v>
      </c>
      <c r="C77" s="187">
        <v>0.94</v>
      </c>
      <c r="D77" s="187">
        <v>0.40385735163999997</v>
      </c>
      <c r="E77" s="187">
        <v>0</v>
      </c>
      <c r="F77" s="187">
        <v>0.309</v>
      </c>
      <c r="G77" s="187">
        <v>0</v>
      </c>
      <c r="H77" s="187">
        <v>0</v>
      </c>
      <c r="I77" s="187">
        <v>1.6528573516399998</v>
      </c>
    </row>
    <row r="78" spans="1:9" x14ac:dyDescent="0.25">
      <c r="A78" s="2">
        <v>42430</v>
      </c>
      <c r="B78" s="187">
        <v>0</v>
      </c>
      <c r="C78" s="187">
        <v>0.98</v>
      </c>
      <c r="D78" s="187">
        <v>0.48262877811999999</v>
      </c>
      <c r="E78" s="187">
        <v>0</v>
      </c>
      <c r="F78" s="187">
        <v>0.28899999999999998</v>
      </c>
      <c r="G78" s="187">
        <v>0</v>
      </c>
      <c r="H78" s="187">
        <v>0</v>
      </c>
      <c r="I78" s="187">
        <v>1.75162877812</v>
      </c>
    </row>
    <row r="79" spans="1:9" x14ac:dyDescent="0.25">
      <c r="A79" s="2">
        <v>42461</v>
      </c>
      <c r="B79" s="187">
        <v>0</v>
      </c>
      <c r="C79" s="187">
        <v>0.97</v>
      </c>
      <c r="D79" s="187">
        <v>0.5</v>
      </c>
      <c r="E79" s="187">
        <v>0</v>
      </c>
      <c r="F79" s="187">
        <v>0.24399999999999999</v>
      </c>
      <c r="G79" s="187">
        <v>0</v>
      </c>
      <c r="H79" s="187">
        <v>0</v>
      </c>
      <c r="I79" s="187">
        <v>1.714</v>
      </c>
    </row>
    <row r="80" spans="1:9" x14ac:dyDescent="0.25">
      <c r="A80" s="2">
        <v>42491</v>
      </c>
      <c r="B80" s="187">
        <v>0</v>
      </c>
      <c r="C80" s="187">
        <v>1.0149999999999999</v>
      </c>
      <c r="D80" s="187">
        <v>0.75020836544000002</v>
      </c>
      <c r="E80" s="187">
        <v>0</v>
      </c>
      <c r="F80" s="187">
        <v>0.31900000000000001</v>
      </c>
      <c r="G80" s="187">
        <v>0</v>
      </c>
      <c r="H80" s="187">
        <v>0</v>
      </c>
      <c r="I80" s="187">
        <v>2.0842083654399999</v>
      </c>
    </row>
    <row r="81" spans="1:9" x14ac:dyDescent="0.25">
      <c r="A81" s="2">
        <v>42522</v>
      </c>
      <c r="B81" s="187">
        <v>0</v>
      </c>
      <c r="C81" s="187">
        <v>0.96</v>
      </c>
      <c r="D81" s="187">
        <v>0.61901628178000001</v>
      </c>
      <c r="E81" s="187">
        <v>0</v>
      </c>
      <c r="F81" s="187">
        <v>0.21</v>
      </c>
      <c r="G81" s="187">
        <v>0</v>
      </c>
      <c r="H81" s="187">
        <v>0</v>
      </c>
      <c r="I81" s="187">
        <v>1.7890162817799999</v>
      </c>
    </row>
    <row r="82" spans="1:9" x14ac:dyDescent="0.25">
      <c r="A82" s="2">
        <v>42552</v>
      </c>
      <c r="B82" s="187">
        <v>0</v>
      </c>
      <c r="C82" s="187">
        <v>0.99</v>
      </c>
      <c r="D82" s="187">
        <v>0.71783611896999999</v>
      </c>
      <c r="E82" s="187">
        <v>0</v>
      </c>
      <c r="F82" s="187">
        <v>0.11</v>
      </c>
      <c r="G82" s="187">
        <v>0</v>
      </c>
      <c r="H82" s="187">
        <v>0</v>
      </c>
      <c r="I82" s="187">
        <v>1.8178361189700001</v>
      </c>
    </row>
    <row r="83" spans="1:9" x14ac:dyDescent="0.25">
      <c r="A83" s="2">
        <v>42583</v>
      </c>
      <c r="B83" s="187">
        <v>0</v>
      </c>
      <c r="C83" s="187">
        <v>1.05</v>
      </c>
      <c r="D83" s="187">
        <v>0.67666775777999999</v>
      </c>
      <c r="E83" s="187">
        <v>0</v>
      </c>
      <c r="F83" s="187">
        <v>0.18</v>
      </c>
      <c r="G83" s="187">
        <v>0</v>
      </c>
      <c r="H83" s="187">
        <v>0</v>
      </c>
      <c r="I83" s="187">
        <v>1.90666775778</v>
      </c>
    </row>
    <row r="84" spans="1:9" x14ac:dyDescent="0.25">
      <c r="A84" s="2">
        <v>42614</v>
      </c>
      <c r="B84" s="187">
        <v>0</v>
      </c>
      <c r="C84" s="187">
        <v>0.99</v>
      </c>
      <c r="D84" s="187">
        <v>0.64551108020000003</v>
      </c>
      <c r="E84" s="187">
        <v>0</v>
      </c>
      <c r="F84" s="187">
        <v>0.158</v>
      </c>
      <c r="G84" s="187">
        <v>0.25</v>
      </c>
      <c r="H84" s="187">
        <v>0.25</v>
      </c>
      <c r="I84" s="187">
        <v>2.2935110802000001</v>
      </c>
    </row>
    <row r="85" spans="1:9" x14ac:dyDescent="0.25">
      <c r="A85" s="2">
        <v>42644</v>
      </c>
      <c r="B85" s="187">
        <v>0</v>
      </c>
      <c r="C85" s="187">
        <v>0.75</v>
      </c>
      <c r="D85" s="187">
        <v>0.59936596939999998</v>
      </c>
      <c r="E85" s="187">
        <v>0</v>
      </c>
      <c r="F85" s="187">
        <v>0.13800000000000001</v>
      </c>
      <c r="G85" s="187">
        <v>0.25</v>
      </c>
      <c r="H85" s="187">
        <v>0.25</v>
      </c>
      <c r="I85" s="187">
        <v>1.9873659693999999</v>
      </c>
    </row>
    <row r="86" spans="1:9" x14ac:dyDescent="0.25">
      <c r="A86" s="2">
        <v>42675</v>
      </c>
      <c r="B86" s="187">
        <v>0</v>
      </c>
      <c r="C86" s="187">
        <v>0.71499999999999997</v>
      </c>
      <c r="D86" s="187">
        <v>0.56323230970000004</v>
      </c>
      <c r="E86" s="187">
        <v>0</v>
      </c>
      <c r="F86" s="187">
        <v>0.13100000000000001</v>
      </c>
      <c r="G86" s="187">
        <v>0.25</v>
      </c>
      <c r="H86" s="187">
        <v>0.25</v>
      </c>
      <c r="I86" s="187">
        <v>1.9092323096999999</v>
      </c>
    </row>
    <row r="87" spans="1:9" x14ac:dyDescent="0.25">
      <c r="A87" s="2">
        <v>42705</v>
      </c>
      <c r="B87" s="187">
        <v>0</v>
      </c>
      <c r="C87" s="187">
        <v>0.69</v>
      </c>
      <c r="D87" s="187">
        <v>0.57710998661000001</v>
      </c>
      <c r="E87" s="187">
        <v>0</v>
      </c>
      <c r="F87" s="187">
        <v>0.12</v>
      </c>
      <c r="G87" s="187">
        <v>0.25</v>
      </c>
      <c r="H87" s="187">
        <v>0.25</v>
      </c>
      <c r="I87" s="187">
        <v>1.8871099866100001</v>
      </c>
    </row>
    <row r="88" spans="1:9" x14ac:dyDescent="0.25">
      <c r="A88" s="2">
        <v>42736</v>
      </c>
      <c r="B88" s="187" t="e">
        <v>#N/A</v>
      </c>
      <c r="C88" s="187" t="e">
        <v>#N/A</v>
      </c>
      <c r="D88" s="187" t="e">
        <v>#N/A</v>
      </c>
      <c r="E88" s="187" t="e">
        <v>#N/A</v>
      </c>
      <c r="F88" s="187" t="e">
        <v>#N/A</v>
      </c>
      <c r="G88" s="187" t="e">
        <v>#N/A</v>
      </c>
      <c r="H88" s="187" t="e">
        <v>#N/A</v>
      </c>
      <c r="I88" s="187" t="e">
        <v>#N/A</v>
      </c>
    </row>
    <row r="89" spans="1:9" x14ac:dyDescent="0.25">
      <c r="A89" s="2">
        <v>42767</v>
      </c>
      <c r="B89" s="187" t="e">
        <v>#N/A</v>
      </c>
      <c r="C89" s="187" t="e">
        <v>#N/A</v>
      </c>
      <c r="D89" s="187" t="e">
        <v>#N/A</v>
      </c>
      <c r="E89" s="187" t="e">
        <v>#N/A</v>
      </c>
      <c r="F89" s="187" t="e">
        <v>#N/A</v>
      </c>
      <c r="G89" s="187" t="e">
        <v>#N/A</v>
      </c>
      <c r="H89" s="187" t="e">
        <v>#N/A</v>
      </c>
      <c r="I89" s="187" t="e">
        <v>#N/A</v>
      </c>
    </row>
    <row r="90" spans="1:9" x14ac:dyDescent="0.25">
      <c r="A90" s="2">
        <v>42795</v>
      </c>
      <c r="B90" s="187" t="e">
        <v>#N/A</v>
      </c>
      <c r="C90" s="187" t="e">
        <v>#N/A</v>
      </c>
      <c r="D90" s="187" t="e">
        <v>#N/A</v>
      </c>
      <c r="E90" s="187" t="e">
        <v>#N/A</v>
      </c>
      <c r="F90" s="187" t="e">
        <v>#N/A</v>
      </c>
      <c r="G90" s="187" t="e">
        <v>#N/A</v>
      </c>
      <c r="H90" s="187" t="e">
        <v>#N/A</v>
      </c>
      <c r="I90" s="187" t="e">
        <v>#N/A</v>
      </c>
    </row>
    <row r="91" spans="1:9" x14ac:dyDescent="0.25">
      <c r="A91" s="2">
        <v>42826</v>
      </c>
      <c r="B91" s="187" t="e">
        <v>#N/A</v>
      </c>
      <c r="C91" s="187" t="e">
        <v>#N/A</v>
      </c>
      <c r="D91" s="187" t="e">
        <v>#N/A</v>
      </c>
      <c r="E91" s="187" t="e">
        <v>#N/A</v>
      </c>
      <c r="F91" s="187" t="e">
        <v>#N/A</v>
      </c>
      <c r="G91" s="187" t="e">
        <v>#N/A</v>
      </c>
      <c r="H91" s="187" t="e">
        <v>#N/A</v>
      </c>
      <c r="I91" s="187" t="e">
        <v>#N/A</v>
      </c>
    </row>
    <row r="92" spans="1:9" x14ac:dyDescent="0.25">
      <c r="A92" s="2">
        <v>42856</v>
      </c>
      <c r="B92" s="187" t="e">
        <v>#N/A</v>
      </c>
      <c r="C92" s="187" t="e">
        <v>#N/A</v>
      </c>
      <c r="D92" s="187" t="e">
        <v>#N/A</v>
      </c>
      <c r="E92" s="187" t="e">
        <v>#N/A</v>
      </c>
      <c r="F92" s="187" t="e">
        <v>#N/A</v>
      </c>
      <c r="G92" s="187" t="e">
        <v>#N/A</v>
      </c>
      <c r="H92" s="187" t="e">
        <v>#N/A</v>
      </c>
      <c r="I92" s="187" t="e">
        <v>#N/A</v>
      </c>
    </row>
    <row r="93" spans="1:9" x14ac:dyDescent="0.25">
      <c r="A93" s="2">
        <v>42887</v>
      </c>
      <c r="B93" s="187" t="e">
        <v>#N/A</v>
      </c>
      <c r="C93" s="187" t="e">
        <v>#N/A</v>
      </c>
      <c r="D93" s="187" t="e">
        <v>#N/A</v>
      </c>
      <c r="E93" s="187" t="e">
        <v>#N/A</v>
      </c>
      <c r="F93" s="187" t="e">
        <v>#N/A</v>
      </c>
      <c r="G93" s="187" t="e">
        <v>#N/A</v>
      </c>
      <c r="H93" s="187" t="e">
        <v>#N/A</v>
      </c>
      <c r="I93" s="187" t="e">
        <v>#N/A</v>
      </c>
    </row>
    <row r="94" spans="1:9" x14ac:dyDescent="0.25">
      <c r="A94" s="2">
        <v>42917</v>
      </c>
      <c r="B94" s="187" t="e">
        <v>#N/A</v>
      </c>
      <c r="C94" s="187" t="e">
        <v>#N/A</v>
      </c>
      <c r="D94" s="187" t="e">
        <v>#N/A</v>
      </c>
      <c r="E94" s="187" t="e">
        <v>#N/A</v>
      </c>
      <c r="F94" s="187" t="e">
        <v>#N/A</v>
      </c>
      <c r="G94" s="187" t="e">
        <v>#N/A</v>
      </c>
      <c r="H94" s="187" t="e">
        <v>#N/A</v>
      </c>
      <c r="I94" s="187" t="e">
        <v>#N/A</v>
      </c>
    </row>
    <row r="95" spans="1:9" x14ac:dyDescent="0.25">
      <c r="A95" s="2">
        <v>42948</v>
      </c>
      <c r="B95" s="187" t="e">
        <v>#N/A</v>
      </c>
      <c r="C95" s="187" t="e">
        <v>#N/A</v>
      </c>
      <c r="D95" s="187" t="e">
        <v>#N/A</v>
      </c>
      <c r="E95" s="187" t="e">
        <v>#N/A</v>
      </c>
      <c r="F95" s="187" t="e">
        <v>#N/A</v>
      </c>
      <c r="G95" s="187" t="e">
        <v>#N/A</v>
      </c>
      <c r="H95" s="187" t="e">
        <v>#N/A</v>
      </c>
      <c r="I95" s="187" t="e">
        <v>#N/A</v>
      </c>
    </row>
    <row r="96" spans="1:9" x14ac:dyDescent="0.25">
      <c r="A96" s="2">
        <v>42979</v>
      </c>
      <c r="B96" s="187" t="e">
        <v>#N/A</v>
      </c>
      <c r="C96" s="187" t="e">
        <v>#N/A</v>
      </c>
      <c r="D96" s="187" t="e">
        <v>#N/A</v>
      </c>
      <c r="E96" s="187" t="e">
        <v>#N/A</v>
      </c>
      <c r="F96" s="187" t="e">
        <v>#N/A</v>
      </c>
      <c r="G96" s="187" t="e">
        <v>#N/A</v>
      </c>
      <c r="H96" s="187" t="e">
        <v>#N/A</v>
      </c>
      <c r="I96" s="187" t="e">
        <v>#N/A</v>
      </c>
    </row>
    <row r="97" spans="1:9" x14ac:dyDescent="0.25">
      <c r="A97" s="2">
        <v>43009</v>
      </c>
      <c r="B97" s="187" t="e">
        <v>#N/A</v>
      </c>
      <c r="C97" s="187" t="e">
        <v>#N/A</v>
      </c>
      <c r="D97" s="187" t="e">
        <v>#N/A</v>
      </c>
      <c r="E97" s="187" t="e">
        <v>#N/A</v>
      </c>
      <c r="F97" s="187" t="e">
        <v>#N/A</v>
      </c>
      <c r="G97" s="187" t="e">
        <v>#N/A</v>
      </c>
      <c r="H97" s="187" t="e">
        <v>#N/A</v>
      </c>
      <c r="I97" s="187" t="e">
        <v>#N/A</v>
      </c>
    </row>
    <row r="98" spans="1:9" x14ac:dyDescent="0.25">
      <c r="A98" s="2">
        <v>43040</v>
      </c>
      <c r="B98" s="187" t="e">
        <v>#N/A</v>
      </c>
      <c r="C98" s="187" t="e">
        <v>#N/A</v>
      </c>
      <c r="D98" s="187" t="e">
        <v>#N/A</v>
      </c>
      <c r="E98" s="187" t="e">
        <v>#N/A</v>
      </c>
      <c r="F98" s="187" t="e">
        <v>#N/A</v>
      </c>
      <c r="G98" s="187" t="e">
        <v>#N/A</v>
      </c>
      <c r="H98" s="187" t="e">
        <v>#N/A</v>
      </c>
      <c r="I98" s="187" t="e">
        <v>#N/A</v>
      </c>
    </row>
    <row r="99" spans="1:9" x14ac:dyDescent="0.25">
      <c r="A99" s="84">
        <v>43070</v>
      </c>
      <c r="B99" s="188" t="e">
        <v>#N/A</v>
      </c>
      <c r="C99" s="188" t="e">
        <v>#N/A</v>
      </c>
      <c r="D99" s="188" t="e">
        <v>#N/A</v>
      </c>
      <c r="E99" s="188" t="e">
        <v>#N/A</v>
      </c>
      <c r="F99" s="188" t="e">
        <v>#N/A</v>
      </c>
      <c r="G99" s="188" t="e">
        <v>#N/A</v>
      </c>
      <c r="H99" s="188" t="e">
        <v>#N/A</v>
      </c>
      <c r="I99" s="188" t="e">
        <v>#N/A</v>
      </c>
    </row>
    <row r="100" spans="1:9" x14ac:dyDescent="0.25">
      <c r="A100" t="s">
        <v>361</v>
      </c>
    </row>
    <row r="101" spans="1:9" x14ac:dyDescent="0.25">
      <c r="A101" s="2"/>
    </row>
    <row r="102" spans="1:9" x14ac:dyDescent="0.25">
      <c r="A102" s="19"/>
      <c r="B102" s="20"/>
    </row>
    <row r="103" spans="1:9" x14ac:dyDescent="0.25">
      <c r="A103" s="77"/>
      <c r="B103" s="19"/>
    </row>
    <row r="104" spans="1:9" x14ac:dyDescent="0.25">
      <c r="A104" s="77"/>
      <c r="B104" s="19"/>
    </row>
  </sheetData>
  <mergeCells count="1">
    <mergeCell ref="A25:I25"/>
  </mergeCells>
  <conditionalFormatting sqref="B28:I99">
    <cfRule type="expression" dxfId="30" priority="2">
      <formula>ISNA(B28)</formula>
    </cfRule>
  </conditionalFormatting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V7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22" x14ac:dyDescent="0.25">
      <c r="B25" s="208" t="s">
        <v>301</v>
      </c>
      <c r="C25" s="208"/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30"/>
      <c r="O25" s="210" t="s">
        <v>308</v>
      </c>
      <c r="P25" s="210"/>
      <c r="Q25" s="210"/>
      <c r="R25" s="210"/>
      <c r="S25" s="210"/>
      <c r="T25" s="210"/>
      <c r="U25" s="193"/>
      <c r="V25" s="193"/>
    </row>
    <row r="26" spans="1:22" ht="25" x14ac:dyDescent="0.25">
      <c r="A26" s="12"/>
      <c r="B26" s="181" t="s">
        <v>209</v>
      </c>
      <c r="C26" s="180" t="s">
        <v>26</v>
      </c>
      <c r="D26" s="180" t="s">
        <v>289</v>
      </c>
      <c r="E26" s="180" t="s">
        <v>48</v>
      </c>
      <c r="F26" s="180" t="s">
        <v>194</v>
      </c>
      <c r="G26" s="180" t="s">
        <v>195</v>
      </c>
      <c r="H26" s="180" t="s">
        <v>292</v>
      </c>
      <c r="I26" s="180" t="s">
        <v>193</v>
      </c>
      <c r="J26" s="180" t="s">
        <v>208</v>
      </c>
      <c r="K26" s="180" t="s">
        <v>192</v>
      </c>
      <c r="L26" s="192" t="s">
        <v>11</v>
      </c>
      <c r="M26" s="180" t="s">
        <v>10</v>
      </c>
      <c r="O26" s="191" t="s">
        <v>290</v>
      </c>
      <c r="P26" s="191" t="s">
        <v>204</v>
      </c>
      <c r="Q26" s="191" t="s">
        <v>202</v>
      </c>
      <c r="R26" s="192" t="s">
        <v>307</v>
      </c>
      <c r="S26" s="181" t="s">
        <v>311</v>
      </c>
      <c r="T26" s="194" t="s">
        <v>206</v>
      </c>
    </row>
    <row r="27" spans="1:22" x14ac:dyDescent="0.25">
      <c r="A27" s="2">
        <v>41640</v>
      </c>
      <c r="B27" s="186">
        <v>0.29480099999999998</v>
      </c>
      <c r="C27" s="186">
        <v>0.02</v>
      </c>
      <c r="D27" s="186">
        <v>7.4999999999999997E-2</v>
      </c>
      <c r="E27" s="186">
        <v>0.05</v>
      </c>
      <c r="F27" s="186">
        <v>7.0000000000000007E-2</v>
      </c>
      <c r="G27" s="186">
        <v>0.02</v>
      </c>
      <c r="H27" s="186">
        <v>0.12</v>
      </c>
      <c r="I27" s="186">
        <v>0</v>
      </c>
      <c r="J27" s="186">
        <v>0.01</v>
      </c>
      <c r="K27" s="186">
        <v>0</v>
      </c>
      <c r="L27" s="186">
        <v>0</v>
      </c>
      <c r="M27" s="186">
        <v>0.65980099999999997</v>
      </c>
      <c r="O27" s="186">
        <v>0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</row>
    <row r="28" spans="1:22" x14ac:dyDescent="0.25">
      <c r="A28" s="2">
        <v>41671</v>
      </c>
      <c r="B28" s="186">
        <v>0.29480099999999998</v>
      </c>
      <c r="C28" s="186">
        <v>0</v>
      </c>
      <c r="D28" s="186">
        <v>5.3999999999999999E-2</v>
      </c>
      <c r="E28" s="186">
        <v>0.02</v>
      </c>
      <c r="F28" s="186">
        <v>7.0000000000000007E-2</v>
      </c>
      <c r="G28" s="186">
        <v>0.02</v>
      </c>
      <c r="H28" s="186">
        <v>0.12</v>
      </c>
      <c r="I28" s="186">
        <v>0</v>
      </c>
      <c r="J28" s="186">
        <v>0.01</v>
      </c>
      <c r="K28" s="186">
        <v>0</v>
      </c>
      <c r="L28" s="186">
        <v>0</v>
      </c>
      <c r="M28" s="186">
        <v>0.58880100000000002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</row>
    <row r="29" spans="1:22" x14ac:dyDescent="0.25">
      <c r="A29" s="2">
        <v>41699</v>
      </c>
      <c r="B29" s="186">
        <v>0.28999999999999998</v>
      </c>
      <c r="C29" s="186">
        <v>0</v>
      </c>
      <c r="D29" s="186">
        <v>6.3E-2</v>
      </c>
      <c r="E29" s="186">
        <v>0</v>
      </c>
      <c r="F29" s="186">
        <v>0.05</v>
      </c>
      <c r="G29" s="186">
        <v>1.4999999999999999E-2</v>
      </c>
      <c r="H29" s="186">
        <v>0.12</v>
      </c>
      <c r="I29" s="186">
        <v>0</v>
      </c>
      <c r="J29" s="186">
        <v>0.01</v>
      </c>
      <c r="K29" s="186">
        <v>0</v>
      </c>
      <c r="L29" s="186">
        <v>0</v>
      </c>
      <c r="M29" s="186">
        <v>0.54800000000000004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</row>
    <row r="30" spans="1:22" x14ac:dyDescent="0.25">
      <c r="A30" s="2">
        <v>41730</v>
      </c>
      <c r="B30" s="186">
        <v>0.28999999999999998</v>
      </c>
      <c r="C30" s="186">
        <v>0</v>
      </c>
      <c r="D30" s="186">
        <v>6.2E-2</v>
      </c>
      <c r="E30" s="186">
        <v>0</v>
      </c>
      <c r="F30" s="186">
        <v>0.05</v>
      </c>
      <c r="G30" s="186">
        <v>0.08</v>
      </c>
      <c r="H30" s="186">
        <v>0.12</v>
      </c>
      <c r="I30" s="186">
        <v>0</v>
      </c>
      <c r="J30" s="186">
        <v>0.01</v>
      </c>
      <c r="K30" s="186">
        <v>0</v>
      </c>
      <c r="L30" s="186">
        <v>0.01</v>
      </c>
      <c r="M30" s="186">
        <v>0.622</v>
      </c>
      <c r="O30" s="186">
        <v>0</v>
      </c>
      <c r="P30" s="186">
        <v>0</v>
      </c>
      <c r="Q30" s="186">
        <v>0.01</v>
      </c>
      <c r="R30" s="186">
        <v>0</v>
      </c>
      <c r="S30" s="186">
        <v>0</v>
      </c>
      <c r="T30" s="186">
        <v>0</v>
      </c>
    </row>
    <row r="31" spans="1:22" x14ac:dyDescent="0.25">
      <c r="A31" s="2">
        <v>41760</v>
      </c>
      <c r="B31" s="186">
        <v>0.28999999999999998</v>
      </c>
      <c r="C31" s="186">
        <v>0</v>
      </c>
      <c r="D31" s="186">
        <v>7.0999999999999994E-2</v>
      </c>
      <c r="E31" s="186">
        <v>0</v>
      </c>
      <c r="F31" s="186">
        <v>9.6000000000000002E-2</v>
      </c>
      <c r="G31" s="186">
        <v>7.0000000000000007E-2</v>
      </c>
      <c r="H31" s="186">
        <v>0.12</v>
      </c>
      <c r="I31" s="186">
        <v>0</v>
      </c>
      <c r="J31" s="186">
        <v>0.01</v>
      </c>
      <c r="K31" s="186">
        <v>0</v>
      </c>
      <c r="L31" s="186">
        <v>0</v>
      </c>
      <c r="M31" s="186">
        <v>0.65699999999999992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</row>
    <row r="32" spans="1:22" x14ac:dyDescent="0.25">
      <c r="A32" s="2">
        <v>41791</v>
      </c>
      <c r="B32" s="186">
        <v>0.28999999999999998</v>
      </c>
      <c r="C32" s="186">
        <v>0</v>
      </c>
      <c r="D32" s="186">
        <v>0.06</v>
      </c>
      <c r="E32" s="186">
        <v>0</v>
      </c>
      <c r="F32" s="186">
        <v>0.03</v>
      </c>
      <c r="G32" s="186">
        <v>7.0000000000000007E-2</v>
      </c>
      <c r="H32" s="186">
        <v>0.12</v>
      </c>
      <c r="I32" s="186">
        <v>0</v>
      </c>
      <c r="J32" s="186">
        <v>0.01</v>
      </c>
      <c r="K32" s="186">
        <v>0</v>
      </c>
      <c r="L32" s="186">
        <v>0</v>
      </c>
      <c r="M32" s="186">
        <v>0.58000000000000007</v>
      </c>
      <c r="O32" s="186">
        <v>0</v>
      </c>
      <c r="P32" s="186">
        <v>0</v>
      </c>
      <c r="Q32" s="186">
        <v>0</v>
      </c>
      <c r="R32" s="186">
        <v>0</v>
      </c>
      <c r="S32" s="186">
        <v>0</v>
      </c>
      <c r="T32" s="186">
        <v>0</v>
      </c>
    </row>
    <row r="33" spans="1:20" x14ac:dyDescent="0.25">
      <c r="A33" s="2">
        <v>41821</v>
      </c>
      <c r="B33" s="186">
        <v>0.28999999999999998</v>
      </c>
      <c r="C33" s="186">
        <v>0</v>
      </c>
      <c r="D33" s="186">
        <v>5.8999999999999997E-2</v>
      </c>
      <c r="E33" s="186">
        <v>0.03</v>
      </c>
      <c r="F33" s="186">
        <v>0.02</v>
      </c>
      <c r="G33" s="186">
        <v>7.0000000000000007E-2</v>
      </c>
      <c r="H33" s="186">
        <v>0.12</v>
      </c>
      <c r="I33" s="186">
        <v>0</v>
      </c>
      <c r="J33" s="186">
        <v>2.8000000000000001E-2</v>
      </c>
      <c r="K33" s="186">
        <v>0</v>
      </c>
      <c r="L33" s="186">
        <v>1.4999999999999999E-2</v>
      </c>
      <c r="M33" s="186">
        <v>0.63200000000000001</v>
      </c>
      <c r="O33" s="186">
        <v>1.4999999999999999E-2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</row>
    <row r="34" spans="1:20" x14ac:dyDescent="0.25">
      <c r="A34" s="2">
        <v>41852</v>
      </c>
      <c r="B34" s="186">
        <v>0.27</v>
      </c>
      <c r="C34" s="186">
        <v>0</v>
      </c>
      <c r="D34" s="186">
        <v>5.8000000000000003E-2</v>
      </c>
      <c r="E34" s="186">
        <v>0</v>
      </c>
      <c r="F34" s="186">
        <v>1.2E-2</v>
      </c>
      <c r="G34" s="186">
        <v>0.05</v>
      </c>
      <c r="H34" s="186">
        <v>0.12</v>
      </c>
      <c r="I34" s="186">
        <v>0</v>
      </c>
      <c r="J34" s="186">
        <v>0.01</v>
      </c>
      <c r="K34" s="186">
        <v>0</v>
      </c>
      <c r="L34" s="186">
        <v>0</v>
      </c>
      <c r="M34" s="186">
        <v>0.52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</row>
    <row r="35" spans="1:20" x14ac:dyDescent="0.25">
      <c r="A35" s="2">
        <v>41883</v>
      </c>
      <c r="B35" s="186">
        <v>0.22</v>
      </c>
      <c r="C35" s="186">
        <v>0</v>
      </c>
      <c r="D35" s="186">
        <v>5.7000000000000002E-2</v>
      </c>
      <c r="E35" s="186">
        <v>0</v>
      </c>
      <c r="F35" s="186">
        <v>0.01</v>
      </c>
      <c r="G35" s="186">
        <v>0.02</v>
      </c>
      <c r="H35" s="186">
        <v>0.12</v>
      </c>
      <c r="I35" s="186">
        <v>0</v>
      </c>
      <c r="J35" s="186">
        <v>0.01</v>
      </c>
      <c r="K35" s="186">
        <v>0</v>
      </c>
      <c r="L35" s="186">
        <v>0</v>
      </c>
      <c r="M35" s="186">
        <v>0.43700000000000006</v>
      </c>
      <c r="O35" s="186">
        <v>0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</row>
    <row r="36" spans="1:20" x14ac:dyDescent="0.25">
      <c r="A36" s="2">
        <v>41913</v>
      </c>
      <c r="B36" s="186">
        <v>0.17</v>
      </c>
      <c r="C36" s="186">
        <v>0</v>
      </c>
      <c r="D36" s="186">
        <v>5.6000000000000001E-2</v>
      </c>
      <c r="E36" s="186">
        <v>0</v>
      </c>
      <c r="F36" s="186">
        <v>0.01</v>
      </c>
      <c r="G36" s="186">
        <v>3.5000000000000003E-2</v>
      </c>
      <c r="H36" s="186">
        <v>0.12</v>
      </c>
      <c r="I36" s="186">
        <v>0</v>
      </c>
      <c r="J36" s="186">
        <v>0.01</v>
      </c>
      <c r="K36" s="186">
        <v>0</v>
      </c>
      <c r="L36" s="186">
        <v>0</v>
      </c>
      <c r="M36" s="186">
        <v>0.40100000000000002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</row>
    <row r="37" spans="1:20" x14ac:dyDescent="0.25">
      <c r="A37" s="2">
        <v>41944</v>
      </c>
      <c r="B37" s="186">
        <v>0.12</v>
      </c>
      <c r="C37" s="186">
        <v>0</v>
      </c>
      <c r="D37" s="186">
        <v>5.5E-2</v>
      </c>
      <c r="E37" s="186">
        <v>0</v>
      </c>
      <c r="F37" s="186">
        <v>0.01</v>
      </c>
      <c r="G37" s="186">
        <v>0.05</v>
      </c>
      <c r="H37" s="186">
        <v>0.12</v>
      </c>
      <c r="I37" s="186">
        <v>0</v>
      </c>
      <c r="J37" s="186">
        <v>0.01</v>
      </c>
      <c r="K37" s="186">
        <v>0</v>
      </c>
      <c r="L37" s="186">
        <v>0</v>
      </c>
      <c r="M37" s="186">
        <v>0.36499999999999999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</row>
    <row r="38" spans="1:20" x14ac:dyDescent="0.25">
      <c r="A38" s="2">
        <v>41974</v>
      </c>
      <c r="B38" s="186">
        <v>7.0000000000000007E-2</v>
      </c>
      <c r="C38" s="186">
        <v>0</v>
      </c>
      <c r="D38" s="186">
        <v>6.4000000000000001E-2</v>
      </c>
      <c r="E38" s="186">
        <v>0</v>
      </c>
      <c r="F38" s="186">
        <v>0.01</v>
      </c>
      <c r="G38" s="186">
        <v>0.04</v>
      </c>
      <c r="H38" s="186">
        <v>0.12</v>
      </c>
      <c r="I38" s="186">
        <v>0</v>
      </c>
      <c r="J38" s="186">
        <v>0.01</v>
      </c>
      <c r="K38" s="186">
        <v>0</v>
      </c>
      <c r="L38" s="186">
        <v>0</v>
      </c>
      <c r="M38" s="186">
        <v>0.31400000000000006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</row>
    <row r="39" spans="1:20" x14ac:dyDescent="0.25">
      <c r="A39" s="2">
        <v>42005</v>
      </c>
      <c r="B39" s="187">
        <v>0</v>
      </c>
      <c r="C39" s="187">
        <v>0</v>
      </c>
      <c r="D39" s="187">
        <v>6.3E-2</v>
      </c>
      <c r="E39" s="187">
        <v>0.01</v>
      </c>
      <c r="F39" s="187">
        <v>0.01</v>
      </c>
      <c r="G39" s="187">
        <v>0.04</v>
      </c>
      <c r="H39" s="187">
        <v>0.12</v>
      </c>
      <c r="I39" s="187">
        <v>0</v>
      </c>
      <c r="J39" s="187">
        <v>0.01</v>
      </c>
      <c r="K39" s="187">
        <v>0</v>
      </c>
      <c r="L39" s="187">
        <v>0</v>
      </c>
      <c r="M39" s="187">
        <v>0.253</v>
      </c>
      <c r="O39" s="187">
        <v>0</v>
      </c>
      <c r="P39" s="187">
        <v>0</v>
      </c>
      <c r="Q39" s="187">
        <v>0</v>
      </c>
      <c r="R39" s="187">
        <v>0</v>
      </c>
      <c r="S39" s="187">
        <v>0</v>
      </c>
      <c r="T39" s="187">
        <v>0</v>
      </c>
    </row>
    <row r="40" spans="1:20" x14ac:dyDescent="0.25">
      <c r="A40" s="2">
        <v>42036</v>
      </c>
      <c r="B40" s="187">
        <v>0</v>
      </c>
      <c r="C40" s="187">
        <v>0</v>
      </c>
      <c r="D40" s="187">
        <v>6.2E-2</v>
      </c>
      <c r="E40" s="187">
        <v>0</v>
      </c>
      <c r="F40" s="187">
        <v>0.01</v>
      </c>
      <c r="G40" s="187">
        <v>0.04</v>
      </c>
      <c r="H40" s="187">
        <v>0.12</v>
      </c>
      <c r="I40" s="187">
        <v>0</v>
      </c>
      <c r="J40" s="187">
        <v>0.01</v>
      </c>
      <c r="K40" s="187">
        <v>0</v>
      </c>
      <c r="L40" s="187">
        <v>1.7000000000000001E-2</v>
      </c>
      <c r="M40" s="187">
        <v>0.25900000000000001</v>
      </c>
      <c r="O40" s="187">
        <v>0</v>
      </c>
      <c r="P40" s="187">
        <v>1.7000000000000001E-2</v>
      </c>
      <c r="Q40" s="187">
        <v>0</v>
      </c>
      <c r="R40" s="187">
        <v>0</v>
      </c>
      <c r="S40" s="187">
        <v>0</v>
      </c>
      <c r="T40" s="187">
        <v>0</v>
      </c>
    </row>
    <row r="41" spans="1:20" x14ac:dyDescent="0.25">
      <c r="A41" s="2">
        <v>42064</v>
      </c>
      <c r="B41" s="187">
        <v>0</v>
      </c>
      <c r="C41" s="187">
        <v>0</v>
      </c>
      <c r="D41" s="187">
        <v>8.1000000000000003E-2</v>
      </c>
      <c r="E41" s="187">
        <v>0</v>
      </c>
      <c r="F41" s="187">
        <v>0.01</v>
      </c>
      <c r="G41" s="187">
        <v>0.04</v>
      </c>
      <c r="H41" s="187">
        <v>0.12</v>
      </c>
      <c r="I41" s="187">
        <v>0</v>
      </c>
      <c r="J41" s="187">
        <v>0.01</v>
      </c>
      <c r="K41" s="187">
        <v>0</v>
      </c>
      <c r="L41" s="187">
        <v>0.04</v>
      </c>
      <c r="M41" s="187">
        <v>0.30099999999999999</v>
      </c>
      <c r="O41" s="187">
        <v>0</v>
      </c>
      <c r="P41" s="187">
        <v>0.04</v>
      </c>
      <c r="Q41" s="187">
        <v>0</v>
      </c>
      <c r="R41" s="187">
        <v>0</v>
      </c>
      <c r="S41" s="187">
        <v>0</v>
      </c>
      <c r="T41" s="187">
        <v>0</v>
      </c>
    </row>
    <row r="42" spans="1:20" x14ac:dyDescent="0.25">
      <c r="A42" s="2">
        <v>42095</v>
      </c>
      <c r="B42" s="187">
        <v>0</v>
      </c>
      <c r="C42" s="187">
        <v>0</v>
      </c>
      <c r="D42" s="187">
        <v>0.1</v>
      </c>
      <c r="E42" s="187">
        <v>0</v>
      </c>
      <c r="F42" s="187">
        <v>0.01</v>
      </c>
      <c r="G42" s="187">
        <v>0.04</v>
      </c>
      <c r="H42" s="187">
        <v>0.12</v>
      </c>
      <c r="I42" s="187">
        <v>0.16</v>
      </c>
      <c r="J42" s="187">
        <v>0.04</v>
      </c>
      <c r="K42" s="187">
        <v>0</v>
      </c>
      <c r="L42" s="187">
        <v>4.5000000000000005E-2</v>
      </c>
      <c r="M42" s="187">
        <v>0.51500000000000001</v>
      </c>
      <c r="O42" s="187">
        <v>0</v>
      </c>
      <c r="P42" s="187">
        <v>3.5000000000000003E-2</v>
      </c>
      <c r="Q42" s="187">
        <v>0.01</v>
      </c>
      <c r="R42" s="187">
        <v>0</v>
      </c>
      <c r="S42" s="187">
        <v>0</v>
      </c>
      <c r="T42" s="187">
        <v>0</v>
      </c>
    </row>
    <row r="43" spans="1:20" x14ac:dyDescent="0.25">
      <c r="A43" s="2">
        <v>42125</v>
      </c>
      <c r="B43" s="187">
        <v>0</v>
      </c>
      <c r="C43" s="187">
        <v>0</v>
      </c>
      <c r="D43" s="187">
        <v>0.12</v>
      </c>
      <c r="E43" s="187">
        <v>0</v>
      </c>
      <c r="F43" s="187">
        <v>3.5000000000000003E-2</v>
      </c>
      <c r="G43" s="187">
        <v>0.04</v>
      </c>
      <c r="H43" s="187">
        <v>0.13500000000000001</v>
      </c>
      <c r="I43" s="187">
        <v>5.8000000000000003E-2</v>
      </c>
      <c r="J43" s="187">
        <v>0.04</v>
      </c>
      <c r="K43" s="187">
        <v>0</v>
      </c>
      <c r="L43" s="187">
        <v>3.5000000000000003E-2</v>
      </c>
      <c r="M43" s="187">
        <v>0.46299999999999997</v>
      </c>
      <c r="O43" s="187">
        <v>0</v>
      </c>
      <c r="P43" s="187">
        <v>3.5000000000000003E-2</v>
      </c>
      <c r="Q43" s="187">
        <v>0</v>
      </c>
      <c r="R43" s="187">
        <v>0</v>
      </c>
      <c r="S43" s="187">
        <v>0</v>
      </c>
      <c r="T43" s="187">
        <v>0</v>
      </c>
    </row>
    <row r="44" spans="1:20" x14ac:dyDescent="0.25">
      <c r="A44" s="2">
        <v>42156</v>
      </c>
      <c r="B44" s="187">
        <v>0</v>
      </c>
      <c r="C44" s="187">
        <v>0</v>
      </c>
      <c r="D44" s="187">
        <v>0.12</v>
      </c>
      <c r="E44" s="187">
        <v>0</v>
      </c>
      <c r="F44" s="187">
        <v>4.8000000000000001E-2</v>
      </c>
      <c r="G44" s="187">
        <v>0.04</v>
      </c>
      <c r="H44" s="187">
        <v>0.12</v>
      </c>
      <c r="I44" s="187">
        <v>5.8000000000000003E-2</v>
      </c>
      <c r="J44" s="187">
        <v>0.03</v>
      </c>
      <c r="K44" s="187">
        <v>0</v>
      </c>
      <c r="L44" s="187">
        <v>0</v>
      </c>
      <c r="M44" s="187">
        <v>0.41599999999999993</v>
      </c>
      <c r="O44" s="187">
        <v>0</v>
      </c>
      <c r="P44" s="187">
        <v>0</v>
      </c>
      <c r="Q44" s="187">
        <v>0</v>
      </c>
      <c r="R44" s="187">
        <v>0</v>
      </c>
      <c r="S44" s="187">
        <v>0</v>
      </c>
      <c r="T44" s="187">
        <v>0</v>
      </c>
    </row>
    <row r="45" spans="1:20" x14ac:dyDescent="0.25">
      <c r="A45" s="2">
        <v>42186</v>
      </c>
      <c r="B45" s="187">
        <v>0</v>
      </c>
      <c r="C45" s="187">
        <v>0</v>
      </c>
      <c r="D45" s="187">
        <v>0.12</v>
      </c>
      <c r="E45" s="187">
        <v>1.1290322581E-2</v>
      </c>
      <c r="F45" s="187">
        <v>0.01</v>
      </c>
      <c r="G45" s="187">
        <v>0.08</v>
      </c>
      <c r="H45" s="187">
        <v>0.12</v>
      </c>
      <c r="I45" s="187">
        <v>0</v>
      </c>
      <c r="J45" s="187">
        <v>0.01</v>
      </c>
      <c r="K45" s="187">
        <v>0</v>
      </c>
      <c r="L45" s="187">
        <v>0.04</v>
      </c>
      <c r="M45" s="187">
        <v>0.39129032258099999</v>
      </c>
      <c r="O45" s="187">
        <v>0</v>
      </c>
      <c r="P45" s="187">
        <v>0</v>
      </c>
      <c r="Q45" s="187">
        <v>0</v>
      </c>
      <c r="R45" s="187">
        <v>0.04</v>
      </c>
      <c r="S45" s="187">
        <v>0</v>
      </c>
      <c r="T45" s="187">
        <v>0</v>
      </c>
    </row>
    <row r="46" spans="1:20" x14ac:dyDescent="0.25">
      <c r="A46" s="2">
        <v>42217</v>
      </c>
      <c r="B46" s="187">
        <v>0</v>
      </c>
      <c r="C46" s="187">
        <v>0</v>
      </c>
      <c r="D46" s="187">
        <v>0.12</v>
      </c>
      <c r="E46" s="187">
        <v>0</v>
      </c>
      <c r="F46" s="187">
        <v>0.01</v>
      </c>
      <c r="G46" s="187">
        <v>0.05</v>
      </c>
      <c r="H46" s="187">
        <v>0.12</v>
      </c>
      <c r="I46" s="187">
        <v>0.02</v>
      </c>
      <c r="J46" s="187">
        <v>0</v>
      </c>
      <c r="K46" s="187">
        <v>0</v>
      </c>
      <c r="L46" s="187">
        <v>0</v>
      </c>
      <c r="M46" s="187">
        <v>0.32</v>
      </c>
      <c r="O46" s="187">
        <v>0</v>
      </c>
      <c r="P46" s="187">
        <v>0</v>
      </c>
      <c r="Q46" s="187">
        <v>0</v>
      </c>
      <c r="R46" s="187">
        <v>0</v>
      </c>
      <c r="S46" s="187">
        <v>0</v>
      </c>
      <c r="T46" s="187">
        <v>0</v>
      </c>
    </row>
    <row r="47" spans="1:20" x14ac:dyDescent="0.25">
      <c r="A47" s="2">
        <v>42248</v>
      </c>
      <c r="B47" s="187">
        <v>0</v>
      </c>
      <c r="C47" s="187">
        <v>0</v>
      </c>
      <c r="D47" s="187">
        <v>0.13</v>
      </c>
      <c r="E47" s="187">
        <v>0</v>
      </c>
      <c r="F47" s="187">
        <v>0</v>
      </c>
      <c r="G47" s="187">
        <v>0.04</v>
      </c>
      <c r="H47" s="187">
        <v>0.12</v>
      </c>
      <c r="I47" s="187">
        <v>0.2</v>
      </c>
      <c r="J47" s="187">
        <v>0</v>
      </c>
      <c r="K47" s="187">
        <v>0</v>
      </c>
      <c r="L47" s="187">
        <v>0.01</v>
      </c>
      <c r="M47" s="187">
        <v>0.5</v>
      </c>
      <c r="O47" s="187">
        <v>0</v>
      </c>
      <c r="P47" s="187">
        <v>0</v>
      </c>
      <c r="Q47" s="187">
        <v>0</v>
      </c>
      <c r="R47" s="187">
        <v>0</v>
      </c>
      <c r="S47" s="187">
        <v>0.01</v>
      </c>
      <c r="T47" s="187">
        <v>0</v>
      </c>
    </row>
    <row r="48" spans="1:20" x14ac:dyDescent="0.25">
      <c r="A48" s="2">
        <v>42278</v>
      </c>
      <c r="B48" s="187">
        <v>0</v>
      </c>
      <c r="C48" s="187">
        <v>0</v>
      </c>
      <c r="D48" s="187">
        <v>0.13</v>
      </c>
      <c r="E48" s="187">
        <v>2.4677419355000001E-2</v>
      </c>
      <c r="F48" s="187">
        <v>0</v>
      </c>
      <c r="G48" s="187">
        <v>0.04</v>
      </c>
      <c r="H48" s="187">
        <v>0.12</v>
      </c>
      <c r="I48" s="187">
        <v>0</v>
      </c>
      <c r="J48" s="187">
        <v>0</v>
      </c>
      <c r="K48" s="187">
        <v>0</v>
      </c>
      <c r="L48" s="187">
        <v>0</v>
      </c>
      <c r="M48" s="187">
        <v>0.31467741935500004</v>
      </c>
      <c r="O48" s="187">
        <v>0</v>
      </c>
      <c r="P48" s="187">
        <v>0</v>
      </c>
      <c r="Q48" s="187">
        <v>0</v>
      </c>
      <c r="R48" s="187">
        <v>0</v>
      </c>
      <c r="S48" s="187">
        <v>0</v>
      </c>
      <c r="T48" s="187">
        <v>0</v>
      </c>
    </row>
    <row r="49" spans="1:20" x14ac:dyDescent="0.25">
      <c r="A49" s="2">
        <v>42309</v>
      </c>
      <c r="B49" s="187">
        <v>0</v>
      </c>
      <c r="C49" s="187">
        <v>0</v>
      </c>
      <c r="D49" s="187">
        <v>0.13</v>
      </c>
      <c r="E49" s="187">
        <v>2E-3</v>
      </c>
      <c r="F49" s="187">
        <v>0.09</v>
      </c>
      <c r="G49" s="187">
        <v>0.02</v>
      </c>
      <c r="H49" s="187">
        <v>0.12</v>
      </c>
      <c r="I49" s="187">
        <v>0</v>
      </c>
      <c r="J49" s="187">
        <v>0</v>
      </c>
      <c r="K49" s="187">
        <v>0</v>
      </c>
      <c r="L49" s="187">
        <v>0</v>
      </c>
      <c r="M49" s="187">
        <v>0.36199999999999999</v>
      </c>
      <c r="O49" s="187">
        <v>0</v>
      </c>
      <c r="P49" s="187">
        <v>0</v>
      </c>
      <c r="Q49" s="187">
        <v>0</v>
      </c>
      <c r="R49" s="187">
        <v>0</v>
      </c>
      <c r="S49" s="187">
        <v>0</v>
      </c>
      <c r="T49" s="187">
        <v>0</v>
      </c>
    </row>
    <row r="50" spans="1:20" x14ac:dyDescent="0.25">
      <c r="A50" s="2">
        <v>42339</v>
      </c>
      <c r="B50" s="187">
        <v>0</v>
      </c>
      <c r="C50" s="187">
        <v>0</v>
      </c>
      <c r="D50" s="187">
        <v>0.13</v>
      </c>
      <c r="E50" s="187">
        <v>2E-3</v>
      </c>
      <c r="F50" s="187">
        <v>0</v>
      </c>
      <c r="G50" s="187">
        <v>0.02</v>
      </c>
      <c r="H50" s="187">
        <v>0.12</v>
      </c>
      <c r="I50" s="187">
        <v>0</v>
      </c>
      <c r="J50" s="187">
        <v>0</v>
      </c>
      <c r="K50" s="187">
        <v>0</v>
      </c>
      <c r="L50" s="187">
        <v>7.4999999999999997E-2</v>
      </c>
      <c r="M50" s="187">
        <v>0.34700000000000003</v>
      </c>
      <c r="O50" s="187">
        <v>0</v>
      </c>
      <c r="P50" s="187">
        <v>0</v>
      </c>
      <c r="Q50" s="187">
        <v>0</v>
      </c>
      <c r="R50" s="187">
        <v>0</v>
      </c>
      <c r="S50" s="187">
        <v>0</v>
      </c>
      <c r="T50" s="187">
        <v>7.4999999999999997E-2</v>
      </c>
    </row>
    <row r="51" spans="1:20" x14ac:dyDescent="0.25">
      <c r="A51" s="2">
        <v>42370</v>
      </c>
      <c r="B51" s="187">
        <v>0</v>
      </c>
      <c r="C51" s="187">
        <v>0</v>
      </c>
      <c r="D51" s="187">
        <v>0.13</v>
      </c>
      <c r="E51" s="187">
        <v>0</v>
      </c>
      <c r="F51" s="187">
        <v>0</v>
      </c>
      <c r="G51" s="187">
        <v>0.02</v>
      </c>
      <c r="H51" s="187">
        <v>0.12</v>
      </c>
      <c r="I51" s="187">
        <v>2.5000000000000001E-2</v>
      </c>
      <c r="J51" s="187">
        <v>0</v>
      </c>
      <c r="K51" s="187">
        <v>0</v>
      </c>
      <c r="L51" s="187">
        <v>7.4999999999999997E-2</v>
      </c>
      <c r="M51" s="187">
        <v>0.37000000000000005</v>
      </c>
      <c r="O51" s="187">
        <v>0</v>
      </c>
      <c r="P51" s="187">
        <v>0</v>
      </c>
      <c r="Q51" s="187">
        <v>0</v>
      </c>
      <c r="R51" s="187">
        <v>0</v>
      </c>
      <c r="S51" s="187">
        <v>0</v>
      </c>
      <c r="T51" s="187">
        <v>7.4999999999999997E-2</v>
      </c>
    </row>
    <row r="52" spans="1:20" x14ac:dyDescent="0.25">
      <c r="A52" s="2">
        <v>42401</v>
      </c>
      <c r="B52" s="187">
        <v>0</v>
      </c>
      <c r="C52" s="187">
        <v>0</v>
      </c>
      <c r="D52" s="187">
        <v>0.13</v>
      </c>
      <c r="E52" s="187">
        <v>0</v>
      </c>
      <c r="F52" s="187">
        <v>0</v>
      </c>
      <c r="G52" s="187">
        <v>0.04</v>
      </c>
      <c r="H52" s="187">
        <v>0.12</v>
      </c>
      <c r="I52" s="187">
        <v>0.05</v>
      </c>
      <c r="J52" s="187">
        <v>0</v>
      </c>
      <c r="K52" s="187">
        <v>0</v>
      </c>
      <c r="L52" s="187">
        <v>3.7499999999999999E-2</v>
      </c>
      <c r="M52" s="187">
        <v>0.3775</v>
      </c>
      <c r="O52" s="187">
        <v>0</v>
      </c>
      <c r="P52" s="187">
        <v>0</v>
      </c>
      <c r="Q52" s="187">
        <v>0</v>
      </c>
      <c r="R52" s="187">
        <v>0</v>
      </c>
      <c r="S52" s="187">
        <v>0</v>
      </c>
      <c r="T52" s="187">
        <v>3.7499999999999999E-2</v>
      </c>
    </row>
    <row r="53" spans="1:20" x14ac:dyDescent="0.25">
      <c r="A53" s="2">
        <v>42430</v>
      </c>
      <c r="B53" s="187">
        <v>0</v>
      </c>
      <c r="C53" s="187">
        <v>0</v>
      </c>
      <c r="D53" s="187">
        <v>0.13</v>
      </c>
      <c r="E53" s="187">
        <v>0</v>
      </c>
      <c r="F53" s="187">
        <v>2.5000000000000001E-2</v>
      </c>
      <c r="G53" s="187">
        <v>0.03</v>
      </c>
      <c r="H53" s="187">
        <v>0.12</v>
      </c>
      <c r="I53" s="187">
        <v>0.05</v>
      </c>
      <c r="J53" s="187">
        <v>0</v>
      </c>
      <c r="K53" s="187">
        <v>0</v>
      </c>
      <c r="L53" s="187">
        <v>3.9E-2</v>
      </c>
      <c r="M53" s="187">
        <v>0.39399999999999996</v>
      </c>
      <c r="O53" s="187">
        <v>0</v>
      </c>
      <c r="P53" s="187">
        <v>0</v>
      </c>
      <c r="Q53" s="187">
        <v>0</v>
      </c>
      <c r="R53" s="187">
        <v>2.5000000000000001E-2</v>
      </c>
      <c r="S53" s="187">
        <v>0</v>
      </c>
      <c r="T53" s="187">
        <v>1.4E-2</v>
      </c>
    </row>
    <row r="54" spans="1:20" x14ac:dyDescent="0.25">
      <c r="A54" s="2">
        <v>42461</v>
      </c>
      <c r="B54" s="187">
        <v>0</v>
      </c>
      <c r="C54" s="187">
        <v>0</v>
      </c>
      <c r="D54" s="187">
        <v>0.13</v>
      </c>
      <c r="E54" s="187">
        <v>0</v>
      </c>
      <c r="F54" s="187">
        <v>0.05</v>
      </c>
      <c r="G54" s="187">
        <v>0.02</v>
      </c>
      <c r="H54" s="187">
        <v>0.12</v>
      </c>
      <c r="I54" s="187">
        <v>0</v>
      </c>
      <c r="J54" s="187">
        <v>0</v>
      </c>
      <c r="K54" s="187">
        <v>0</v>
      </c>
      <c r="L54" s="187">
        <v>5.3999999999999999E-2</v>
      </c>
      <c r="M54" s="187">
        <v>0.37399999999999994</v>
      </c>
      <c r="O54" s="187">
        <v>0</v>
      </c>
      <c r="P54" s="187">
        <v>0</v>
      </c>
      <c r="Q54" s="187">
        <v>0</v>
      </c>
      <c r="R54" s="187">
        <v>0.04</v>
      </c>
      <c r="S54" s="187">
        <v>0</v>
      </c>
      <c r="T54" s="187">
        <v>1.4E-2</v>
      </c>
    </row>
    <row r="55" spans="1:20" x14ac:dyDescent="0.25">
      <c r="A55" s="2">
        <v>42491</v>
      </c>
      <c r="B55" s="187">
        <v>0</v>
      </c>
      <c r="C55" s="187">
        <v>0</v>
      </c>
      <c r="D55" s="187">
        <v>0.13</v>
      </c>
      <c r="E55" s="187">
        <v>0</v>
      </c>
      <c r="F55" s="187">
        <v>0</v>
      </c>
      <c r="G55" s="187">
        <v>0.04</v>
      </c>
      <c r="H55" s="187">
        <v>0.12</v>
      </c>
      <c r="I55" s="187">
        <v>0.75</v>
      </c>
      <c r="J55" s="187">
        <v>0</v>
      </c>
      <c r="K55" s="187">
        <v>5.0000000000000001E-3</v>
      </c>
      <c r="L55" s="187">
        <v>4.3999999999999997E-2</v>
      </c>
      <c r="M55" s="187">
        <v>1.089</v>
      </c>
      <c r="O55" s="187">
        <v>1.4999999999999999E-2</v>
      </c>
      <c r="P55" s="187">
        <v>0</v>
      </c>
      <c r="Q55" s="187">
        <v>0</v>
      </c>
      <c r="R55" s="187">
        <v>1.4999999999999999E-2</v>
      </c>
      <c r="S55" s="187">
        <v>0</v>
      </c>
      <c r="T55" s="187">
        <v>1.4E-2</v>
      </c>
    </row>
    <row r="56" spans="1:20" x14ac:dyDescent="0.25">
      <c r="A56" s="2">
        <v>42522</v>
      </c>
      <c r="B56" s="187">
        <v>0</v>
      </c>
      <c r="C56" s="187">
        <v>0</v>
      </c>
      <c r="D56" s="187">
        <v>0.13</v>
      </c>
      <c r="E56" s="187">
        <v>0</v>
      </c>
      <c r="F56" s="187">
        <v>0</v>
      </c>
      <c r="G56" s="187">
        <v>0.04</v>
      </c>
      <c r="H56" s="187">
        <v>0.12</v>
      </c>
      <c r="I56" s="187">
        <v>0.4</v>
      </c>
      <c r="J56" s="187">
        <v>0</v>
      </c>
      <c r="K56" s="187">
        <v>0.05</v>
      </c>
      <c r="L56" s="187">
        <v>5.3999999999999999E-2</v>
      </c>
      <c r="M56" s="187">
        <v>0.79400000000000015</v>
      </c>
      <c r="O56" s="187">
        <v>0.01</v>
      </c>
      <c r="P56" s="187">
        <v>0</v>
      </c>
      <c r="Q56" s="187">
        <v>0</v>
      </c>
      <c r="R56" s="187">
        <v>1.4999999999999999E-2</v>
      </c>
      <c r="S56" s="187">
        <v>1.4999999999999999E-2</v>
      </c>
      <c r="T56" s="187">
        <v>1.4E-2</v>
      </c>
    </row>
    <row r="57" spans="1:20" x14ac:dyDescent="0.25">
      <c r="A57" s="2">
        <v>42552</v>
      </c>
      <c r="B57" s="187">
        <v>0</v>
      </c>
      <c r="C57" s="187">
        <v>0.01</v>
      </c>
      <c r="D57" s="187">
        <v>0.13</v>
      </c>
      <c r="E57" s="187">
        <v>0</v>
      </c>
      <c r="F57" s="187">
        <v>0</v>
      </c>
      <c r="G57" s="187">
        <v>0.04</v>
      </c>
      <c r="H57" s="187">
        <v>0.12</v>
      </c>
      <c r="I57" s="187">
        <v>0.05</v>
      </c>
      <c r="J57" s="187">
        <v>0</v>
      </c>
      <c r="K57" s="187">
        <v>7.0000000000000007E-2</v>
      </c>
      <c r="L57" s="187">
        <v>3.5000000000000003E-2</v>
      </c>
      <c r="M57" s="187">
        <v>0.45500000000000007</v>
      </c>
      <c r="O57" s="187">
        <v>0</v>
      </c>
      <c r="P57" s="187">
        <v>0</v>
      </c>
      <c r="Q57" s="187">
        <v>0</v>
      </c>
      <c r="R57" s="187">
        <v>1.4999999999999999E-2</v>
      </c>
      <c r="S57" s="187">
        <v>0.02</v>
      </c>
      <c r="T57" s="187">
        <v>0</v>
      </c>
    </row>
    <row r="58" spans="1:20" x14ac:dyDescent="0.25">
      <c r="A58" s="2">
        <v>42583</v>
      </c>
      <c r="B58" s="187">
        <v>0</v>
      </c>
      <c r="C58" s="187">
        <v>0.01</v>
      </c>
      <c r="D58" s="187">
        <v>0.13</v>
      </c>
      <c r="E58" s="187">
        <v>1.3935483871E-2</v>
      </c>
      <c r="F58" s="187">
        <v>0</v>
      </c>
      <c r="G58" s="187">
        <v>0.02</v>
      </c>
      <c r="H58" s="187">
        <v>0.12</v>
      </c>
      <c r="I58" s="187">
        <v>0</v>
      </c>
      <c r="J58" s="187">
        <v>0</v>
      </c>
      <c r="K58" s="187">
        <v>2.8200838709999999E-2</v>
      </c>
      <c r="L58" s="187">
        <v>3.5000000000000003E-2</v>
      </c>
      <c r="M58" s="187">
        <v>0.35713632258100003</v>
      </c>
      <c r="O58" s="187">
        <v>0</v>
      </c>
      <c r="P58" s="187">
        <v>0</v>
      </c>
      <c r="Q58" s="187">
        <v>0</v>
      </c>
      <c r="R58" s="187">
        <v>1.4999999999999999E-2</v>
      </c>
      <c r="S58" s="187">
        <v>0.02</v>
      </c>
      <c r="T58" s="187">
        <v>0</v>
      </c>
    </row>
    <row r="59" spans="1:20" x14ac:dyDescent="0.25">
      <c r="A59" s="2">
        <v>42614</v>
      </c>
      <c r="B59" s="187">
        <v>0</v>
      </c>
      <c r="C59" s="187">
        <v>0.01</v>
      </c>
      <c r="D59" s="187">
        <v>0.13</v>
      </c>
      <c r="E59" s="187">
        <v>7.1999999999999995E-2</v>
      </c>
      <c r="F59" s="187">
        <v>0</v>
      </c>
      <c r="G59" s="187">
        <v>7.0000000000000007E-2</v>
      </c>
      <c r="H59" s="187">
        <v>0.12</v>
      </c>
      <c r="I59" s="187">
        <v>0</v>
      </c>
      <c r="J59" s="187">
        <v>0</v>
      </c>
      <c r="K59" s="187">
        <v>0</v>
      </c>
      <c r="L59" s="187">
        <v>3.5000000000000003E-2</v>
      </c>
      <c r="M59" s="187">
        <v>0.43700000000000006</v>
      </c>
      <c r="O59" s="187">
        <v>0</v>
      </c>
      <c r="P59" s="187">
        <v>0</v>
      </c>
      <c r="Q59" s="187">
        <v>0</v>
      </c>
      <c r="R59" s="187">
        <v>1.4999999999999999E-2</v>
      </c>
      <c r="S59" s="187">
        <v>0.02</v>
      </c>
      <c r="T59" s="187">
        <v>0</v>
      </c>
    </row>
    <row r="60" spans="1:20" x14ac:dyDescent="0.25">
      <c r="A60" s="2">
        <v>42644</v>
      </c>
      <c r="B60" s="187">
        <v>0</v>
      </c>
      <c r="C60" s="187">
        <v>0.01</v>
      </c>
      <c r="D60" s="187">
        <v>0.13</v>
      </c>
      <c r="E60" s="187">
        <v>0.01</v>
      </c>
      <c r="F60" s="187">
        <v>0</v>
      </c>
      <c r="G60" s="187">
        <v>0.02</v>
      </c>
      <c r="H60" s="187">
        <v>0.12</v>
      </c>
      <c r="I60" s="187">
        <v>0</v>
      </c>
      <c r="J60" s="187">
        <v>0</v>
      </c>
      <c r="K60" s="187">
        <v>0</v>
      </c>
      <c r="L60" s="187">
        <v>4.4999999999999998E-2</v>
      </c>
      <c r="M60" s="187">
        <v>0.33500000000000002</v>
      </c>
      <c r="O60" s="187">
        <v>0</v>
      </c>
      <c r="P60" s="187">
        <v>0</v>
      </c>
      <c r="Q60" s="187">
        <v>0.01</v>
      </c>
      <c r="R60" s="187">
        <v>1.4999999999999999E-2</v>
      </c>
      <c r="S60" s="187">
        <v>0.02</v>
      </c>
      <c r="T60" s="187">
        <v>0</v>
      </c>
    </row>
    <row r="61" spans="1:20" x14ac:dyDescent="0.25">
      <c r="A61" s="2">
        <v>42675</v>
      </c>
      <c r="B61" s="187">
        <v>0</v>
      </c>
      <c r="C61" s="187">
        <v>0.01</v>
      </c>
      <c r="D61" s="187">
        <v>0.13</v>
      </c>
      <c r="E61" s="187">
        <v>0</v>
      </c>
      <c r="F61" s="187">
        <v>0</v>
      </c>
      <c r="G61" s="187">
        <v>0.08</v>
      </c>
      <c r="H61" s="187">
        <v>0.12</v>
      </c>
      <c r="I61" s="187">
        <v>0</v>
      </c>
      <c r="J61" s="187">
        <v>0</v>
      </c>
      <c r="K61" s="187">
        <v>0</v>
      </c>
      <c r="L61" s="187">
        <v>3.5000000000000003E-2</v>
      </c>
      <c r="M61" s="187">
        <v>0.375</v>
      </c>
      <c r="O61" s="187">
        <v>0</v>
      </c>
      <c r="P61" s="187">
        <v>0</v>
      </c>
      <c r="Q61" s="187">
        <v>0</v>
      </c>
      <c r="R61" s="187">
        <v>1.4999999999999999E-2</v>
      </c>
      <c r="S61" s="187">
        <v>0.02</v>
      </c>
      <c r="T61" s="187">
        <v>0</v>
      </c>
    </row>
    <row r="62" spans="1:20" x14ac:dyDescent="0.25">
      <c r="A62" s="2">
        <v>42705</v>
      </c>
      <c r="B62" s="187">
        <v>0</v>
      </c>
      <c r="C62" s="187">
        <v>0</v>
      </c>
      <c r="D62" s="187">
        <v>0.13</v>
      </c>
      <c r="E62" s="187">
        <v>0</v>
      </c>
      <c r="F62" s="187">
        <v>0</v>
      </c>
      <c r="G62" s="187">
        <v>0.04</v>
      </c>
      <c r="H62" s="187">
        <v>0.12</v>
      </c>
      <c r="I62" s="187">
        <v>0</v>
      </c>
      <c r="J62" s="187">
        <v>0</v>
      </c>
      <c r="K62" s="187">
        <v>0</v>
      </c>
      <c r="L62" s="187">
        <v>3.5000000000000003E-2</v>
      </c>
      <c r="M62" s="187">
        <v>0.32500000000000007</v>
      </c>
      <c r="O62" s="187">
        <v>0</v>
      </c>
      <c r="P62" s="187">
        <v>0</v>
      </c>
      <c r="Q62" s="187">
        <v>0</v>
      </c>
      <c r="R62" s="187">
        <v>1.4999999999999999E-2</v>
      </c>
      <c r="S62" s="187">
        <v>0.02</v>
      </c>
      <c r="T62" s="187">
        <v>0</v>
      </c>
    </row>
    <row r="63" spans="1:20" x14ac:dyDescent="0.25">
      <c r="A63" s="2">
        <v>42736</v>
      </c>
      <c r="B63" s="187" t="e">
        <v>#N/A</v>
      </c>
      <c r="C63" s="187" t="e">
        <v>#N/A</v>
      </c>
      <c r="D63" s="187" t="e">
        <v>#N/A</v>
      </c>
      <c r="E63" s="187" t="e">
        <v>#N/A</v>
      </c>
      <c r="F63" s="187" t="e">
        <v>#N/A</v>
      </c>
      <c r="G63" s="187" t="e">
        <v>#N/A</v>
      </c>
      <c r="H63" s="187" t="e">
        <v>#N/A</v>
      </c>
      <c r="I63" s="187" t="e">
        <v>#N/A</v>
      </c>
      <c r="J63" s="187" t="e">
        <v>#N/A</v>
      </c>
      <c r="K63" s="187" t="e">
        <v>#N/A</v>
      </c>
      <c r="L63" s="187" t="e">
        <v>#N/A</v>
      </c>
      <c r="M63" s="187" t="e">
        <v>#N/A</v>
      </c>
      <c r="O63" s="187" t="e">
        <v>#N/A</v>
      </c>
      <c r="P63" s="187" t="e">
        <v>#N/A</v>
      </c>
      <c r="Q63" s="187" t="e">
        <v>#N/A</v>
      </c>
      <c r="R63" s="187" t="e">
        <v>#N/A</v>
      </c>
      <c r="S63" s="187" t="e">
        <v>#N/A</v>
      </c>
      <c r="T63" s="187" t="e">
        <v>#N/A</v>
      </c>
    </row>
    <row r="64" spans="1:20" x14ac:dyDescent="0.25">
      <c r="A64" s="2">
        <v>42767</v>
      </c>
      <c r="B64" s="187" t="e">
        <v>#N/A</v>
      </c>
      <c r="C64" s="187" t="e">
        <v>#N/A</v>
      </c>
      <c r="D64" s="187" t="e">
        <v>#N/A</v>
      </c>
      <c r="E64" s="187" t="e">
        <v>#N/A</v>
      </c>
      <c r="F64" s="187" t="e">
        <v>#N/A</v>
      </c>
      <c r="G64" s="187" t="e">
        <v>#N/A</v>
      </c>
      <c r="H64" s="187" t="e">
        <v>#N/A</v>
      </c>
      <c r="I64" s="187" t="e">
        <v>#N/A</v>
      </c>
      <c r="J64" s="187" t="e">
        <v>#N/A</v>
      </c>
      <c r="K64" s="187" t="e">
        <v>#N/A</v>
      </c>
      <c r="L64" s="187" t="e">
        <v>#N/A</v>
      </c>
      <c r="M64" s="187" t="e">
        <v>#N/A</v>
      </c>
      <c r="O64" s="187" t="e">
        <v>#N/A</v>
      </c>
      <c r="P64" s="187" t="e">
        <v>#N/A</v>
      </c>
      <c r="Q64" s="187" t="e">
        <v>#N/A</v>
      </c>
      <c r="R64" s="187" t="e">
        <v>#N/A</v>
      </c>
      <c r="S64" s="187" t="e">
        <v>#N/A</v>
      </c>
      <c r="T64" s="187" t="e">
        <v>#N/A</v>
      </c>
    </row>
    <row r="65" spans="1:20" x14ac:dyDescent="0.25">
      <c r="A65" s="2">
        <v>42795</v>
      </c>
      <c r="B65" s="187" t="e">
        <v>#N/A</v>
      </c>
      <c r="C65" s="187" t="e">
        <v>#N/A</v>
      </c>
      <c r="D65" s="187" t="e">
        <v>#N/A</v>
      </c>
      <c r="E65" s="187" t="e">
        <v>#N/A</v>
      </c>
      <c r="F65" s="187" t="e">
        <v>#N/A</v>
      </c>
      <c r="G65" s="187" t="e">
        <v>#N/A</v>
      </c>
      <c r="H65" s="187" t="e">
        <v>#N/A</v>
      </c>
      <c r="I65" s="187" t="e">
        <v>#N/A</v>
      </c>
      <c r="J65" s="187" t="e">
        <v>#N/A</v>
      </c>
      <c r="K65" s="187" t="e">
        <v>#N/A</v>
      </c>
      <c r="L65" s="187" t="e">
        <v>#N/A</v>
      </c>
      <c r="M65" s="187" t="e">
        <v>#N/A</v>
      </c>
      <c r="O65" s="187" t="e">
        <v>#N/A</v>
      </c>
      <c r="P65" s="187" t="e">
        <v>#N/A</v>
      </c>
      <c r="Q65" s="187" t="e">
        <v>#N/A</v>
      </c>
      <c r="R65" s="187" t="e">
        <v>#N/A</v>
      </c>
      <c r="S65" s="187" t="e">
        <v>#N/A</v>
      </c>
      <c r="T65" s="187" t="e">
        <v>#N/A</v>
      </c>
    </row>
    <row r="66" spans="1:20" x14ac:dyDescent="0.25">
      <c r="A66" s="2">
        <v>42826</v>
      </c>
      <c r="B66" s="187" t="e">
        <v>#N/A</v>
      </c>
      <c r="C66" s="187" t="e">
        <v>#N/A</v>
      </c>
      <c r="D66" s="187" t="e">
        <v>#N/A</v>
      </c>
      <c r="E66" s="187" t="e">
        <v>#N/A</v>
      </c>
      <c r="F66" s="187" t="e">
        <v>#N/A</v>
      </c>
      <c r="G66" s="187" t="e">
        <v>#N/A</v>
      </c>
      <c r="H66" s="187" t="e">
        <v>#N/A</v>
      </c>
      <c r="I66" s="187" t="e">
        <v>#N/A</v>
      </c>
      <c r="J66" s="187" t="e">
        <v>#N/A</v>
      </c>
      <c r="K66" s="187" t="e">
        <v>#N/A</v>
      </c>
      <c r="L66" s="187" t="e">
        <v>#N/A</v>
      </c>
      <c r="M66" s="187" t="e">
        <v>#N/A</v>
      </c>
      <c r="O66" s="187" t="e">
        <v>#N/A</v>
      </c>
      <c r="P66" s="187" t="e">
        <v>#N/A</v>
      </c>
      <c r="Q66" s="187" t="e">
        <v>#N/A</v>
      </c>
      <c r="R66" s="187" t="e">
        <v>#N/A</v>
      </c>
      <c r="S66" s="187" t="e">
        <v>#N/A</v>
      </c>
      <c r="T66" s="187" t="e">
        <v>#N/A</v>
      </c>
    </row>
    <row r="67" spans="1:20" x14ac:dyDescent="0.25">
      <c r="A67" s="2">
        <v>42856</v>
      </c>
      <c r="B67" s="187" t="e">
        <v>#N/A</v>
      </c>
      <c r="C67" s="187" t="e">
        <v>#N/A</v>
      </c>
      <c r="D67" s="187" t="e">
        <v>#N/A</v>
      </c>
      <c r="E67" s="187" t="e">
        <v>#N/A</v>
      </c>
      <c r="F67" s="187" t="e">
        <v>#N/A</v>
      </c>
      <c r="G67" s="187" t="e">
        <v>#N/A</v>
      </c>
      <c r="H67" s="187" t="e">
        <v>#N/A</v>
      </c>
      <c r="I67" s="187" t="e">
        <v>#N/A</v>
      </c>
      <c r="J67" s="187" t="e">
        <v>#N/A</v>
      </c>
      <c r="K67" s="187" t="e">
        <v>#N/A</v>
      </c>
      <c r="L67" s="187" t="e">
        <v>#N/A</v>
      </c>
      <c r="M67" s="187" t="e">
        <v>#N/A</v>
      </c>
      <c r="O67" s="187" t="e">
        <v>#N/A</v>
      </c>
      <c r="P67" s="187" t="e">
        <v>#N/A</v>
      </c>
      <c r="Q67" s="187" t="e">
        <v>#N/A</v>
      </c>
      <c r="R67" s="187" t="e">
        <v>#N/A</v>
      </c>
      <c r="S67" s="187" t="e">
        <v>#N/A</v>
      </c>
      <c r="T67" s="187" t="e">
        <v>#N/A</v>
      </c>
    </row>
    <row r="68" spans="1:20" x14ac:dyDescent="0.25">
      <c r="A68" s="2">
        <v>42887</v>
      </c>
      <c r="B68" s="187" t="e">
        <v>#N/A</v>
      </c>
      <c r="C68" s="187" t="e">
        <v>#N/A</v>
      </c>
      <c r="D68" s="187" t="e">
        <v>#N/A</v>
      </c>
      <c r="E68" s="187" t="e">
        <v>#N/A</v>
      </c>
      <c r="F68" s="187" t="e">
        <v>#N/A</v>
      </c>
      <c r="G68" s="187" t="e">
        <v>#N/A</v>
      </c>
      <c r="H68" s="187" t="e">
        <v>#N/A</v>
      </c>
      <c r="I68" s="187" t="e">
        <v>#N/A</v>
      </c>
      <c r="J68" s="187" t="e">
        <v>#N/A</v>
      </c>
      <c r="K68" s="187" t="e">
        <v>#N/A</v>
      </c>
      <c r="L68" s="187" t="e">
        <v>#N/A</v>
      </c>
      <c r="M68" s="187" t="e">
        <v>#N/A</v>
      </c>
      <c r="O68" s="187" t="e">
        <v>#N/A</v>
      </c>
      <c r="P68" s="187" t="e">
        <v>#N/A</v>
      </c>
      <c r="Q68" s="187" t="e">
        <v>#N/A</v>
      </c>
      <c r="R68" s="187" t="e">
        <v>#N/A</v>
      </c>
      <c r="S68" s="187" t="e">
        <v>#N/A</v>
      </c>
      <c r="T68" s="187" t="e">
        <v>#N/A</v>
      </c>
    </row>
    <row r="69" spans="1:20" x14ac:dyDescent="0.25">
      <c r="A69" s="2">
        <v>42917</v>
      </c>
      <c r="B69" s="187" t="e">
        <v>#N/A</v>
      </c>
      <c r="C69" s="187" t="e">
        <v>#N/A</v>
      </c>
      <c r="D69" s="187" t="e">
        <v>#N/A</v>
      </c>
      <c r="E69" s="187" t="e">
        <v>#N/A</v>
      </c>
      <c r="F69" s="187" t="e">
        <v>#N/A</v>
      </c>
      <c r="G69" s="187" t="e">
        <v>#N/A</v>
      </c>
      <c r="H69" s="187" t="e">
        <v>#N/A</v>
      </c>
      <c r="I69" s="187" t="e">
        <v>#N/A</v>
      </c>
      <c r="J69" s="187" t="e">
        <v>#N/A</v>
      </c>
      <c r="K69" s="187" t="e">
        <v>#N/A</v>
      </c>
      <c r="L69" s="187" t="e">
        <v>#N/A</v>
      </c>
      <c r="M69" s="187" t="e">
        <v>#N/A</v>
      </c>
      <c r="O69" s="187" t="e">
        <v>#N/A</v>
      </c>
      <c r="P69" s="187" t="e">
        <v>#N/A</v>
      </c>
      <c r="Q69" s="187" t="e">
        <v>#N/A</v>
      </c>
      <c r="R69" s="187" t="e">
        <v>#N/A</v>
      </c>
      <c r="S69" s="187" t="e">
        <v>#N/A</v>
      </c>
      <c r="T69" s="187" t="e">
        <v>#N/A</v>
      </c>
    </row>
    <row r="70" spans="1:20" x14ac:dyDescent="0.25">
      <c r="A70" s="2">
        <v>42948</v>
      </c>
      <c r="B70" s="187" t="e">
        <v>#N/A</v>
      </c>
      <c r="C70" s="187" t="e">
        <v>#N/A</v>
      </c>
      <c r="D70" s="187" t="e">
        <v>#N/A</v>
      </c>
      <c r="E70" s="187" t="e">
        <v>#N/A</v>
      </c>
      <c r="F70" s="187" t="e">
        <v>#N/A</v>
      </c>
      <c r="G70" s="187" t="e">
        <v>#N/A</v>
      </c>
      <c r="H70" s="187" t="e">
        <v>#N/A</v>
      </c>
      <c r="I70" s="187" t="e">
        <v>#N/A</v>
      </c>
      <c r="J70" s="187" t="e">
        <v>#N/A</v>
      </c>
      <c r="K70" s="187" t="e">
        <v>#N/A</v>
      </c>
      <c r="L70" s="187" t="e">
        <v>#N/A</v>
      </c>
      <c r="M70" s="187" t="e">
        <v>#N/A</v>
      </c>
      <c r="O70" s="187" t="e">
        <v>#N/A</v>
      </c>
      <c r="P70" s="187" t="e">
        <v>#N/A</v>
      </c>
      <c r="Q70" s="187" t="e">
        <v>#N/A</v>
      </c>
      <c r="R70" s="187" t="e">
        <v>#N/A</v>
      </c>
      <c r="S70" s="187" t="e">
        <v>#N/A</v>
      </c>
      <c r="T70" s="187" t="e">
        <v>#N/A</v>
      </c>
    </row>
    <row r="71" spans="1:20" x14ac:dyDescent="0.25">
      <c r="A71" s="2">
        <v>42979</v>
      </c>
      <c r="B71" s="187" t="e">
        <v>#N/A</v>
      </c>
      <c r="C71" s="187" t="e">
        <v>#N/A</v>
      </c>
      <c r="D71" s="187" t="e">
        <v>#N/A</v>
      </c>
      <c r="E71" s="187" t="e">
        <v>#N/A</v>
      </c>
      <c r="F71" s="187" t="e">
        <v>#N/A</v>
      </c>
      <c r="G71" s="187" t="e">
        <v>#N/A</v>
      </c>
      <c r="H71" s="187" t="e">
        <v>#N/A</v>
      </c>
      <c r="I71" s="187" t="e">
        <v>#N/A</v>
      </c>
      <c r="J71" s="187" t="e">
        <v>#N/A</v>
      </c>
      <c r="K71" s="187" t="e">
        <v>#N/A</v>
      </c>
      <c r="L71" s="187" t="e">
        <v>#N/A</v>
      </c>
      <c r="M71" s="187" t="e">
        <v>#N/A</v>
      </c>
      <c r="O71" s="187" t="e">
        <v>#N/A</v>
      </c>
      <c r="P71" s="187" t="e">
        <v>#N/A</v>
      </c>
      <c r="Q71" s="187" t="e">
        <v>#N/A</v>
      </c>
      <c r="R71" s="187" t="e">
        <v>#N/A</v>
      </c>
      <c r="S71" s="187" t="e">
        <v>#N/A</v>
      </c>
      <c r="T71" s="187" t="e">
        <v>#N/A</v>
      </c>
    </row>
    <row r="72" spans="1:20" x14ac:dyDescent="0.25">
      <c r="A72" s="2">
        <v>43009</v>
      </c>
      <c r="B72" s="187" t="e">
        <v>#N/A</v>
      </c>
      <c r="C72" s="187" t="e">
        <v>#N/A</v>
      </c>
      <c r="D72" s="187" t="e">
        <v>#N/A</v>
      </c>
      <c r="E72" s="187" t="e">
        <v>#N/A</v>
      </c>
      <c r="F72" s="187" t="e">
        <v>#N/A</v>
      </c>
      <c r="G72" s="187" t="e">
        <v>#N/A</v>
      </c>
      <c r="H72" s="187" t="e">
        <v>#N/A</v>
      </c>
      <c r="I72" s="187" t="e">
        <v>#N/A</v>
      </c>
      <c r="J72" s="187" t="e">
        <v>#N/A</v>
      </c>
      <c r="K72" s="187" t="e">
        <v>#N/A</v>
      </c>
      <c r="L72" s="187" t="e">
        <v>#N/A</v>
      </c>
      <c r="M72" s="187" t="e">
        <v>#N/A</v>
      </c>
      <c r="O72" s="187" t="e">
        <v>#N/A</v>
      </c>
      <c r="P72" s="187" t="e">
        <v>#N/A</v>
      </c>
      <c r="Q72" s="187" t="e">
        <v>#N/A</v>
      </c>
      <c r="R72" s="187" t="e">
        <v>#N/A</v>
      </c>
      <c r="S72" s="187" t="e">
        <v>#N/A</v>
      </c>
      <c r="T72" s="187" t="e">
        <v>#N/A</v>
      </c>
    </row>
    <row r="73" spans="1:20" x14ac:dyDescent="0.25">
      <c r="A73" s="2">
        <v>43040</v>
      </c>
      <c r="B73" s="187" t="e">
        <v>#N/A</v>
      </c>
      <c r="C73" s="187" t="e">
        <v>#N/A</v>
      </c>
      <c r="D73" s="187" t="e">
        <v>#N/A</v>
      </c>
      <c r="E73" s="187" t="e">
        <v>#N/A</v>
      </c>
      <c r="F73" s="187" t="e">
        <v>#N/A</v>
      </c>
      <c r="G73" s="187" t="e">
        <v>#N/A</v>
      </c>
      <c r="H73" s="187" t="e">
        <v>#N/A</v>
      </c>
      <c r="I73" s="187" t="e">
        <v>#N/A</v>
      </c>
      <c r="J73" s="187" t="e">
        <v>#N/A</v>
      </c>
      <c r="K73" s="187" t="e">
        <v>#N/A</v>
      </c>
      <c r="L73" s="187" t="e">
        <v>#N/A</v>
      </c>
      <c r="M73" s="187" t="e">
        <v>#N/A</v>
      </c>
      <c r="O73" s="187" t="e">
        <v>#N/A</v>
      </c>
      <c r="P73" s="187" t="e">
        <v>#N/A</v>
      </c>
      <c r="Q73" s="187" t="e">
        <v>#N/A</v>
      </c>
      <c r="R73" s="187" t="e">
        <v>#N/A</v>
      </c>
      <c r="S73" s="187" t="e">
        <v>#N/A</v>
      </c>
      <c r="T73" s="187" t="e">
        <v>#N/A</v>
      </c>
    </row>
    <row r="74" spans="1:20" x14ac:dyDescent="0.25">
      <c r="A74" s="84">
        <v>43070</v>
      </c>
      <c r="B74" s="188" t="e">
        <v>#N/A</v>
      </c>
      <c r="C74" s="188" t="e">
        <v>#N/A</v>
      </c>
      <c r="D74" s="188" t="e">
        <v>#N/A</v>
      </c>
      <c r="E74" s="188" t="e">
        <v>#N/A</v>
      </c>
      <c r="F74" s="188" t="e">
        <v>#N/A</v>
      </c>
      <c r="G74" s="188" t="e">
        <v>#N/A</v>
      </c>
      <c r="H74" s="188" t="e">
        <v>#N/A</v>
      </c>
      <c r="I74" s="188" t="e">
        <v>#N/A</v>
      </c>
      <c r="J74" s="188" t="e">
        <v>#N/A</v>
      </c>
      <c r="K74" s="188" t="e">
        <v>#N/A</v>
      </c>
      <c r="L74" s="188" t="e">
        <v>#N/A</v>
      </c>
      <c r="M74" s="188" t="e">
        <v>#N/A</v>
      </c>
      <c r="O74" s="188" t="e">
        <v>#N/A</v>
      </c>
      <c r="P74" s="188" t="e">
        <v>#N/A</v>
      </c>
      <c r="Q74" s="188" t="e">
        <v>#N/A</v>
      </c>
      <c r="R74" s="188" t="e">
        <v>#N/A</v>
      </c>
      <c r="S74" s="188" t="e">
        <v>#N/A</v>
      </c>
      <c r="T74" s="188" t="e">
        <v>#N/A</v>
      </c>
    </row>
    <row r="75" spans="1:20" x14ac:dyDescent="0.25">
      <c r="A75" t="s">
        <v>361</v>
      </c>
    </row>
    <row r="76" spans="1:20" x14ac:dyDescent="0.25">
      <c r="A76" s="2"/>
    </row>
    <row r="77" spans="1:20" x14ac:dyDescent="0.25">
      <c r="A77" s="19"/>
    </row>
    <row r="78" spans="1:20" x14ac:dyDescent="0.25">
      <c r="A78" s="77"/>
    </row>
    <row r="79" spans="1:20" x14ac:dyDescent="0.25">
      <c r="A79" s="77"/>
    </row>
  </sheetData>
  <mergeCells count="2">
    <mergeCell ref="O25:T25"/>
    <mergeCell ref="B25:M25"/>
  </mergeCells>
  <conditionalFormatting sqref="B39:K74 M39:M74">
    <cfRule type="expression" dxfId="29" priority="15">
      <formula>ISNA(B39)</formula>
    </cfRule>
  </conditionalFormatting>
  <conditionalFormatting sqref="O74">
    <cfRule type="expression" dxfId="28" priority="13">
      <formula>ISNA(O74)</formula>
    </cfRule>
  </conditionalFormatting>
  <conditionalFormatting sqref="O39:O73">
    <cfRule type="expression" dxfId="27" priority="12">
      <formula>ISNA(O39)</formula>
    </cfRule>
  </conditionalFormatting>
  <conditionalFormatting sqref="P74">
    <cfRule type="expression" dxfId="26" priority="11">
      <formula>ISNA(P74)</formula>
    </cfRule>
  </conditionalFormatting>
  <conditionalFormatting sqref="P39:P73">
    <cfRule type="expression" dxfId="25" priority="10">
      <formula>ISNA(P39)</formula>
    </cfRule>
  </conditionalFormatting>
  <conditionalFormatting sqref="Q74">
    <cfRule type="expression" dxfId="24" priority="9">
      <formula>ISNA(Q74)</formula>
    </cfRule>
  </conditionalFormatting>
  <conditionalFormatting sqref="Q39:Q73">
    <cfRule type="expression" dxfId="23" priority="8">
      <formula>ISNA(Q39)</formula>
    </cfRule>
  </conditionalFormatting>
  <conditionalFormatting sqref="T74">
    <cfRule type="expression" dxfId="22" priority="7">
      <formula>ISNA(T74)</formula>
    </cfRule>
  </conditionalFormatting>
  <conditionalFormatting sqref="T39:T73">
    <cfRule type="expression" dxfId="21" priority="6">
      <formula>ISNA(T39)</formula>
    </cfRule>
  </conditionalFormatting>
  <conditionalFormatting sqref="R74">
    <cfRule type="expression" dxfId="20" priority="5">
      <formula>ISNA(R74)</formula>
    </cfRule>
  </conditionalFormatting>
  <conditionalFormatting sqref="R39:R73">
    <cfRule type="expression" dxfId="19" priority="4">
      <formula>ISNA(R39)</formula>
    </cfRule>
  </conditionalFormatting>
  <conditionalFormatting sqref="L39:L74">
    <cfRule type="expression" dxfId="18" priority="3">
      <formula>ISNA(L39)</formula>
    </cfRule>
  </conditionalFormatting>
  <conditionalFormatting sqref="S74">
    <cfRule type="expression" dxfId="17" priority="2">
      <formula>ISNA(S74)</formula>
    </cfRule>
  </conditionalFormatting>
  <conditionalFormatting sqref="S39:S73">
    <cfRule type="expression" dxfId="16" priority="1">
      <formula>ISNA(S39)</formula>
    </cfRule>
  </conditionalFormatting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22</vt:i4>
      </vt:variant>
    </vt:vector>
  </HeadingPairs>
  <TitlesOfParts>
    <vt:vector size="59" baseType="lpstr">
      <vt:lpstr>Contents</vt:lpstr>
      <vt:lpstr>Fig1</vt:lpstr>
      <vt:lpstr>Fig2</vt:lpstr>
      <vt:lpstr>Fig3</vt:lpstr>
      <vt:lpstr>Fig4</vt:lpstr>
      <vt:lpstr>Fig5</vt:lpstr>
      <vt:lpstr>Fig32</vt:lpstr>
      <vt:lpstr>Fig35</vt:lpstr>
      <vt:lpstr>Fig36</vt:lpstr>
      <vt:lpstr>Fig6</vt:lpstr>
      <vt:lpstr>Fig7</vt:lpstr>
      <vt:lpstr>Fig8</vt:lpstr>
      <vt:lpstr>Fig9</vt:lpstr>
      <vt:lpstr>Fig10</vt:lpstr>
      <vt:lpstr>Fig11</vt:lpstr>
      <vt:lpstr>Fig12</vt:lpstr>
      <vt:lpstr>Fig13</vt:lpstr>
      <vt:lpstr>Fig14</vt:lpstr>
      <vt:lpstr>Fig15</vt:lpstr>
      <vt:lpstr>Fig16</vt:lpstr>
      <vt:lpstr>Fig17</vt:lpstr>
      <vt:lpstr>Fig18</vt:lpstr>
      <vt:lpstr>Fig19</vt:lpstr>
      <vt:lpstr>Fig20</vt:lpstr>
      <vt:lpstr>Fig21</vt:lpstr>
      <vt:lpstr>Fig22</vt:lpstr>
      <vt:lpstr>Fig23</vt:lpstr>
      <vt:lpstr>Fig24</vt:lpstr>
      <vt:lpstr>Fig25</vt:lpstr>
      <vt:lpstr>Fig26</vt:lpstr>
      <vt:lpstr>Fig27</vt:lpstr>
      <vt:lpstr>Fig28</vt:lpstr>
      <vt:lpstr>Fig33</vt:lpstr>
      <vt:lpstr>Fig34</vt:lpstr>
      <vt:lpstr>Fig29</vt:lpstr>
      <vt:lpstr>Fig30</vt:lpstr>
      <vt:lpstr>Fig31</vt:lpstr>
      <vt:lpstr>'Fig1'!Print_Area</vt:lpstr>
      <vt:lpstr>'Fig10'!Print_Area</vt:lpstr>
      <vt:lpstr>'Fig11'!Print_Area</vt:lpstr>
      <vt:lpstr>'Fig12'!Print_Area</vt:lpstr>
      <vt:lpstr>'Fig14'!Print_Area</vt:lpstr>
      <vt:lpstr>'Fig15'!Print_Area</vt:lpstr>
      <vt:lpstr>'Fig16'!Print_Area</vt:lpstr>
      <vt:lpstr>'Fig19'!Print_Area</vt:lpstr>
      <vt:lpstr>'Fig2'!Print_Area</vt:lpstr>
      <vt:lpstr>'Fig22'!Print_Area</vt:lpstr>
      <vt:lpstr>'Fig24'!Print_Area</vt:lpstr>
      <vt:lpstr>'Fig25'!Print_Area</vt:lpstr>
      <vt:lpstr>'Fig26'!Print_Area</vt:lpstr>
      <vt:lpstr>'Fig27'!Print_Area</vt:lpstr>
      <vt:lpstr>'Fig28'!Print_Area</vt:lpstr>
      <vt:lpstr>'Fig3'!Print_Area</vt:lpstr>
      <vt:lpstr>'Fig4'!Print_Area</vt:lpstr>
      <vt:lpstr>'Fig5'!Print_Area</vt:lpstr>
      <vt:lpstr>'Fig6'!Print_Area</vt:lpstr>
      <vt:lpstr>'Fig7'!Print_Area</vt:lpstr>
      <vt:lpstr>'Fig8'!Print_Area</vt:lpstr>
      <vt:lpstr>'Fig9'!Print_Area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Short-Term Energy Outlook Figures</dc:title>
  <dc:creator>U.S. Energy Information Administration</dc:creator>
  <cp:lastModifiedBy>Choxi, Arti (CONTR)</cp:lastModifiedBy>
  <cp:lastPrinted>2014-02-07T15:30:01Z</cp:lastPrinted>
  <dcterms:created xsi:type="dcterms:W3CDTF">2007-07-17T17:37:22Z</dcterms:created>
  <dcterms:modified xsi:type="dcterms:W3CDTF">2017-01-10T14:54:07Z</dcterms:modified>
</cp:coreProperties>
</file>