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harts/chart4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7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8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9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0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1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2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3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4.xml" ContentType="application/vnd.openxmlformats-officedocument.drawingml.chart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15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16.xml" ContentType="application/vnd.openxmlformats-officedocument.drawingml.chart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17.xml" ContentType="application/vnd.openxmlformats-officedocument.drawingml.chart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18.xml" ContentType="application/vnd.openxmlformats-officedocument.drawingml.chart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19.xml" ContentType="application/vnd.openxmlformats-officedocument.drawingml.chart+xml"/>
  <Override PartName="/xl/drawings/drawing39.xml" ContentType="application/vnd.openxmlformats-officedocument.drawingml.chartshapes+xml"/>
  <Override PartName="/xl/drawings/drawing40.xml" ContentType="application/vnd.openxmlformats-officedocument.drawing+xml"/>
  <Override PartName="/xl/charts/chart20.xml" ContentType="application/vnd.openxmlformats-officedocument.drawingml.chart+xml"/>
  <Override PartName="/xl/drawings/drawing41.xml" ContentType="application/vnd.openxmlformats-officedocument.drawingml.chartshapes+xml"/>
  <Override PartName="/xl/drawings/drawing42.xml" ContentType="application/vnd.openxmlformats-officedocument.drawing+xml"/>
  <Override PartName="/xl/charts/chart21.xml" ContentType="application/vnd.openxmlformats-officedocument.drawingml.chart+xml"/>
  <Override PartName="/xl/drawings/drawing43.xml" ContentType="application/vnd.openxmlformats-officedocument.drawingml.chartshapes+xml"/>
  <Override PartName="/xl/drawings/drawing44.xml" ContentType="application/vnd.openxmlformats-officedocument.drawing+xml"/>
  <Override PartName="/xl/charts/chart22.xml" ContentType="application/vnd.openxmlformats-officedocument.drawingml.chart+xml"/>
  <Override PartName="/xl/drawings/drawing45.xml" ContentType="application/vnd.openxmlformats-officedocument.drawingml.chartshapes+xml"/>
  <Override PartName="/xl/drawings/drawing46.xml" ContentType="application/vnd.openxmlformats-officedocument.drawing+xml"/>
  <Override PartName="/xl/charts/chart23.xml" ContentType="application/vnd.openxmlformats-officedocument.drawingml.chart+xml"/>
  <Override PartName="/xl/drawings/drawing47.xml" ContentType="application/vnd.openxmlformats-officedocument.drawingml.chartshapes+xml"/>
  <Override PartName="/xl/drawings/drawing48.xml" ContentType="application/vnd.openxmlformats-officedocument.drawing+xml"/>
  <Override PartName="/xl/charts/chart24.xml" ContentType="application/vnd.openxmlformats-officedocument.drawingml.chart+xml"/>
  <Override PartName="/xl/drawings/drawing49.xml" ContentType="application/vnd.openxmlformats-officedocument.drawingml.chartshapes+xml"/>
  <Override PartName="/xl/drawings/drawing50.xml" ContentType="application/vnd.openxmlformats-officedocument.drawing+xml"/>
  <Override PartName="/xl/charts/chart25.xml" ContentType="application/vnd.openxmlformats-officedocument.drawingml.chart+xml"/>
  <Override PartName="/xl/drawings/drawing51.xml" ContentType="application/vnd.openxmlformats-officedocument.drawingml.chartshapes+xml"/>
  <Override PartName="/xl/drawings/drawing52.xml" ContentType="application/vnd.openxmlformats-officedocument.drawing+xml"/>
  <Override PartName="/xl/charts/chart26.xml" ContentType="application/vnd.openxmlformats-officedocument.drawingml.chart+xml"/>
  <Override PartName="/xl/drawings/drawing53.xml" ContentType="application/vnd.openxmlformats-officedocument.drawingml.chartshapes+xml"/>
  <Override PartName="/xl/drawings/drawing54.xml" ContentType="application/vnd.openxmlformats-officedocument.drawing+xml"/>
  <Override PartName="/xl/charts/chart27.xml" ContentType="application/vnd.openxmlformats-officedocument.drawingml.chart+xml"/>
  <Override PartName="/xl/drawings/drawing55.xml" ContentType="application/vnd.openxmlformats-officedocument.drawingml.chartshapes+xml"/>
  <Override PartName="/xl/drawings/drawing56.xml" ContentType="application/vnd.openxmlformats-officedocument.drawing+xml"/>
  <Override PartName="/xl/charts/chart28.xml" ContentType="application/vnd.openxmlformats-officedocument.drawingml.chart+xml"/>
  <Override PartName="/xl/drawings/drawing57.xml" ContentType="application/vnd.openxmlformats-officedocument.drawingml.chartshapes+xml"/>
  <Override PartName="/xl/drawings/drawing58.xml" ContentType="application/vnd.openxmlformats-officedocument.drawing+xml"/>
  <Override PartName="/xl/charts/chart29.xml" ContentType="application/vnd.openxmlformats-officedocument.drawingml.chart+xml"/>
  <Override PartName="/xl/drawings/drawing59.xml" ContentType="application/vnd.openxmlformats-officedocument.drawingml.chartshapes+xml"/>
  <Override PartName="/xl/drawings/drawing60.xml" ContentType="application/vnd.openxmlformats-officedocument.drawing+xml"/>
  <Override PartName="/xl/charts/chart30.xml" ContentType="application/vnd.openxmlformats-officedocument.drawingml.chart+xml"/>
  <Override PartName="/xl/drawings/drawing61.xml" ContentType="application/vnd.openxmlformats-officedocument.drawingml.chartshapes+xml"/>
  <Override PartName="/xl/drawings/drawing62.xml" ContentType="application/vnd.openxmlformats-officedocument.drawing+xml"/>
  <Override PartName="/xl/charts/chart31.xml" ContentType="application/vnd.openxmlformats-officedocument.drawingml.chart+xml"/>
  <Override PartName="/xl/drawings/drawing63.xml" ContentType="application/vnd.openxmlformats-officedocument.drawingml.chartshapes+xml"/>
  <Override PartName="/xl/drawings/drawing64.xml" ContentType="application/vnd.openxmlformats-officedocument.drawing+xml"/>
  <Override PartName="/xl/charts/chart32.xml" ContentType="application/vnd.openxmlformats-officedocument.drawingml.chart+xml"/>
  <Override PartName="/xl/drawings/drawing65.xml" ContentType="application/vnd.openxmlformats-officedocument.drawingml.chartshapes+xml"/>
  <Override PartName="/xl/drawings/drawing66.xml" ContentType="application/vnd.openxmlformats-officedocument.drawing+xml"/>
  <Override PartName="/xl/charts/chart33.xml" ContentType="application/vnd.openxmlformats-officedocument.drawingml.chart+xml"/>
  <Override PartName="/xl/drawings/drawing67.xml" ContentType="application/vnd.openxmlformats-officedocument.drawingml.chartshapes+xml"/>
  <Override PartName="/xl/drawings/drawing68.xml" ContentType="application/vnd.openxmlformats-officedocument.drawing+xml"/>
  <Override PartName="/xl/charts/chart34.xml" ContentType="application/vnd.openxmlformats-officedocument.drawingml.chart+xml"/>
  <Override PartName="/xl/drawings/drawing69.xml" ContentType="application/vnd.openxmlformats-officedocument.drawingml.chartshapes+xml"/>
  <Override PartName="/xl/drawings/drawing70.xml" ContentType="application/vnd.openxmlformats-officedocument.drawing+xml"/>
  <Override PartName="/xl/charts/chart35.xml" ContentType="application/vnd.openxmlformats-officedocument.drawingml.chart+xml"/>
  <Override PartName="/xl/drawings/drawing71.xml" ContentType="application/vnd.openxmlformats-officedocument.drawingml.chartshapes+xml"/>
  <Override PartName="/xl/drawings/drawing72.xml" ContentType="application/vnd.openxmlformats-officedocument.drawing+xml"/>
  <Override PartName="/xl/charts/chart36.xml" ContentType="application/vnd.openxmlformats-officedocument.drawingml.chart+xml"/>
  <Override PartName="/xl/drawings/drawing7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360" yWindow="270" windowWidth="10460" windowHeight="6320" tabRatio="940"/>
  </bookViews>
  <sheets>
    <sheet name="Contents" sheetId="30" r:id="rId1"/>
    <sheet name="Fig1" sheetId="35" r:id="rId2"/>
    <sheet name="Fig2" sheetId="40" r:id="rId3"/>
    <sheet name="Fig3" sheetId="17" r:id="rId4"/>
    <sheet name="Fig4" sheetId="36" r:id="rId5"/>
    <sheet name="Fig5" sheetId="4" r:id="rId6"/>
    <sheet name="Fig32" sheetId="53" r:id="rId7"/>
    <sheet name="Fig35" sheetId="59" r:id="rId8"/>
    <sheet name="Fig36" sheetId="60" r:id="rId9"/>
    <sheet name="Fig6" sheetId="22" r:id="rId10"/>
    <sheet name="Fig7" sheetId="13" r:id="rId11"/>
    <sheet name="Fig8" sheetId="31" r:id="rId12"/>
    <sheet name="Fig9" sheetId="24" r:id="rId13"/>
    <sheet name="Fig10" sheetId="23" r:id="rId14"/>
    <sheet name="Fig11" sheetId="32" r:id="rId15"/>
    <sheet name="Fig12" sheetId="15" r:id="rId16"/>
    <sheet name="Fig13" sheetId="44" r:id="rId17"/>
    <sheet name="Fig14" sheetId="37" r:id="rId18"/>
    <sheet name="Fig15" sheetId="43" r:id="rId19"/>
    <sheet name="Fig16" sheetId="6" r:id="rId20"/>
    <sheet name="Fig17" sheetId="45" r:id="rId21"/>
    <sheet name="Fig18" sheetId="49" r:id="rId22"/>
    <sheet name="Fig19" sheetId="34" r:id="rId23"/>
    <sheet name="Fig20" sheetId="46" r:id="rId24"/>
    <sheet name="Fig21" sheetId="47" r:id="rId25"/>
    <sheet name="Fig22" sheetId="38" r:id="rId26"/>
    <sheet name="Fig23" sheetId="48" r:id="rId27"/>
    <sheet name="Fig24" sheetId="10" r:id="rId28"/>
    <sheet name="Fig25" sheetId="41" r:id="rId29"/>
    <sheet name="Fig26" sheetId="51" r:id="rId30"/>
    <sheet name="Fig27" sheetId="18" r:id="rId31"/>
    <sheet name="Fig28" sheetId="33" r:id="rId32"/>
    <sheet name="Fig33" sheetId="55" r:id="rId33"/>
    <sheet name="Fig34" sheetId="56" r:id="rId34"/>
    <sheet name="Fig29" sheetId="57" r:id="rId35"/>
    <sheet name="Fig30" sheetId="58" r:id="rId36"/>
    <sheet name="Fig31" sheetId="52" r:id="rId37"/>
  </sheets>
  <definedNames>
    <definedName name="_xlnm.Print_Area" localSheetId="1">'Fig1'!$A$1:$P$83</definedName>
    <definedName name="_xlnm.Print_Area" localSheetId="13">'Fig10'!$A$1:$O$52</definedName>
    <definedName name="_xlnm.Print_Area" localSheetId="14">'Fig11'!$A$1:$O$45</definedName>
    <definedName name="_xlnm.Print_Area" localSheetId="15">'Fig12'!$A$1:$O$114</definedName>
    <definedName name="_xlnm.Print_Area" localSheetId="17">'Fig14'!$A$1:$O$100</definedName>
    <definedName name="_xlnm.Print_Area" localSheetId="18">'Fig15'!$A$1:$O$33</definedName>
    <definedName name="_xlnm.Print_Area" localSheetId="19">'Fig16'!$A$1:$O$111</definedName>
    <definedName name="_xlnm.Print_Area" localSheetId="22">'Fig19'!$A$1:$O$114</definedName>
    <definedName name="_xlnm.Print_Area" localSheetId="2">'Fig2'!$A$1:$O$100</definedName>
    <definedName name="_xlnm.Print_Area" localSheetId="25">'Fig22'!$A$1:$O$148</definedName>
    <definedName name="_xlnm.Print_Area" localSheetId="27">'Fig24'!$A$1:$O$184</definedName>
    <definedName name="_xlnm.Print_Area" localSheetId="28">'Fig25'!$A$1:$O$38</definedName>
    <definedName name="_xlnm.Print_Area" localSheetId="29">'Fig26'!$A$1:$O$24</definedName>
    <definedName name="_xlnm.Print_Area" localSheetId="30">'Fig27'!$A$1:$O$55</definedName>
    <definedName name="_xlnm.Print_Area" localSheetId="31">'Fig28'!$A$1:$O$31</definedName>
    <definedName name="_xlnm.Print_Area" localSheetId="3">'Fig3'!$A$1:$O$100</definedName>
    <definedName name="_xlnm.Print_Area" localSheetId="4">'Fig4'!$A$1:$O$82</definedName>
    <definedName name="_xlnm.Print_Area" localSheetId="5">'Fig5'!$A$1:$O$100</definedName>
    <definedName name="_xlnm.Print_Area" localSheetId="9">'Fig6'!$A$1:$O$37</definedName>
    <definedName name="_xlnm.Print_Area" localSheetId="10">'Fig7'!$A$1:$O$32</definedName>
    <definedName name="_xlnm.Print_Area" localSheetId="11">'Fig8'!$A$1:$O$54</definedName>
    <definedName name="_xlnm.Print_Area" localSheetId="12">'Fig9'!$A$1:$O$49</definedName>
  </definedNames>
  <calcPr calcId="152511"/>
</workbook>
</file>

<file path=xl/calcChain.xml><?xml version="1.0" encoding="utf-8"?>
<calcChain xmlns="http://schemas.openxmlformats.org/spreadsheetml/2006/main">
  <c r="B87" i="35" l="1"/>
  <c r="B86" i="35"/>
  <c r="B86" i="36"/>
  <c r="B85" i="36"/>
  <c r="B42" i="32" l="1"/>
  <c r="E99" i="40" l="1"/>
  <c r="L37" i="41"/>
  <c r="D36" i="22"/>
  <c r="N37" i="41"/>
  <c r="P37" i="41"/>
  <c r="E99" i="17"/>
  <c r="E33" i="57"/>
  <c r="K29" i="13"/>
  <c r="K28" i="13"/>
  <c r="K31" i="13"/>
  <c r="H31" i="43"/>
  <c r="H30" i="45"/>
  <c r="K37" i="41"/>
  <c r="M37" i="41"/>
  <c r="O37" i="41"/>
  <c r="Q37" i="41"/>
  <c r="G30" i="13"/>
  <c r="G41" i="10"/>
  <c r="E87" i="17" l="1"/>
  <c r="J64" i="36"/>
  <c r="K64" i="36"/>
  <c r="H64" i="36"/>
  <c r="I64" i="36"/>
  <c r="J29" i="13"/>
  <c r="J31" i="13"/>
  <c r="G40" i="10"/>
  <c r="G35" i="22"/>
  <c r="I64" i="35"/>
  <c r="H64" i="35"/>
  <c r="K64" i="35"/>
  <c r="J64" i="35"/>
  <c r="E98" i="40"/>
  <c r="F33" i="58"/>
  <c r="E98" i="17"/>
  <c r="N36" i="41"/>
  <c r="L36" i="41"/>
  <c r="O36" i="41"/>
  <c r="P36" i="41"/>
  <c r="K36" i="41"/>
  <c r="H36" i="22"/>
  <c r="G31" i="43"/>
  <c r="E87" i="40"/>
  <c r="J36" i="22"/>
  <c r="D35" i="22"/>
  <c r="D33" i="57"/>
  <c r="E33" i="58"/>
  <c r="Q36" i="41"/>
  <c r="G36" i="22"/>
  <c r="K27" i="13"/>
  <c r="G30" i="45"/>
  <c r="M36" i="41"/>
  <c r="F30" i="13"/>
  <c r="K30" i="13" s="1"/>
  <c r="F33" i="57" l="1"/>
  <c r="H34" i="22"/>
  <c r="G34" i="22"/>
  <c r="J34" i="22"/>
  <c r="I29" i="13"/>
  <c r="I27" i="13"/>
  <c r="I28" i="13"/>
  <c r="G39" i="10"/>
  <c r="P35" i="41"/>
  <c r="M35" i="41"/>
  <c r="L35" i="41"/>
  <c r="E86" i="17"/>
  <c r="E75" i="40"/>
  <c r="N35" i="41"/>
  <c r="Q35" i="41"/>
  <c r="E75" i="17"/>
  <c r="E97" i="17"/>
  <c r="E86" i="40"/>
  <c r="O35" i="41"/>
  <c r="K63" i="36"/>
  <c r="J63" i="36"/>
  <c r="I63" i="36"/>
  <c r="H63" i="36"/>
  <c r="C33" i="57"/>
  <c r="K52" i="36"/>
  <c r="J52" i="36"/>
  <c r="I52" i="36"/>
  <c r="H52" i="36"/>
  <c r="D34" i="22"/>
  <c r="I35" i="22" s="1"/>
  <c r="J63" i="35"/>
  <c r="H63" i="35"/>
  <c r="K63" i="35"/>
  <c r="I63" i="35"/>
  <c r="K35" i="41"/>
  <c r="J35" i="22"/>
  <c r="D33" i="58"/>
  <c r="J28" i="13"/>
  <c r="I52" i="35"/>
  <c r="H52" i="35"/>
  <c r="J52" i="35"/>
  <c r="K52" i="35"/>
  <c r="I36" i="22"/>
  <c r="F31" i="43"/>
  <c r="F30" i="45"/>
  <c r="E30" i="13"/>
  <c r="J30" i="13" s="1"/>
  <c r="J27" i="13"/>
  <c r="E97" i="40"/>
  <c r="H35" i="22"/>
  <c r="G38" i="10" l="1"/>
  <c r="E96" i="17"/>
  <c r="E85" i="40"/>
  <c r="E96" i="40"/>
  <c r="E85" i="17"/>
  <c r="E74" i="17"/>
  <c r="Q34" i="41"/>
  <c r="E31" i="43"/>
  <c r="M34" i="41"/>
  <c r="K51" i="36"/>
  <c r="J51" i="36"/>
  <c r="I51" i="36"/>
  <c r="H51" i="36"/>
  <c r="D33" i="22"/>
  <c r="I34" i="22" s="1"/>
  <c r="J40" i="35"/>
  <c r="H40" i="35"/>
  <c r="K40" i="35"/>
  <c r="I40" i="35"/>
  <c r="K40" i="36"/>
  <c r="J40" i="36"/>
  <c r="I40" i="36"/>
  <c r="H40" i="36"/>
  <c r="O34" i="41"/>
  <c r="L34" i="41"/>
  <c r="E30" i="45"/>
  <c r="K34" i="41"/>
  <c r="J62" i="35"/>
  <c r="K62" i="35"/>
  <c r="I62" i="35"/>
  <c r="H62" i="35"/>
  <c r="I31" i="13"/>
  <c r="D30" i="13"/>
  <c r="I30" i="13" s="1"/>
  <c r="I62" i="36"/>
  <c r="H62" i="36"/>
  <c r="K62" i="36"/>
  <c r="J62" i="36"/>
  <c r="I51" i="35"/>
  <c r="J51" i="35"/>
  <c r="H51" i="35"/>
  <c r="K51" i="35"/>
  <c r="N34" i="41"/>
  <c r="C33" i="58"/>
  <c r="P34" i="41"/>
  <c r="E74" i="40"/>
  <c r="E63" i="40"/>
  <c r="B33" i="57"/>
  <c r="E63" i="17"/>
  <c r="H32" i="22" l="1"/>
  <c r="E73" i="17"/>
  <c r="E51" i="17"/>
  <c r="E62" i="17"/>
  <c r="E95" i="17"/>
  <c r="K39" i="36"/>
  <c r="J39" i="36"/>
  <c r="I39" i="36"/>
  <c r="H39" i="36"/>
  <c r="K33" i="41"/>
  <c r="E62" i="40"/>
  <c r="E95" i="40"/>
  <c r="P33" i="41"/>
  <c r="E84" i="40"/>
  <c r="D32" i="22"/>
  <c r="I33" i="22" s="1"/>
  <c r="I61" i="36"/>
  <c r="H61" i="36"/>
  <c r="K61" i="36"/>
  <c r="J61" i="36"/>
  <c r="N33" i="41"/>
  <c r="B33" i="58"/>
  <c r="L33" i="41"/>
  <c r="H50" i="35"/>
  <c r="J50" i="35"/>
  <c r="K50" i="35"/>
  <c r="I50" i="35"/>
  <c r="M33" i="41"/>
  <c r="E84" i="17"/>
  <c r="E51" i="40"/>
  <c r="D31" i="43"/>
  <c r="O33" i="41"/>
  <c r="I50" i="36"/>
  <c r="H50" i="36"/>
  <c r="K50" i="36"/>
  <c r="J50" i="36"/>
  <c r="I61" i="35"/>
  <c r="J61" i="35"/>
  <c r="H61" i="35"/>
  <c r="K61" i="35"/>
  <c r="Q33" i="41"/>
  <c r="J33" i="22"/>
  <c r="J39" i="35"/>
  <c r="H39" i="35"/>
  <c r="K39" i="35"/>
  <c r="I39" i="35"/>
  <c r="H33" i="22"/>
  <c r="G33" i="22"/>
  <c r="E73" i="40"/>
  <c r="D30" i="45"/>
  <c r="G37" i="10"/>
  <c r="J31" i="22" l="1"/>
  <c r="H31" i="22"/>
  <c r="E83" i="17"/>
  <c r="E83" i="40"/>
  <c r="E94" i="40"/>
  <c r="E61" i="40"/>
  <c r="E94" i="17"/>
  <c r="E39" i="40"/>
  <c r="E61" i="17"/>
  <c r="E39" i="17"/>
  <c r="Q32" i="41"/>
  <c r="D31" i="22"/>
  <c r="I32" i="22" s="1"/>
  <c r="K32" i="41"/>
  <c r="G35" i="10"/>
  <c r="E50" i="40"/>
  <c r="L32" i="41"/>
  <c r="E50" i="17"/>
  <c r="E72" i="40"/>
  <c r="J32" i="22"/>
  <c r="I49" i="36"/>
  <c r="H49" i="36"/>
  <c r="K49" i="36"/>
  <c r="J49" i="36"/>
  <c r="O32" i="41"/>
  <c r="I49" i="35"/>
  <c r="J49" i="35"/>
  <c r="H49" i="35"/>
  <c r="K49" i="35"/>
  <c r="I38" i="36"/>
  <c r="H38" i="36"/>
  <c r="K38" i="36"/>
  <c r="J38" i="36"/>
  <c r="J38" i="35"/>
  <c r="K38" i="35"/>
  <c r="I38" i="35"/>
  <c r="H38" i="35"/>
  <c r="P32" i="41"/>
  <c r="N32" i="41"/>
  <c r="E72" i="17"/>
  <c r="D111" i="37"/>
  <c r="C51" i="37"/>
  <c r="C75" i="37"/>
  <c r="C99" i="37"/>
  <c r="D39" i="37"/>
  <c r="D63" i="37"/>
  <c r="D87" i="37"/>
  <c r="D51" i="37"/>
  <c r="D75" i="37"/>
  <c r="D99" i="37"/>
  <c r="C39" i="37"/>
  <c r="C63" i="37"/>
  <c r="C87" i="37"/>
  <c r="C111" i="37"/>
  <c r="G32" i="22"/>
  <c r="D112" i="15"/>
  <c r="C40" i="15"/>
  <c r="C64" i="15"/>
  <c r="C88" i="15"/>
  <c r="C112" i="15"/>
  <c r="D40" i="15"/>
  <c r="D64" i="15"/>
  <c r="D88" i="15"/>
  <c r="C52" i="15"/>
  <c r="C76" i="15"/>
  <c r="C100" i="15"/>
  <c r="D52" i="15"/>
  <c r="D76" i="15"/>
  <c r="D100" i="15"/>
  <c r="I60" i="35"/>
  <c r="H60" i="35"/>
  <c r="J60" i="35"/>
  <c r="K60" i="35"/>
  <c r="K60" i="36"/>
  <c r="J60" i="36"/>
  <c r="I60" i="36"/>
  <c r="H60" i="36"/>
  <c r="M32" i="41"/>
  <c r="G36" i="10"/>
  <c r="H48" i="36" l="1"/>
  <c r="E82" i="17"/>
  <c r="E82" i="40"/>
  <c r="H30" i="22"/>
  <c r="J30" i="22"/>
  <c r="Q31" i="41"/>
  <c r="E51" i="37"/>
  <c r="E40" i="15"/>
  <c r="E76" i="15"/>
  <c r="E71" i="40"/>
  <c r="E60" i="40"/>
  <c r="N31" i="41"/>
  <c r="E49" i="40"/>
  <c r="E38" i="17"/>
  <c r="E60" i="17"/>
  <c r="E71" i="17"/>
  <c r="E75" i="37"/>
  <c r="E93" i="40"/>
  <c r="E63" i="37"/>
  <c r="E100" i="15"/>
  <c r="E52" i="15"/>
  <c r="L31" i="41"/>
  <c r="P31" i="41"/>
  <c r="E87" i="37"/>
  <c r="E93" i="17"/>
  <c r="E99" i="37"/>
  <c r="D111" i="15"/>
  <c r="C39" i="15"/>
  <c r="C63" i="15"/>
  <c r="C87" i="15"/>
  <c r="C111" i="15"/>
  <c r="D51" i="15"/>
  <c r="D75" i="15"/>
  <c r="D99" i="15"/>
  <c r="C51" i="15"/>
  <c r="C75" i="15"/>
  <c r="C99" i="15"/>
  <c r="D39" i="15"/>
  <c r="D63" i="15"/>
  <c r="D87" i="15"/>
  <c r="E64" i="15"/>
  <c r="G31" i="22"/>
  <c r="E111" i="37"/>
  <c r="E49" i="17"/>
  <c r="I37" i="35"/>
  <c r="J37" i="35"/>
  <c r="H37" i="35"/>
  <c r="K37" i="35"/>
  <c r="J48" i="35"/>
  <c r="H48" i="35"/>
  <c r="K48" i="35"/>
  <c r="I48" i="35"/>
  <c r="K48" i="36"/>
  <c r="J48" i="36"/>
  <c r="I48" i="36"/>
  <c r="I37" i="36"/>
  <c r="H37" i="36"/>
  <c r="K37" i="36"/>
  <c r="J37" i="36"/>
  <c r="E88" i="15"/>
  <c r="E112" i="15"/>
  <c r="K31" i="41"/>
  <c r="E38" i="40"/>
  <c r="M31" i="41"/>
  <c r="D30" i="22"/>
  <c r="K59" i="36"/>
  <c r="J59" i="36"/>
  <c r="I59" i="36"/>
  <c r="H59" i="36"/>
  <c r="O31" i="41"/>
  <c r="E39" i="37"/>
  <c r="D110" i="37"/>
  <c r="D38" i="37"/>
  <c r="D62" i="37"/>
  <c r="D86" i="37"/>
  <c r="C50" i="37"/>
  <c r="C74" i="37"/>
  <c r="C98" i="37"/>
  <c r="D50" i="37"/>
  <c r="D74" i="37"/>
  <c r="D98" i="37"/>
  <c r="C38" i="37"/>
  <c r="C62" i="37"/>
  <c r="C86" i="37"/>
  <c r="C110" i="37"/>
  <c r="I59" i="35"/>
  <c r="J59" i="35"/>
  <c r="H59" i="35"/>
  <c r="K59" i="35"/>
  <c r="E111" i="15" l="1"/>
  <c r="G34" i="10"/>
  <c r="G29" i="22"/>
  <c r="H29" i="22"/>
  <c r="J29" i="22"/>
  <c r="E51" i="15"/>
  <c r="E37" i="40"/>
  <c r="E70" i="17"/>
  <c r="E86" i="37"/>
  <c r="E59" i="40"/>
  <c r="E48" i="17"/>
  <c r="E59" i="17"/>
  <c r="E62" i="37"/>
  <c r="E92" i="17"/>
  <c r="Q30" i="41"/>
  <c r="I58" i="36"/>
  <c r="H58" i="36"/>
  <c r="K58" i="36"/>
  <c r="J58" i="36"/>
  <c r="K47" i="36"/>
  <c r="J47" i="36"/>
  <c r="I47" i="36"/>
  <c r="H47" i="36"/>
  <c r="D109" i="37"/>
  <c r="C49" i="37"/>
  <c r="C73" i="37"/>
  <c r="C97" i="37"/>
  <c r="D37" i="37"/>
  <c r="D61" i="37"/>
  <c r="D85" i="37"/>
  <c r="D49" i="37"/>
  <c r="D73" i="37"/>
  <c r="D97" i="37"/>
  <c r="C37" i="37"/>
  <c r="C61" i="37"/>
  <c r="C85" i="37"/>
  <c r="C109" i="37"/>
  <c r="E74" i="37"/>
  <c r="E110" i="37"/>
  <c r="E70" i="40"/>
  <c r="L30" i="41"/>
  <c r="J47" i="35"/>
  <c r="H47" i="35"/>
  <c r="K47" i="35"/>
  <c r="I47" i="35"/>
  <c r="K36" i="36"/>
  <c r="J36" i="36"/>
  <c r="I36" i="36"/>
  <c r="H36" i="36"/>
  <c r="E92" i="40"/>
  <c r="E98" i="37"/>
  <c r="E38" i="37"/>
  <c r="P30" i="41"/>
  <c r="D110" i="15"/>
  <c r="D50" i="15"/>
  <c r="D74" i="15"/>
  <c r="D98" i="15"/>
  <c r="C38" i="15"/>
  <c r="C62" i="15"/>
  <c r="C86" i="15"/>
  <c r="C110" i="15"/>
  <c r="D38" i="15"/>
  <c r="D62" i="15"/>
  <c r="D86" i="15"/>
  <c r="C50" i="15"/>
  <c r="C74" i="15"/>
  <c r="C98" i="15"/>
  <c r="E37" i="17"/>
  <c r="K30" i="41"/>
  <c r="E63" i="15"/>
  <c r="I36" i="35"/>
  <c r="H36" i="35"/>
  <c r="J36" i="35"/>
  <c r="K36" i="35"/>
  <c r="I31" i="22"/>
  <c r="O30" i="41"/>
  <c r="E87" i="15"/>
  <c r="H58" i="35"/>
  <c r="J58" i="35"/>
  <c r="K58" i="35"/>
  <c r="I58" i="35"/>
  <c r="G30" i="22"/>
  <c r="E75" i="15"/>
  <c r="E48" i="40"/>
  <c r="M30" i="41"/>
  <c r="E99" i="15"/>
  <c r="E81" i="17"/>
  <c r="D29" i="22"/>
  <c r="E81" i="40"/>
  <c r="E50" i="37"/>
  <c r="N30" i="41"/>
  <c r="E39" i="15"/>
  <c r="G33" i="10" l="1"/>
  <c r="E80" i="17"/>
  <c r="G28" i="22"/>
  <c r="H28" i="22"/>
  <c r="E69" i="40"/>
  <c r="E36" i="40"/>
  <c r="E50" i="15"/>
  <c r="E91" i="40"/>
  <c r="E110" i="15"/>
  <c r="E85" i="37"/>
  <c r="E58" i="40"/>
  <c r="E47" i="40"/>
  <c r="Q29" i="41"/>
  <c r="D28" i="22"/>
  <c r="I29" i="22" s="1"/>
  <c r="E91" i="17"/>
  <c r="E69" i="17"/>
  <c r="L29" i="41"/>
  <c r="E97" i="37"/>
  <c r="I35" i="35"/>
  <c r="J35" i="35"/>
  <c r="H35" i="35"/>
  <c r="K35" i="35"/>
  <c r="I46" i="36"/>
  <c r="H46" i="36"/>
  <c r="K46" i="36"/>
  <c r="J46" i="36"/>
  <c r="J46" i="35"/>
  <c r="K46" i="35"/>
  <c r="I46" i="35"/>
  <c r="H46" i="35"/>
  <c r="N29" i="41"/>
  <c r="E80" i="40"/>
  <c r="D109" i="15"/>
  <c r="D49" i="15"/>
  <c r="D73" i="15"/>
  <c r="D97" i="15"/>
  <c r="C37" i="15"/>
  <c r="C61" i="15"/>
  <c r="C85" i="15"/>
  <c r="C109" i="15"/>
  <c r="D37" i="15"/>
  <c r="D61" i="15"/>
  <c r="D85" i="15"/>
  <c r="C49" i="15"/>
  <c r="C73" i="15"/>
  <c r="C97" i="15"/>
  <c r="E38" i="15"/>
  <c r="D108" i="37"/>
  <c r="D36" i="37"/>
  <c r="D60" i="37"/>
  <c r="D84" i="37"/>
  <c r="C36" i="37"/>
  <c r="C60" i="37"/>
  <c r="C84" i="37"/>
  <c r="C108" i="37"/>
  <c r="C48" i="37"/>
  <c r="C72" i="37"/>
  <c r="C96" i="37"/>
  <c r="D48" i="37"/>
  <c r="D72" i="37"/>
  <c r="D96" i="37"/>
  <c r="K29" i="41"/>
  <c r="E62" i="15"/>
  <c r="E37" i="37"/>
  <c r="I57" i="36"/>
  <c r="H57" i="36"/>
  <c r="K57" i="36"/>
  <c r="J57" i="36"/>
  <c r="M29" i="41"/>
  <c r="E86" i="15"/>
  <c r="E74" i="15"/>
  <c r="E61" i="37"/>
  <c r="O29" i="41"/>
  <c r="E98" i="15"/>
  <c r="I57" i="35"/>
  <c r="J57" i="35"/>
  <c r="H57" i="35"/>
  <c r="K57" i="35"/>
  <c r="K35" i="36"/>
  <c r="J35" i="36"/>
  <c r="I35" i="36"/>
  <c r="H35" i="36"/>
  <c r="I30" i="22"/>
  <c r="E49" i="37"/>
  <c r="E47" i="17"/>
  <c r="P29" i="41"/>
  <c r="E58" i="17"/>
  <c r="E36" i="17"/>
  <c r="E73" i="37"/>
  <c r="E109" i="37"/>
  <c r="E68" i="40" l="1"/>
  <c r="G32" i="10"/>
  <c r="E79" i="17"/>
  <c r="E35" i="40"/>
  <c r="P28" i="41"/>
  <c r="E90" i="40"/>
  <c r="E57" i="17"/>
  <c r="E79" i="40"/>
  <c r="E72" i="37"/>
  <c r="E68" i="17"/>
  <c r="E85" i="15"/>
  <c r="E49" i="15"/>
  <c r="E73" i="15"/>
  <c r="E57" i="40"/>
  <c r="E60" i="37"/>
  <c r="E48" i="37"/>
  <c r="E84" i="37"/>
  <c r="O28" i="41"/>
  <c r="D27" i="22"/>
  <c r="I28" i="22" s="1"/>
  <c r="K56" i="36"/>
  <c r="J56" i="36"/>
  <c r="I56" i="36"/>
  <c r="H56" i="36"/>
  <c r="Q28" i="41"/>
  <c r="D108" i="15"/>
  <c r="C48" i="15"/>
  <c r="C72" i="15"/>
  <c r="C96" i="15"/>
  <c r="D48" i="15"/>
  <c r="D72" i="15"/>
  <c r="D96" i="15"/>
  <c r="C36" i="15"/>
  <c r="C60" i="15"/>
  <c r="C84" i="15"/>
  <c r="C108" i="15"/>
  <c r="D36" i="15"/>
  <c r="D60" i="15"/>
  <c r="D84" i="15"/>
  <c r="I34" i="36"/>
  <c r="H34" i="36"/>
  <c r="K34" i="36"/>
  <c r="J34" i="36"/>
  <c r="I45" i="36"/>
  <c r="H45" i="36"/>
  <c r="K45" i="36"/>
  <c r="J45" i="36"/>
  <c r="E90" i="17"/>
  <c r="E96" i="37"/>
  <c r="E97" i="15"/>
  <c r="L28" i="41"/>
  <c r="E37" i="15"/>
  <c r="E46" i="40"/>
  <c r="E46" i="17"/>
  <c r="N28" i="41"/>
  <c r="H34" i="35"/>
  <c r="J34" i="35"/>
  <c r="K34" i="35"/>
  <c r="I34" i="35"/>
  <c r="D107" i="37"/>
  <c r="C35" i="37"/>
  <c r="C59" i="37"/>
  <c r="C83" i="37"/>
  <c r="C107" i="37"/>
  <c r="D47" i="37"/>
  <c r="D71" i="37"/>
  <c r="D95" i="37"/>
  <c r="D35" i="37"/>
  <c r="D59" i="37"/>
  <c r="D83" i="37"/>
  <c r="C47" i="37"/>
  <c r="C71" i="37"/>
  <c r="C95" i="37"/>
  <c r="E108" i="37"/>
  <c r="J28" i="22"/>
  <c r="M28" i="41"/>
  <c r="E36" i="37"/>
  <c r="E109" i="15"/>
  <c r="K28" i="41"/>
  <c r="I45" i="35"/>
  <c r="J45" i="35"/>
  <c r="H45" i="35"/>
  <c r="K45" i="35"/>
  <c r="J56" i="35"/>
  <c r="H56" i="35"/>
  <c r="K56" i="35"/>
  <c r="I56" i="35"/>
  <c r="E35" i="17"/>
  <c r="E61" i="15"/>
  <c r="E34" i="17" l="1"/>
  <c r="E78" i="40"/>
  <c r="E34" i="40"/>
  <c r="E78" i="17"/>
  <c r="E89" i="17"/>
  <c r="E35" i="37"/>
  <c r="E83" i="37"/>
  <c r="G31" i="10"/>
  <c r="E36" i="15"/>
  <c r="E96" i="15"/>
  <c r="E67" i="17"/>
  <c r="E45" i="40"/>
  <c r="E95" i="37"/>
  <c r="E107" i="37"/>
  <c r="E67" i="40"/>
  <c r="I44" i="35"/>
  <c r="H44" i="35"/>
  <c r="J44" i="35"/>
  <c r="K44" i="35"/>
  <c r="E89" i="40"/>
  <c r="D107" i="15"/>
  <c r="C47" i="15"/>
  <c r="C71" i="15"/>
  <c r="C95" i="15"/>
  <c r="D35" i="15"/>
  <c r="D59" i="15"/>
  <c r="D83" i="15"/>
  <c r="C35" i="15"/>
  <c r="C59" i="15"/>
  <c r="C83" i="15"/>
  <c r="C107" i="15"/>
  <c r="D47" i="15"/>
  <c r="D71" i="15"/>
  <c r="D95" i="15"/>
  <c r="I33" i="35"/>
  <c r="J33" i="35"/>
  <c r="H33" i="35"/>
  <c r="K33" i="35"/>
  <c r="E56" i="40"/>
  <c r="E47" i="37"/>
  <c r="E56" i="17"/>
  <c r="E71" i="37"/>
  <c r="E60" i="15"/>
  <c r="E48" i="15"/>
  <c r="D106" i="37"/>
  <c r="D46" i="37"/>
  <c r="D70" i="37"/>
  <c r="D94" i="37"/>
  <c r="C34" i="37"/>
  <c r="C58" i="37"/>
  <c r="C82" i="37"/>
  <c r="C106" i="37"/>
  <c r="D34" i="37"/>
  <c r="D58" i="37"/>
  <c r="D82" i="37"/>
  <c r="C46" i="37"/>
  <c r="C70" i="37"/>
  <c r="C94" i="37"/>
  <c r="J55" i="35"/>
  <c r="H55" i="35"/>
  <c r="K55" i="35"/>
  <c r="I55" i="35"/>
  <c r="K55" i="36"/>
  <c r="J55" i="36"/>
  <c r="I55" i="36"/>
  <c r="H55" i="36"/>
  <c r="E84" i="15"/>
  <c r="E72" i="15"/>
  <c r="D42" i="32"/>
  <c r="K44" i="36"/>
  <c r="J44" i="36"/>
  <c r="I44" i="36"/>
  <c r="H44" i="36"/>
  <c r="E59" i="37"/>
  <c r="E45" i="17"/>
  <c r="I33" i="36"/>
  <c r="H33" i="36"/>
  <c r="K33" i="36"/>
  <c r="J33" i="36"/>
  <c r="E108" i="15"/>
  <c r="E77" i="40" l="1"/>
  <c r="E82" i="37"/>
  <c r="D28" i="32"/>
  <c r="D41" i="32"/>
  <c r="E107" i="15"/>
  <c r="G30" i="10"/>
  <c r="E95" i="15"/>
  <c r="E33" i="17"/>
  <c r="E55" i="17"/>
  <c r="E44" i="40"/>
  <c r="E66" i="40"/>
  <c r="E59" i="15"/>
  <c r="E70" i="37"/>
  <c r="E46" i="37"/>
  <c r="E44" i="17"/>
  <c r="E88" i="40"/>
  <c r="E88" i="17"/>
  <c r="I54" i="36"/>
  <c r="H54" i="36"/>
  <c r="K54" i="36"/>
  <c r="J54" i="36"/>
  <c r="E47" i="15"/>
  <c r="E66" i="17"/>
  <c r="K32" i="36"/>
  <c r="J32" i="36"/>
  <c r="I32" i="36"/>
  <c r="H32" i="36"/>
  <c r="D39" i="32"/>
  <c r="D37" i="32"/>
  <c r="B44" i="32"/>
  <c r="D35" i="32"/>
  <c r="D38" i="32"/>
  <c r="D31" i="32"/>
  <c r="D34" i="32"/>
  <c r="D40" i="32"/>
  <c r="D33" i="32"/>
  <c r="D36" i="32"/>
  <c r="D29" i="32"/>
  <c r="D32" i="32"/>
  <c r="D30" i="32"/>
  <c r="E94" i="37"/>
  <c r="E71" i="15"/>
  <c r="D106" i="15"/>
  <c r="D34" i="15"/>
  <c r="D58" i="15"/>
  <c r="D82" i="15"/>
  <c r="C46" i="15"/>
  <c r="C70" i="15"/>
  <c r="C94" i="15"/>
  <c r="D46" i="15"/>
  <c r="D70" i="15"/>
  <c r="D94" i="15"/>
  <c r="C34" i="15"/>
  <c r="C58" i="15"/>
  <c r="C82" i="15"/>
  <c r="C106" i="15"/>
  <c r="D105" i="37"/>
  <c r="C33" i="37"/>
  <c r="C57" i="37"/>
  <c r="C81" i="37"/>
  <c r="C105" i="37"/>
  <c r="D45" i="37"/>
  <c r="D69" i="37"/>
  <c r="D93" i="37"/>
  <c r="D33" i="37"/>
  <c r="D57" i="37"/>
  <c r="D81" i="37"/>
  <c r="C45" i="37"/>
  <c r="C69" i="37"/>
  <c r="C93" i="37"/>
  <c r="E55" i="40"/>
  <c r="E77" i="17"/>
  <c r="E83" i="15"/>
  <c r="K43" i="36"/>
  <c r="J43" i="36"/>
  <c r="I43" i="36"/>
  <c r="H43" i="36"/>
  <c r="I43" i="35"/>
  <c r="J43" i="35"/>
  <c r="H43" i="35"/>
  <c r="K43" i="35"/>
  <c r="E35" i="15"/>
  <c r="E33" i="40"/>
  <c r="J32" i="35"/>
  <c r="H32" i="35"/>
  <c r="K32" i="35"/>
  <c r="I32" i="35"/>
  <c r="E34" i="37"/>
  <c r="E106" i="37"/>
  <c r="J54" i="35"/>
  <c r="K54" i="35"/>
  <c r="I54" i="35"/>
  <c r="H54" i="35"/>
  <c r="E58" i="37"/>
  <c r="G29" i="10" l="1"/>
  <c r="E32" i="17"/>
  <c r="E43" i="17"/>
  <c r="E65" i="17"/>
  <c r="E54" i="17"/>
  <c r="E76" i="40"/>
  <c r="E46" i="15"/>
  <c r="E43" i="40"/>
  <c r="E54" i="40"/>
  <c r="E33" i="37"/>
  <c r="E58" i="15"/>
  <c r="E45" i="37"/>
  <c r="E32" i="40"/>
  <c r="E65" i="40"/>
  <c r="E69" i="37"/>
  <c r="K31" i="36"/>
  <c r="J31" i="36"/>
  <c r="I31" i="36"/>
  <c r="H31" i="36"/>
  <c r="H42" i="35"/>
  <c r="J42" i="35"/>
  <c r="K42" i="35"/>
  <c r="I42" i="35"/>
  <c r="I53" i="36"/>
  <c r="H53" i="36"/>
  <c r="K53" i="36"/>
  <c r="J53" i="36"/>
  <c r="J31" i="35"/>
  <c r="H31" i="35"/>
  <c r="K31" i="35"/>
  <c r="I31" i="35"/>
  <c r="I53" i="35"/>
  <c r="J53" i="35"/>
  <c r="H53" i="35"/>
  <c r="K53" i="35"/>
  <c r="E93" i="37"/>
  <c r="I42" i="36"/>
  <c r="H42" i="36"/>
  <c r="K42" i="36"/>
  <c r="J42" i="36"/>
  <c r="E105" i="37"/>
  <c r="E76" i="17"/>
  <c r="E70" i="15"/>
  <c r="E106" i="15"/>
  <c r="D105" i="15"/>
  <c r="D33" i="15"/>
  <c r="D57" i="15"/>
  <c r="D81" i="15"/>
  <c r="C45" i="15"/>
  <c r="C69" i="15"/>
  <c r="C93" i="15"/>
  <c r="D45" i="15"/>
  <c r="D69" i="15"/>
  <c r="D93" i="15"/>
  <c r="C33" i="15"/>
  <c r="C57" i="15"/>
  <c r="C81" i="15"/>
  <c r="C105" i="15"/>
  <c r="E57" i="37"/>
  <c r="E94" i="15"/>
  <c r="E34" i="15"/>
  <c r="E81" i="37"/>
  <c r="D104" i="37"/>
  <c r="D44" i="37"/>
  <c r="D68" i="37"/>
  <c r="D92" i="37"/>
  <c r="C44" i="37"/>
  <c r="C68" i="37"/>
  <c r="C92" i="37"/>
  <c r="C32" i="37"/>
  <c r="C56" i="37"/>
  <c r="C80" i="37"/>
  <c r="C104" i="37"/>
  <c r="D32" i="37"/>
  <c r="D56" i="37"/>
  <c r="D80" i="37"/>
  <c r="E82" i="15"/>
  <c r="E31" i="40" l="1"/>
  <c r="E64" i="17"/>
  <c r="E42" i="40"/>
  <c r="E105" i="15"/>
  <c r="E44" i="37"/>
  <c r="E53" i="40"/>
  <c r="E45" i="15"/>
  <c r="E80" i="37"/>
  <c r="E93" i="15"/>
  <c r="E81" i="15"/>
  <c r="E104" i="37"/>
  <c r="E33" i="15"/>
  <c r="E53" i="17"/>
  <c r="I41" i="35"/>
  <c r="J41" i="35"/>
  <c r="H41" i="35"/>
  <c r="K41" i="35"/>
  <c r="I30" i="36"/>
  <c r="H30" i="36"/>
  <c r="K30" i="36"/>
  <c r="J30" i="36"/>
  <c r="E42" i="17"/>
  <c r="E69" i="15"/>
  <c r="E31" i="17"/>
  <c r="E68" i="37"/>
  <c r="E32" i="37"/>
  <c r="E92" i="37"/>
  <c r="I41" i="36"/>
  <c r="H41" i="36"/>
  <c r="K41" i="36"/>
  <c r="J41" i="36"/>
  <c r="E56" i="37"/>
  <c r="E57" i="15"/>
  <c r="D103" i="37"/>
  <c r="C43" i="37"/>
  <c r="C67" i="37"/>
  <c r="C91" i="37"/>
  <c r="D31" i="37"/>
  <c r="D55" i="37"/>
  <c r="D79" i="37"/>
  <c r="D43" i="37"/>
  <c r="D67" i="37"/>
  <c r="D91" i="37"/>
  <c r="C31" i="37"/>
  <c r="C55" i="37"/>
  <c r="C79" i="37"/>
  <c r="C103" i="37"/>
  <c r="D104" i="15"/>
  <c r="C32" i="15"/>
  <c r="C56" i="15"/>
  <c r="C80" i="15"/>
  <c r="C104" i="15"/>
  <c r="D32" i="15"/>
  <c r="D56" i="15"/>
  <c r="D80" i="15"/>
  <c r="C44" i="15"/>
  <c r="C68" i="15"/>
  <c r="C92" i="15"/>
  <c r="D44" i="15"/>
  <c r="D68" i="15"/>
  <c r="D92" i="15"/>
  <c r="J30" i="35"/>
  <c r="K30" i="35"/>
  <c r="I30" i="35"/>
  <c r="H30" i="35"/>
  <c r="E64" i="40"/>
  <c r="E91" i="37" l="1"/>
  <c r="E41" i="17"/>
  <c r="E103" i="37"/>
  <c r="E30" i="40"/>
  <c r="E52" i="17"/>
  <c r="E30" i="17"/>
  <c r="E104" i="15"/>
  <c r="E55" i="37"/>
  <c r="E31" i="37"/>
  <c r="E44" i="15"/>
  <c r="E68" i="15"/>
  <c r="H29" i="35"/>
  <c r="I29" i="35"/>
  <c r="J29" i="35"/>
  <c r="K29" i="35"/>
  <c r="E92" i="15"/>
  <c r="E32" i="15"/>
  <c r="E79" i="37"/>
  <c r="E41" i="40"/>
  <c r="I29" i="36"/>
  <c r="J29" i="36"/>
  <c r="H29" i="36"/>
  <c r="K29" i="36"/>
  <c r="E56" i="15"/>
  <c r="E43" i="37"/>
  <c r="D103" i="15"/>
  <c r="C31" i="15"/>
  <c r="C55" i="15"/>
  <c r="C79" i="15"/>
  <c r="C103" i="15"/>
  <c r="D43" i="15"/>
  <c r="D67" i="15"/>
  <c r="D91" i="15"/>
  <c r="C43" i="15"/>
  <c r="C67" i="15"/>
  <c r="C91" i="15"/>
  <c r="D31" i="15"/>
  <c r="D55" i="15"/>
  <c r="D79" i="15"/>
  <c r="D102" i="37"/>
  <c r="D30" i="37"/>
  <c r="D54" i="37"/>
  <c r="D78" i="37"/>
  <c r="C42" i="37"/>
  <c r="C66" i="37"/>
  <c r="C90" i="37"/>
  <c r="D42" i="37"/>
  <c r="D66" i="37"/>
  <c r="D90" i="37"/>
  <c r="C30" i="37"/>
  <c r="C54" i="37"/>
  <c r="C78" i="37"/>
  <c r="C102" i="37"/>
  <c r="E80" i="15"/>
  <c r="E67" i="37"/>
  <c r="E52" i="40"/>
  <c r="E40" i="40" l="1"/>
  <c r="E29" i="40"/>
  <c r="E29" i="17"/>
  <c r="E66" i="37"/>
  <c r="E102" i="37"/>
  <c r="E40" i="17"/>
  <c r="E90" i="37"/>
  <c r="E42" i="37"/>
  <c r="E78" i="37"/>
  <c r="E30" i="37"/>
  <c r="E31" i="15"/>
  <c r="E54" i="37"/>
  <c r="D101" i="37"/>
  <c r="C41" i="37"/>
  <c r="C65" i="37"/>
  <c r="C89" i="37"/>
  <c r="D29" i="37"/>
  <c r="D53" i="37"/>
  <c r="D77" i="37"/>
  <c r="D41" i="37"/>
  <c r="D65" i="37"/>
  <c r="D89" i="37"/>
  <c r="C29" i="37"/>
  <c r="C53" i="37"/>
  <c r="C77" i="37"/>
  <c r="C101" i="37"/>
  <c r="D102" i="15"/>
  <c r="D42" i="15"/>
  <c r="D66" i="15"/>
  <c r="D90" i="15"/>
  <c r="C30" i="15"/>
  <c r="C54" i="15"/>
  <c r="C78" i="15"/>
  <c r="C102" i="15"/>
  <c r="D30" i="15"/>
  <c r="D54" i="15"/>
  <c r="D78" i="15"/>
  <c r="C42" i="15"/>
  <c r="C66" i="15"/>
  <c r="C90" i="15"/>
  <c r="E55" i="15"/>
  <c r="E103" i="15"/>
  <c r="E79" i="15"/>
  <c r="E43" i="15"/>
  <c r="E67" i="15"/>
  <c r="E91" i="15"/>
  <c r="E28" i="17" l="1"/>
  <c r="E78" i="15"/>
  <c r="E89" i="37"/>
  <c r="E90" i="15"/>
  <c r="E53" i="37"/>
  <c r="E28" i="40"/>
  <c r="E77" i="37"/>
  <c r="E66" i="15"/>
  <c r="E65" i="37"/>
  <c r="E101" i="37"/>
  <c r="E29" i="37"/>
  <c r="E30" i="15"/>
  <c r="E102" i="15"/>
  <c r="E54" i="15"/>
  <c r="E42" i="15"/>
  <c r="E41" i="37"/>
  <c r="D100" i="37" l="1"/>
  <c r="D28" i="37"/>
  <c r="D52" i="37"/>
  <c r="D76" i="37"/>
  <c r="C28" i="37"/>
  <c r="C52" i="37"/>
  <c r="C76" i="37"/>
  <c r="C100" i="37"/>
  <c r="C40" i="37"/>
  <c r="C64" i="37"/>
  <c r="C88" i="37"/>
  <c r="D40" i="37"/>
  <c r="D64" i="37"/>
  <c r="D88" i="37"/>
  <c r="D101" i="15"/>
  <c r="D41" i="15"/>
  <c r="D65" i="15"/>
  <c r="D89" i="15"/>
  <c r="C29" i="15"/>
  <c r="C53" i="15"/>
  <c r="C77" i="15"/>
  <c r="C101" i="15"/>
  <c r="D29" i="15"/>
  <c r="D53" i="15"/>
  <c r="D77" i="15"/>
  <c r="C41" i="15"/>
  <c r="C65" i="15"/>
  <c r="C89" i="15"/>
  <c r="E52" i="37" l="1"/>
  <c r="E29" i="15"/>
  <c r="E101" i="15"/>
  <c r="E40" i="37"/>
  <c r="E28" i="37"/>
  <c r="E53" i="15"/>
  <c r="E89" i="15"/>
  <c r="E100" i="37"/>
  <c r="E41" i="15"/>
  <c r="E76" i="37"/>
  <c r="E77" i="15"/>
  <c r="E65" i="15"/>
  <c r="E64" i="37"/>
  <c r="E88" i="37"/>
  <c r="J28" i="33" l="1"/>
  <c r="K27" i="33"/>
  <c r="M28" i="47"/>
  <c r="J28" i="47"/>
  <c r="M27" i="47"/>
  <c r="M29" i="46"/>
  <c r="J29" i="46"/>
  <c r="F28" i="34"/>
  <c r="G28" i="34" s="1"/>
  <c r="C30" i="34"/>
  <c r="D31" i="34"/>
  <c r="F32" i="34"/>
  <c r="G32" i="34" s="1"/>
  <c r="C34" i="34"/>
  <c r="D35" i="34"/>
  <c r="F36" i="34"/>
  <c r="G36" i="34" s="1"/>
  <c r="C38" i="34"/>
  <c r="D39" i="34"/>
  <c r="F40" i="34"/>
  <c r="G40" i="34" s="1"/>
  <c r="C42" i="34"/>
  <c r="D43" i="34"/>
  <c r="F44" i="34"/>
  <c r="G44" i="34" s="1"/>
  <c r="C46" i="34"/>
  <c r="D47" i="34"/>
  <c r="F48" i="34"/>
  <c r="G48" i="34" s="1"/>
  <c r="C50" i="34"/>
  <c r="D51" i="34"/>
  <c r="F52" i="34"/>
  <c r="G52" i="34" s="1"/>
  <c r="C54" i="34"/>
  <c r="D55" i="34"/>
  <c r="F56" i="34"/>
  <c r="G56" i="34" s="1"/>
  <c r="C58" i="34"/>
  <c r="D59" i="34"/>
  <c r="F60" i="34"/>
  <c r="G60" i="34" s="1"/>
  <c r="C62" i="34"/>
  <c r="D63" i="34"/>
  <c r="F64" i="34"/>
  <c r="G64" i="34" s="1"/>
  <c r="C66" i="34"/>
  <c r="D67" i="34"/>
  <c r="F68" i="34"/>
  <c r="G68" i="34" s="1"/>
  <c r="C70" i="34"/>
  <c r="D71" i="34"/>
  <c r="F72" i="34"/>
  <c r="G72" i="34" s="1"/>
  <c r="C74" i="34"/>
  <c r="D75" i="34"/>
  <c r="F76" i="34"/>
  <c r="G76" i="34" s="1"/>
  <c r="C78" i="34"/>
  <c r="D79" i="34"/>
  <c r="F80" i="34"/>
  <c r="G80" i="34" s="1"/>
  <c r="C82" i="34"/>
  <c r="D83" i="34"/>
  <c r="F84" i="34"/>
  <c r="G84" i="34" s="1"/>
  <c r="C86" i="34"/>
  <c r="D87" i="34"/>
  <c r="F88" i="34"/>
  <c r="G88" i="34" s="1"/>
  <c r="C90" i="34"/>
  <c r="D91" i="34"/>
  <c r="F92" i="34"/>
  <c r="G92" i="34" s="1"/>
  <c r="C94" i="34"/>
  <c r="D95" i="34"/>
  <c r="F96" i="34"/>
  <c r="G96" i="34" s="1"/>
  <c r="C98" i="34"/>
  <c r="D99" i="34"/>
  <c r="F100" i="34"/>
  <c r="G100" i="34" s="1"/>
  <c r="C102" i="34"/>
  <c r="D103" i="34"/>
  <c r="F104" i="34"/>
  <c r="G104" i="34" s="1"/>
  <c r="C106" i="34"/>
  <c r="D107" i="34"/>
  <c r="F108" i="34"/>
  <c r="G108" i="34" s="1"/>
  <c r="C110" i="34"/>
  <c r="D111" i="34"/>
  <c r="E86" i="6"/>
  <c r="G109" i="6"/>
  <c r="E108" i="6"/>
  <c r="H83" i="6"/>
  <c r="F94" i="6"/>
  <c r="H69" i="6"/>
  <c r="F68" i="6"/>
  <c r="H67" i="6"/>
  <c r="F54" i="6"/>
  <c r="G101" i="6"/>
  <c r="F76" i="6"/>
  <c r="H63" i="6"/>
  <c r="L31" i="43"/>
  <c r="J31" i="43"/>
  <c r="L30" i="43"/>
  <c r="J30" i="43"/>
  <c r="L29" i="43"/>
  <c r="J29" i="43"/>
  <c r="M28" i="43"/>
  <c r="J27" i="43"/>
  <c r="H51" i="23"/>
  <c r="M28" i="49"/>
  <c r="G51" i="23"/>
  <c r="H49" i="23"/>
  <c r="I49" i="23"/>
  <c r="I48" i="23"/>
  <c r="M30" i="44"/>
  <c r="M27" i="43"/>
  <c r="M28" i="44"/>
  <c r="L28" i="33"/>
  <c r="K28" i="43"/>
  <c r="L27" i="43"/>
  <c r="L28" i="44"/>
  <c r="K27" i="49"/>
  <c r="L30" i="46"/>
  <c r="L30" i="44"/>
  <c r="K31" i="44"/>
  <c r="H46" i="23"/>
  <c r="I46" i="23"/>
  <c r="I41" i="23"/>
  <c r="I45" i="23"/>
  <c r="H45" i="23"/>
  <c r="G43" i="23"/>
  <c r="I43" i="23"/>
  <c r="I47" i="23"/>
  <c r="G47" i="23"/>
  <c r="H47" i="23"/>
  <c r="J28" i="43"/>
  <c r="J29" i="45"/>
  <c r="J29" i="48"/>
  <c r="G41" i="23"/>
  <c r="G45" i="23"/>
  <c r="H44" i="23"/>
  <c r="J28" i="45"/>
  <c r="J30" i="48"/>
  <c r="G37" i="23"/>
  <c r="H36" i="23"/>
  <c r="G39" i="23"/>
  <c r="H40" i="23"/>
  <c r="H38" i="23"/>
  <c r="I38" i="23"/>
  <c r="G42" i="23"/>
  <c r="I37" i="23"/>
  <c r="I42" i="23"/>
  <c r="H42" i="23"/>
  <c r="G35" i="23"/>
  <c r="I32" i="23"/>
  <c r="G33" i="23"/>
  <c r="I33" i="23"/>
  <c r="I35" i="23"/>
  <c r="H32" i="23"/>
  <c r="I39" i="23"/>
  <c r="H34" i="23"/>
  <c r="G110" i="6"/>
  <c r="G86" i="6"/>
  <c r="G62" i="6"/>
  <c r="G38" i="6"/>
  <c r="G98" i="6"/>
  <c r="G50" i="6"/>
  <c r="G74" i="6"/>
  <c r="H50" i="6"/>
  <c r="H74" i="6"/>
  <c r="H98" i="6"/>
  <c r="H110" i="6"/>
  <c r="H38" i="6"/>
  <c r="H62" i="6"/>
  <c r="H86" i="6"/>
  <c r="F50" i="6"/>
  <c r="E98" i="6"/>
  <c r="F38" i="6"/>
  <c r="E74" i="6"/>
  <c r="D75" i="38"/>
  <c r="C135" i="38"/>
  <c r="C99" i="38"/>
  <c r="D51" i="38"/>
  <c r="D87" i="38"/>
  <c r="C39" i="38"/>
  <c r="G108" i="6"/>
  <c r="G96" i="6"/>
  <c r="G84" i="6"/>
  <c r="G72" i="6"/>
  <c r="G60" i="6"/>
  <c r="G48" i="6"/>
  <c r="G36" i="6"/>
  <c r="H108" i="6"/>
  <c r="H84" i="6"/>
  <c r="H96" i="6"/>
  <c r="K96" i="6" s="1"/>
  <c r="H72" i="6"/>
  <c r="H48" i="6"/>
  <c r="H60" i="6"/>
  <c r="H36" i="6"/>
  <c r="E60" i="6"/>
  <c r="F48" i="6"/>
  <c r="F108" i="6"/>
  <c r="J108" i="6" s="1"/>
  <c r="F109" i="6"/>
  <c r="E109" i="6"/>
  <c r="F97" i="6"/>
  <c r="E97" i="6"/>
  <c r="F85" i="6"/>
  <c r="F73" i="6"/>
  <c r="F61" i="6"/>
  <c r="F49" i="6"/>
  <c r="F37" i="6"/>
  <c r="E73" i="6"/>
  <c r="E49" i="6"/>
  <c r="E85" i="6"/>
  <c r="E61" i="6"/>
  <c r="E37" i="6"/>
  <c r="G107" i="6"/>
  <c r="H59" i="6"/>
  <c r="G95" i="6"/>
  <c r="G47" i="6"/>
  <c r="H85" i="6"/>
  <c r="H37" i="6"/>
  <c r="G73" i="6"/>
  <c r="F107" i="6"/>
  <c r="E107" i="6"/>
  <c r="F95" i="6"/>
  <c r="F83" i="6"/>
  <c r="F71" i="6"/>
  <c r="F59" i="6"/>
  <c r="F47" i="6"/>
  <c r="F35" i="6"/>
  <c r="E83" i="6"/>
  <c r="E59" i="6"/>
  <c r="E35" i="6"/>
  <c r="E95" i="6"/>
  <c r="E71" i="6"/>
  <c r="E47" i="6"/>
  <c r="C49" i="38"/>
  <c r="C145" i="38"/>
  <c r="D109" i="38"/>
  <c r="C61" i="38"/>
  <c r="C37" i="38"/>
  <c r="D85" i="38"/>
  <c r="D146" i="38"/>
  <c r="C62" i="38"/>
  <c r="C74" i="38"/>
  <c r="D134" i="38"/>
  <c r="D122" i="38"/>
  <c r="C98" i="38"/>
  <c r="D62" i="38"/>
  <c r="C38" i="38"/>
  <c r="C134" i="38"/>
  <c r="F70" i="6"/>
  <c r="E106" i="6"/>
  <c r="F106" i="6"/>
  <c r="F82" i="6"/>
  <c r="F34" i="6"/>
  <c r="E46" i="6"/>
  <c r="E34" i="6"/>
  <c r="H106" i="6"/>
  <c r="H82" i="6"/>
  <c r="H58" i="6"/>
  <c r="H34" i="6"/>
  <c r="G94" i="6"/>
  <c r="G70" i="6"/>
  <c r="G46" i="6"/>
  <c r="H94" i="6"/>
  <c r="H70" i="6"/>
  <c r="H46" i="6"/>
  <c r="G106" i="6"/>
  <c r="G82" i="6"/>
  <c r="G58" i="6"/>
  <c r="G34" i="6"/>
  <c r="J34" i="6" s="1"/>
  <c r="D72" i="38"/>
  <c r="D120" i="38"/>
  <c r="C48" i="38"/>
  <c r="C96" i="38"/>
  <c r="C144" i="38"/>
  <c r="D60" i="38"/>
  <c r="D108" i="38"/>
  <c r="C36" i="38"/>
  <c r="C84" i="38"/>
  <c r="C132" i="38"/>
  <c r="D37" i="38"/>
  <c r="H93" i="6"/>
  <c r="H45" i="6"/>
  <c r="G69" i="6"/>
  <c r="H105" i="6"/>
  <c r="H81" i="6"/>
  <c r="H33" i="6"/>
  <c r="G57" i="6"/>
  <c r="F105" i="6"/>
  <c r="F93" i="6"/>
  <c r="F69" i="6"/>
  <c r="F45" i="6"/>
  <c r="E81" i="6"/>
  <c r="E33" i="6"/>
  <c r="E69" i="6"/>
  <c r="F81" i="6"/>
  <c r="F57" i="6"/>
  <c r="E57" i="6"/>
  <c r="E45" i="6"/>
  <c r="E105" i="6"/>
  <c r="F33" i="6"/>
  <c r="E93" i="6"/>
  <c r="H104" i="6"/>
  <c r="H80" i="6"/>
  <c r="H56" i="6"/>
  <c r="H32" i="6"/>
  <c r="G92" i="6"/>
  <c r="G68" i="6"/>
  <c r="G44" i="6"/>
  <c r="H92" i="6"/>
  <c r="H68" i="6"/>
  <c r="H44" i="6"/>
  <c r="G104" i="6"/>
  <c r="G80" i="6"/>
  <c r="G56" i="6"/>
  <c r="G32" i="6"/>
  <c r="F92" i="6"/>
  <c r="F44" i="6"/>
  <c r="E68" i="6"/>
  <c r="E56" i="6"/>
  <c r="F56" i="6"/>
  <c r="E92" i="6"/>
  <c r="E80" i="6"/>
  <c r="C35" i="38"/>
  <c r="C131" i="38"/>
  <c r="D107" i="38"/>
  <c r="C95" i="38"/>
  <c r="D71" i="38"/>
  <c r="C59" i="38"/>
  <c r="D35" i="38"/>
  <c r="D131" i="38"/>
  <c r="C119" i="38"/>
  <c r="D95" i="38"/>
  <c r="D46" i="38"/>
  <c r="D142" i="38"/>
  <c r="C118" i="38"/>
  <c r="D82" i="38"/>
  <c r="C58" i="38"/>
  <c r="D70" i="38"/>
  <c r="C46" i="38"/>
  <c r="C142" i="38"/>
  <c r="D106" i="38"/>
  <c r="C82" i="38"/>
  <c r="H91" i="6"/>
  <c r="H43" i="6"/>
  <c r="G79" i="6"/>
  <c r="G31" i="6"/>
  <c r="H79" i="6"/>
  <c r="H31" i="6"/>
  <c r="G67" i="6"/>
  <c r="E103" i="6"/>
  <c r="F79" i="6"/>
  <c r="F55" i="6"/>
  <c r="F31" i="6"/>
  <c r="E55" i="6"/>
  <c r="E91" i="6"/>
  <c r="E43" i="6"/>
  <c r="F103" i="6"/>
  <c r="F91" i="6"/>
  <c r="F67" i="6"/>
  <c r="F43" i="6"/>
  <c r="E79" i="6"/>
  <c r="E31" i="6"/>
  <c r="E67" i="6"/>
  <c r="H90" i="6"/>
  <c r="H66" i="6"/>
  <c r="H42" i="6"/>
  <c r="G102" i="6"/>
  <c r="G78" i="6"/>
  <c r="G54" i="6"/>
  <c r="G30" i="6"/>
  <c r="H78" i="6"/>
  <c r="H30" i="6"/>
  <c r="G66" i="6"/>
  <c r="H102" i="6"/>
  <c r="H54" i="6"/>
  <c r="G90" i="6"/>
  <c r="G42" i="6"/>
  <c r="D81" i="38"/>
  <c r="D45" i="38"/>
  <c r="C129" i="38"/>
  <c r="C93" i="38"/>
  <c r="F78" i="6"/>
  <c r="F30" i="6"/>
  <c r="E42" i="6"/>
  <c r="E30" i="6"/>
  <c r="F42" i="6"/>
  <c r="E54" i="6"/>
  <c r="E102" i="6"/>
  <c r="C57" i="38"/>
  <c r="D129" i="38"/>
  <c r="D93" i="38"/>
  <c r="D57" i="38"/>
  <c r="C141" i="38"/>
  <c r="H77" i="6"/>
  <c r="H29" i="6"/>
  <c r="G53" i="6"/>
  <c r="H65" i="6"/>
  <c r="H101" i="6"/>
  <c r="H41" i="6"/>
  <c r="G41" i="6"/>
  <c r="D80" i="38"/>
  <c r="C56" i="38"/>
  <c r="D44" i="38"/>
  <c r="D140" i="38"/>
  <c r="C116" i="38"/>
  <c r="D104" i="38"/>
  <c r="C80" i="38"/>
  <c r="C44" i="38"/>
  <c r="C128" i="38"/>
  <c r="C140" i="38"/>
  <c r="C139" i="38"/>
  <c r="F101" i="6"/>
  <c r="F89" i="6"/>
  <c r="F65" i="6"/>
  <c r="F41" i="6"/>
  <c r="E77" i="6"/>
  <c r="E29" i="6"/>
  <c r="E65" i="6"/>
  <c r="E101" i="6"/>
  <c r="F53" i="6"/>
  <c r="E53" i="6"/>
  <c r="E41" i="6"/>
  <c r="F77" i="6"/>
  <c r="F29" i="6"/>
  <c r="E89" i="6"/>
  <c r="C67" i="38"/>
  <c r="C91" i="38"/>
  <c r="D115" i="38"/>
  <c r="D91" i="38"/>
  <c r="C43" i="38"/>
  <c r="D127" i="38"/>
  <c r="D55" i="38"/>
  <c r="C31" i="38"/>
  <c r="D103" i="38"/>
  <c r="F52" i="6"/>
  <c r="E88" i="6"/>
  <c r="E76" i="6"/>
  <c r="F88" i="6"/>
  <c r="F40" i="6"/>
  <c r="E64" i="6"/>
  <c r="E52" i="6"/>
  <c r="C30" i="38"/>
  <c r="H100" i="6"/>
  <c r="H76" i="6"/>
  <c r="H52" i="6"/>
  <c r="H28" i="6"/>
  <c r="G88" i="6"/>
  <c r="G64" i="6"/>
  <c r="G40" i="6"/>
  <c r="H88" i="6"/>
  <c r="H64" i="6"/>
  <c r="H40" i="6"/>
  <c r="G100" i="6"/>
  <c r="G76" i="6"/>
  <c r="G52" i="6"/>
  <c r="G28" i="6"/>
  <c r="C103" i="38"/>
  <c r="C126" i="38"/>
  <c r="D102" i="38"/>
  <c r="C90" i="38"/>
  <c r="E99" i="6"/>
  <c r="F75" i="6"/>
  <c r="F51" i="6"/>
  <c r="F27" i="6"/>
  <c r="E51" i="6"/>
  <c r="E87" i="6"/>
  <c r="E39" i="6"/>
  <c r="F99" i="6"/>
  <c r="F87" i="6"/>
  <c r="F39" i="6"/>
  <c r="E75" i="6"/>
  <c r="E63" i="6"/>
  <c r="F63" i="6"/>
  <c r="E27" i="6"/>
  <c r="H87" i="6"/>
  <c r="H39" i="6"/>
  <c r="G75" i="6"/>
  <c r="G27" i="6"/>
  <c r="H51" i="6"/>
  <c r="G63" i="6"/>
  <c r="G87" i="6"/>
  <c r="D30" i="38"/>
  <c r="D90" i="38"/>
  <c r="D66" i="38"/>
  <c r="C114" i="38"/>
  <c r="D138" i="38"/>
  <c r="C102" i="38"/>
  <c r="C65" i="38"/>
  <c r="D41" i="38"/>
  <c r="D137" i="38"/>
  <c r="C101" i="38"/>
  <c r="D77" i="38"/>
  <c r="C41" i="38"/>
  <c r="C137" i="38"/>
  <c r="D113" i="38"/>
  <c r="C77" i="38"/>
  <c r="D53" i="38"/>
  <c r="D52" i="38"/>
  <c r="C28" i="38"/>
  <c r="C124" i="38"/>
  <c r="D112" i="38"/>
  <c r="C88" i="38"/>
  <c r="C64" i="38"/>
  <c r="D76" i="38"/>
  <c r="C52" i="38"/>
  <c r="D40" i="38"/>
  <c r="D136" i="38"/>
  <c r="K60" i="6" l="1"/>
  <c r="K38" i="6"/>
  <c r="I71" i="6"/>
  <c r="K106" i="6"/>
  <c r="I73" i="6"/>
  <c r="K84" i="6"/>
  <c r="K74" i="6"/>
  <c r="I43" i="6"/>
  <c r="K42" i="6"/>
  <c r="K62" i="6"/>
  <c r="E37" i="38"/>
  <c r="K48" i="6"/>
  <c r="E131" i="38"/>
  <c r="K79" i="6"/>
  <c r="J48" i="6"/>
  <c r="K50" i="6"/>
  <c r="E91" i="38"/>
  <c r="J67" i="6"/>
  <c r="K80" i="6"/>
  <c r="J44" i="6"/>
  <c r="K30" i="6"/>
  <c r="E142" i="38"/>
  <c r="K86" i="6"/>
  <c r="I88" i="6"/>
  <c r="E140" i="38"/>
  <c r="E129" i="38"/>
  <c r="J78" i="6"/>
  <c r="J57" i="6"/>
  <c r="J73" i="6"/>
  <c r="E93" i="38"/>
  <c r="K54" i="6"/>
  <c r="E35" i="38"/>
  <c r="K108" i="6"/>
  <c r="E80" i="38"/>
  <c r="I42" i="6"/>
  <c r="K31" i="6"/>
  <c r="E95" i="38"/>
  <c r="K98" i="6"/>
  <c r="K110" i="6"/>
  <c r="K90" i="6"/>
  <c r="K56" i="6"/>
  <c r="J69" i="6"/>
  <c r="E62" i="38"/>
  <c r="L27" i="45"/>
  <c r="L28" i="45"/>
  <c r="M28" i="45"/>
  <c r="M29" i="45"/>
  <c r="J30" i="45"/>
  <c r="L30" i="45"/>
  <c r="J28" i="44"/>
  <c r="J29" i="44"/>
  <c r="L29" i="44"/>
  <c r="J30" i="44"/>
  <c r="J30" i="46"/>
  <c r="L30" i="47"/>
  <c r="K27" i="48"/>
  <c r="I49" i="6"/>
  <c r="K94" i="6"/>
  <c r="J29" i="33"/>
  <c r="M30" i="33"/>
  <c r="J30" i="6"/>
  <c r="I51" i="6"/>
  <c r="I89" i="6"/>
  <c r="I56" i="6"/>
  <c r="J27" i="49"/>
  <c r="J29" i="49"/>
  <c r="L29" i="49"/>
  <c r="M29" i="49"/>
  <c r="E30" i="38"/>
  <c r="I87" i="6"/>
  <c r="I29" i="6"/>
  <c r="J42" i="6"/>
  <c r="K78" i="6"/>
  <c r="K102" i="6"/>
  <c r="J79" i="6"/>
  <c r="I92" i="6"/>
  <c r="I33" i="6"/>
  <c r="E41" i="38"/>
  <c r="J41" i="6"/>
  <c r="J56" i="6"/>
  <c r="J92" i="6"/>
  <c r="K104" i="6"/>
  <c r="K82" i="6"/>
  <c r="I106" i="6"/>
  <c r="I52" i="6"/>
  <c r="E57" i="38"/>
  <c r="J31" i="6"/>
  <c r="E134" i="38"/>
  <c r="J95" i="6"/>
  <c r="I37" i="6"/>
  <c r="I85" i="6"/>
  <c r="I97" i="6"/>
  <c r="H33" i="23"/>
  <c r="H35" i="23"/>
  <c r="I36" i="23"/>
  <c r="H37" i="23"/>
  <c r="H39" i="23"/>
  <c r="G40" i="23"/>
  <c r="I50" i="23"/>
  <c r="J68" i="6"/>
  <c r="K69" i="6"/>
  <c r="D100" i="38"/>
  <c r="C113" i="38"/>
  <c r="E113" i="38" s="1"/>
  <c r="D114" i="38"/>
  <c r="E114" i="38" s="1"/>
  <c r="D43" i="38"/>
  <c r="D32" i="38"/>
  <c r="C105" i="38"/>
  <c r="D94" i="38"/>
  <c r="C83" i="38"/>
  <c r="D48" i="38"/>
  <c r="E48" i="38" s="1"/>
  <c r="D50" i="38"/>
  <c r="M28" i="48"/>
  <c r="M29" i="48"/>
  <c r="K30" i="48"/>
  <c r="J31" i="48"/>
  <c r="C73" i="38"/>
  <c r="C121" i="38"/>
  <c r="D145" i="38"/>
  <c r="E145" i="38" s="1"/>
  <c r="D49" i="38"/>
  <c r="E49" i="38" s="1"/>
  <c r="D61" i="38"/>
  <c r="E61" i="38" s="1"/>
  <c r="C85" i="38"/>
  <c r="E85" i="38" s="1"/>
  <c r="C133" i="38"/>
  <c r="D121" i="38"/>
  <c r="D133" i="38"/>
  <c r="C87" i="38"/>
  <c r="E87" i="38" s="1"/>
  <c r="D111" i="38"/>
  <c r="C51" i="38"/>
  <c r="E51" i="38" s="1"/>
  <c r="C147" i="38"/>
  <c r="D99" i="38"/>
  <c r="E99" i="38" s="1"/>
  <c r="C63" i="38"/>
  <c r="D135" i="38"/>
  <c r="E135" i="38" s="1"/>
  <c r="D39" i="38"/>
  <c r="E39" i="38" s="1"/>
  <c r="C123" i="38"/>
  <c r="D123" i="38"/>
  <c r="C112" i="38"/>
  <c r="E112" i="38" s="1"/>
  <c r="D88" i="38"/>
  <c r="E88" i="38" s="1"/>
  <c r="C100" i="38"/>
  <c r="D124" i="38"/>
  <c r="E124" i="38" s="1"/>
  <c r="D28" i="38"/>
  <c r="E28" i="38" s="1"/>
  <c r="C136" i="38"/>
  <c r="E136" i="38" s="1"/>
  <c r="C40" i="38"/>
  <c r="E40" i="38" s="1"/>
  <c r="D64" i="38"/>
  <c r="E64" i="38" s="1"/>
  <c r="C76" i="38"/>
  <c r="E76" i="38" s="1"/>
  <c r="D101" i="38"/>
  <c r="E101" i="38" s="1"/>
  <c r="C125" i="38"/>
  <c r="C29" i="38"/>
  <c r="D65" i="38"/>
  <c r="E65" i="38" s="1"/>
  <c r="C89" i="38"/>
  <c r="D125" i="38"/>
  <c r="D29" i="38"/>
  <c r="C53" i="38"/>
  <c r="E53" i="38" s="1"/>
  <c r="D89" i="38"/>
  <c r="C138" i="38"/>
  <c r="E138" i="38" s="1"/>
  <c r="D42" i="38"/>
  <c r="C66" i="38"/>
  <c r="E66" i="38" s="1"/>
  <c r="C42" i="38"/>
  <c r="G39" i="6"/>
  <c r="J39" i="6" s="1"/>
  <c r="H75" i="6"/>
  <c r="K75" i="6" s="1"/>
  <c r="H27" i="6"/>
  <c r="K27" i="6" s="1"/>
  <c r="G99" i="6"/>
  <c r="J99" i="6" s="1"/>
  <c r="G51" i="6"/>
  <c r="J51" i="6" s="1"/>
  <c r="H99" i="6"/>
  <c r="D126" i="38"/>
  <c r="E126" i="38" s="1"/>
  <c r="C78" i="38"/>
  <c r="C54" i="38"/>
  <c r="D54" i="38"/>
  <c r="D78" i="38"/>
  <c r="E100" i="6"/>
  <c r="F100" i="6"/>
  <c r="F64" i="6"/>
  <c r="I64" i="6" s="1"/>
  <c r="E28" i="6"/>
  <c r="E40" i="6"/>
  <c r="I40" i="6" s="1"/>
  <c r="F28" i="6"/>
  <c r="J28" i="6" s="1"/>
  <c r="C127" i="38"/>
  <c r="E127" i="38" s="1"/>
  <c r="D31" i="38"/>
  <c r="E31" i="38" s="1"/>
  <c r="C79" i="38"/>
  <c r="C55" i="38"/>
  <c r="E55" i="38" s="1"/>
  <c r="C115" i="38"/>
  <c r="E115" i="38" s="1"/>
  <c r="D79" i="38"/>
  <c r="D139" i="38"/>
  <c r="E139" i="38" s="1"/>
  <c r="D67" i="38"/>
  <c r="E67" i="38" s="1"/>
  <c r="D116" i="38"/>
  <c r="E116" i="38" s="1"/>
  <c r="C92" i="38"/>
  <c r="D68" i="38"/>
  <c r="C32" i="38"/>
  <c r="D56" i="38"/>
  <c r="E56" i="38" s="1"/>
  <c r="C68" i="38"/>
  <c r="D92" i="38"/>
  <c r="C104" i="38"/>
  <c r="E104" i="38" s="1"/>
  <c r="D128" i="38"/>
  <c r="E128" i="38" s="1"/>
  <c r="G89" i="6"/>
  <c r="J89" i="6" s="1"/>
  <c r="H89" i="6"/>
  <c r="G65" i="6"/>
  <c r="K65" i="6" s="1"/>
  <c r="G29" i="6"/>
  <c r="J29" i="6" s="1"/>
  <c r="G77" i="6"/>
  <c r="J77" i="6" s="1"/>
  <c r="H53" i="6"/>
  <c r="K53" i="6" s="1"/>
  <c r="C33" i="38"/>
  <c r="D117" i="38"/>
  <c r="C45" i="38"/>
  <c r="E45" i="38" s="1"/>
  <c r="C81" i="38"/>
  <c r="E81" i="38" s="1"/>
  <c r="C117" i="38"/>
  <c r="D33" i="38"/>
  <c r="F102" i="6"/>
  <c r="J102" i="6" s="1"/>
  <c r="F66" i="6"/>
  <c r="J66" i="6" s="1"/>
  <c r="E66" i="6"/>
  <c r="F90" i="6"/>
  <c r="E78" i="6"/>
  <c r="I78" i="6" s="1"/>
  <c r="E90" i="6"/>
  <c r="D69" i="38"/>
  <c r="D105" i="38"/>
  <c r="D141" i="38"/>
  <c r="E141" i="38" s="1"/>
  <c r="C69" i="38"/>
  <c r="G43" i="6"/>
  <c r="J43" i="6" s="1"/>
  <c r="G91" i="6"/>
  <c r="J91" i="6" s="1"/>
  <c r="H55" i="6"/>
  <c r="G103" i="6"/>
  <c r="J103" i="6" s="1"/>
  <c r="G55" i="6"/>
  <c r="J55" i="6" s="1"/>
  <c r="H103" i="6"/>
  <c r="C130" i="38"/>
  <c r="C34" i="38"/>
  <c r="D58" i="38"/>
  <c r="E58" i="38" s="1"/>
  <c r="C94" i="38"/>
  <c r="D118" i="38"/>
  <c r="E118" i="38" s="1"/>
  <c r="C106" i="38"/>
  <c r="E106" i="38" s="1"/>
  <c r="D130" i="38"/>
  <c r="D34" i="38"/>
  <c r="C70" i="38"/>
  <c r="E70" i="38" s="1"/>
  <c r="D143" i="38"/>
  <c r="D47" i="38"/>
  <c r="C71" i="38"/>
  <c r="E71" i="38" s="1"/>
  <c r="D83" i="38"/>
  <c r="C107" i="38"/>
  <c r="E107" i="38" s="1"/>
  <c r="D119" i="38"/>
  <c r="E119" i="38" s="1"/>
  <c r="C143" i="38"/>
  <c r="C47" i="38"/>
  <c r="D59" i="38"/>
  <c r="E59" i="38" s="1"/>
  <c r="E32" i="6"/>
  <c r="E44" i="6"/>
  <c r="I44" i="6" s="1"/>
  <c r="F32" i="6"/>
  <c r="F80" i="6"/>
  <c r="J80" i="6" s="1"/>
  <c r="E104" i="6"/>
  <c r="F104" i="6"/>
  <c r="J104" i="6" s="1"/>
  <c r="K68" i="6"/>
  <c r="K32" i="6"/>
  <c r="G33" i="6"/>
  <c r="J33" i="6" s="1"/>
  <c r="G81" i="6"/>
  <c r="K81" i="6" s="1"/>
  <c r="H57" i="6"/>
  <c r="K57" i="6" s="1"/>
  <c r="G105" i="6"/>
  <c r="K105" i="6" s="1"/>
  <c r="G45" i="6"/>
  <c r="J45" i="6" s="1"/>
  <c r="G93" i="6"/>
  <c r="K93" i="6" s="1"/>
  <c r="C108" i="38"/>
  <c r="E108" i="38" s="1"/>
  <c r="C60" i="38"/>
  <c r="E60" i="38" s="1"/>
  <c r="D132" i="38"/>
  <c r="E132" i="38" s="1"/>
  <c r="D84" i="38"/>
  <c r="E84" i="38" s="1"/>
  <c r="D36" i="38"/>
  <c r="E36" i="38" s="1"/>
  <c r="C120" i="38"/>
  <c r="E120" i="38" s="1"/>
  <c r="C72" i="38"/>
  <c r="E72" i="38" s="1"/>
  <c r="D144" i="38"/>
  <c r="E144" i="38" s="1"/>
  <c r="D96" i="38"/>
  <c r="E96" i="38" s="1"/>
  <c r="J94" i="6"/>
  <c r="K58" i="6"/>
  <c r="E82" i="6"/>
  <c r="I82" i="6" s="1"/>
  <c r="E94" i="6"/>
  <c r="I94" i="6" s="1"/>
  <c r="F58" i="6"/>
  <c r="E58" i="6"/>
  <c r="E70" i="6"/>
  <c r="I70" i="6" s="1"/>
  <c r="F46" i="6"/>
  <c r="J46" i="6" s="1"/>
  <c r="C86" i="38"/>
  <c r="D110" i="38"/>
  <c r="C146" i="38"/>
  <c r="E146" i="38" s="1"/>
  <c r="C50" i="38"/>
  <c r="E50" i="38" s="1"/>
  <c r="D74" i="38"/>
  <c r="E74" i="38" s="1"/>
  <c r="C110" i="38"/>
  <c r="D38" i="38"/>
  <c r="E38" i="38" s="1"/>
  <c r="D98" i="38"/>
  <c r="E98" i="38" s="1"/>
  <c r="D86" i="38"/>
  <c r="C122" i="38"/>
  <c r="E122" i="38" s="1"/>
  <c r="D73" i="38"/>
  <c r="C109" i="38"/>
  <c r="E109" i="38" s="1"/>
  <c r="D97" i="38"/>
  <c r="C97" i="38"/>
  <c r="G49" i="6"/>
  <c r="J49" i="6" s="1"/>
  <c r="H97" i="6"/>
  <c r="H61" i="6"/>
  <c r="G71" i="6"/>
  <c r="J71" i="6" s="1"/>
  <c r="H35" i="6"/>
  <c r="F60" i="6"/>
  <c r="E72" i="6"/>
  <c r="F96" i="6"/>
  <c r="J96" i="6" s="1"/>
  <c r="C75" i="38"/>
  <c r="E75" i="38" s="1"/>
  <c r="C111" i="38"/>
  <c r="D147" i="38"/>
  <c r="D63" i="38"/>
  <c r="E62" i="6"/>
  <c r="F86" i="6"/>
  <c r="I86" i="6" s="1"/>
  <c r="J38" i="6"/>
  <c r="K31" i="43"/>
  <c r="K29" i="46"/>
  <c r="K30" i="45"/>
  <c r="L29" i="45"/>
  <c r="K31" i="48"/>
  <c r="K28" i="47"/>
  <c r="M30" i="43"/>
  <c r="K27" i="44"/>
  <c r="J27" i="44"/>
  <c r="M31" i="44"/>
  <c r="L27" i="44"/>
  <c r="H95" i="6"/>
  <c r="K95" i="6" s="1"/>
  <c r="H71" i="6"/>
  <c r="H47" i="6"/>
  <c r="K47" i="6" s="1"/>
  <c r="H107" i="6"/>
  <c r="K107" i="6" s="1"/>
  <c r="G83" i="6"/>
  <c r="J83" i="6" s="1"/>
  <c r="G59" i="6"/>
  <c r="J59" i="6" s="1"/>
  <c r="G35" i="6"/>
  <c r="J35" i="6" s="1"/>
  <c r="E84" i="6"/>
  <c r="E36" i="6"/>
  <c r="F72" i="6"/>
  <c r="J72" i="6" s="1"/>
  <c r="E96" i="6"/>
  <c r="E48" i="6"/>
  <c r="I48" i="6" s="1"/>
  <c r="F84" i="6"/>
  <c r="F36" i="6"/>
  <c r="J36" i="6" s="1"/>
  <c r="G97" i="6"/>
  <c r="J97" i="6" s="1"/>
  <c r="H73" i="6"/>
  <c r="K73" i="6" s="1"/>
  <c r="H49" i="6"/>
  <c r="H109" i="6"/>
  <c r="K109" i="6" s="1"/>
  <c r="G85" i="6"/>
  <c r="K85" i="6" s="1"/>
  <c r="G61" i="6"/>
  <c r="J61" i="6" s="1"/>
  <c r="G37" i="6"/>
  <c r="K37" i="6" s="1"/>
  <c r="F74" i="6"/>
  <c r="F110" i="6"/>
  <c r="E38" i="6"/>
  <c r="I38" i="6" s="1"/>
  <c r="E50" i="6"/>
  <c r="I50" i="6" s="1"/>
  <c r="F62" i="6"/>
  <c r="J62" i="6" s="1"/>
  <c r="F98" i="6"/>
  <c r="J98" i="6" s="1"/>
  <c r="E110" i="6"/>
  <c r="J27" i="45"/>
  <c r="K27" i="45"/>
  <c r="K31" i="45"/>
  <c r="J31" i="45"/>
  <c r="K28" i="49"/>
  <c r="J28" i="49"/>
  <c r="J101" i="6"/>
  <c r="K66" i="6"/>
  <c r="E82" i="38"/>
  <c r="E46" i="38"/>
  <c r="I69" i="6"/>
  <c r="J70" i="6"/>
  <c r="J109" i="6"/>
  <c r="I108" i="6"/>
  <c r="G32" i="23"/>
  <c r="G34" i="23"/>
  <c r="I34" i="23"/>
  <c r="G36" i="23"/>
  <c r="G38" i="23"/>
  <c r="I40" i="23"/>
  <c r="H41" i="23"/>
  <c r="H43" i="23"/>
  <c r="G44" i="23"/>
  <c r="I44" i="23"/>
  <c r="G46" i="23"/>
  <c r="G48" i="23"/>
  <c r="G50" i="23"/>
  <c r="I47" i="6"/>
  <c r="I95" i="6"/>
  <c r="I35" i="6"/>
  <c r="I107" i="6"/>
  <c r="K36" i="6"/>
  <c r="L31" i="44"/>
  <c r="M27" i="44"/>
  <c r="K28" i="44"/>
  <c r="K29" i="44"/>
  <c r="M29" i="44"/>
  <c r="K30" i="44"/>
  <c r="K27" i="43"/>
  <c r="L28" i="43"/>
  <c r="K29" i="43"/>
  <c r="M29" i="43"/>
  <c r="K30" i="43"/>
  <c r="M31" i="43"/>
  <c r="M27" i="45"/>
  <c r="K28" i="45"/>
  <c r="K29" i="45"/>
  <c r="M30" i="45"/>
  <c r="L31" i="45"/>
  <c r="M31" i="45"/>
  <c r="L28" i="49"/>
  <c r="K29" i="49"/>
  <c r="J27" i="46"/>
  <c r="L27" i="46"/>
  <c r="M27" i="46"/>
  <c r="J28" i="46"/>
  <c r="L29" i="46"/>
  <c r="K30" i="46"/>
  <c r="M30" i="46"/>
  <c r="K27" i="47"/>
  <c r="L27" i="47"/>
  <c r="L28" i="47"/>
  <c r="K29" i="47"/>
  <c r="J30" i="47"/>
  <c r="K30" i="47"/>
  <c r="M30" i="47"/>
  <c r="J27" i="48"/>
  <c r="L27" i="48"/>
  <c r="M27" i="48"/>
  <c r="K28" i="48"/>
  <c r="L28" i="48"/>
  <c r="L29" i="48"/>
  <c r="L30" i="48"/>
  <c r="L31" i="48"/>
  <c r="M31" i="48"/>
  <c r="J27" i="33"/>
  <c r="L27" i="33"/>
  <c r="M27" i="33"/>
  <c r="K28" i="33"/>
  <c r="M28" i="33"/>
  <c r="M29" i="33"/>
  <c r="K30" i="33"/>
  <c r="L30" i="33"/>
  <c r="C28" i="34"/>
  <c r="D40" i="34"/>
  <c r="D52" i="34"/>
  <c r="D64" i="34"/>
  <c r="D76" i="34"/>
  <c r="D88" i="34"/>
  <c r="D100" i="34"/>
  <c r="C29" i="34"/>
  <c r="F29" i="34"/>
  <c r="G29" i="34" s="1"/>
  <c r="C41" i="34"/>
  <c r="F41" i="34"/>
  <c r="G41" i="34" s="1"/>
  <c r="C53" i="34"/>
  <c r="F53" i="34"/>
  <c r="G53" i="34" s="1"/>
  <c r="C65" i="34"/>
  <c r="F65" i="34"/>
  <c r="G65" i="34" s="1"/>
  <c r="C77" i="34"/>
  <c r="F77" i="34"/>
  <c r="G77" i="34" s="1"/>
  <c r="C89" i="34"/>
  <c r="F89" i="34"/>
  <c r="G89" i="34" s="1"/>
  <c r="C101" i="34"/>
  <c r="F101" i="34"/>
  <c r="G101" i="34" s="1"/>
  <c r="D30" i="34"/>
  <c r="E30" i="34" s="1"/>
  <c r="D42" i="34"/>
  <c r="E42" i="34" s="1"/>
  <c r="D54" i="34"/>
  <c r="E54" i="34" s="1"/>
  <c r="D66" i="34"/>
  <c r="E66" i="34" s="1"/>
  <c r="D78" i="34"/>
  <c r="E78" i="34" s="1"/>
  <c r="D90" i="34"/>
  <c r="E90" i="34" s="1"/>
  <c r="D102" i="34"/>
  <c r="E102" i="34" s="1"/>
  <c r="C31" i="34"/>
  <c r="E31" i="34" s="1"/>
  <c r="F31" i="34"/>
  <c r="G31" i="34" s="1"/>
  <c r="C43" i="34"/>
  <c r="E43" i="34" s="1"/>
  <c r="F43" i="34"/>
  <c r="G43" i="34" s="1"/>
  <c r="C55" i="34"/>
  <c r="E55" i="34" s="1"/>
  <c r="F55" i="34"/>
  <c r="G55" i="34" s="1"/>
  <c r="C67" i="34"/>
  <c r="E67" i="34" s="1"/>
  <c r="F67" i="34"/>
  <c r="G67" i="34" s="1"/>
  <c r="C79" i="34"/>
  <c r="E79" i="34" s="1"/>
  <c r="F79" i="34"/>
  <c r="G79" i="34" s="1"/>
  <c r="C91" i="34"/>
  <c r="E91" i="34" s="1"/>
  <c r="F91" i="34"/>
  <c r="G91" i="34" s="1"/>
  <c r="C103" i="34"/>
  <c r="E103" i="34" s="1"/>
  <c r="F103" i="34"/>
  <c r="G103" i="34" s="1"/>
  <c r="D32" i="34"/>
  <c r="D44" i="34"/>
  <c r="D56" i="34"/>
  <c r="D68" i="34"/>
  <c r="D80" i="34"/>
  <c r="D92" i="34"/>
  <c r="D104" i="34"/>
  <c r="C33" i="34"/>
  <c r="F33" i="34"/>
  <c r="G33" i="34" s="1"/>
  <c r="C45" i="34"/>
  <c r="F45" i="34"/>
  <c r="G45" i="34" s="1"/>
  <c r="C57" i="34"/>
  <c r="F57" i="34"/>
  <c r="G57" i="34" s="1"/>
  <c r="C69" i="34"/>
  <c r="F69" i="34"/>
  <c r="G69" i="34" s="1"/>
  <c r="C81" i="34"/>
  <c r="F81" i="34"/>
  <c r="G81" i="34" s="1"/>
  <c r="C93" i="34"/>
  <c r="F93" i="34"/>
  <c r="G93" i="34" s="1"/>
  <c r="C105" i="34"/>
  <c r="F105" i="34"/>
  <c r="G105" i="34" s="1"/>
  <c r="D34" i="34"/>
  <c r="E34" i="34" s="1"/>
  <c r="D46" i="34"/>
  <c r="E46" i="34" s="1"/>
  <c r="D58" i="34"/>
  <c r="E58" i="34" s="1"/>
  <c r="D70" i="34"/>
  <c r="E70" i="34" s="1"/>
  <c r="D82" i="34"/>
  <c r="E82" i="34" s="1"/>
  <c r="D94" i="34"/>
  <c r="E94" i="34" s="1"/>
  <c r="D106" i="34"/>
  <c r="E106" i="34" s="1"/>
  <c r="C35" i="34"/>
  <c r="E35" i="34" s="1"/>
  <c r="F35" i="34"/>
  <c r="G35" i="34" s="1"/>
  <c r="C47" i="34"/>
  <c r="E47" i="34" s="1"/>
  <c r="F47" i="34"/>
  <c r="G47" i="34" s="1"/>
  <c r="C59" i="34"/>
  <c r="E59" i="34" s="1"/>
  <c r="F59" i="34"/>
  <c r="G59" i="34" s="1"/>
  <c r="C71" i="34"/>
  <c r="E71" i="34" s="1"/>
  <c r="F71" i="34"/>
  <c r="G71" i="34" s="1"/>
  <c r="C83" i="34"/>
  <c r="E83" i="34" s="1"/>
  <c r="F83" i="34"/>
  <c r="G83" i="34" s="1"/>
  <c r="C95" i="34"/>
  <c r="E95" i="34" s="1"/>
  <c r="F95" i="34"/>
  <c r="G95" i="34" s="1"/>
  <c r="C107" i="34"/>
  <c r="E107" i="34" s="1"/>
  <c r="F107" i="34"/>
  <c r="G107" i="34" s="1"/>
  <c r="D36" i="34"/>
  <c r="D48" i="34"/>
  <c r="D60" i="34"/>
  <c r="D72" i="34"/>
  <c r="D84" i="34"/>
  <c r="D96" i="34"/>
  <c r="D108" i="34"/>
  <c r="C37" i="34"/>
  <c r="F37" i="34"/>
  <c r="G37" i="34" s="1"/>
  <c r="C49" i="34"/>
  <c r="F49" i="34"/>
  <c r="G49" i="34" s="1"/>
  <c r="C61" i="34"/>
  <c r="F61" i="34"/>
  <c r="G61" i="34" s="1"/>
  <c r="C73" i="34"/>
  <c r="F73" i="34"/>
  <c r="G73" i="34" s="1"/>
  <c r="C85" i="34"/>
  <c r="F85" i="34"/>
  <c r="G85" i="34" s="1"/>
  <c r="C97" i="34"/>
  <c r="F97" i="34"/>
  <c r="G97" i="34" s="1"/>
  <c r="C109" i="34"/>
  <c r="F109" i="34"/>
  <c r="G109" i="34" s="1"/>
  <c r="D38" i="34"/>
  <c r="E38" i="34" s="1"/>
  <c r="D50" i="34"/>
  <c r="E50" i="34" s="1"/>
  <c r="D62" i="34"/>
  <c r="E62" i="34" s="1"/>
  <c r="D74" i="34"/>
  <c r="E74" i="34" s="1"/>
  <c r="D86" i="34"/>
  <c r="E86" i="34" s="1"/>
  <c r="D98" i="34"/>
  <c r="E98" i="34" s="1"/>
  <c r="D110" i="34"/>
  <c r="E110" i="34" s="1"/>
  <c r="C39" i="34"/>
  <c r="E39" i="34" s="1"/>
  <c r="F39" i="34"/>
  <c r="G39" i="34" s="1"/>
  <c r="C51" i="34"/>
  <c r="E51" i="34" s="1"/>
  <c r="F51" i="34"/>
  <c r="G51" i="34" s="1"/>
  <c r="C63" i="34"/>
  <c r="E63" i="34" s="1"/>
  <c r="F63" i="34"/>
  <c r="G63" i="34" s="1"/>
  <c r="C75" i="34"/>
  <c r="E75" i="34" s="1"/>
  <c r="F75" i="34"/>
  <c r="G75" i="34" s="1"/>
  <c r="C87" i="34"/>
  <c r="E87" i="34" s="1"/>
  <c r="F87" i="34"/>
  <c r="G87" i="34" s="1"/>
  <c r="C99" i="34"/>
  <c r="E99" i="34" s="1"/>
  <c r="F99" i="34"/>
  <c r="G99" i="34" s="1"/>
  <c r="C111" i="34"/>
  <c r="E111" i="34" s="1"/>
  <c r="F111" i="34"/>
  <c r="G111" i="34" s="1"/>
  <c r="M28" i="46"/>
  <c r="L28" i="46"/>
  <c r="M29" i="47"/>
  <c r="L29" i="47"/>
  <c r="L29" i="33"/>
  <c r="K29" i="33"/>
  <c r="M27" i="49"/>
  <c r="L27" i="49"/>
  <c r="I65" i="6"/>
  <c r="J54" i="6"/>
  <c r="I109" i="6"/>
  <c r="J47" i="6"/>
  <c r="J27" i="47"/>
  <c r="K28" i="46"/>
  <c r="J28" i="48"/>
  <c r="J30" i="33"/>
  <c r="J29" i="47"/>
  <c r="K27" i="46"/>
  <c r="K29" i="48"/>
  <c r="M30" i="48"/>
  <c r="H48" i="23"/>
  <c r="G49" i="23"/>
  <c r="H50" i="23"/>
  <c r="I51" i="23"/>
  <c r="F110" i="34"/>
  <c r="G110" i="34" s="1"/>
  <c r="D109" i="34"/>
  <c r="E109" i="34" s="1"/>
  <c r="C108" i="34"/>
  <c r="F106" i="34"/>
  <c r="G106" i="34" s="1"/>
  <c r="D105" i="34"/>
  <c r="C104" i="34"/>
  <c r="F102" i="34"/>
  <c r="G102" i="34" s="1"/>
  <c r="D101" i="34"/>
  <c r="C100" i="34"/>
  <c r="F98" i="34"/>
  <c r="G98" i="34" s="1"/>
  <c r="D97" i="34"/>
  <c r="C96" i="34"/>
  <c r="F94" i="34"/>
  <c r="G94" i="34" s="1"/>
  <c r="D93" i="34"/>
  <c r="C92" i="34"/>
  <c r="F90" i="34"/>
  <c r="G90" i="34" s="1"/>
  <c r="D89" i="34"/>
  <c r="C88" i="34"/>
  <c r="F86" i="34"/>
  <c r="G86" i="34" s="1"/>
  <c r="D85" i="34"/>
  <c r="C84" i="34"/>
  <c r="F82" i="34"/>
  <c r="G82" i="34" s="1"/>
  <c r="D81" i="34"/>
  <c r="C80" i="34"/>
  <c r="F78" i="34"/>
  <c r="G78" i="34" s="1"/>
  <c r="D77" i="34"/>
  <c r="C76" i="34"/>
  <c r="F74" i="34"/>
  <c r="G74" i="34" s="1"/>
  <c r="D73" i="34"/>
  <c r="C72" i="34"/>
  <c r="F70" i="34"/>
  <c r="G70" i="34" s="1"/>
  <c r="D69" i="34"/>
  <c r="C68" i="34"/>
  <c r="F66" i="34"/>
  <c r="G66" i="34" s="1"/>
  <c r="D65" i="34"/>
  <c r="C64" i="34"/>
  <c r="F62" i="34"/>
  <c r="G62" i="34" s="1"/>
  <c r="D61" i="34"/>
  <c r="C60" i="34"/>
  <c r="F58" i="34"/>
  <c r="G58" i="34" s="1"/>
  <c r="D57" i="34"/>
  <c r="C56" i="34"/>
  <c r="F54" i="34"/>
  <c r="G54" i="34" s="1"/>
  <c r="D53" i="34"/>
  <c r="C52" i="34"/>
  <c r="F50" i="34"/>
  <c r="G50" i="34" s="1"/>
  <c r="D49" i="34"/>
  <c r="C48" i="34"/>
  <c r="F46" i="34"/>
  <c r="G46" i="34" s="1"/>
  <c r="D45" i="34"/>
  <c r="C44" i="34"/>
  <c r="F42" i="34"/>
  <c r="G42" i="34" s="1"/>
  <c r="D41" i="34"/>
  <c r="C40" i="34"/>
  <c r="F38" i="34"/>
  <c r="G38" i="34" s="1"/>
  <c r="D37" i="34"/>
  <c r="C36" i="34"/>
  <c r="F34" i="34"/>
  <c r="G34" i="34" s="1"/>
  <c r="D33" i="34"/>
  <c r="C32" i="34"/>
  <c r="F30" i="34"/>
  <c r="G30" i="34" s="1"/>
  <c r="D29" i="34"/>
  <c r="D28" i="34"/>
  <c r="E77" i="38"/>
  <c r="E52" i="38"/>
  <c r="K88" i="6"/>
  <c r="E44" i="38"/>
  <c r="K41" i="6"/>
  <c r="I30" i="6"/>
  <c r="J63" i="6"/>
  <c r="J76" i="6"/>
  <c r="J87" i="6"/>
  <c r="K76" i="6"/>
  <c r="I99" i="6"/>
  <c r="I79" i="6"/>
  <c r="I76" i="6"/>
  <c r="E43" i="38"/>
  <c r="I31" i="6"/>
  <c r="I91" i="6"/>
  <c r="J52" i="6"/>
  <c r="I103" i="6"/>
  <c r="J82" i="6"/>
  <c r="K87" i="6"/>
  <c r="J40" i="6"/>
  <c r="J88" i="6"/>
  <c r="K64" i="6"/>
  <c r="K100" i="6"/>
  <c r="I53" i="6"/>
  <c r="I77" i="6"/>
  <c r="I105" i="6"/>
  <c r="I57" i="6"/>
  <c r="I45" i="6"/>
  <c r="I93" i="6"/>
  <c r="K46" i="6"/>
  <c r="K70" i="6"/>
  <c r="K34" i="6"/>
  <c r="J50" i="6"/>
  <c r="E137" i="38"/>
  <c r="I27" i="6"/>
  <c r="I55" i="6"/>
  <c r="K67" i="6"/>
  <c r="I34" i="6"/>
  <c r="I59" i="6"/>
  <c r="J107" i="6"/>
  <c r="I61" i="6"/>
  <c r="K72" i="6"/>
  <c r="E102" i="38"/>
  <c r="E90" i="38"/>
  <c r="J27" i="6"/>
  <c r="J75" i="6"/>
  <c r="J53" i="6"/>
  <c r="I101" i="6"/>
  <c r="K40" i="6"/>
  <c r="I68" i="6"/>
  <c r="K44" i="6"/>
  <c r="K92" i="6"/>
  <c r="J106" i="6"/>
  <c r="I83" i="6"/>
  <c r="K101" i="6"/>
  <c r="I81" i="6"/>
  <c r="E103" i="38"/>
  <c r="I63" i="6"/>
  <c r="I75" i="6"/>
  <c r="K52" i="6"/>
  <c r="I41" i="6"/>
  <c r="I67" i="6"/>
  <c r="K51" i="6"/>
  <c r="K63" i="6"/>
  <c r="I54" i="6"/>
  <c r="I39" i="6"/>
  <c r="K28" i="6"/>
  <c r="E86" i="38" l="1"/>
  <c r="K33" i="6"/>
  <c r="K39" i="6"/>
  <c r="K43" i="6"/>
  <c r="J86" i="6"/>
  <c r="E147" i="38"/>
  <c r="K59" i="6"/>
  <c r="E33" i="34"/>
  <c r="E89" i="34"/>
  <c r="E100" i="38"/>
  <c r="E105" i="38"/>
  <c r="E44" i="34"/>
  <c r="I28" i="6"/>
  <c r="I102" i="6"/>
  <c r="J64" i="6"/>
  <c r="E49" i="34"/>
  <c r="E33" i="38"/>
  <c r="K45" i="6"/>
  <c r="E81" i="34"/>
  <c r="I36" i="6"/>
  <c r="K29" i="6"/>
  <c r="E34" i="38"/>
  <c r="K103" i="6"/>
  <c r="K99" i="6"/>
  <c r="E68" i="34"/>
  <c r="E57" i="34"/>
  <c r="E65" i="34"/>
  <c r="E93" i="34"/>
  <c r="E53" i="34"/>
  <c r="K35" i="6"/>
  <c r="E77" i="34"/>
  <c r="E79" i="38"/>
  <c r="J81" i="6"/>
  <c r="I80" i="6"/>
  <c r="J93" i="6"/>
  <c r="J37" i="6"/>
  <c r="K91" i="6"/>
  <c r="E29" i="34"/>
  <c r="E40" i="34"/>
  <c r="E64" i="34"/>
  <c r="E69" i="34"/>
  <c r="I46" i="6"/>
  <c r="E96" i="34"/>
  <c r="E94" i="38"/>
  <c r="E41" i="34"/>
  <c r="E73" i="34"/>
  <c r="E105" i="34"/>
  <c r="J65" i="6"/>
  <c r="E83" i="38"/>
  <c r="E92" i="34"/>
  <c r="E48" i="34"/>
  <c r="E97" i="34"/>
  <c r="K77" i="6"/>
  <c r="E130" i="38"/>
  <c r="E45" i="34"/>
  <c r="E88" i="34"/>
  <c r="E61" i="34"/>
  <c r="E72" i="34"/>
  <c r="K49" i="6"/>
  <c r="E92" i="38"/>
  <c r="E37" i="34"/>
  <c r="E101" i="34"/>
  <c r="E85" i="34"/>
  <c r="E89" i="38"/>
  <c r="E121" i="38"/>
  <c r="E133" i="38"/>
  <c r="I96" i="6"/>
  <c r="I72" i="6"/>
  <c r="J105" i="6"/>
  <c r="E28" i="34"/>
  <c r="E60" i="34"/>
  <c r="K83" i="6"/>
  <c r="I98" i="6"/>
  <c r="J85" i="6"/>
  <c r="K97" i="6"/>
  <c r="E111" i="38"/>
  <c r="E32" i="38"/>
  <c r="K89" i="6"/>
  <c r="I66" i="6"/>
  <c r="E117" i="38"/>
  <c r="E68" i="38"/>
  <c r="E54" i="38"/>
  <c r="E123" i="38"/>
  <c r="I100" i="6"/>
  <c r="I110" i="6"/>
  <c r="J110" i="6"/>
  <c r="J84" i="6"/>
  <c r="I84" i="6"/>
  <c r="J60" i="6"/>
  <c r="I60" i="6"/>
  <c r="J32" i="6"/>
  <c r="I32" i="6"/>
  <c r="I90" i="6"/>
  <c r="J90" i="6"/>
  <c r="E108" i="34"/>
  <c r="E84" i="34"/>
  <c r="E36" i="34"/>
  <c r="E104" i="34"/>
  <c r="E80" i="34"/>
  <c r="E56" i="34"/>
  <c r="E32" i="34"/>
  <c r="E100" i="34"/>
  <c r="E76" i="34"/>
  <c r="E52" i="34"/>
  <c r="K71" i="6"/>
  <c r="E110" i="38"/>
  <c r="E47" i="38"/>
  <c r="K55" i="6"/>
  <c r="J100" i="6"/>
  <c r="E42" i="38"/>
  <c r="E29" i="38"/>
  <c r="E63" i="38"/>
  <c r="E73" i="38"/>
  <c r="J74" i="6"/>
  <c r="I74" i="6"/>
  <c r="I62" i="6"/>
  <c r="K61" i="6"/>
  <c r="E97" i="38"/>
  <c r="I58" i="6"/>
  <c r="J58" i="6"/>
  <c r="I104" i="6"/>
  <c r="E143" i="38"/>
  <c r="E69" i="38"/>
  <c r="E78" i="38"/>
  <c r="E125" i="38"/>
  <c r="K27" i="31" l="1"/>
  <c r="L27" i="31"/>
  <c r="J30" i="31"/>
  <c r="K30" i="31"/>
  <c r="L30" i="31"/>
  <c r="J36" i="31"/>
  <c r="L31" i="31"/>
  <c r="K36" i="31"/>
  <c r="L43" i="31"/>
  <c r="J43" i="31"/>
  <c r="K42" i="31"/>
  <c r="L38" i="31"/>
  <c r="J38" i="31"/>
  <c r="J49" i="31"/>
  <c r="K37" i="31"/>
  <c r="K43" i="31"/>
  <c r="K49" i="31"/>
  <c r="K32" i="31"/>
  <c r="J47" i="31"/>
  <c r="L53" i="31"/>
  <c r="L36" i="31"/>
  <c r="K47" i="31"/>
  <c r="K31" i="31"/>
  <c r="K48" i="31"/>
  <c r="L41" i="31"/>
  <c r="J37" i="31"/>
  <c r="J35" i="31"/>
  <c r="K53" i="31"/>
  <c r="E34" i="31"/>
  <c r="L47" i="31"/>
  <c r="H40" i="31"/>
  <c r="L44" i="31"/>
  <c r="L42" i="31"/>
  <c r="G29" i="31"/>
  <c r="J44" i="31"/>
  <c r="G46" i="31"/>
  <c r="E40" i="31"/>
  <c r="J41" i="31"/>
  <c r="J27" i="31"/>
  <c r="L35" i="31"/>
  <c r="H34" i="31"/>
  <c r="E29" i="31"/>
  <c r="E46" i="31"/>
  <c r="K44" i="31"/>
  <c r="L48" i="31"/>
  <c r="J48" i="31"/>
  <c r="J53" i="31"/>
  <c r="K41" i="31"/>
  <c r="G40" i="31"/>
  <c r="F46" i="31"/>
  <c r="J31" i="31"/>
  <c r="F29" i="31"/>
  <c r="F34" i="31"/>
  <c r="H46" i="31"/>
  <c r="J42" i="31"/>
  <c r="L49" i="31"/>
  <c r="K38" i="31"/>
  <c r="L37" i="31"/>
  <c r="G34" i="31"/>
  <c r="K35" i="31"/>
  <c r="J32" i="31"/>
  <c r="H29" i="31"/>
  <c r="L32" i="31"/>
  <c r="F40" i="31"/>
  <c r="J34" i="31" l="1"/>
  <c r="E51" i="31"/>
  <c r="L40" i="31"/>
  <c r="K34" i="31"/>
  <c r="L46" i="31"/>
  <c r="J40" i="31"/>
  <c r="H51" i="31"/>
  <c r="J46" i="31"/>
  <c r="L29" i="31"/>
  <c r="F51" i="31"/>
  <c r="K46" i="31"/>
  <c r="L34" i="31"/>
  <c r="G51" i="31"/>
  <c r="K40" i="31"/>
  <c r="K29" i="31"/>
  <c r="J29" i="31"/>
  <c r="J51" i="31" l="1"/>
  <c r="K51" i="31"/>
  <c r="L51" i="31"/>
  <c r="J36" i="24"/>
  <c r="J42" i="24"/>
  <c r="J32" i="24"/>
  <c r="I34" i="24"/>
  <c r="I44" i="24"/>
  <c r="I27" i="24"/>
  <c r="J44" i="24"/>
  <c r="D47" i="24"/>
  <c r="H48" i="24"/>
  <c r="H32" i="24"/>
  <c r="J48" i="24"/>
  <c r="I36" i="24"/>
  <c r="I41" i="24"/>
  <c r="I30" i="24"/>
  <c r="H44" i="24"/>
  <c r="H39" i="24"/>
  <c r="I37" i="24"/>
  <c r="J41" i="24"/>
  <c r="I40" i="24"/>
  <c r="I46" i="24"/>
  <c r="H43" i="24"/>
  <c r="J45" i="24"/>
  <c r="J39" i="24"/>
  <c r="J38" i="24"/>
  <c r="H42" i="24"/>
  <c r="J46" i="24"/>
  <c r="I42" i="24"/>
  <c r="I32" i="24"/>
  <c r="I45" i="24"/>
  <c r="I39" i="24"/>
  <c r="I38" i="24"/>
  <c r="J29" i="24"/>
  <c r="J28" i="24"/>
  <c r="I28" i="24"/>
  <c r="J27" i="24"/>
  <c r="H40" i="24"/>
  <c r="H33" i="24"/>
  <c r="J37" i="24"/>
  <c r="J43" i="24"/>
  <c r="J33" i="24"/>
  <c r="H45" i="24"/>
  <c r="H36" i="24"/>
  <c r="I48" i="24"/>
  <c r="E47" i="24"/>
  <c r="I35" i="24"/>
  <c r="H41" i="24"/>
  <c r="J40" i="24"/>
  <c r="J35" i="24"/>
  <c r="I43" i="24"/>
  <c r="I33" i="24"/>
  <c r="J31" i="24"/>
  <c r="J30" i="24"/>
  <c r="H30" i="24"/>
  <c r="H29" i="24"/>
  <c r="I29" i="24"/>
  <c r="H27" i="24"/>
  <c r="C47" i="24"/>
  <c r="H46" i="24"/>
  <c r="F47" i="24"/>
  <c r="H34" i="24"/>
  <c r="J34" i="24"/>
  <c r="H37" i="24"/>
  <c r="H35" i="24"/>
  <c r="H31" i="24"/>
  <c r="I31" i="24"/>
  <c r="H38" i="24"/>
  <c r="H28" i="24"/>
  <c r="K28" i="24" s="1"/>
  <c r="K46" i="24" l="1"/>
  <c r="K45" i="24"/>
  <c r="K35" i="24"/>
  <c r="K44" i="24"/>
  <c r="K38" i="24"/>
  <c r="K37" i="24"/>
  <c r="K27" i="24"/>
  <c r="K41" i="24"/>
  <c r="K36" i="24"/>
  <c r="K30" i="24"/>
  <c r="K33" i="24"/>
  <c r="K42" i="24"/>
  <c r="K43" i="24"/>
  <c r="K31" i="24"/>
  <c r="K34" i="24"/>
  <c r="K29" i="24"/>
  <c r="K40" i="24"/>
  <c r="K39" i="24"/>
  <c r="K32" i="24"/>
  <c r="I47" i="24"/>
  <c r="J47" i="24"/>
  <c r="H47" i="24"/>
</calcChain>
</file>

<file path=xl/sharedStrings.xml><?xml version="1.0" encoding="utf-8"?>
<sst xmlns="http://schemas.openxmlformats.org/spreadsheetml/2006/main" count="796" uniqueCount="406">
  <si>
    <t>Forecast</t>
  </si>
  <si>
    <t>Annual</t>
  </si>
  <si>
    <t>Month</t>
  </si>
  <si>
    <t>WTI</t>
  </si>
  <si>
    <t>Retail</t>
  </si>
  <si>
    <t>Gasoline</t>
  </si>
  <si>
    <t>Residential</t>
  </si>
  <si>
    <t>Henry Hub</t>
  </si>
  <si>
    <t>Price</t>
  </si>
  <si>
    <t>Annual Growth</t>
  </si>
  <si>
    <t>Total</t>
  </si>
  <si>
    <t>Other</t>
  </si>
  <si>
    <t>Total Percent Change</t>
  </si>
  <si>
    <t>Low</t>
  </si>
  <si>
    <t>High</t>
  </si>
  <si>
    <t>Growth</t>
  </si>
  <si>
    <t>Average</t>
  </si>
  <si>
    <t>Year</t>
  </si>
  <si>
    <t>FSU and Eastern Europe</t>
  </si>
  <si>
    <t>Diesel</t>
  </si>
  <si>
    <t>Energy</t>
  </si>
  <si>
    <t>Expenditures</t>
  </si>
  <si>
    <t>as % of GDP</t>
  </si>
  <si>
    <t>Range</t>
  </si>
  <si>
    <t>Supply</t>
  </si>
  <si>
    <t>World</t>
  </si>
  <si>
    <t>China</t>
  </si>
  <si>
    <t>U.S.</t>
  </si>
  <si>
    <t>Demand</t>
  </si>
  <si>
    <t>Non-OPEC</t>
  </si>
  <si>
    <t>Quarter</t>
  </si>
  <si>
    <t>Capacity</t>
  </si>
  <si>
    <t>Return to Contents</t>
  </si>
  <si>
    <t>Region / Country</t>
  </si>
  <si>
    <t>OPEC Countries</t>
  </si>
  <si>
    <t>North America</t>
  </si>
  <si>
    <t xml:space="preserve">   Canada</t>
  </si>
  <si>
    <t xml:space="preserve">   Mexico</t>
  </si>
  <si>
    <t xml:space="preserve">   United States</t>
  </si>
  <si>
    <t>Russia and Caspian Sea</t>
  </si>
  <si>
    <t xml:space="preserve">   Azerbaijan</t>
  </si>
  <si>
    <t xml:space="preserve">   Kazakhstan</t>
  </si>
  <si>
    <t xml:space="preserve">   Russia</t>
  </si>
  <si>
    <t>Latin America</t>
  </si>
  <si>
    <t xml:space="preserve">   Argentina</t>
  </si>
  <si>
    <t xml:space="preserve">   Brazil</t>
  </si>
  <si>
    <t xml:space="preserve">   Colombia</t>
  </si>
  <si>
    <t xml:space="preserve">   Other Latin America</t>
  </si>
  <si>
    <t>North Sea</t>
  </si>
  <si>
    <t xml:space="preserve">   Norway</t>
  </si>
  <si>
    <t xml:space="preserve">   United Kingdom</t>
  </si>
  <si>
    <t xml:space="preserve">   Other North Sea</t>
  </si>
  <si>
    <t>Other Non-OPEC</t>
  </si>
  <si>
    <t>World Total</t>
  </si>
  <si>
    <t>Surplus</t>
  </si>
  <si>
    <t>Non-OECD Asia</t>
  </si>
  <si>
    <t>Refiner</t>
  </si>
  <si>
    <t>Cost of Oil</t>
  </si>
  <si>
    <t xml:space="preserve">   Turkmenistan</t>
  </si>
  <si>
    <t>Total Winter</t>
  </si>
  <si>
    <t>Total Summer</t>
  </si>
  <si>
    <t>Coal</t>
  </si>
  <si>
    <t>Petroleum</t>
  </si>
  <si>
    <t>(Million bbls per day)</t>
  </si>
  <si>
    <t>($ per bbl)</t>
  </si>
  <si>
    <t>Change from Previous Year</t>
  </si>
  <si>
    <t>Upper</t>
  </si>
  <si>
    <t>Cooling Degree-Days</t>
  </si>
  <si>
    <t>Heating Degree-Days</t>
  </si>
  <si>
    <t>Stock</t>
  </si>
  <si>
    <t>Level</t>
  </si>
  <si>
    <t>Normal Range for Chart</t>
  </si>
  <si>
    <t>Distillate</t>
  </si>
  <si>
    <t>Natural Gas Prices</t>
  </si>
  <si>
    <t>(Dollars per thousand cubic feet)</t>
  </si>
  <si>
    <t>Annual Consumption (Million barrels per day)</t>
  </si>
  <si>
    <t>Annual Production (Million barrels per day)</t>
  </si>
  <si>
    <t>Consumption Growth (Million barrels per day)</t>
  </si>
  <si>
    <t>Production Growth (Million barrels per day)</t>
  </si>
  <si>
    <t>Inventories (Million barrels)</t>
  </si>
  <si>
    <t>U.S. Working Natural Gas in Storage
(billion cubic feet)</t>
  </si>
  <si>
    <t>Storage</t>
  </si>
  <si>
    <t>Deviation*</t>
  </si>
  <si>
    <t xml:space="preserve">  </t>
  </si>
  <si>
    <t>*</t>
  </si>
  <si>
    <t>Prices (dollars per gallon)</t>
  </si>
  <si>
    <t>Change the confidence interval by entering a</t>
  </si>
  <si>
    <t>percentage between 0% and 100%</t>
  </si>
  <si>
    <t>Historical</t>
  </si>
  <si>
    <t>STEO</t>
  </si>
  <si>
    <t>Settle</t>
  </si>
  <si>
    <t>Implied</t>
  </si>
  <si>
    <t>Days to</t>
  </si>
  <si>
    <t>Confidence Interval</t>
  </si>
  <si>
    <t>Volatility</t>
  </si>
  <si>
    <t>Expiry</t>
  </si>
  <si>
    <t>Lower</t>
  </si>
  <si>
    <t>Where:</t>
  </si>
  <si>
    <t>Total consumption</t>
  </si>
  <si>
    <t>Retail and general industry</t>
  </si>
  <si>
    <t>Coke plants</t>
  </si>
  <si>
    <t>Motor gasoline</t>
  </si>
  <si>
    <t>Jet fuel</t>
  </si>
  <si>
    <t>Distillate fuel</t>
  </si>
  <si>
    <t>Difference</t>
  </si>
  <si>
    <t>Ethanol</t>
  </si>
  <si>
    <t>Production (million barrels per day)</t>
  </si>
  <si>
    <t>Short</t>
  </si>
  <si>
    <t>Tons</t>
  </si>
  <si>
    <t>Electric Power Sector Coal Stocks</t>
  </si>
  <si>
    <t>Nuclear</t>
  </si>
  <si>
    <t>Total Non-OPEC</t>
  </si>
  <si>
    <t>Independent Statistics &amp; Analysis</t>
  </si>
  <si>
    <t>U.S. Energy Information Administration</t>
  </si>
  <si>
    <t>Natural</t>
  </si>
  <si>
    <t>Gas</t>
  </si>
  <si>
    <t>Hydro</t>
  </si>
  <si>
    <t>Generation</t>
  </si>
  <si>
    <t>Sources</t>
  </si>
  <si>
    <t>Power</t>
  </si>
  <si>
    <t>Share of Total Generation</t>
  </si>
  <si>
    <t>Date</t>
  </si>
  <si>
    <t>Production</t>
  </si>
  <si>
    <t>History</t>
  </si>
  <si>
    <t>Crude oil</t>
  </si>
  <si>
    <t>Biodiesel</t>
  </si>
  <si>
    <t>Total Consumption (bcf per day)</t>
  </si>
  <si>
    <t>Consumption (billion cubic feet per day)</t>
  </si>
  <si>
    <t>Electric power</t>
  </si>
  <si>
    <t>Industrial</t>
  </si>
  <si>
    <t>Residential and commercial</t>
  </si>
  <si>
    <t>Consumption Growth (bcf per day)</t>
  </si>
  <si>
    <t>Consumption (million short tons)</t>
  </si>
  <si>
    <t>Consumption Growth (million short tons)</t>
  </si>
  <si>
    <t>Total Consumption (million short tons)</t>
  </si>
  <si>
    <t>Production (million short tons)</t>
  </si>
  <si>
    <t>Production Growth (million short tons)</t>
  </si>
  <si>
    <t>Western region</t>
  </si>
  <si>
    <t>Appalachian region</t>
  </si>
  <si>
    <t>Interior region</t>
  </si>
  <si>
    <t>Total production</t>
  </si>
  <si>
    <t>Total Production (million short tons)</t>
  </si>
  <si>
    <t>Residential sales</t>
  </si>
  <si>
    <t>Industrial sales</t>
  </si>
  <si>
    <t>Direct use of electricity</t>
  </si>
  <si>
    <t>Consumption (million kilowatthours per day)</t>
  </si>
  <si>
    <t>Commercial and transportation</t>
  </si>
  <si>
    <r>
      <t>Annual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(Million metric tons)</t>
    </r>
  </si>
  <si>
    <t>Consumption Growth (million barrels per day)</t>
  </si>
  <si>
    <t>Consumption (million barrels per day)</t>
  </si>
  <si>
    <t>Total Consumption (million bbl/day)</t>
  </si>
  <si>
    <t>OECD*</t>
  </si>
  <si>
    <t>Note: Labels show percentage share of total generation provided by coal and natural gas.</t>
  </si>
  <si>
    <t>Residential Price</t>
  </si>
  <si>
    <t>Federal Gulf of Mexico</t>
  </si>
  <si>
    <t>Net Imports</t>
  </si>
  <si>
    <t>U.S. excluding Gulf of Mexico</t>
  </si>
  <si>
    <t>Production / Imports (billion cubic feet per day)</t>
  </si>
  <si>
    <t>Annual Growth (bcf per day)</t>
  </si>
  <si>
    <t>U.S. Marketed Production (bcf per day)</t>
  </si>
  <si>
    <t>Electricity Generation, All Sectors (thousand megawatthours per day)</t>
  </si>
  <si>
    <t>Geothermal</t>
  </si>
  <si>
    <t>Solar</t>
  </si>
  <si>
    <t>Energy Source</t>
  </si>
  <si>
    <t>U.S. Renewable Energy Supply (Quadrillion Btu)</t>
  </si>
  <si>
    <t>Note: Hydropower excludes pumped storage generation.  Liquid biofuels include ethanol and biodiesel.  Other biomass includes municipal waste from biogenic sources, landfill gas, and other non-wood waste.</t>
  </si>
  <si>
    <t>All fossil fuels</t>
  </si>
  <si>
    <t>Natural gas</t>
  </si>
  <si>
    <t xml:space="preserve">                                                                                                                                                                     </t>
  </si>
  <si>
    <t xml:space="preserve"> </t>
  </si>
  <si>
    <t>Annual Growth (million barrels per day)</t>
  </si>
  <si>
    <t>Middle</t>
  </si>
  <si>
    <t>Hydropower</t>
  </si>
  <si>
    <t>Wood biomass</t>
  </si>
  <si>
    <t>Liquid biofuels</t>
  </si>
  <si>
    <t>Wind power</t>
  </si>
  <si>
    <t>Other biomass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</si>
  <si>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</si>
  <si>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</si>
  <si>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</si>
  <si>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</si>
  <si>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</si>
  <si>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</si>
  <si>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</si>
  <si>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</si>
  <si>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</si>
  <si>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</si>
  <si>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</si>
  <si>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</si>
  <si>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Stock Change</t>
  </si>
  <si>
    <t>and Balance</t>
  </si>
  <si>
    <t>Crude oil price is composite refiner acquisition cost.  Retail prices include state and federal taxes.</t>
  </si>
  <si>
    <t>United States</t>
  </si>
  <si>
    <t>Canada</t>
  </si>
  <si>
    <t>Brazil</t>
  </si>
  <si>
    <t>Colombia</t>
  </si>
  <si>
    <t>Russia</t>
  </si>
  <si>
    <t>Vietnam</t>
  </si>
  <si>
    <t>Kazakhstan</t>
  </si>
  <si>
    <t>Malaysia</t>
  </si>
  <si>
    <t>India</t>
  </si>
  <si>
    <t>Other North Sea</t>
  </si>
  <si>
    <t>Gabon</t>
  </si>
  <si>
    <t>Oman</t>
  </si>
  <si>
    <t>Australia</t>
  </si>
  <si>
    <t>Egypt</t>
  </si>
  <si>
    <t>Azerbaijan</t>
  </si>
  <si>
    <t>United Kingdom</t>
  </si>
  <si>
    <t>Mexico</t>
  </si>
  <si>
    <t>Syria</t>
  </si>
  <si>
    <t>Norway</t>
  </si>
  <si>
    <t>State</t>
  </si>
  <si>
    <t>Region</t>
  </si>
  <si>
    <t>Census Division</t>
  </si>
  <si>
    <t>AK</t>
  </si>
  <si>
    <t>West</t>
  </si>
  <si>
    <t>Pacific</t>
  </si>
  <si>
    <t>AL</t>
  </si>
  <si>
    <t>South</t>
  </si>
  <si>
    <t>East South Central</t>
  </si>
  <si>
    <t>AR</t>
  </si>
  <si>
    <t>West South Central</t>
  </si>
  <si>
    <t>AZ</t>
  </si>
  <si>
    <t>Mountain</t>
  </si>
  <si>
    <t>CA</t>
  </si>
  <si>
    <t>CO</t>
  </si>
  <si>
    <t>CT</t>
  </si>
  <si>
    <t>Northeast</t>
  </si>
  <si>
    <t>New England</t>
  </si>
  <si>
    <t>DC</t>
  </si>
  <si>
    <t>South Atlantic</t>
  </si>
  <si>
    <t>DE</t>
  </si>
  <si>
    <t>FL</t>
  </si>
  <si>
    <t>GA</t>
  </si>
  <si>
    <t>HI</t>
  </si>
  <si>
    <t>IA</t>
  </si>
  <si>
    <t>Midwest</t>
  </si>
  <si>
    <t>West North Central</t>
  </si>
  <si>
    <t>ID</t>
  </si>
  <si>
    <t>IL</t>
  </si>
  <si>
    <t>East North Central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</si>
  <si>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</si>
  <si>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</si>
  <si>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</si>
  <si>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</si>
  <si>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</si>
  <si>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</si>
  <si>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</si>
  <si>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</si>
  <si>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</si>
  <si>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</si>
  <si>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</si>
  <si>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</si>
  <si>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</si>
  <si>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</si>
  <si>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</si>
  <si>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</si>
  <si>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</si>
  <si>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Middle Atlantic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</si>
  <si>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</si>
  <si>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</si>
  <si>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</si>
  <si>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</si>
  <si>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</si>
  <si>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</si>
  <si>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</si>
  <si>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</si>
  <si>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</si>
  <si>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</si>
  <si>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</si>
  <si>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</si>
  <si>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</si>
  <si>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</si>
  <si>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</si>
  <si>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</si>
  <si>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</si>
  <si>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</si>
  <si>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</si>
  <si>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Index</t>
  </si>
  <si>
    <t>Change</t>
  </si>
  <si>
    <t>Real</t>
  </si>
  <si>
    <t>Disposable</t>
  </si>
  <si>
    <t>Income</t>
  </si>
  <si>
    <t>*  Countries belonging to the Organization for Economic Cooperation and Development</t>
  </si>
  <si>
    <t>Consumption</t>
  </si>
  <si>
    <t>Iran</t>
  </si>
  <si>
    <t>Libya</t>
  </si>
  <si>
    <t>Nigeria</t>
  </si>
  <si>
    <t>Iraq</t>
  </si>
  <si>
    <t>Yemen</t>
  </si>
  <si>
    <t>Argentina</t>
  </si>
  <si>
    <t>Indonesia</t>
  </si>
  <si>
    <t>Sudan / S. Sudan</t>
  </si>
  <si>
    <t>See</t>
  </si>
  <si>
    <t>http://www.eia.gov/forecasts/steo/special/pdf/2012_sp_04.pdf</t>
  </si>
  <si>
    <t>for more information</t>
  </si>
  <si>
    <t>Consumption Growth (million kWh per day)</t>
  </si>
  <si>
    <t>(Cents/kWh)</t>
  </si>
  <si>
    <t>Natural gas plant liquids</t>
  </si>
  <si>
    <t>Degree days calculated by applying contemporaneous population weights to state-level data from NOAA.</t>
  </si>
  <si>
    <t>Estimated Unplanned Crude Oil Production Outages million bbls/day)</t>
  </si>
  <si>
    <t>Estimated Unplanned Crude Oil Production Outages (million bbls/day)</t>
  </si>
  <si>
    <t>Sudan/S. Sudan</t>
  </si>
  <si>
    <t>Kuwait</t>
  </si>
  <si>
    <t>Saudi</t>
  </si>
  <si>
    <t>Arabia</t>
  </si>
  <si>
    <t>Total Consumption (million kWh/day)</t>
  </si>
  <si>
    <t>Ghana</t>
  </si>
  <si>
    <t>Countries Included in "Other" Category</t>
  </si>
  <si>
    <t>OECD Commercial Stocks of Crude Oil and Other Liquids</t>
  </si>
  <si>
    <t>Days of</t>
  </si>
  <si>
    <t>Peru</t>
  </si>
  <si>
    <t>Nonhydro</t>
  </si>
  <si>
    <t>Renewables</t>
  </si>
  <si>
    <t>U.S. gasoline and crude oil prices</t>
  </si>
  <si>
    <t>U.S. diesel fuel and crude oil prices</t>
  </si>
  <si>
    <t>Henry hub natural gas price</t>
  </si>
  <si>
    <t>U.S. natural gas prices</t>
  </si>
  <si>
    <t>World liquid fuels</t>
  </si>
  <si>
    <t>World liquid fuels production and consumption balance</t>
  </si>
  <si>
    <t>Estimated unplanned crude oil production outages among OPEC producers</t>
  </si>
  <si>
    <t>Estimated unplanned crude oil production disruptions among non-OPEC producers</t>
  </si>
  <si>
    <t>World liquid fuels consumption</t>
  </si>
  <si>
    <t>World liquid fuels consumption growth</t>
  </si>
  <si>
    <t>World crude oil and liquid fuels production growth</t>
  </si>
  <si>
    <t>Non-OPEC crude oil and liquid fuels production growth</t>
  </si>
  <si>
    <t>OPEC surplus crude oil production capacity</t>
  </si>
  <si>
    <t>OECD commercial stocks of crude oil and other liquids (days of supply)</t>
  </si>
  <si>
    <t>U.S. crude oil and liquid fuels production</t>
  </si>
  <si>
    <t>U.S. commercial crude oil stocks</t>
  </si>
  <si>
    <t>U.S. liquid fuels product supplied growth</t>
  </si>
  <si>
    <t>U.S. gasoline and distillate inventories</t>
  </si>
  <si>
    <t>U.S. natural gas consumption</t>
  </si>
  <si>
    <t>U.S. natural gas production and imports</t>
  </si>
  <si>
    <t>U.S. working natural gas in storage</t>
  </si>
  <si>
    <t>U.S. coal consumption</t>
  </si>
  <si>
    <t>U.S. coal production</t>
  </si>
  <si>
    <t>U.S. electric power sector coal stocks</t>
  </si>
  <si>
    <t>U.S. electricity consumption</t>
  </si>
  <si>
    <t>U.S. residential electricity price</t>
  </si>
  <si>
    <t>U.S. electricity generation by fuel, all sectors</t>
  </si>
  <si>
    <t>U.S. renewable energy supply</t>
  </si>
  <si>
    <t>U.S. carbon dioxide emissions growth</t>
  </si>
  <si>
    <t>U.S. economic assumptions</t>
  </si>
  <si>
    <t>U.S. total industrial production index</t>
  </si>
  <si>
    <t>U.S. disposable income</t>
  </si>
  <si>
    <t>U.S. annual energy expenditures share of gross domestic product</t>
  </si>
  <si>
    <t>U.S. summer cooling degree days</t>
  </si>
  <si>
    <t>U.S. winter heating degree days</t>
  </si>
  <si>
    <t>U.S. census regions and census divisions</t>
  </si>
  <si>
    <t>U.S. renewables and environment</t>
  </si>
  <si>
    <t>U.S. electricity</t>
  </si>
  <si>
    <t>U.S. coal</t>
  </si>
  <si>
    <t>U.S. natural gas</t>
  </si>
  <si>
    <t>U.S. liquid fuels</t>
  </si>
  <si>
    <t>U.S. prices</t>
  </si>
  <si>
    <t>World consumption and non-OPEC production growth</t>
  </si>
  <si>
    <t>West Texas Intermediate (WTI) crude oil price</t>
  </si>
  <si>
    <t>Note: Confidence interval derived from options market information for the 5 trading days ending Feb 2, 2017. Intervals not calculated for months with sparse trading in near-the-money options contracts.</t>
  </si>
  <si>
    <t>Short-Term Energy Outlook Figures, February 2017</t>
  </si>
  <si>
    <t>Short-Term Energy Outlook, February 2017</t>
  </si>
  <si>
    <t>Source: Short-Term Energy Outlook, February 2017.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</si>
  <si>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</si>
  <si>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</si>
  <si>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</si>
  <si>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</si>
  <si>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</si>
  <si>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</si>
  <si>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</si>
  <si>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</si>
  <si>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</si>
  <si>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</si>
  <si>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</si>
  <si>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</si>
  <si>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</si>
  <si>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</si>
  <si>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</si>
  <si>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</si>
  <si>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</si>
  <si>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</si>
  <si>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</si>
  <si>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</si>
  <si>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</si>
  <si>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</si>
  <si>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</si>
  <si>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</si>
  <si>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</si>
  <si>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</si>
  <si>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</si>
  <si>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</si>
  <si>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2006-2016 average</t>
  </si>
  <si>
    <t>2012 - 2016</t>
  </si>
  <si>
    <t>Note:  Colored band around days of supply of crude oil and other liquids stocks represents the range between the minimum and maximum from Jan. 2012 - Dec. 2016.</t>
  </si>
  <si>
    <t>Note:  Colored band around storage levels represents the range between the minimum and maximum from Jan. 2012 - Dec. 2016.</t>
  </si>
  <si>
    <t>Note:  Colored bands around storage levels represent the range between the minimum and maximum from Jan. 2012 - Dec. 2016.</t>
  </si>
  <si>
    <t>Deviation from 2012 - 2016 average</t>
  </si>
  <si>
    <t>2009-2016</t>
  </si>
  <si>
    <t>Note:  Colored band around stock levels represents the range between the minimum and maximum from Jan. 2009 - Dec. 2016.</t>
  </si>
  <si>
    <t>2007-2016 Avg</t>
  </si>
  <si>
    <t>Note: EIA calculations based on from the National Oceanic and Atmospheric Administration data. Horizontal lines indicate each month's prior 10-year average (2007-2016). Projections reflect NOAA's 14-16 month outlook.</t>
  </si>
  <si>
    <t>2014/15</t>
  </si>
  <si>
    <t>2015/16</t>
  </si>
  <si>
    <t>2016/17</t>
  </si>
  <si>
    <t>2017/18</t>
  </si>
  <si>
    <t>2006-2016 Avg</t>
  </si>
  <si>
    <t>Note: EIA calculations based on National Oceanic and Atmospheric Administration (NOAA) data. Horizontal lines indicate each month's prior 10-year average (Oct 2006 - Mar 2016). Projections reflect NOAA's 14-16 month outlook.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</si>
</sst>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mmm\ yyyy"/>
    <numFmt numFmtId="165" formatCode="mmmm\ yyyy"/>
    <numFmt numFmtId="166" formatCode="0.0%"/>
    <numFmt numFmtId="167" formatCode="0.0"/>
    <numFmt numFmtId="168" formatCode="0.000"/>
    <numFmt numFmtId="169" formatCode="#,##0.0"/>
    <numFmt numFmtId="170" formatCode="mm/dd/yy"/>
    <numFmt numFmtId="171" formatCode="[$-409]d\-mmm\-yy;@"/>
    <numFmt numFmtId="172" formatCode="#,##0.000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i/>
      <sz val="10"/>
      <name val="Palatino Linotype"/>
      <family val="1"/>
    </font>
    <font>
      <sz val="18"/>
      <name val="Times New Roman"/>
      <family val="1"/>
    </font>
    <font>
      <b/>
      <sz val="9"/>
      <name val="Arial"/>
      <family val="2"/>
    </font>
    <font>
      <b/>
      <vertAlign val="subscript"/>
      <sz val="10"/>
      <name val="Arial"/>
      <family val="2"/>
    </font>
    <font>
      <sz val="9"/>
      <name val="Arial"/>
      <family val="2"/>
    </font>
    <font>
      <u/>
      <sz val="10"/>
      <color indexed="12"/>
      <name val="Arial"/>
      <family val="2"/>
    </font>
    <font>
      <b/>
      <sz val="14"/>
      <name val="Arial"/>
      <family val="2"/>
    </font>
    <font>
      <u/>
      <sz val="10"/>
      <color rgb="FF3333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  <xf numFmtId="0" fontId="2" fillId="0" borderId="0"/>
    <xf numFmtId="0" fontId="1" fillId="0" borderId="0"/>
  </cellStyleXfs>
  <cellXfs count="227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right"/>
    </xf>
    <xf numFmtId="16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0" borderId="1" xfId="0" applyNumberFormat="1" applyBorder="1" applyAlignment="1">
      <alignment horizontal="right"/>
    </xf>
    <xf numFmtId="0" fontId="0" fillId="0" borderId="0" xfId="0" quotePrefix="1"/>
    <xf numFmtId="14" fontId="0" fillId="0" borderId="0" xfId="0" applyNumberFormat="1"/>
    <xf numFmtId="0" fontId="0" fillId="0" borderId="1" xfId="0" applyBorder="1"/>
    <xf numFmtId="0" fontId="0" fillId="0" borderId="1" xfId="0" applyNumberFormat="1" applyBorder="1"/>
    <xf numFmtId="0" fontId="0" fillId="0" borderId="0" xfId="0" applyNumberFormat="1" applyAlignment="1">
      <alignment horizontal="right"/>
    </xf>
    <xf numFmtId="3" fontId="0" fillId="0" borderId="0" xfId="0" applyNumberFormat="1"/>
    <xf numFmtId="167" fontId="0" fillId="0" borderId="0" xfId="0" applyNumberFormat="1"/>
    <xf numFmtId="166" fontId="0" fillId="0" borderId="0" xfId="0" applyNumberFormat="1"/>
    <xf numFmtId="167" fontId="0" fillId="0" borderId="0" xfId="0" quotePrefix="1" applyNumberFormat="1"/>
    <xf numFmtId="0" fontId="0" fillId="0" borderId="0" xfId="0" applyBorder="1"/>
    <xf numFmtId="0" fontId="0" fillId="0" borderId="0" xfId="0" applyBorder="1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/>
    <xf numFmtId="4" fontId="0" fillId="0" borderId="0" xfId="0" applyNumberFormat="1"/>
    <xf numFmtId="0" fontId="0" fillId="0" borderId="1" xfId="0" applyFill="1" applyBorder="1"/>
    <xf numFmtId="0" fontId="0" fillId="0" borderId="0" xfId="0" applyFill="1"/>
    <xf numFmtId="0" fontId="0" fillId="0" borderId="2" xfId="0" applyBorder="1" applyAlignment="1">
      <alignment horizontal="right"/>
    </xf>
    <xf numFmtId="168" fontId="0" fillId="0" borderId="0" xfId="0" applyNumberFormat="1"/>
    <xf numFmtId="0" fontId="0" fillId="0" borderId="3" xfId="0" applyBorder="1"/>
    <xf numFmtId="0" fontId="3" fillId="0" borderId="0" xfId="1" applyAlignment="1" applyProtection="1"/>
    <xf numFmtId="0" fontId="0" fillId="0" borderId="0" xfId="0" applyAlignment="1"/>
    <xf numFmtId="0" fontId="0" fillId="0" borderId="0" xfId="0" applyAlignment="1">
      <alignment horizontal="left"/>
    </xf>
    <xf numFmtId="168" fontId="0" fillId="0" borderId="0" xfId="0" applyNumberFormat="1" applyAlignment="1"/>
    <xf numFmtId="1" fontId="0" fillId="0" borderId="0" xfId="0" applyNumberFormat="1" applyFill="1"/>
    <xf numFmtId="170" fontId="0" fillId="0" borderId="0" xfId="0" applyNumberFormat="1"/>
    <xf numFmtId="166" fontId="0" fillId="0" borderId="0" xfId="0" applyNumberFormat="1" applyAlignment="1">
      <alignment horizontal="right"/>
    </xf>
    <xf numFmtId="166" fontId="0" fillId="0" borderId="0" xfId="0" applyNumberFormat="1" applyBorder="1" applyAlignment="1">
      <alignment horizontal="right"/>
    </xf>
    <xf numFmtId="1" fontId="6" fillId="0" borderId="0" xfId="0" applyNumberFormat="1" applyFont="1" applyFill="1"/>
    <xf numFmtId="2" fontId="2" fillId="0" borderId="0" xfId="0" applyNumberFormat="1" applyFont="1"/>
    <xf numFmtId="168" fontId="2" fillId="0" borderId="0" xfId="0" applyNumberFormat="1" applyFont="1"/>
    <xf numFmtId="0" fontId="2" fillId="0" borderId="0" xfId="0" applyFont="1"/>
    <xf numFmtId="0" fontId="2" fillId="0" borderId="0" xfId="0" applyFont="1" applyBorder="1" applyAlignment="1">
      <alignment horizontal="right"/>
    </xf>
    <xf numFmtId="166" fontId="2" fillId="0" borderId="0" xfId="0" applyNumberFormat="1" applyFont="1"/>
    <xf numFmtId="2" fontId="0" fillId="0" borderId="1" xfId="0" applyNumberFormat="1" applyBorder="1" applyAlignment="1">
      <alignment horizontal="left"/>
    </xf>
    <xf numFmtId="2" fontId="7" fillId="0" borderId="0" xfId="0" applyNumberFormat="1" applyFont="1" applyAlignment="1">
      <alignment horizontal="right"/>
    </xf>
    <xf numFmtId="2" fontId="7" fillId="0" borderId="1" xfId="0" applyNumberFormat="1" applyFont="1" applyBorder="1" applyAlignment="1">
      <alignment horizontal="right"/>
    </xf>
    <xf numFmtId="0" fontId="7" fillId="0" borderId="1" xfId="0" applyFont="1" applyFill="1" applyBorder="1" applyAlignment="1">
      <alignment horizontal="right"/>
    </xf>
    <xf numFmtId="0" fontId="8" fillId="0" borderId="0" xfId="0" applyFont="1"/>
    <xf numFmtId="0" fontId="8" fillId="0" borderId="1" xfId="0" applyFont="1" applyFill="1" applyBorder="1" applyAlignment="1">
      <alignment horizontal="right"/>
    </xf>
    <xf numFmtId="0" fontId="8" fillId="0" borderId="1" xfId="0" applyFont="1" applyBorder="1"/>
    <xf numFmtId="0" fontId="8" fillId="0" borderId="0" xfId="0" applyFont="1" applyAlignment="1">
      <alignment horizontal="left"/>
    </xf>
    <xf numFmtId="0" fontId="8" fillId="0" borderId="1" xfId="0" applyNumberFormat="1" applyFont="1" applyBorder="1"/>
    <xf numFmtId="0" fontId="8" fillId="0" borderId="0" xfId="0" applyFont="1" applyAlignment="1"/>
    <xf numFmtId="0" fontId="8" fillId="0" borderId="1" xfId="0" applyFont="1" applyBorder="1" applyAlignment="1"/>
    <xf numFmtId="0" fontId="8" fillId="0" borderId="1" xfId="0" applyFont="1" applyBorder="1" applyAlignment="1">
      <alignment horizontal="left"/>
    </xf>
    <xf numFmtId="0" fontId="8" fillId="0" borderId="0" xfId="0" applyFont="1" applyAlignment="1">
      <alignment horizontal="right"/>
    </xf>
    <xf numFmtId="0" fontId="8" fillId="0" borderId="1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" fontId="2" fillId="0" borderId="0" xfId="2" quotePrefix="1" applyNumberFormat="1" applyFont="1"/>
    <xf numFmtId="0" fontId="0" fillId="0" borderId="1" xfId="0" applyFill="1" applyBorder="1" applyAlignment="1">
      <alignment horizontal="center" wrapText="1"/>
    </xf>
    <xf numFmtId="165" fontId="4" fillId="0" borderId="0" xfId="0" applyNumberFormat="1" applyFont="1"/>
    <xf numFmtId="0" fontId="5" fillId="2" borderId="0" xfId="0" applyFont="1" applyFill="1"/>
    <xf numFmtId="0" fontId="0" fillId="2" borderId="0" xfId="0" applyFill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Fill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4" fillId="0" borderId="0" xfId="0" applyFont="1"/>
    <xf numFmtId="164" fontId="9" fillId="0" borderId="0" xfId="0" applyNumberFormat="1" applyFont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171" fontId="0" fillId="0" borderId="0" xfId="0" applyNumberFormat="1" applyAlignment="1">
      <alignment horizontal="left"/>
    </xf>
    <xf numFmtId="0" fontId="0" fillId="0" borderId="0" xfId="0" applyNumberFormat="1" applyBorder="1"/>
    <xf numFmtId="2" fontId="9" fillId="0" borderId="2" xfId="0" applyNumberFormat="1" applyFont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66" fontId="9" fillId="0" borderId="2" xfId="0" applyNumberFormat="1" applyFont="1" applyBorder="1" applyAlignment="1">
      <alignment horizontal="center"/>
    </xf>
    <xf numFmtId="166" fontId="9" fillId="0" borderId="0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/>
    <xf numFmtId="2" fontId="2" fillId="0" borderId="1" xfId="0" applyNumberFormat="1" applyFont="1" applyBorder="1"/>
    <xf numFmtId="168" fontId="0" fillId="0" borderId="1" xfId="0" applyNumberFormat="1" applyBorder="1"/>
    <xf numFmtId="168" fontId="2" fillId="0" borderId="1" xfId="0" applyNumberFormat="1" applyFont="1" applyBorder="1"/>
    <xf numFmtId="0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168" fontId="0" fillId="0" borderId="1" xfId="0" applyNumberFormat="1" applyBorder="1" applyAlignment="1"/>
    <xf numFmtId="1" fontId="0" fillId="0" borderId="1" xfId="0" applyNumberFormat="1" applyBorder="1"/>
    <xf numFmtId="1" fontId="2" fillId="0" borderId="1" xfId="2" quotePrefix="1" applyNumberFormat="1" applyFont="1" applyBorder="1"/>
    <xf numFmtId="167" fontId="0" fillId="0" borderId="1" xfId="0" applyNumberFormat="1" applyBorder="1"/>
    <xf numFmtId="3" fontId="0" fillId="0" borderId="1" xfId="0" applyNumberFormat="1" applyBorder="1"/>
    <xf numFmtId="167" fontId="0" fillId="0" borderId="1" xfId="0" applyNumberFormat="1" applyBorder="1" applyAlignment="1">
      <alignment horizontal="center"/>
    </xf>
    <xf numFmtId="166" fontId="0" fillId="0" borderId="1" xfId="0" applyNumberFormat="1" applyBorder="1"/>
    <xf numFmtId="4" fontId="0" fillId="0" borderId="1" xfId="0" applyNumberFormat="1" applyBorder="1"/>
    <xf numFmtId="3" fontId="6" fillId="0" borderId="1" xfId="0" applyNumberFormat="1" applyFont="1" applyBorder="1"/>
    <xf numFmtId="0" fontId="0" fillId="0" borderId="0" xfId="0" applyAlignment="1">
      <alignment horizontal="center"/>
    </xf>
    <xf numFmtId="2" fontId="7" fillId="0" borderId="0" xfId="0" applyNumberFormat="1" applyFont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/>
    <xf numFmtId="1" fontId="2" fillId="0" borderId="0" xfId="0" applyNumberFormat="1" applyFont="1" applyBorder="1" applyAlignment="1">
      <alignment horizontal="right"/>
    </xf>
    <xf numFmtId="1" fontId="2" fillId="0" borderId="0" xfId="0" applyNumberFormat="1" applyFont="1" applyFill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1" xfId="0" applyNumberFormat="1" applyBorder="1" applyAlignment="1">
      <alignment horizontal="right"/>
    </xf>
    <xf numFmtId="2" fontId="0" fillId="0" borderId="0" xfId="0" applyNumberFormat="1" applyBorder="1"/>
    <xf numFmtId="168" fontId="0" fillId="0" borderId="0" xfId="0" applyNumberFormat="1" applyBorder="1"/>
    <xf numFmtId="3" fontId="0" fillId="0" borderId="0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66" fontId="0" fillId="0" borderId="0" xfId="2" applyNumberFormat="1" applyFont="1" applyBorder="1" applyAlignment="1">
      <alignment horizontal="center"/>
    </xf>
    <xf numFmtId="166" fontId="0" fillId="0" borderId="0" xfId="2" applyNumberFormat="1" applyFont="1" applyFill="1" applyBorder="1" applyAlignment="1">
      <alignment horizontal="center"/>
    </xf>
    <xf numFmtId="166" fontId="0" fillId="0" borderId="1" xfId="2" applyNumberFormat="1" applyFont="1" applyBorder="1" applyAlignment="1">
      <alignment horizontal="center"/>
    </xf>
    <xf numFmtId="166" fontId="0" fillId="0" borderId="1" xfId="2" applyNumberFormat="1" applyFont="1" applyFill="1" applyBorder="1" applyAlignment="1">
      <alignment horizontal="center"/>
    </xf>
    <xf numFmtId="14" fontId="0" fillId="0" borderId="2" xfId="0" applyNumberFormat="1" applyBorder="1" applyAlignment="1">
      <alignment horizontal="right"/>
    </xf>
    <xf numFmtId="14" fontId="0" fillId="0" borderId="0" xfId="0" applyNumberFormat="1" applyBorder="1" applyAlignment="1">
      <alignment horizontal="right"/>
    </xf>
    <xf numFmtId="14" fontId="0" fillId="0" borderId="1" xfId="0" applyNumberFormat="1" applyBorder="1" applyAlignment="1">
      <alignment horizontal="right"/>
    </xf>
    <xf numFmtId="0" fontId="0" fillId="0" borderId="0" xfId="0" applyAlignment="1">
      <alignment vertical="top"/>
    </xf>
    <xf numFmtId="0" fontId="13" fillId="0" borderId="1" xfId="0" applyNumberFormat="1" applyFont="1" applyBorder="1"/>
    <xf numFmtId="172" fontId="0" fillId="0" borderId="0" xfId="0" applyNumberFormat="1"/>
    <xf numFmtId="172" fontId="0" fillId="0" borderId="1" xfId="0" applyNumberFormat="1" applyBorder="1"/>
    <xf numFmtId="0" fontId="5" fillId="0" borderId="1" xfId="0" applyFont="1" applyBorder="1" applyAlignment="1"/>
    <xf numFmtId="169" fontId="0" fillId="0" borderId="0" xfId="0" applyNumberFormat="1"/>
    <xf numFmtId="3" fontId="0" fillId="0" borderId="0" xfId="0" applyNumberFormat="1" applyBorder="1"/>
    <xf numFmtId="4" fontId="0" fillId="0" borderId="2" xfId="0" applyNumberFormat="1" applyBorder="1"/>
    <xf numFmtId="4" fontId="0" fillId="0" borderId="0" xfId="0" applyNumberFormat="1" applyBorder="1"/>
    <xf numFmtId="169" fontId="0" fillId="0" borderId="1" xfId="0" applyNumberFormat="1" applyBorder="1"/>
    <xf numFmtId="0" fontId="5" fillId="0" borderId="1" xfId="0" applyNumberFormat="1" applyFont="1" applyBorder="1"/>
    <xf numFmtId="0" fontId="5" fillId="0" borderId="1" xfId="0" applyFont="1" applyFill="1" applyBorder="1" applyAlignment="1">
      <alignment horizontal="right"/>
    </xf>
    <xf numFmtId="0" fontId="5" fillId="0" borderId="1" xfId="0" applyFont="1" applyFill="1" applyBorder="1"/>
    <xf numFmtId="164" fontId="0" fillId="0" borderId="0" xfId="0" applyNumberFormat="1" applyBorder="1"/>
    <xf numFmtId="167" fontId="0" fillId="0" borderId="0" xfId="0" applyNumberFormat="1" applyBorder="1"/>
    <xf numFmtId="0" fontId="5" fillId="0" borderId="1" xfId="0" applyFont="1" applyBorder="1" applyAlignment="1">
      <alignment horizontal="right"/>
    </xf>
    <xf numFmtId="0" fontId="5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15" fillId="0" borderId="0" xfId="0" applyFont="1" applyAlignment="1">
      <alignment horizontal="right"/>
    </xf>
    <xf numFmtId="0" fontId="16" fillId="0" borderId="3" xfId="1" applyFont="1" applyBorder="1" applyAlignment="1" applyProtection="1"/>
    <xf numFmtId="0" fontId="16" fillId="0" borderId="3" xfId="1" applyFont="1" applyBorder="1" applyAlignment="1" applyProtection="1">
      <alignment wrapText="1"/>
    </xf>
    <xf numFmtId="9" fontId="0" fillId="0" borderId="0" xfId="0" applyNumberFormat="1"/>
    <xf numFmtId="0" fontId="5" fillId="0" borderId="0" xfId="0" applyFont="1" applyFill="1" applyBorder="1" applyAlignment="1">
      <alignment horizontal="center"/>
    </xf>
    <xf numFmtId="0" fontId="3" fillId="0" borderId="3" xfId="1" applyBorder="1" applyAlignment="1" applyProtection="1"/>
    <xf numFmtId="0" fontId="3" fillId="0" borderId="3" xfId="1" applyFont="1" applyBorder="1" applyAlignment="1" applyProtection="1"/>
    <xf numFmtId="0" fontId="0" fillId="0" borderId="7" xfId="0" applyBorder="1" applyAlignment="1"/>
    <xf numFmtId="0" fontId="5" fillId="0" borderId="3" xfId="0" applyFont="1" applyBorder="1"/>
    <xf numFmtId="0" fontId="3" fillId="0" borderId="3" xfId="1" applyFont="1" applyBorder="1" applyAlignment="1" applyProtection="1">
      <alignment wrapText="1"/>
    </xf>
    <xf numFmtId="0" fontId="7" fillId="0" borderId="0" xfId="0" applyFont="1" applyAlignment="1"/>
    <xf numFmtId="2" fontId="7" fillId="0" borderId="0" xfId="0" applyNumberFormat="1" applyFont="1" applyBorder="1" applyAlignment="1">
      <alignment horizontal="right"/>
    </xf>
    <xf numFmtId="2" fontId="2" fillId="0" borderId="0" xfId="0" applyNumberFormat="1" applyFont="1" applyBorder="1"/>
    <xf numFmtId="0" fontId="2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3"/>
    <xf numFmtId="0" fontId="2" fillId="0" borderId="0" xfId="3" applyAlignment="1">
      <alignment horizontal="right"/>
    </xf>
    <xf numFmtId="2" fontId="2" fillId="0" borderId="2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right"/>
    </xf>
    <xf numFmtId="166" fontId="2" fillId="0" borderId="2" xfId="0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right"/>
    </xf>
    <xf numFmtId="2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0" fillId="0" borderId="2" xfId="2" applyNumberFormat="1" applyFont="1" applyBorder="1" applyAlignment="1">
      <alignment horizontal="center"/>
    </xf>
    <xf numFmtId="0" fontId="3" fillId="0" borderId="3" xfId="1" applyBorder="1" applyAlignment="1" applyProtection="1">
      <alignment wrapText="1"/>
    </xf>
    <xf numFmtId="0" fontId="6" fillId="0" borderId="1" xfId="0" applyFont="1" applyFill="1" applyBorder="1" applyAlignment="1">
      <alignment horizontal="left"/>
    </xf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8" fillId="0" borderId="0" xfId="0" applyFont="1" applyAlignment="1">
      <alignment horizontal="left" readingOrder="1"/>
    </xf>
    <xf numFmtId="0" fontId="18" fillId="0" borderId="3" xfId="1" applyFont="1" applyBorder="1" applyAlignment="1" applyProtection="1"/>
    <xf numFmtId="0" fontId="18" fillId="0" borderId="0" xfId="1" applyFont="1" applyAlignment="1" applyProtection="1">
      <alignment horizontal="left" readingOrder="1"/>
    </xf>
    <xf numFmtId="0" fontId="0" fillId="0" borderId="0" xfId="0" applyAlignment="1">
      <alignment wrapText="1"/>
    </xf>
    <xf numFmtId="168" fontId="0" fillId="0" borderId="0" xfId="0" applyNumberFormat="1" applyAlignment="1">
      <alignment horizontal="right"/>
    </xf>
    <xf numFmtId="168" fontId="0" fillId="0" borderId="0" xfId="0" applyNumberFormat="1" applyBorder="1" applyAlignment="1">
      <alignment horizontal="right"/>
    </xf>
    <xf numFmtId="168" fontId="0" fillId="0" borderId="1" xfId="0" applyNumberFormat="1" applyBorder="1" applyAlignment="1">
      <alignment horizontal="right"/>
    </xf>
    <xf numFmtId="2" fontId="0" fillId="0" borderId="0" xfId="0" applyNumberFormat="1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Border="1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 wrapText="1"/>
    </xf>
    <xf numFmtId="0" fontId="11" fillId="0" borderId="8" xfId="0" applyFont="1" applyBorder="1" applyAlignment="1"/>
    <xf numFmtId="0" fontId="0" fillId="0" borderId="8" xfId="0" applyBorder="1" applyAlignment="1"/>
    <xf numFmtId="0" fontId="12" fillId="0" borderId="10" xfId="1" applyFont="1" applyBorder="1" applyAlignment="1" applyProtection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164" fontId="17" fillId="0" borderId="6" xfId="0" applyNumberFormat="1" applyFont="1" applyBorder="1" applyAlignment="1"/>
    <xf numFmtId="9" fontId="10" fillId="2" borderId="0" xfId="2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wrapText="1"/>
    </xf>
    <xf numFmtId="9" fontId="5" fillId="0" borderId="0" xfId="2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3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3" fillId="0" borderId="0" xfId="1" applyAlignment="1" applyProtection="1">
      <alignment horizontal="left"/>
    </xf>
  </cellXfs>
  <cellStyles count="5">
    <cellStyle name="Hyperlink" xfId="1" builtinId="8"/>
    <cellStyle name="Normal" xfId="0" builtinId="0"/>
    <cellStyle name="Normal 2" xfId="3"/>
    <cellStyle name="Normal 3" xfId="4"/>
    <cellStyle name="Percent" xfId="2" builtinId="5"/>
  </cellStyles>
  <dxfs count="36"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</dxfs>
  <tableStyles count="0" defaultTableStyle="TableStyleMedium9" defaultPivotStyle="PivotStyleLight16"/>
  <colors>
    <mruColors>
      <color rgb="FFC8858C"/>
      <color rgb="FFFFC702"/>
      <color rgb="FFBED5AD"/>
      <color rgb="FF5D9732"/>
      <color rgb="FF2A4B11"/>
      <color rgb="FFA33340"/>
      <color rgb="FF76D5FF"/>
      <color rgb="FFD1BA8D"/>
      <color rgb="FFA27D33"/>
      <color rgb="FF5946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/>
            </a:pPr>
            <a:r>
              <a:rPr lang="en-US" sz="1400" b="0"/>
              <a:t>West Texas Intermediate (WTI) crude oil price</a:t>
            </a:r>
          </a:p>
          <a:p>
            <a:pPr algn="l">
              <a:defRPr sz="1200"/>
            </a:pPr>
            <a:r>
              <a:rPr lang="en-US" sz="1000" b="0"/>
              <a:t>dollars per barrel</a:t>
            </a:r>
          </a:p>
        </c:rich>
      </c:tx>
      <c:layout>
        <c:manualLayout>
          <c:xMode val="edge"/>
          <c:yMode val="edge"/>
          <c:x val="1.1471984805318141E-2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285211299807021E-2"/>
          <c:y val="0.16722918510925791"/>
          <c:w val="0.89982221734478329"/>
          <c:h val="0.59773563807483165"/>
        </c:manualLayout>
      </c:layout>
      <c:lineChart>
        <c:grouping val="standard"/>
        <c:varyColors val="0"/>
        <c:ser>
          <c:idx val="0"/>
          <c:order val="0"/>
          <c:tx>
            <c:v>Historical spot price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'Fig1'!$B$29:$B$64</c:f>
              <c:numCache>
                <c:formatCode>mmm\ 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'Fig1'!$C$29:$C$64</c:f>
              <c:numCache>
                <c:formatCode>0.00</c:formatCode>
                <c:ptCount val="36"/>
                <c:pt idx="0">
                  <c:v>31.683</c:v>
                </c:pt>
                <c:pt idx="1">
                  <c:v>30.323</c:v>
                </c:pt>
                <c:pt idx="2">
                  <c:v>37.545000000000002</c:v>
                </c:pt>
                <c:pt idx="3">
                  <c:v>40.753999999999998</c:v>
                </c:pt>
                <c:pt idx="4">
                  <c:v>46.712000000000003</c:v>
                </c:pt>
                <c:pt idx="5">
                  <c:v>48.756999999999998</c:v>
                </c:pt>
                <c:pt idx="6">
                  <c:v>44.651000000000003</c:v>
                </c:pt>
                <c:pt idx="7">
                  <c:v>44.723999999999997</c:v>
                </c:pt>
                <c:pt idx="8">
                  <c:v>45.182000000000002</c:v>
                </c:pt>
                <c:pt idx="9">
                  <c:v>49.774999999999999</c:v>
                </c:pt>
                <c:pt idx="10">
                  <c:v>45.661000000000001</c:v>
                </c:pt>
                <c:pt idx="11">
                  <c:v>51.97</c:v>
                </c:pt>
                <c:pt idx="12">
                  <c:v>52.49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STEO price forecast</c:v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'Fig1'!$B$29:$B$64</c:f>
              <c:numCache>
                <c:formatCode>mmm\ 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'Fig1'!$D$29:$D$64</c:f>
              <c:numCache>
                <c:formatCode>0.00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52.49</c:v>
                </c:pt>
                <c:pt idx="13">
                  <c:v>53</c:v>
                </c:pt>
                <c:pt idx="14">
                  <c:v>53</c:v>
                </c:pt>
                <c:pt idx="15">
                  <c:v>53</c:v>
                </c:pt>
                <c:pt idx="16">
                  <c:v>53</c:v>
                </c:pt>
                <c:pt idx="17">
                  <c:v>53</c:v>
                </c:pt>
                <c:pt idx="18">
                  <c:v>54</c:v>
                </c:pt>
                <c:pt idx="19">
                  <c:v>54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56</c:v>
                </c:pt>
                <c:pt idx="30">
                  <c:v>56</c:v>
                </c:pt>
                <c:pt idx="31">
                  <c:v>57</c:v>
                </c:pt>
                <c:pt idx="32">
                  <c:v>57</c:v>
                </c:pt>
                <c:pt idx="33">
                  <c:v>58</c:v>
                </c:pt>
                <c:pt idx="34">
                  <c:v>58</c:v>
                </c:pt>
                <c:pt idx="35">
                  <c:v>59</c:v>
                </c:pt>
              </c:numCache>
            </c:numRef>
          </c:val>
          <c:smooth val="0"/>
        </c:ser>
        <c:ser>
          <c:idx val="2"/>
          <c:order val="2"/>
          <c:tx>
            <c:v>NYMEX futures price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'Fig1'!$B$29:$B$64</c:f>
              <c:numCache>
                <c:formatCode>mmm\ 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'Fig1'!$E$29:$E$64</c:f>
              <c:numCache>
                <c:formatCode>0.00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53.814000000000007</c:v>
                </c:pt>
                <c:pt idx="16">
                  <c:v>54.326000000000001</c:v>
                </c:pt>
                <c:pt idx="17">
                  <c:v>54.757999999999996</c:v>
                </c:pt>
                <c:pt idx="18">
                  <c:v>55.064</c:v>
                </c:pt>
                <c:pt idx="19">
                  <c:v>55.25</c:v>
                </c:pt>
                <c:pt idx="20">
                  <c:v>55.379999999999995</c:v>
                </c:pt>
                <c:pt idx="21">
                  <c:v>55.470000000000006</c:v>
                </c:pt>
                <c:pt idx="22">
                  <c:v>55.548000000000002</c:v>
                </c:pt>
                <c:pt idx="23">
                  <c:v>55.616</c:v>
                </c:pt>
                <c:pt idx="24">
                  <c:v>55.660000000000004</c:v>
                </c:pt>
                <c:pt idx="25">
                  <c:v>55.694000000000003</c:v>
                </c:pt>
                <c:pt idx="26">
                  <c:v>55.731999999999992</c:v>
                </c:pt>
                <c:pt idx="27">
                  <c:v>55.738</c:v>
                </c:pt>
                <c:pt idx="28">
                  <c:v>55.736000000000004</c:v>
                </c:pt>
                <c:pt idx="29">
                  <c:v>55.725999999999999</c:v>
                </c:pt>
                <c:pt idx="30">
                  <c:v>55.679999999999993</c:v>
                </c:pt>
                <c:pt idx="31">
                  <c:v>55.646000000000001</c:v>
                </c:pt>
                <c:pt idx="32">
                  <c:v>55.620000000000005</c:v>
                </c:pt>
                <c:pt idx="33">
                  <c:v>55.608000000000004</c:v>
                </c:pt>
                <c:pt idx="34">
                  <c:v>55.606000000000009</c:v>
                </c:pt>
                <c:pt idx="35">
                  <c:v>55.622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'Fig1'!$B$86</c:f>
              <c:strCache>
                <c:ptCount val="1"/>
                <c:pt idx="0">
                  <c:v>95% NYMEX futures upper confidence interval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circle"/>
            <c:size val="7"/>
            <c:spPr>
              <a:solidFill>
                <a:schemeClr val="accent3"/>
              </a:solidFill>
              <a:ln w="15875">
                <a:noFill/>
              </a:ln>
            </c:spPr>
          </c:marker>
          <c:cat>
            <c:numRef>
              <c:f>'Fig1'!$B$29:$B$64</c:f>
              <c:numCache>
                <c:formatCode>mmm\ 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'Fig1'!$H$29:$H$64</c:f>
              <c:numCache>
                <c:formatCode>0.00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44.542492128643843</c:v>
                </c:pt>
                <c:pt idx="16">
                  <c:v>42.334181145273284</c:v>
                </c:pt>
                <c:pt idx="17">
                  <c:v>40.298775355191346</c:v>
                </c:pt>
                <c:pt idx="18">
                  <c:v>38.656357360969729</c:v>
                </c:pt>
                <c:pt idx="19">
                  <c:v>37.588664956469671</c:v>
                </c:pt>
                <c:pt idx="20">
                  <c:v>36.342571643368707</c:v>
                </c:pt>
                <c:pt idx="21">
                  <c:v>35.503151838856461</c:v>
                </c:pt>
                <c:pt idx="22">
                  <c:v>34.711726970930016</c:v>
                </c:pt>
                <c:pt idx="23">
                  <c:v>34.068320116932881</c:v>
                </c:pt>
                <c:pt idx="24">
                  <c:v>33.381601430531042</c:v>
                </c:pt>
                <c:pt idx="25">
                  <c:v>32.906422271354188</c:v>
                </c:pt>
                <c:pt idx="26">
                  <c:v>32.42676407210547</c:v>
                </c:pt>
                <c:pt idx="27">
                  <c:v>32.033729548552806</c:v>
                </c:pt>
                <c:pt idx="28">
                  <c:v>31.622050174373111</c:v>
                </c:pt>
                <c:pt idx="29">
                  <c:v>31.421745124934933</c:v>
                </c:pt>
                <c:pt idx="30">
                  <c:v>30.895951939699067</c:v>
                </c:pt>
                <c:pt idx="31">
                  <c:v>30.59698227934512</c:v>
                </c:pt>
                <c:pt idx="32">
                  <c:v>30.270109390498018</c:v>
                </c:pt>
                <c:pt idx="33">
                  <c:v>30.011037641066501</c:v>
                </c:pt>
                <c:pt idx="34">
                  <c:v>29.759663551158464</c:v>
                </c:pt>
                <c:pt idx="35">
                  <c:v>29.731159362954337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'Fig1'!$B$87</c:f>
              <c:strCache>
                <c:ptCount val="1"/>
                <c:pt idx="0">
                  <c:v>95% NYMEX futures lower confidence interval</c:v>
                </c:pt>
              </c:strCache>
            </c:strRef>
          </c:tx>
          <c:spPr>
            <a:ln w="28575">
              <a:solidFill>
                <a:srgbClr val="5D9732"/>
              </a:solidFill>
              <a:prstDash val="sysDash"/>
            </a:ln>
          </c:spPr>
          <c:marker>
            <c:symbol val="circle"/>
            <c:size val="7"/>
            <c:spPr>
              <a:solidFill>
                <a:srgbClr val="5D9732"/>
              </a:solidFill>
              <a:ln w="15875">
                <a:noFill/>
              </a:ln>
            </c:spPr>
          </c:marker>
          <c:cat>
            <c:numRef>
              <c:f>'Fig1'!$B$29:$B$64</c:f>
              <c:numCache>
                <c:formatCode>mmm\ 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'Fig1'!$I$29:$I$64</c:f>
              <c:numCache>
                <c:formatCode>0.00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65.015369765036354</c:v>
                </c:pt>
                <c:pt idx="16">
                  <c:v>69.714689080020676</c:v>
                </c:pt>
                <c:pt idx="17">
                  <c:v>74.405203075575258</c:v>
                </c:pt>
                <c:pt idx="18">
                  <c:v>78.435846080556274</c:v>
                </c:pt>
                <c:pt idx="19">
                  <c:v>81.209654653472882</c:v>
                </c:pt>
                <c:pt idx="20">
                  <c:v>84.38985633972365</c:v>
                </c:pt>
                <c:pt idx="21">
                  <c:v>86.666133586271116</c:v>
                </c:pt>
                <c:pt idx="22">
                  <c:v>88.891581412358917</c:v>
                </c:pt>
                <c:pt idx="23">
                  <c:v>90.792250553693293</c:v>
                </c:pt>
                <c:pt idx="24">
                  <c:v>92.806679944555199</c:v>
                </c:pt>
                <c:pt idx="25">
                  <c:v>94.261892417888561</c:v>
                </c:pt>
                <c:pt idx="26">
                  <c:v>95.786795657230783</c:v>
                </c:pt>
                <c:pt idx="27">
                  <c:v>96.982920433638768</c:v>
                </c:pt>
                <c:pt idx="28">
                  <c:v>98.238465844872607</c:v>
                </c:pt>
                <c:pt idx="29">
                  <c:v>98.82923636649636</c:v>
                </c:pt>
                <c:pt idx="30">
                  <c:v>100.3452622547741</c:v>
                </c:pt>
                <c:pt idx="31">
                  <c:v>101.20204952663963</c:v>
                </c:pt>
                <c:pt idx="32">
                  <c:v>102.19931352382547</c:v>
                </c:pt>
                <c:pt idx="33">
                  <c:v>103.03707925675414</c:v>
                </c:pt>
                <c:pt idx="34">
                  <c:v>103.8999392813914</c:v>
                </c:pt>
                <c:pt idx="35">
                  <c:v>104.05940939709703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3728"/>
        <c:axId val="501593168"/>
      </c:lineChart>
      <c:dateAx>
        <c:axId val="501593728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>
            <a:solidFill>
              <a:schemeClr val="tx1"/>
            </a:solidFill>
          </a:ln>
        </c:spPr>
        <c:crossAx val="501593168"/>
        <c:crosses val="autoZero"/>
        <c:auto val="1"/>
        <c:lblOffset val="100"/>
        <c:baseTimeUnit val="months"/>
        <c:majorUnit val="6"/>
        <c:majorTimeUnit val="months"/>
        <c:minorUnit val="1"/>
        <c:minorTimeUnit val="months"/>
      </c:dateAx>
      <c:valAx>
        <c:axId val="501593168"/>
        <c:scaling>
          <c:orientation val="minMax"/>
          <c:max val="14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501593728"/>
        <c:crosses val="autoZero"/>
        <c:crossBetween val="between"/>
        <c:majorUnit val="20"/>
      </c:valAx>
    </c:plotArea>
    <c:legend>
      <c:legendPos val="l"/>
      <c:layout>
        <c:manualLayout>
          <c:xMode val="edge"/>
          <c:yMode val="edge"/>
          <c:x val="0.10470831389978692"/>
          <c:y val="0.12078059589285008"/>
          <c:w val="0.62908648614045182"/>
          <c:h val="0.22246471159608991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World liquid fuels consumption growth</a:t>
            </a:r>
          </a:p>
          <a:p>
            <a:pPr algn="l">
              <a:defRPr/>
            </a:pPr>
            <a:r>
              <a:rPr lang="en-US" sz="1000" b="0"/>
              <a:t>million barrels per day</a:t>
            </a:r>
          </a:p>
        </c:rich>
      </c:tx>
      <c:layout>
        <c:manualLayout>
          <c:xMode val="edge"/>
          <c:yMode val="edge"/>
          <c:x val="9.382716049383703E-3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300520361784048E-2"/>
          <c:y val="0.17921418114193008"/>
          <c:w val="0.90786952912937169"/>
          <c:h val="0.52606780661293051"/>
        </c:manualLayout>
      </c:layout>
      <c:barChart>
        <c:barDir val="col"/>
        <c:grouping val="clustered"/>
        <c:varyColors val="0"/>
        <c:ser>
          <c:idx val="1"/>
          <c:order val="0"/>
          <c:tx>
            <c:v>OECD*</c:v>
          </c:tx>
          <c:spPr>
            <a:solidFill>
              <a:schemeClr val="accent1"/>
            </a:solidFill>
          </c:spPr>
          <c:invertIfNegative val="0"/>
          <c:cat>
            <c:numRef>
              <c:f>'Fig7'!$I$26:$K$26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'Fig7'!$I$27:$K$27</c:f>
              <c:numCache>
                <c:formatCode>0.00</c:formatCode>
                <c:ptCount val="3"/>
                <c:pt idx="0">
                  <c:v>0.30418910999999582</c:v>
                </c:pt>
                <c:pt idx="1">
                  <c:v>0.39532416699999828</c:v>
                </c:pt>
                <c:pt idx="2">
                  <c:v>0.23056595300000282</c:v>
                </c:pt>
              </c:numCache>
            </c:numRef>
          </c:val>
        </c:ser>
        <c:ser>
          <c:idx val="2"/>
          <c:order val="1"/>
          <c:tx>
            <c:v>Non-OECD Asia</c:v>
          </c:tx>
          <c:spPr>
            <a:solidFill>
              <a:schemeClr val="accent4"/>
            </a:solidFill>
          </c:spPr>
          <c:invertIfNegative val="0"/>
          <c:cat>
            <c:numRef>
              <c:f>'Fig7'!$I$26:$K$26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'Fig7'!$I$28:$K$28</c:f>
              <c:numCache>
                <c:formatCode>0.00</c:formatCode>
                <c:ptCount val="3"/>
                <c:pt idx="0">
                  <c:v>0.88778321199999866</c:v>
                </c:pt>
                <c:pt idx="1">
                  <c:v>0.77254695700000298</c:v>
                </c:pt>
                <c:pt idx="2">
                  <c:v>0.76080115099999901</c:v>
                </c:pt>
              </c:numCache>
            </c:numRef>
          </c:val>
        </c:ser>
        <c:ser>
          <c:idx val="3"/>
          <c:order val="2"/>
          <c:tx>
            <c:v>Former Soviet Union</c:v>
          </c:tx>
          <c:spPr>
            <a:solidFill>
              <a:schemeClr val="accent3"/>
            </a:solidFill>
          </c:spPr>
          <c:invertIfNegative val="0"/>
          <c:cat>
            <c:numRef>
              <c:f>'Fig7'!$I$26:$K$26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'Fig7'!$I$29:$K$29</c:f>
              <c:numCache>
                <c:formatCode>0.00</c:formatCode>
                <c:ptCount val="3"/>
                <c:pt idx="0">
                  <c:v>5.5607851000072372E-4</c:v>
                </c:pt>
                <c:pt idx="1">
                  <c:v>1.2127598349999325E-2</c:v>
                </c:pt>
                <c:pt idx="2">
                  <c:v>1.3644781880000068E-2</c:v>
                </c:pt>
              </c:numCache>
            </c:numRef>
          </c:val>
        </c:ser>
        <c:ser>
          <c:idx val="4"/>
          <c:order val="3"/>
          <c:tx>
            <c:v>Other</c:v>
          </c:tx>
          <c:spPr>
            <a:solidFill>
              <a:schemeClr val="accent2"/>
            </a:solidFill>
          </c:spPr>
          <c:invertIfNegative val="0"/>
          <c:cat>
            <c:numRef>
              <c:f>'Fig7'!$I$26:$K$26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'Fig7'!$I$30:$K$30</c:f>
              <c:numCache>
                <c:formatCode>0.00</c:formatCode>
                <c:ptCount val="3"/>
                <c:pt idx="0">
                  <c:v>0.21350363749001033</c:v>
                </c:pt>
                <c:pt idx="1">
                  <c:v>0.44182544064999973</c:v>
                </c:pt>
                <c:pt idx="2">
                  <c:v>0.45221744111999129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72595392"/>
        <c:axId val="572595952"/>
      </c:barChart>
      <c:scatterChart>
        <c:scatterStyle val="lineMarker"/>
        <c:varyColors val="0"/>
        <c:ser>
          <c:idx val="0"/>
          <c:order val="4"/>
          <c:tx>
            <c:strRef>
              <c:f>'Fig7'!$D$36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'Fig7'!$C$37:$C$38</c:f>
              <c:numCache>
                <c:formatCode>General</c:formatCode>
                <c:ptCount val="2"/>
                <c:pt idx="0">
                  <c:v>1.5</c:v>
                </c:pt>
                <c:pt idx="1">
                  <c:v>1.5</c:v>
                </c:pt>
              </c:numCache>
            </c:numRef>
          </c:xVal>
          <c:yVal>
            <c:numRef>
              <c:f>'Fig7'!$D$37:$D$38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596512"/>
        <c:axId val="572597072"/>
      </c:scatterChart>
      <c:catAx>
        <c:axId val="57259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572595952"/>
        <c:crosses val="autoZero"/>
        <c:auto val="1"/>
        <c:lblAlgn val="ctr"/>
        <c:lblOffset val="100"/>
        <c:noMultiLvlLbl val="0"/>
      </c:catAx>
      <c:valAx>
        <c:axId val="572595952"/>
        <c:scaling>
          <c:orientation val="minMax"/>
          <c:max val="1.2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" sourceLinked="0"/>
        <c:majorTickMark val="out"/>
        <c:minorTickMark val="none"/>
        <c:tickLblPos val="nextTo"/>
        <c:spPr>
          <a:noFill/>
          <a:ln>
            <a:noFill/>
          </a:ln>
        </c:spPr>
        <c:crossAx val="572595392"/>
        <c:crosses val="autoZero"/>
        <c:crossBetween val="between"/>
      </c:valAx>
      <c:valAx>
        <c:axId val="572596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72597072"/>
        <c:crosses val="autoZero"/>
        <c:crossBetween val="midCat"/>
      </c:valAx>
      <c:valAx>
        <c:axId val="57259707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572596512"/>
        <c:crosses val="max"/>
        <c:crossBetween val="midCat"/>
      </c:valAx>
      <c:spPr>
        <a:noFill/>
        <a:ln w="25400">
          <a:noFill/>
        </a:ln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0.13709072951247644"/>
          <c:y val="0.78664647688269762"/>
          <c:w val="0.71652705804936767"/>
          <c:h val="5.0592927852529196E-2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175084821714375E-2"/>
          <c:y val="0.16644165710441977"/>
          <c:w val="0.90322368240555317"/>
          <c:h val="0.53533274317041657"/>
        </c:manualLayout>
      </c:layout>
      <c:barChart>
        <c:barDir val="col"/>
        <c:grouping val="clustered"/>
        <c:varyColors val="0"/>
        <c:ser>
          <c:idx val="1"/>
          <c:order val="0"/>
          <c:tx>
            <c:v>OPEC countries</c:v>
          </c:tx>
          <c:spPr>
            <a:solidFill>
              <a:schemeClr val="accent1"/>
            </a:solidFill>
          </c:spPr>
          <c:invertIfNegative val="0"/>
          <c:cat>
            <c:numRef>
              <c:f>'Fig8'!$J$26:$L$26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'Fig8'!$J$27:$L$27</c:f>
              <c:numCache>
                <c:formatCode>0.000</c:formatCode>
                <c:ptCount val="3"/>
                <c:pt idx="0">
                  <c:v>0.98539854799999915</c:v>
                </c:pt>
                <c:pt idx="1">
                  <c:v>0.53233009000000209</c:v>
                </c:pt>
                <c:pt idx="2">
                  <c:v>0.66121875299999999</c:v>
                </c:pt>
              </c:numCache>
            </c:numRef>
          </c:val>
        </c:ser>
        <c:ser>
          <c:idx val="0"/>
          <c:order val="1"/>
          <c:tx>
            <c:v>North America</c:v>
          </c:tx>
          <c:spPr>
            <a:solidFill>
              <a:schemeClr val="accent4"/>
            </a:solidFill>
          </c:spPr>
          <c:invertIfNegative val="0"/>
          <c:cat>
            <c:numRef>
              <c:f>'Fig8'!$J$26:$L$26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'Fig8'!$J$29:$L$29</c:f>
              <c:numCache>
                <c:formatCode>0.000</c:formatCode>
                <c:ptCount val="3"/>
                <c:pt idx="0">
                  <c:v>-0.39705039709999923</c:v>
                </c:pt>
                <c:pt idx="1">
                  <c:v>0.30057193979999752</c:v>
                </c:pt>
                <c:pt idx="2">
                  <c:v>1.1516111265000042</c:v>
                </c:pt>
              </c:numCache>
            </c:numRef>
          </c:val>
        </c:ser>
        <c:ser>
          <c:idx val="2"/>
          <c:order val="2"/>
          <c:tx>
            <c:v>Russia and Caspian Sea</c:v>
          </c:tx>
          <c:spPr>
            <a:solidFill>
              <a:schemeClr val="accent3"/>
            </a:solidFill>
          </c:spPr>
          <c:invertIfNegative val="0"/>
          <c:cat>
            <c:numRef>
              <c:f>'Fig8'!$J$26:$L$26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'Fig8'!$J$34:$L$34</c:f>
              <c:numCache>
                <c:formatCode>0.000</c:formatCode>
                <c:ptCount val="3"/>
                <c:pt idx="0">
                  <c:v>0.16979041434999864</c:v>
                </c:pt>
                <c:pt idx="1">
                  <c:v>0.14569446902000038</c:v>
                </c:pt>
                <c:pt idx="2">
                  <c:v>7.9526560410000613E-2</c:v>
                </c:pt>
              </c:numCache>
            </c:numRef>
          </c:val>
        </c:ser>
        <c:ser>
          <c:idx val="3"/>
          <c:order val="3"/>
          <c:tx>
            <c:v>Latin America</c:v>
          </c:tx>
          <c:spPr>
            <a:solidFill>
              <a:schemeClr val="accent2"/>
            </a:solidFill>
          </c:spPr>
          <c:invertIfNegative val="0"/>
          <c:cat>
            <c:numRef>
              <c:f>'Fig8'!$J$26:$L$26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'Fig8'!$J$40:$L$40</c:f>
              <c:numCache>
                <c:formatCode>0.000</c:formatCode>
                <c:ptCount val="3"/>
                <c:pt idx="0">
                  <c:v>-7.4234428279999598E-2</c:v>
                </c:pt>
                <c:pt idx="1">
                  <c:v>4.2380892330000641E-2</c:v>
                </c:pt>
                <c:pt idx="2">
                  <c:v>6.2786620209998922E-2</c:v>
                </c:pt>
              </c:numCache>
            </c:numRef>
          </c:val>
        </c:ser>
        <c:ser>
          <c:idx val="4"/>
          <c:order val="4"/>
          <c:tx>
            <c:v>North Sea</c:v>
          </c:tx>
          <c:spPr>
            <a:solidFill>
              <a:schemeClr val="accent5"/>
            </a:solidFill>
          </c:spPr>
          <c:invertIfNegative val="0"/>
          <c:cat>
            <c:numRef>
              <c:f>'Fig8'!$J$26:$L$26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'Fig8'!$J$46:$L$46</c:f>
              <c:numCache>
                <c:formatCode>0.000</c:formatCode>
                <c:ptCount val="3"/>
                <c:pt idx="0">
                  <c:v>8.1326032689999828E-2</c:v>
                </c:pt>
                <c:pt idx="1">
                  <c:v>-9.2926010040000229E-2</c:v>
                </c:pt>
                <c:pt idx="2">
                  <c:v>-0.12896674912999995</c:v>
                </c:pt>
              </c:numCache>
            </c:numRef>
          </c:val>
        </c:ser>
        <c:ser>
          <c:idx val="5"/>
          <c:order val="5"/>
          <c:tx>
            <c:v>Other Non-OPEC</c:v>
          </c:tx>
          <c:spPr>
            <a:solidFill>
              <a:schemeClr val="accent6"/>
            </a:solidFill>
          </c:spPr>
          <c:invertIfNegative val="0"/>
          <c:cat>
            <c:numRef>
              <c:f>'Fig8'!$J$26:$L$26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'Fig8'!$J$51:$L$51</c:f>
              <c:numCache>
                <c:formatCode>0.000</c:formatCode>
                <c:ptCount val="3"/>
                <c:pt idx="0">
                  <c:v>-0.37773631965999144</c:v>
                </c:pt>
                <c:pt idx="1">
                  <c:v>-0.11431560211000047</c:v>
                </c:pt>
                <c:pt idx="2">
                  <c:v>-9.6427799989999841E-2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2604352"/>
        <c:axId val="572604912"/>
      </c:barChart>
      <c:scatterChart>
        <c:scatterStyle val="lineMarker"/>
        <c:varyColors val="0"/>
        <c:ser>
          <c:idx val="6"/>
          <c:order val="6"/>
          <c:tx>
            <c:strRef>
              <c:f>'Fig8'!$C$57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'Fig8'!$B$58:$B$59</c:f>
              <c:numCache>
                <c:formatCode>General</c:formatCode>
                <c:ptCount val="2"/>
                <c:pt idx="0">
                  <c:v>1.5</c:v>
                </c:pt>
                <c:pt idx="1">
                  <c:v>1.5</c:v>
                </c:pt>
              </c:numCache>
            </c:numRef>
          </c:xVal>
          <c:yVal>
            <c:numRef>
              <c:f>'Fig8'!$C$58:$C$59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605472"/>
        <c:axId val="572606032"/>
      </c:scatterChart>
      <c:catAx>
        <c:axId val="57260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572604912"/>
        <c:crosses val="autoZero"/>
        <c:auto val="1"/>
        <c:lblAlgn val="ctr"/>
        <c:lblOffset val="100"/>
        <c:noMultiLvlLbl val="0"/>
      </c:catAx>
      <c:valAx>
        <c:axId val="5726049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" sourceLinked="0"/>
        <c:majorTickMark val="out"/>
        <c:minorTickMark val="none"/>
        <c:tickLblPos val="nextTo"/>
        <c:spPr>
          <a:ln>
            <a:noFill/>
          </a:ln>
        </c:spPr>
        <c:crossAx val="572604352"/>
        <c:crosses val="autoZero"/>
        <c:crossBetween val="between"/>
      </c:valAx>
      <c:valAx>
        <c:axId val="57260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72606032"/>
        <c:crosses val="autoZero"/>
        <c:crossBetween val="midCat"/>
      </c:valAx>
      <c:valAx>
        <c:axId val="57260603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572605472"/>
        <c:crosses val="max"/>
        <c:crossBetween val="midCat"/>
      </c:valAx>
      <c:spPr>
        <a:noFill/>
        <a:ln w="25400">
          <a:noFill/>
        </a:ln>
      </c:spPr>
    </c:plotArea>
    <c:legend>
      <c:legendPos val="b"/>
      <c:legendEntry>
        <c:idx val="6"/>
        <c:delete val="1"/>
      </c:legendEntry>
      <c:layout>
        <c:manualLayout>
          <c:xMode val="edge"/>
          <c:yMode val="edge"/>
          <c:x val="9.3074707125024067E-2"/>
          <c:y val="0.77275994346864962"/>
          <c:w val="0.82144783184153269"/>
          <c:h val="0.14455512587553776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883563335070917E-2"/>
          <c:y val="0.16718321452421997"/>
          <c:w val="0.90322368240555317"/>
          <c:h val="0.476419574772103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'Fig9'!$H$26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'Fig9'!$B$27:$B$46</c:f>
              <c:strCache>
                <c:ptCount val="20"/>
                <c:pt idx="0">
                  <c:v>United States</c:v>
                </c:pt>
                <c:pt idx="1">
                  <c:v>Canada</c:v>
                </c:pt>
                <c:pt idx="2">
                  <c:v>Russia</c:v>
                </c:pt>
                <c:pt idx="3">
                  <c:v>Brazil</c:v>
                </c:pt>
                <c:pt idx="4">
                  <c:v>Kazakhstan</c:v>
                </c:pt>
                <c:pt idx="5">
                  <c:v>Australia</c:v>
                </c:pt>
                <c:pt idx="6">
                  <c:v>Oman</c:v>
                </c:pt>
                <c:pt idx="7">
                  <c:v>Malaysia</c:v>
                </c:pt>
                <c:pt idx="8">
                  <c:v>Syria</c:v>
                </c:pt>
                <c:pt idx="9">
                  <c:v>India</c:v>
                </c:pt>
                <c:pt idx="10">
                  <c:v>Norway</c:v>
                </c:pt>
                <c:pt idx="11">
                  <c:v>Other North Sea</c:v>
                </c:pt>
                <c:pt idx="12">
                  <c:v>Egypt</c:v>
                </c:pt>
                <c:pt idx="13">
                  <c:v>Vietnam</c:v>
                </c:pt>
                <c:pt idx="14">
                  <c:v>Sudan/S. Sudan</c:v>
                </c:pt>
                <c:pt idx="15">
                  <c:v>United Kingdom</c:v>
                </c:pt>
                <c:pt idx="16">
                  <c:v>Azerbaijan</c:v>
                </c:pt>
                <c:pt idx="17">
                  <c:v>Colombia</c:v>
                </c:pt>
                <c:pt idx="18">
                  <c:v>Mexico</c:v>
                </c:pt>
                <c:pt idx="19">
                  <c:v>China</c:v>
                </c:pt>
              </c:strCache>
            </c:strRef>
          </c:cat>
          <c:val>
            <c:numRef>
              <c:f>'Fig9'!$H$27:$H$46</c:f>
              <c:numCache>
                <c:formatCode>0.000</c:formatCode>
                <c:ptCount val="20"/>
                <c:pt idx="0">
                  <c:v>-0.28619570599999911</c:v>
                </c:pt>
                <c:pt idx="1">
                  <c:v>1.9753964400000434E-2</c:v>
                </c:pt>
                <c:pt idx="2">
                  <c:v>0.21067745699999918</c:v>
                </c:pt>
                <c:pt idx="3">
                  <c:v>5.1728806500000335E-2</c:v>
                </c:pt>
                <c:pt idx="4">
                  <c:v>-1.981769550000001E-2</c:v>
                </c:pt>
                <c:pt idx="5">
                  <c:v>-2.3309121410000022E-2</c:v>
                </c:pt>
                <c:pt idx="6">
                  <c:v>2.7933295840000039E-2</c:v>
                </c:pt>
                <c:pt idx="7">
                  <c:v>7.2128598799999777E-3</c:v>
                </c:pt>
                <c:pt idx="8">
                  <c:v>-3.8517698900000091E-4</c:v>
                </c:pt>
                <c:pt idx="9">
                  <c:v>-1.5717019050000003E-2</c:v>
                </c:pt>
                <c:pt idx="10">
                  <c:v>4.8779953199999948E-2</c:v>
                </c:pt>
                <c:pt idx="11">
                  <c:v>-2.4059369170000011E-2</c:v>
                </c:pt>
                <c:pt idx="12">
                  <c:v>-1.4393330250000003E-2</c:v>
                </c:pt>
                <c:pt idx="13">
                  <c:v>-3.0279675520000049E-2</c:v>
                </c:pt>
                <c:pt idx="14">
                  <c:v>-3.6121761299999777E-3</c:v>
                </c:pt>
                <c:pt idx="15">
                  <c:v>5.6605448660000057E-2</c:v>
                </c:pt>
                <c:pt idx="16">
                  <c:v>-1.0138945260000032E-2</c:v>
                </c:pt>
                <c:pt idx="17">
                  <c:v>-0.10501786735999996</c:v>
                </c:pt>
                <c:pt idx="18">
                  <c:v>-0.13060865550000011</c:v>
                </c:pt>
                <c:pt idx="19">
                  <c:v>-0.31210967740000051</c:v>
                </c:pt>
              </c:numCache>
            </c:numRef>
          </c:val>
        </c:ser>
        <c:ser>
          <c:idx val="1"/>
          <c:order val="1"/>
          <c:tx>
            <c:strRef>
              <c:f>'Fig9'!$I$26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'Fig9'!$B$27:$B$46</c:f>
              <c:strCache>
                <c:ptCount val="20"/>
                <c:pt idx="0">
                  <c:v>United States</c:v>
                </c:pt>
                <c:pt idx="1">
                  <c:v>Canada</c:v>
                </c:pt>
                <c:pt idx="2">
                  <c:v>Russia</c:v>
                </c:pt>
                <c:pt idx="3">
                  <c:v>Brazil</c:v>
                </c:pt>
                <c:pt idx="4">
                  <c:v>Kazakhstan</c:v>
                </c:pt>
                <c:pt idx="5">
                  <c:v>Australia</c:v>
                </c:pt>
                <c:pt idx="6">
                  <c:v>Oman</c:v>
                </c:pt>
                <c:pt idx="7">
                  <c:v>Malaysia</c:v>
                </c:pt>
                <c:pt idx="8">
                  <c:v>Syria</c:v>
                </c:pt>
                <c:pt idx="9">
                  <c:v>India</c:v>
                </c:pt>
                <c:pt idx="10">
                  <c:v>Norway</c:v>
                </c:pt>
                <c:pt idx="11">
                  <c:v>Other North Sea</c:v>
                </c:pt>
                <c:pt idx="12">
                  <c:v>Egypt</c:v>
                </c:pt>
                <c:pt idx="13">
                  <c:v>Vietnam</c:v>
                </c:pt>
                <c:pt idx="14">
                  <c:v>Sudan/S. Sudan</c:v>
                </c:pt>
                <c:pt idx="15">
                  <c:v>United Kingdom</c:v>
                </c:pt>
                <c:pt idx="16">
                  <c:v>Azerbaijan</c:v>
                </c:pt>
                <c:pt idx="17">
                  <c:v>Colombia</c:v>
                </c:pt>
                <c:pt idx="18">
                  <c:v>Mexico</c:v>
                </c:pt>
                <c:pt idx="19">
                  <c:v>China</c:v>
                </c:pt>
              </c:strCache>
            </c:strRef>
          </c:cat>
          <c:val>
            <c:numRef>
              <c:f>'Fig9'!$I$27:$I$46</c:f>
              <c:numCache>
                <c:formatCode>0.000</c:formatCode>
                <c:ptCount val="20"/>
                <c:pt idx="0">
                  <c:v>0.3303299459999991</c:v>
                </c:pt>
                <c:pt idx="1">
                  <c:v>0.18492374509999987</c:v>
                </c:pt>
                <c:pt idx="2">
                  <c:v>5.6331937000001275E-2</c:v>
                </c:pt>
                <c:pt idx="3">
                  <c:v>6.0673628700000037E-2</c:v>
                </c:pt>
                <c:pt idx="4">
                  <c:v>0.13302911360000014</c:v>
                </c:pt>
                <c:pt idx="5">
                  <c:v>1.3805927369999971E-2</c:v>
                </c:pt>
                <c:pt idx="6">
                  <c:v>-1.3589454699999948E-2</c:v>
                </c:pt>
                <c:pt idx="7">
                  <c:v>2.6980248300000342E-3</c:v>
                </c:pt>
                <c:pt idx="8">
                  <c:v>-2.6375913159999986E-3</c:v>
                </c:pt>
                <c:pt idx="9">
                  <c:v>4.6973435000000618E-3</c:v>
                </c:pt>
                <c:pt idx="10">
                  <c:v>-1.4100558400000018E-2</c:v>
                </c:pt>
                <c:pt idx="11">
                  <c:v>-9.0065255999999816E-3</c:v>
                </c:pt>
                <c:pt idx="12">
                  <c:v>-1.225644519999991E-2</c:v>
                </c:pt>
                <c:pt idx="13">
                  <c:v>-5.9180613100000001E-3</c:v>
                </c:pt>
                <c:pt idx="14">
                  <c:v>-4.9224338999999673E-3</c:v>
                </c:pt>
                <c:pt idx="15">
                  <c:v>-6.9818926040000062E-2</c:v>
                </c:pt>
                <c:pt idx="16">
                  <c:v>-6.0681512259999959E-2</c:v>
                </c:pt>
                <c:pt idx="17">
                  <c:v>-1.5786928609999973E-2</c:v>
                </c:pt>
                <c:pt idx="18">
                  <c:v>-0.21468175130000011</c:v>
                </c:pt>
                <c:pt idx="19">
                  <c:v>-0.14767657959999969</c:v>
                </c:pt>
              </c:numCache>
            </c:numRef>
          </c:val>
        </c:ser>
        <c:ser>
          <c:idx val="2"/>
          <c:order val="2"/>
          <c:tx>
            <c:strRef>
              <c:f>'Fig9'!$J$26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'Fig9'!$B$27:$B$46</c:f>
              <c:strCache>
                <c:ptCount val="20"/>
                <c:pt idx="0">
                  <c:v>United States</c:v>
                </c:pt>
                <c:pt idx="1">
                  <c:v>Canada</c:v>
                </c:pt>
                <c:pt idx="2">
                  <c:v>Russia</c:v>
                </c:pt>
                <c:pt idx="3">
                  <c:v>Brazil</c:v>
                </c:pt>
                <c:pt idx="4">
                  <c:v>Kazakhstan</c:v>
                </c:pt>
                <c:pt idx="5">
                  <c:v>Australia</c:v>
                </c:pt>
                <c:pt idx="6">
                  <c:v>Oman</c:v>
                </c:pt>
                <c:pt idx="7">
                  <c:v>Malaysia</c:v>
                </c:pt>
                <c:pt idx="8">
                  <c:v>Syria</c:v>
                </c:pt>
                <c:pt idx="9">
                  <c:v>India</c:v>
                </c:pt>
                <c:pt idx="10">
                  <c:v>Norway</c:v>
                </c:pt>
                <c:pt idx="11">
                  <c:v>Other North Sea</c:v>
                </c:pt>
                <c:pt idx="12">
                  <c:v>Egypt</c:v>
                </c:pt>
                <c:pt idx="13">
                  <c:v>Vietnam</c:v>
                </c:pt>
                <c:pt idx="14">
                  <c:v>Sudan/S. Sudan</c:v>
                </c:pt>
                <c:pt idx="15">
                  <c:v>United Kingdom</c:v>
                </c:pt>
                <c:pt idx="16">
                  <c:v>Azerbaijan</c:v>
                </c:pt>
                <c:pt idx="17">
                  <c:v>Colombia</c:v>
                </c:pt>
                <c:pt idx="18">
                  <c:v>Mexico</c:v>
                </c:pt>
                <c:pt idx="19">
                  <c:v>China</c:v>
                </c:pt>
              </c:strCache>
            </c:strRef>
          </c:cat>
          <c:val>
            <c:numRef>
              <c:f>'Fig9'!$J$27:$J$46</c:f>
              <c:numCache>
                <c:formatCode>0.000</c:formatCode>
                <c:ptCount val="20"/>
                <c:pt idx="0">
                  <c:v>0.9970647750000019</c:v>
                </c:pt>
                <c:pt idx="1">
                  <c:v>0.15774613139999971</c:v>
                </c:pt>
                <c:pt idx="2">
                  <c:v>8.471838899999895E-2</c:v>
                </c:pt>
                <c:pt idx="3">
                  <c:v>5.9834432599999765E-2</c:v>
                </c:pt>
                <c:pt idx="4">
                  <c:v>1.2837203799999974E-2</c:v>
                </c:pt>
                <c:pt idx="5">
                  <c:v>6.2700593480000011E-2</c:v>
                </c:pt>
                <c:pt idx="6">
                  <c:v>2.8681009999999896E-2</c:v>
                </c:pt>
                <c:pt idx="7">
                  <c:v>3.3262316600000119E-3</c:v>
                </c:pt>
                <c:pt idx="8">
                  <c:v>-3.2034514850000015E-3</c:v>
                </c:pt>
                <c:pt idx="9">
                  <c:v>-8.4847984000002707E-4</c:v>
                </c:pt>
                <c:pt idx="10">
                  <c:v>-7.1213334099999859E-2</c:v>
                </c:pt>
                <c:pt idx="11">
                  <c:v>-1.143627035E-2</c:v>
                </c:pt>
                <c:pt idx="12">
                  <c:v>-1.8601379320000055E-2</c:v>
                </c:pt>
                <c:pt idx="13">
                  <c:v>-1.3693055279999977E-2</c:v>
                </c:pt>
                <c:pt idx="14">
                  <c:v>-4.994605113000003E-2</c:v>
                </c:pt>
                <c:pt idx="15">
                  <c:v>-4.6317144679999922E-2</c:v>
                </c:pt>
                <c:pt idx="16">
                  <c:v>-1.8267681340000008E-2</c:v>
                </c:pt>
                <c:pt idx="17">
                  <c:v>-6.084684080000069E-3</c:v>
                </c:pt>
                <c:pt idx="18">
                  <c:v>-3.1997799000000882E-3</c:v>
                </c:pt>
                <c:pt idx="19">
                  <c:v>-5.8247798900000092E-2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5189712"/>
        <c:axId val="575190272"/>
      </c:barChart>
      <c:catAx>
        <c:axId val="57518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-5400000" vert="horz"/>
          <a:lstStyle/>
          <a:p>
            <a:pPr>
              <a:defRPr sz="900"/>
            </a:pPr>
            <a:endParaRPr lang="en-US"/>
          </a:p>
        </c:txPr>
        <c:crossAx val="575190272"/>
        <c:crosses val="autoZero"/>
        <c:auto val="1"/>
        <c:lblAlgn val="ctr"/>
        <c:lblOffset val="100"/>
        <c:noMultiLvlLbl val="0"/>
      </c:catAx>
      <c:valAx>
        <c:axId val="5751902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" sourceLinked="0"/>
        <c:majorTickMark val="out"/>
        <c:minorTickMark val="none"/>
        <c:tickLblPos val="nextTo"/>
        <c:spPr>
          <a:ln>
            <a:noFill/>
          </a:ln>
        </c:spPr>
        <c:crossAx val="5751897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3921351294502822"/>
          <c:y val="0.17219959931044124"/>
          <c:w val="8.5031443719107327E-2"/>
          <c:h val="0.17202991334625886"/>
        </c:manualLayout>
      </c:layout>
      <c:overlay val="1"/>
      <c:spPr>
        <a:noFill/>
        <a:ln>
          <a:noFill/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871244752942467E-2"/>
          <c:y val="0.17249405954434394"/>
          <c:w val="0.86554729439307876"/>
          <c:h val="0.62659149854790064"/>
        </c:manualLayout>
      </c:layout>
      <c:barChart>
        <c:barDir val="col"/>
        <c:grouping val="clustered"/>
        <c:varyColors val="0"/>
        <c:ser>
          <c:idx val="1"/>
          <c:order val="0"/>
          <c:tx>
            <c:v>World oil consumption growth (left axis)</c:v>
          </c:tx>
          <c:spPr>
            <a:solidFill>
              <a:schemeClr val="accent4"/>
            </a:solidFill>
          </c:spPr>
          <c:invertIfNegative val="0"/>
          <c:val>
            <c:numRef>
              <c:f>'Fig10'!$H$32:$H$51</c:f>
              <c:numCache>
                <c:formatCode>0.00</c:formatCode>
                <c:ptCount val="20"/>
                <c:pt idx="0">
                  <c:v>1.7050287870000034</c:v>
                </c:pt>
                <c:pt idx="1">
                  <c:v>1.0936962159999979</c:v>
                </c:pt>
                <c:pt idx="2">
                  <c:v>0.94953036100000077</c:v>
                </c:pt>
                <c:pt idx="3">
                  <c:v>1.3736163960000027</c:v>
                </c:pt>
                <c:pt idx="4">
                  <c:v>1.1847236379999941</c:v>
                </c:pt>
                <c:pt idx="5">
                  <c:v>1.6498744099999954</c:v>
                </c:pt>
                <c:pt idx="6">
                  <c:v>2.0490802549999927</c:v>
                </c:pt>
                <c:pt idx="7">
                  <c:v>0.93587426999999934</c:v>
                </c:pt>
                <c:pt idx="8">
                  <c:v>1.303148053000001</c:v>
                </c:pt>
                <c:pt idx="9">
                  <c:v>1.4921285479999966</c:v>
                </c:pt>
                <c:pt idx="10">
                  <c:v>1.4255456570000007</c:v>
                </c:pt>
                <c:pt idx="11">
                  <c:v>1.4140260439999963</c:v>
                </c:pt>
                <c:pt idx="12">
                  <c:v>1.6233086969999988</c:v>
                </c:pt>
                <c:pt idx="13">
                  <c:v>1.6362960499999986</c:v>
                </c:pt>
                <c:pt idx="14">
                  <c:v>1.5351067309999991</c:v>
                </c:pt>
                <c:pt idx="15">
                  <c:v>1.6807538219999998</c:v>
                </c:pt>
                <c:pt idx="16">
                  <c:v>1.5946856310000044</c:v>
                </c:pt>
                <c:pt idx="17">
                  <c:v>1.4570463390000015</c:v>
                </c:pt>
                <c:pt idx="18">
                  <c:v>1.3241050940000036</c:v>
                </c:pt>
                <c:pt idx="19">
                  <c:v>1.4560664360000004</c:v>
                </c:pt>
              </c:numCache>
            </c:numRef>
          </c:val>
        </c:ser>
        <c:ser>
          <c:idx val="0"/>
          <c:order val="1"/>
          <c:tx>
            <c:v>Non-OPEC production growth (left axis)</c:v>
          </c:tx>
          <c:spPr>
            <a:solidFill>
              <a:schemeClr val="accent3"/>
            </a:solidFill>
          </c:spPr>
          <c:invertIfNegative val="0"/>
          <c:val>
            <c:numRef>
              <c:f>'Fig10'!$G$32:$G$51</c:f>
              <c:numCache>
                <c:formatCode>0.00</c:formatCode>
                <c:ptCount val="20"/>
                <c:pt idx="0">
                  <c:v>2.2963479660000061</c:v>
                </c:pt>
                <c:pt idx="1">
                  <c:v>2.6276163270000055</c:v>
                </c:pt>
                <c:pt idx="2">
                  <c:v>2.3625538209999988</c:v>
                </c:pt>
                <c:pt idx="3">
                  <c:v>2.7756153230000038</c:v>
                </c:pt>
                <c:pt idx="4">
                  <c:v>2.6208240160000003</c:v>
                </c:pt>
                <c:pt idx="5">
                  <c:v>1.6964840039999984</c:v>
                </c:pt>
                <c:pt idx="6">
                  <c:v>1.5712000629999991</c:v>
                </c:pt>
                <c:pt idx="7">
                  <c:v>0.55557364299999534</c:v>
                </c:pt>
                <c:pt idx="8">
                  <c:v>5.4621284999996078E-2</c:v>
                </c:pt>
                <c:pt idx="9">
                  <c:v>-0.78995396500000226</c:v>
                </c:pt>
                <c:pt idx="10">
                  <c:v>-1.016769754000002</c:v>
                </c:pt>
                <c:pt idx="11">
                  <c:v>-0.63079241199999814</c:v>
                </c:pt>
                <c:pt idx="12">
                  <c:v>-0.80149592899999789</c:v>
                </c:pt>
                <c:pt idx="13">
                  <c:v>0.62087964799999895</c:v>
                </c:pt>
                <c:pt idx="14">
                  <c:v>0.75654017200000112</c:v>
                </c:pt>
                <c:pt idx="15">
                  <c:v>0.53322136900000316</c:v>
                </c:pt>
                <c:pt idx="16">
                  <c:v>1.0234128889999994</c:v>
                </c:pt>
                <c:pt idx="17">
                  <c:v>1.2078741750000006</c:v>
                </c:pt>
                <c:pt idx="18">
                  <c:v>1.0338007089999977</c:v>
                </c:pt>
                <c:pt idx="19">
                  <c:v>1.0095650709999973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5195312"/>
        <c:axId val="575195872"/>
      </c:barChart>
      <c:lineChart>
        <c:grouping val="standard"/>
        <c:varyColors val="0"/>
        <c:ser>
          <c:idx val="3"/>
          <c:order val="3"/>
          <c:tx>
            <c:v>Change in WTI price (right axis)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strRef>
              <c:f>'Fig10'!$A$32:$A$51</c:f>
              <c:strCache>
                <c:ptCount val="20"/>
                <c:pt idx="0">
                  <c:v>2014-Q1</c:v>
                </c:pt>
                <c:pt idx="1">
                  <c:v>2014-Q2</c:v>
                </c:pt>
                <c:pt idx="2">
                  <c:v>2014-Q3</c:v>
                </c:pt>
                <c:pt idx="3">
                  <c:v>2014-Q4</c:v>
                </c:pt>
                <c:pt idx="4">
                  <c:v>2015-Q1</c:v>
                </c:pt>
                <c:pt idx="5">
                  <c:v>2015-Q2</c:v>
                </c:pt>
                <c:pt idx="6">
                  <c:v>2015-Q3</c:v>
                </c:pt>
                <c:pt idx="7">
                  <c:v>2015-Q4</c:v>
                </c:pt>
                <c:pt idx="8">
                  <c:v>2016-Q1</c:v>
                </c:pt>
                <c:pt idx="9">
                  <c:v>2016-Q2</c:v>
                </c:pt>
                <c:pt idx="10">
                  <c:v>2016-Q3</c:v>
                </c:pt>
                <c:pt idx="11">
                  <c:v>2016-Q4</c:v>
                </c:pt>
                <c:pt idx="12">
                  <c:v>2017-Q1</c:v>
                </c:pt>
                <c:pt idx="13">
                  <c:v>2017-Q2</c:v>
                </c:pt>
                <c:pt idx="14">
                  <c:v>2017-Q3</c:v>
                </c:pt>
                <c:pt idx="15">
                  <c:v>2017-Q4</c:v>
                </c:pt>
                <c:pt idx="16">
                  <c:v>2018-Q1</c:v>
                </c:pt>
                <c:pt idx="17">
                  <c:v>2018-Q2</c:v>
                </c:pt>
                <c:pt idx="18">
                  <c:v>2018-Q3</c:v>
                </c:pt>
                <c:pt idx="19">
                  <c:v>2018-Q4</c:v>
                </c:pt>
              </c:strCache>
            </c:strRef>
          </c:cat>
          <c:val>
            <c:numRef>
              <c:f>'Fig10'!$I$32:$I$51</c:f>
              <c:numCache>
                <c:formatCode>0.00</c:formatCode>
                <c:ptCount val="20"/>
                <c:pt idx="0">
                  <c:v>4.3522983609999955</c:v>
                </c:pt>
                <c:pt idx="1">
                  <c:v>9.2975729200000075</c:v>
                </c:pt>
                <c:pt idx="2">
                  <c:v>-7.9616406250000011</c:v>
                </c:pt>
                <c:pt idx="3">
                  <c:v>-24.285578125000001</c:v>
                </c:pt>
                <c:pt idx="4">
                  <c:v>-50.193803278999994</c:v>
                </c:pt>
                <c:pt idx="5">
                  <c:v>-45.492206353000007</c:v>
                </c:pt>
                <c:pt idx="6">
                  <c:v>-51.315432451999996</c:v>
                </c:pt>
                <c:pt idx="7">
                  <c:v>-31.274656250000007</c:v>
                </c:pt>
                <c:pt idx="8">
                  <c:v>-15.133032787000005</c:v>
                </c:pt>
                <c:pt idx="9">
                  <c:v>-12.394460316999997</c:v>
                </c:pt>
                <c:pt idx="10">
                  <c:v>-1.7022081729999954</c:v>
                </c:pt>
                <c:pt idx="11">
                  <c:v>7.2433125000000018</c:v>
                </c:pt>
                <c:pt idx="12">
                  <c:v>19.478737705</c:v>
                </c:pt>
                <c:pt idx="13">
                  <c:v>7.5399999999999991</c:v>
                </c:pt>
                <c:pt idx="14">
                  <c:v>9.1485312499999978</c:v>
                </c:pt>
                <c:pt idx="15">
                  <c:v>4.8203749999999985</c:v>
                </c:pt>
                <c:pt idx="16">
                  <c:v>1.1700000000000017</c:v>
                </c:pt>
                <c:pt idx="17">
                  <c:v>2.671875</c:v>
                </c:pt>
                <c:pt idx="18">
                  <c:v>2.6666666670000012</c:v>
                </c:pt>
                <c:pt idx="19">
                  <c:v>4.3125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196432"/>
        <c:axId val="575196992"/>
      </c:lineChart>
      <c:scatterChart>
        <c:scatterStyle val="lineMarker"/>
        <c:varyColors val="0"/>
        <c:ser>
          <c:idx val="2"/>
          <c:order val="2"/>
          <c:tx>
            <c:strRef>
              <c:f>'Fig10'!$B$54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rgbClr val="000000"/>
              </a:solidFill>
              <a:prstDash val="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15795568236897217"/>
                  <c:y val="3.974929766944961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'Fig10'!$A$55:$A$56</c:f>
              <c:numCache>
                <c:formatCode>General</c:formatCode>
                <c:ptCount val="2"/>
                <c:pt idx="0">
                  <c:v>12.5</c:v>
                </c:pt>
                <c:pt idx="1">
                  <c:v>12.5</c:v>
                </c:pt>
              </c:numCache>
            </c:numRef>
          </c:xVal>
          <c:yVal>
            <c:numRef>
              <c:f>'Fig10'!$B$55:$B$56</c:f>
              <c:numCache>
                <c:formatCode>0</c:formatCode>
                <c:ptCount val="2"/>
                <c:pt idx="0">
                  <c:v>-6</c:v>
                </c:pt>
                <c:pt idx="1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195312"/>
        <c:axId val="575195872"/>
      </c:scatterChart>
      <c:catAx>
        <c:axId val="575195312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>
            <a:solidFill>
              <a:schemeClr val="tx1"/>
            </a:solidFill>
          </a:ln>
        </c:spPr>
        <c:crossAx val="575195872"/>
        <c:crossesAt val="0"/>
        <c:auto val="0"/>
        <c:lblAlgn val="ctr"/>
        <c:lblOffset val="100"/>
        <c:tickLblSkip val="4"/>
        <c:tickMarkSkip val="1"/>
        <c:noMultiLvlLbl val="0"/>
      </c:catAx>
      <c:valAx>
        <c:axId val="575195872"/>
        <c:scaling>
          <c:orientation val="minMax"/>
          <c:max val="6"/>
          <c:min val="-6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575195312"/>
        <c:crosses val="autoZero"/>
        <c:crossBetween val="between"/>
      </c:valAx>
      <c:catAx>
        <c:axId val="57519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rgbClr val="000000"/>
            </a:solidFill>
          </a:ln>
        </c:spPr>
        <c:crossAx val="575196992"/>
        <c:crossesAt val="0"/>
        <c:auto val="0"/>
        <c:lblAlgn val="ctr"/>
        <c:lblOffset val="100"/>
        <c:tickLblSkip val="4"/>
        <c:noMultiLvlLbl val="0"/>
      </c:catAx>
      <c:valAx>
        <c:axId val="575196992"/>
        <c:scaling>
          <c:orientation val="minMax"/>
          <c:max val="60"/>
          <c:min val="-60"/>
        </c:scaling>
        <c:delete val="0"/>
        <c:axPos val="r"/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575196432"/>
        <c:crosses val="max"/>
        <c:crossBetween val="between"/>
      </c:valAx>
      <c:spPr>
        <a:ln>
          <a:noFill/>
        </a:ln>
      </c:spPr>
    </c:plotArea>
    <c:legend>
      <c:legendPos val="l"/>
      <c:legendEntry>
        <c:idx val="3"/>
        <c:delete val="1"/>
      </c:legendEntry>
      <c:layout>
        <c:manualLayout>
          <c:xMode val="edge"/>
          <c:yMode val="edge"/>
          <c:x val="4.1811846689895474E-2"/>
          <c:y val="0.17151078225774541"/>
          <c:w val="0.49472706155632984"/>
          <c:h val="0.159786298901986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OPEC surplus crude oil production capacity</a:t>
            </a:r>
          </a:p>
          <a:p>
            <a:pPr algn="l">
              <a:defRPr/>
            </a:pPr>
            <a:r>
              <a:rPr lang="en-US" sz="1000" b="0"/>
              <a:t>million barrels per day</a:t>
            </a:r>
          </a:p>
        </c:rich>
      </c:tx>
      <c:layout>
        <c:manualLayout>
          <c:xMode val="edge"/>
          <c:yMode val="edge"/>
          <c:x val="9.9145299145300247E-3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3929234455449164E-2"/>
          <c:y val="0.17117395828480017"/>
          <c:w val="0.92517819418914105"/>
          <c:h val="0.59641553681529458"/>
        </c:manualLayout>
      </c:layout>
      <c:areaChart>
        <c:grouping val="standard"/>
        <c:varyColors val="0"/>
        <c:ser>
          <c:idx val="0"/>
          <c:order val="1"/>
          <c:spPr>
            <a:solidFill>
              <a:schemeClr val="accent6">
                <a:lumMod val="40000"/>
                <a:lumOff val="60000"/>
                <a:alpha val="50000"/>
              </a:schemeClr>
            </a:solidFill>
          </c:spPr>
          <c:cat>
            <c:numRef>
              <c:f>'Fig11'!$B$28:$B$42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'Fig11'!$D$28:$D$42</c:f>
              <c:numCache>
                <c:formatCode>0.00</c:formatCode>
                <c:ptCount val="15"/>
                <c:pt idx="0">
                  <c:v>2.290090573718182</c:v>
                </c:pt>
                <c:pt idx="1">
                  <c:v>2.290090573718182</c:v>
                </c:pt>
                <c:pt idx="2">
                  <c:v>2.290090573718182</c:v>
                </c:pt>
                <c:pt idx="3">
                  <c:v>2.290090573718182</c:v>
                </c:pt>
                <c:pt idx="4">
                  <c:v>2.290090573718182</c:v>
                </c:pt>
                <c:pt idx="5">
                  <c:v>2.290090573718182</c:v>
                </c:pt>
                <c:pt idx="6">
                  <c:v>2.290090573718182</c:v>
                </c:pt>
                <c:pt idx="7">
                  <c:v>2.290090573718182</c:v>
                </c:pt>
                <c:pt idx="8">
                  <c:v>2.290090573718182</c:v>
                </c:pt>
                <c:pt idx="9">
                  <c:v>2.290090573718182</c:v>
                </c:pt>
                <c:pt idx="10">
                  <c:v>2.290090573718182</c:v>
                </c:pt>
                <c:pt idx="11">
                  <c:v>2.290090573718182</c:v>
                </c:pt>
                <c:pt idx="12">
                  <c:v>2.290090573718182</c:v>
                </c:pt>
                <c:pt idx="13">
                  <c:v>2.290090573718182</c:v>
                </c:pt>
                <c:pt idx="14">
                  <c:v>2.290090573718182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201472"/>
        <c:axId val="575202032"/>
      </c:areaChart>
      <c:barChart>
        <c:barDir val="col"/>
        <c:grouping val="clustered"/>
        <c:varyColors val="0"/>
        <c:ser>
          <c:idx val="1"/>
          <c:order val="0"/>
          <c:tx>
            <c:v>OPEC surplus capacity</c:v>
          </c:tx>
          <c:spPr>
            <a:solidFill>
              <a:schemeClr val="accent1"/>
            </a:solidFill>
          </c:spPr>
          <c:invertIfNegative val="0"/>
          <c:cat>
            <c:numRef>
              <c:f>'Fig11'!$B$28:$B$42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'Fig11'!$C$28:$C$42</c:f>
              <c:numCache>
                <c:formatCode>0.00</c:formatCode>
                <c:ptCount val="15"/>
                <c:pt idx="1">
                  <c:v>1.4491232877</c:v>
                </c:pt>
                <c:pt idx="2">
                  <c:v>2.0908904110000002</c:v>
                </c:pt>
                <c:pt idx="3">
                  <c:v>1.3971859712000001</c:v>
                </c:pt>
                <c:pt idx="4">
                  <c:v>3.7938767950000001</c:v>
                </c:pt>
                <c:pt idx="5">
                  <c:v>3.9796438959999998</c:v>
                </c:pt>
                <c:pt idx="6">
                  <c:v>3.2930137367999999</c:v>
                </c:pt>
                <c:pt idx="7">
                  <c:v>2.2404644809000001</c:v>
                </c:pt>
                <c:pt idx="8">
                  <c:v>2.1553424755999999</c:v>
                </c:pt>
                <c:pt idx="9">
                  <c:v>2.0732191962000002</c:v>
                </c:pt>
                <c:pt idx="10">
                  <c:v>1.4588781369999999</c:v>
                </c:pt>
                <c:pt idx="11">
                  <c:v>1.2593579235000001</c:v>
                </c:pt>
                <c:pt idx="12">
                  <c:v>1.6908027397000001</c:v>
                </c:pt>
                <c:pt idx="13">
                  <c:v>1.2071232877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75201472"/>
        <c:axId val="575202032"/>
      </c:barChart>
      <c:scatterChart>
        <c:scatterStyle val="lineMarker"/>
        <c:varyColors val="0"/>
        <c:ser>
          <c:idx val="2"/>
          <c:order val="2"/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'Fig11'!$B$46:$B$48</c:f>
              <c:numCache>
                <c:formatCode>General</c:formatCode>
                <c:ptCount val="3"/>
                <c:pt idx="1">
                  <c:v>11</c:v>
                </c:pt>
                <c:pt idx="2">
                  <c:v>11</c:v>
                </c:pt>
              </c:numCache>
            </c:numRef>
          </c:xVal>
          <c:yVal>
            <c:numRef>
              <c:f>'Fig11'!$C$46:$C$48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202592"/>
        <c:axId val="575203152"/>
      </c:scatterChart>
      <c:dateAx>
        <c:axId val="575201472"/>
        <c:scaling>
          <c:orientation val="minMax"/>
          <c:max val="2018"/>
          <c:min val="2006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75202032"/>
        <c:crosses val="autoZero"/>
        <c:auto val="0"/>
        <c:lblOffset val="100"/>
        <c:baseTimeUnit val="days"/>
      </c:dateAx>
      <c:valAx>
        <c:axId val="575202032"/>
        <c:scaling>
          <c:orientation val="minMax"/>
          <c:max val="6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575201472"/>
        <c:crosses val="autoZero"/>
        <c:crossBetween val="between"/>
      </c:valAx>
      <c:valAx>
        <c:axId val="575202592"/>
        <c:scaling>
          <c:orientation val="minMax"/>
          <c:max val="13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575203152"/>
        <c:crosses val="max"/>
        <c:crossBetween val="midCat"/>
        <c:majorUnit val="1"/>
      </c:valAx>
      <c:valAx>
        <c:axId val="57520315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575202592"/>
        <c:crosses val="max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OECD commercial stocks of crude oil and </a:t>
            </a:r>
          </a:p>
          <a:p>
            <a:pPr algn="l">
              <a:defRPr/>
            </a:pPr>
            <a:r>
              <a:rPr lang="en-US" sz="1400" b="0"/>
              <a:t>other liquids</a:t>
            </a:r>
          </a:p>
          <a:p>
            <a:pPr algn="l">
              <a:defRPr/>
            </a:pPr>
            <a:r>
              <a:rPr lang="en-US" sz="1000" b="0"/>
              <a:t>days of supply</a:t>
            </a:r>
          </a:p>
        </c:rich>
      </c:tx>
      <c:layout>
        <c:manualLayout>
          <c:xMode val="edge"/>
          <c:yMode val="edge"/>
          <c:x val="9.9002258863983474E-3"/>
          <c:y val="7.858485144978178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1961462134306394E-2"/>
          <c:y val="0.21456646321576667"/>
          <c:w val="0.91714596651028379"/>
          <c:h val="0.53329916600661609"/>
        </c:manualLayout>
      </c:layout>
      <c:areaChart>
        <c:grouping val="stacked"/>
        <c:varyColors val="0"/>
        <c:ser>
          <c:idx val="1"/>
          <c:order val="1"/>
          <c:tx>
            <c:v>Normal range (low)</c:v>
          </c:tx>
          <c:spPr>
            <a:noFill/>
            <a:ln>
              <a:noFill/>
            </a:ln>
          </c:spPr>
          <c:cat>
            <c:numRef>
              <c:f>'Fig12'!$A$29:$A$112</c:f>
              <c:numCache>
                <c:formatCode>mmm\ yyyy</c:formatCode>
                <c:ptCount val="84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</c:numCache>
            </c:numRef>
          </c:cat>
          <c:val>
            <c:numRef>
              <c:f>'Fig12'!$C$29:$C$112</c:f>
              <c:numCache>
                <c:formatCode>0</c:formatCode>
                <c:ptCount val="84"/>
                <c:pt idx="0">
                  <c:v>54.764239498000002</c:v>
                </c:pt>
                <c:pt idx="1">
                  <c:v>56.301411954999999</c:v>
                </c:pt>
                <c:pt idx="2">
                  <c:v>56.79769855</c:v>
                </c:pt>
                <c:pt idx="3">
                  <c:v>58.027573347999997</c:v>
                </c:pt>
                <c:pt idx="4">
                  <c:v>57.848895212999999</c:v>
                </c:pt>
                <c:pt idx="5">
                  <c:v>56.218362913999997</c:v>
                </c:pt>
                <c:pt idx="6">
                  <c:v>57.132714411000002</c:v>
                </c:pt>
                <c:pt idx="7">
                  <c:v>57.606513771000003</c:v>
                </c:pt>
                <c:pt idx="8">
                  <c:v>57.511781839000001</c:v>
                </c:pt>
                <c:pt idx="9">
                  <c:v>56.023523277999999</c:v>
                </c:pt>
                <c:pt idx="10">
                  <c:v>55.874523170000003</c:v>
                </c:pt>
                <c:pt idx="11">
                  <c:v>55.817292010999999</c:v>
                </c:pt>
                <c:pt idx="12">
                  <c:v>54.764239498000002</c:v>
                </c:pt>
                <c:pt idx="13">
                  <c:v>56.301411954999999</c:v>
                </c:pt>
                <c:pt idx="14">
                  <c:v>56.79769855</c:v>
                </c:pt>
                <c:pt idx="15">
                  <c:v>58.027573347999997</c:v>
                </c:pt>
                <c:pt idx="16">
                  <c:v>57.848895212999999</c:v>
                </c:pt>
                <c:pt idx="17">
                  <c:v>56.218362913999997</c:v>
                </c:pt>
                <c:pt idx="18">
                  <c:v>57.132714411000002</c:v>
                </c:pt>
                <c:pt idx="19">
                  <c:v>57.606513771000003</c:v>
                </c:pt>
                <c:pt idx="20">
                  <c:v>57.511781839000001</c:v>
                </c:pt>
                <c:pt idx="21">
                  <c:v>56.023523277999999</c:v>
                </c:pt>
                <c:pt idx="22">
                  <c:v>55.874523170000003</c:v>
                </c:pt>
                <c:pt idx="23">
                  <c:v>55.817292010999999</c:v>
                </c:pt>
                <c:pt idx="24">
                  <c:v>54.764239498000002</c:v>
                </c:pt>
                <c:pt idx="25">
                  <c:v>56.301411954999999</c:v>
                </c:pt>
                <c:pt idx="26">
                  <c:v>56.79769855</c:v>
                </c:pt>
                <c:pt idx="27">
                  <c:v>58.027573347999997</c:v>
                </c:pt>
                <c:pt idx="28">
                  <c:v>57.848895212999999</c:v>
                </c:pt>
                <c:pt idx="29">
                  <c:v>56.218362913999997</c:v>
                </c:pt>
                <c:pt idx="30">
                  <c:v>57.132714411000002</c:v>
                </c:pt>
                <c:pt idx="31">
                  <c:v>57.606513771000003</c:v>
                </c:pt>
                <c:pt idx="32">
                  <c:v>57.511781839000001</c:v>
                </c:pt>
                <c:pt idx="33">
                  <c:v>56.023523277999999</c:v>
                </c:pt>
                <c:pt idx="34">
                  <c:v>55.874523170000003</c:v>
                </c:pt>
                <c:pt idx="35">
                  <c:v>55.817292010999999</c:v>
                </c:pt>
                <c:pt idx="36">
                  <c:v>54.764239498000002</c:v>
                </c:pt>
                <c:pt idx="37">
                  <c:v>56.301411954999999</c:v>
                </c:pt>
                <c:pt idx="38">
                  <c:v>56.79769855</c:v>
                </c:pt>
                <c:pt idx="39">
                  <c:v>58.027573347999997</c:v>
                </c:pt>
                <c:pt idx="40">
                  <c:v>57.848895212999999</c:v>
                </c:pt>
                <c:pt idx="41">
                  <c:v>56.218362913999997</c:v>
                </c:pt>
                <c:pt idx="42">
                  <c:v>57.132714411000002</c:v>
                </c:pt>
                <c:pt idx="43">
                  <c:v>57.606513771000003</c:v>
                </c:pt>
                <c:pt idx="44">
                  <c:v>57.511781839000001</c:v>
                </c:pt>
                <c:pt idx="45">
                  <c:v>56.023523277999999</c:v>
                </c:pt>
                <c:pt idx="46">
                  <c:v>55.874523170000003</c:v>
                </c:pt>
                <c:pt idx="47">
                  <c:v>55.817292010999999</c:v>
                </c:pt>
                <c:pt idx="48">
                  <c:v>54.764239498000002</c:v>
                </c:pt>
                <c:pt idx="49">
                  <c:v>56.301411954999999</c:v>
                </c:pt>
                <c:pt idx="50">
                  <c:v>56.79769855</c:v>
                </c:pt>
                <c:pt idx="51">
                  <c:v>58.027573347999997</c:v>
                </c:pt>
                <c:pt idx="52">
                  <c:v>57.848895212999999</c:v>
                </c:pt>
                <c:pt idx="53">
                  <c:v>56.218362913999997</c:v>
                </c:pt>
                <c:pt idx="54">
                  <c:v>57.132714411000002</c:v>
                </c:pt>
                <c:pt idx="55">
                  <c:v>57.606513771000003</c:v>
                </c:pt>
                <c:pt idx="56">
                  <c:v>57.511781839000001</c:v>
                </c:pt>
                <c:pt idx="57">
                  <c:v>56.023523277999999</c:v>
                </c:pt>
                <c:pt idx="58">
                  <c:v>55.874523170000003</c:v>
                </c:pt>
                <c:pt idx="59">
                  <c:v>55.817292010999999</c:v>
                </c:pt>
                <c:pt idx="60">
                  <c:v>54.764239498000002</c:v>
                </c:pt>
                <c:pt idx="61">
                  <c:v>56.301411954999999</c:v>
                </c:pt>
                <c:pt idx="62">
                  <c:v>56.79769855</c:v>
                </c:pt>
                <c:pt idx="63">
                  <c:v>58.027573347999997</c:v>
                </c:pt>
                <c:pt idx="64">
                  <c:v>57.848895212999999</c:v>
                </c:pt>
                <c:pt idx="65">
                  <c:v>56.218362913999997</c:v>
                </c:pt>
                <c:pt idx="66">
                  <c:v>57.132714411000002</c:v>
                </c:pt>
                <c:pt idx="67">
                  <c:v>57.606513771000003</c:v>
                </c:pt>
                <c:pt idx="68">
                  <c:v>57.511781839000001</c:v>
                </c:pt>
                <c:pt idx="69">
                  <c:v>56.023523277999999</c:v>
                </c:pt>
                <c:pt idx="70">
                  <c:v>55.874523170000003</c:v>
                </c:pt>
                <c:pt idx="71">
                  <c:v>55.817292010999999</c:v>
                </c:pt>
                <c:pt idx="72">
                  <c:v>54.764239498000002</c:v>
                </c:pt>
                <c:pt idx="73">
                  <c:v>56.301411954999999</c:v>
                </c:pt>
                <c:pt idx="74">
                  <c:v>56.79769855</c:v>
                </c:pt>
                <c:pt idx="75">
                  <c:v>58.027573347999997</c:v>
                </c:pt>
                <c:pt idx="76">
                  <c:v>57.848895212999999</c:v>
                </c:pt>
                <c:pt idx="77">
                  <c:v>56.218362913999997</c:v>
                </c:pt>
                <c:pt idx="78">
                  <c:v>57.132714411000002</c:v>
                </c:pt>
                <c:pt idx="79">
                  <c:v>57.606513771000003</c:v>
                </c:pt>
                <c:pt idx="80">
                  <c:v>57.511781839000001</c:v>
                </c:pt>
                <c:pt idx="81">
                  <c:v>56.023523277999999</c:v>
                </c:pt>
                <c:pt idx="82">
                  <c:v>55.874523170000003</c:v>
                </c:pt>
                <c:pt idx="83">
                  <c:v>55.817292010999999</c:v>
                </c:pt>
              </c:numCache>
            </c:numRef>
          </c:val>
        </c:ser>
        <c:ser>
          <c:idx val="2"/>
          <c:order val="2"/>
          <c:tx>
            <c:v>Normal range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</c:spPr>
          <c:cat>
            <c:numRef>
              <c:f>'Fig12'!$A$29:$A$112</c:f>
              <c:numCache>
                <c:formatCode>mmm\ yyyy</c:formatCode>
                <c:ptCount val="84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</c:numCache>
            </c:numRef>
          </c:cat>
          <c:val>
            <c:numRef>
              <c:f>'Fig12'!$E$29:$E$112</c:f>
              <c:numCache>
                <c:formatCode>0</c:formatCode>
                <c:ptCount val="84"/>
                <c:pt idx="0">
                  <c:v>8.3885238149999992</c:v>
                </c:pt>
                <c:pt idx="1">
                  <c:v>7.6772099360000041</c:v>
                </c:pt>
                <c:pt idx="2">
                  <c:v>8.2104457160000024</c:v>
                </c:pt>
                <c:pt idx="3">
                  <c:v>8.2815482380000063</c:v>
                </c:pt>
                <c:pt idx="4">
                  <c:v>7.4423268829999998</c:v>
                </c:pt>
                <c:pt idx="5">
                  <c:v>9.0373925660000083</c:v>
                </c:pt>
                <c:pt idx="6">
                  <c:v>7.2592278629999996</c:v>
                </c:pt>
                <c:pt idx="7">
                  <c:v>7.3354240840000031</c:v>
                </c:pt>
                <c:pt idx="8">
                  <c:v>8.0975177080000051</c:v>
                </c:pt>
                <c:pt idx="9">
                  <c:v>9.5077595599999967</c:v>
                </c:pt>
                <c:pt idx="10">
                  <c:v>10.016171677999992</c:v>
                </c:pt>
                <c:pt idx="11">
                  <c:v>11.024513528000007</c:v>
                </c:pt>
                <c:pt idx="12">
                  <c:v>8.3885238149999992</c:v>
                </c:pt>
                <c:pt idx="13">
                  <c:v>7.6772099360000041</c:v>
                </c:pt>
                <c:pt idx="14">
                  <c:v>8.2104457160000024</c:v>
                </c:pt>
                <c:pt idx="15">
                  <c:v>8.2815482380000063</c:v>
                </c:pt>
                <c:pt idx="16">
                  <c:v>7.4423268829999998</c:v>
                </c:pt>
                <c:pt idx="17">
                  <c:v>9.0373925660000083</c:v>
                </c:pt>
                <c:pt idx="18">
                  <c:v>7.2592278629999996</c:v>
                </c:pt>
                <c:pt idx="19">
                  <c:v>7.3354240840000031</c:v>
                </c:pt>
                <c:pt idx="20">
                  <c:v>8.0975177080000051</c:v>
                </c:pt>
                <c:pt idx="21">
                  <c:v>9.5077595599999967</c:v>
                </c:pt>
                <c:pt idx="22">
                  <c:v>10.016171677999992</c:v>
                </c:pt>
                <c:pt idx="23">
                  <c:v>11.024513528000007</c:v>
                </c:pt>
                <c:pt idx="24">
                  <c:v>8.3885238149999992</c:v>
                </c:pt>
                <c:pt idx="25">
                  <c:v>7.6772099360000041</c:v>
                </c:pt>
                <c:pt idx="26">
                  <c:v>8.2104457160000024</c:v>
                </c:pt>
                <c:pt idx="27">
                  <c:v>8.2815482380000063</c:v>
                </c:pt>
                <c:pt idx="28">
                  <c:v>7.4423268829999998</c:v>
                </c:pt>
                <c:pt idx="29">
                  <c:v>9.0373925660000083</c:v>
                </c:pt>
                <c:pt idx="30">
                  <c:v>7.2592278629999996</c:v>
                </c:pt>
                <c:pt idx="31">
                  <c:v>7.3354240840000031</c:v>
                </c:pt>
                <c:pt idx="32">
                  <c:v>8.0975177080000051</c:v>
                </c:pt>
                <c:pt idx="33">
                  <c:v>9.5077595599999967</c:v>
                </c:pt>
                <c:pt idx="34">
                  <c:v>10.016171677999992</c:v>
                </c:pt>
                <c:pt idx="35">
                  <c:v>11.024513528000007</c:v>
                </c:pt>
                <c:pt idx="36">
                  <c:v>8.3885238149999992</c:v>
                </c:pt>
                <c:pt idx="37">
                  <c:v>7.6772099360000041</c:v>
                </c:pt>
                <c:pt idx="38">
                  <c:v>8.2104457160000024</c:v>
                </c:pt>
                <c:pt idx="39">
                  <c:v>8.2815482380000063</c:v>
                </c:pt>
                <c:pt idx="40">
                  <c:v>7.4423268829999998</c:v>
                </c:pt>
                <c:pt idx="41">
                  <c:v>9.0373925660000083</c:v>
                </c:pt>
                <c:pt idx="42">
                  <c:v>7.2592278629999996</c:v>
                </c:pt>
                <c:pt idx="43">
                  <c:v>7.3354240840000031</c:v>
                </c:pt>
                <c:pt idx="44">
                  <c:v>8.0975177080000051</c:v>
                </c:pt>
                <c:pt idx="45">
                  <c:v>9.5077595599999967</c:v>
                </c:pt>
                <c:pt idx="46">
                  <c:v>10.016171677999992</c:v>
                </c:pt>
                <c:pt idx="47">
                  <c:v>11.024513528000007</c:v>
                </c:pt>
                <c:pt idx="48">
                  <c:v>8.3885238149999992</c:v>
                </c:pt>
                <c:pt idx="49">
                  <c:v>7.6772099360000041</c:v>
                </c:pt>
                <c:pt idx="50">
                  <c:v>8.2104457160000024</c:v>
                </c:pt>
                <c:pt idx="51">
                  <c:v>8.2815482380000063</c:v>
                </c:pt>
                <c:pt idx="52">
                  <c:v>7.4423268829999998</c:v>
                </c:pt>
                <c:pt idx="53">
                  <c:v>9.0373925660000083</c:v>
                </c:pt>
                <c:pt idx="54">
                  <c:v>7.2592278629999996</c:v>
                </c:pt>
                <c:pt idx="55">
                  <c:v>7.3354240840000031</c:v>
                </c:pt>
                <c:pt idx="56">
                  <c:v>8.0975177080000051</c:v>
                </c:pt>
                <c:pt idx="57">
                  <c:v>9.5077595599999967</c:v>
                </c:pt>
                <c:pt idx="58">
                  <c:v>10.016171677999992</c:v>
                </c:pt>
                <c:pt idx="59">
                  <c:v>11.024513528000007</c:v>
                </c:pt>
                <c:pt idx="60">
                  <c:v>8.3885238149999992</c:v>
                </c:pt>
                <c:pt idx="61">
                  <c:v>7.6772099360000041</c:v>
                </c:pt>
                <c:pt idx="62">
                  <c:v>8.2104457160000024</c:v>
                </c:pt>
                <c:pt idx="63">
                  <c:v>8.2815482380000063</c:v>
                </c:pt>
                <c:pt idx="64">
                  <c:v>7.4423268829999998</c:v>
                </c:pt>
                <c:pt idx="65">
                  <c:v>9.0373925660000083</c:v>
                </c:pt>
                <c:pt idx="66">
                  <c:v>7.2592278629999996</c:v>
                </c:pt>
                <c:pt idx="67">
                  <c:v>7.3354240840000031</c:v>
                </c:pt>
                <c:pt idx="68">
                  <c:v>8.0975177080000051</c:v>
                </c:pt>
                <c:pt idx="69">
                  <c:v>9.5077595599999967</c:v>
                </c:pt>
                <c:pt idx="70">
                  <c:v>10.016171677999992</c:v>
                </c:pt>
                <c:pt idx="71">
                  <c:v>11.024513528000007</c:v>
                </c:pt>
                <c:pt idx="72">
                  <c:v>8.3885238149999992</c:v>
                </c:pt>
                <c:pt idx="73">
                  <c:v>7.6772099360000041</c:v>
                </c:pt>
                <c:pt idx="74">
                  <c:v>8.2104457160000024</c:v>
                </c:pt>
                <c:pt idx="75">
                  <c:v>8.2815482380000063</c:v>
                </c:pt>
                <c:pt idx="76">
                  <c:v>7.4423268829999998</c:v>
                </c:pt>
                <c:pt idx="77">
                  <c:v>9.0373925660000083</c:v>
                </c:pt>
                <c:pt idx="78">
                  <c:v>7.2592278629999996</c:v>
                </c:pt>
                <c:pt idx="79">
                  <c:v>7.3354240840000031</c:v>
                </c:pt>
                <c:pt idx="80">
                  <c:v>8.0975177080000051</c:v>
                </c:pt>
                <c:pt idx="81">
                  <c:v>9.5077595599999967</c:v>
                </c:pt>
                <c:pt idx="82">
                  <c:v>10.016171677999992</c:v>
                </c:pt>
                <c:pt idx="83">
                  <c:v>11.024513528000007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673840"/>
        <c:axId val="575674400"/>
      </c:areaChart>
      <c:lineChart>
        <c:grouping val="standard"/>
        <c:varyColors val="0"/>
        <c:ser>
          <c:idx val="0"/>
          <c:order val="0"/>
          <c:tx>
            <c:v>OECD commercial crude oil stocks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'Fig12'!$A$29:$A$112</c:f>
              <c:numCache>
                <c:formatCode>mmm\ yyyy</c:formatCode>
                <c:ptCount val="84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</c:numCache>
            </c:numRef>
          </c:cat>
          <c:val>
            <c:numRef>
              <c:f>'Fig12'!$B$29:$B$112</c:f>
              <c:numCache>
                <c:formatCode>0.0</c:formatCode>
                <c:ptCount val="84"/>
                <c:pt idx="0">
                  <c:v>55.420405416000001</c:v>
                </c:pt>
                <c:pt idx="1">
                  <c:v>57.321964461</c:v>
                </c:pt>
                <c:pt idx="2">
                  <c:v>58.732665623999999</c:v>
                </c:pt>
                <c:pt idx="3">
                  <c:v>58.300678214000001</c:v>
                </c:pt>
                <c:pt idx="4">
                  <c:v>57.958017028</c:v>
                </c:pt>
                <c:pt idx="5">
                  <c:v>58.020602036</c:v>
                </c:pt>
                <c:pt idx="6">
                  <c:v>57.809475139</c:v>
                </c:pt>
                <c:pt idx="7">
                  <c:v>59.787912444</c:v>
                </c:pt>
                <c:pt idx="8">
                  <c:v>58.270593492000003</c:v>
                </c:pt>
                <c:pt idx="9">
                  <c:v>57.480771902000001</c:v>
                </c:pt>
                <c:pt idx="10">
                  <c:v>58.008782185000001</c:v>
                </c:pt>
                <c:pt idx="11">
                  <c:v>57.577133644</c:v>
                </c:pt>
                <c:pt idx="12">
                  <c:v>56.873122477999999</c:v>
                </c:pt>
                <c:pt idx="13">
                  <c:v>58.101152697000003</c:v>
                </c:pt>
                <c:pt idx="14">
                  <c:v>57.448209898999998</c:v>
                </c:pt>
                <c:pt idx="15">
                  <c:v>58.027573347999997</c:v>
                </c:pt>
                <c:pt idx="16">
                  <c:v>57.848895212999999</c:v>
                </c:pt>
                <c:pt idx="17">
                  <c:v>56.218362913999997</c:v>
                </c:pt>
                <c:pt idx="18">
                  <c:v>57.132714411000002</c:v>
                </c:pt>
                <c:pt idx="19">
                  <c:v>57.606513771000003</c:v>
                </c:pt>
                <c:pt idx="20">
                  <c:v>57.511781839000001</c:v>
                </c:pt>
                <c:pt idx="21">
                  <c:v>56.023523277999999</c:v>
                </c:pt>
                <c:pt idx="22">
                  <c:v>55.874523170000003</c:v>
                </c:pt>
                <c:pt idx="23">
                  <c:v>55.817292010999999</c:v>
                </c:pt>
                <c:pt idx="24">
                  <c:v>54.764239498000002</c:v>
                </c:pt>
                <c:pt idx="25">
                  <c:v>56.301411954999999</c:v>
                </c:pt>
                <c:pt idx="26">
                  <c:v>56.79769855</c:v>
                </c:pt>
                <c:pt idx="27">
                  <c:v>58.109563917000003</c:v>
                </c:pt>
                <c:pt idx="28">
                  <c:v>58.500242866999997</c:v>
                </c:pt>
                <c:pt idx="29">
                  <c:v>56.956333358000002</c:v>
                </c:pt>
                <c:pt idx="30">
                  <c:v>57.947114095000003</c:v>
                </c:pt>
                <c:pt idx="31">
                  <c:v>58.569783803</c:v>
                </c:pt>
                <c:pt idx="32">
                  <c:v>58.211917546999999</c:v>
                </c:pt>
                <c:pt idx="33">
                  <c:v>58.809933411999999</c:v>
                </c:pt>
                <c:pt idx="34">
                  <c:v>57.055144063999997</c:v>
                </c:pt>
                <c:pt idx="35">
                  <c:v>58.861093695999998</c:v>
                </c:pt>
                <c:pt idx="36">
                  <c:v>56.889893022000003</c:v>
                </c:pt>
                <c:pt idx="37">
                  <c:v>58.816094106000001</c:v>
                </c:pt>
                <c:pt idx="38">
                  <c:v>60.475135344999998</c:v>
                </c:pt>
                <c:pt idx="39">
                  <c:v>62.874877918999999</c:v>
                </c:pt>
                <c:pt idx="40">
                  <c:v>61.759057009999999</c:v>
                </c:pt>
                <c:pt idx="41">
                  <c:v>60.744841897999997</c:v>
                </c:pt>
                <c:pt idx="42">
                  <c:v>61.273971907000004</c:v>
                </c:pt>
                <c:pt idx="43">
                  <c:v>62.751916825999999</c:v>
                </c:pt>
                <c:pt idx="44">
                  <c:v>63.565273560000001</c:v>
                </c:pt>
                <c:pt idx="45">
                  <c:v>64.349900727000005</c:v>
                </c:pt>
                <c:pt idx="46">
                  <c:v>62.439604031000002</c:v>
                </c:pt>
                <c:pt idx="47">
                  <c:v>65.327004078000002</c:v>
                </c:pt>
                <c:pt idx="48">
                  <c:v>63.152763313000001</c:v>
                </c:pt>
                <c:pt idx="49">
                  <c:v>63.978621891000003</c:v>
                </c:pt>
                <c:pt idx="50">
                  <c:v>65.008144266000002</c:v>
                </c:pt>
                <c:pt idx="51">
                  <c:v>66.309121586000003</c:v>
                </c:pt>
                <c:pt idx="52">
                  <c:v>65.291222095999998</c:v>
                </c:pt>
                <c:pt idx="53">
                  <c:v>65.255755480000005</c:v>
                </c:pt>
                <c:pt idx="54">
                  <c:v>64.391942274000002</c:v>
                </c:pt>
                <c:pt idx="55">
                  <c:v>64.941937855000006</c:v>
                </c:pt>
                <c:pt idx="56">
                  <c:v>65.609299547000006</c:v>
                </c:pt>
                <c:pt idx="57">
                  <c:v>65.531282837999996</c:v>
                </c:pt>
                <c:pt idx="58">
                  <c:v>65.890694847999995</c:v>
                </c:pt>
                <c:pt idx="59">
                  <c:v>66.841805539000006</c:v>
                </c:pt>
                <c:pt idx="60">
                  <c:v>65.038697618</c:v>
                </c:pt>
                <c:pt idx="61">
                  <c:v>65.304211633999998</c:v>
                </c:pt>
                <c:pt idx="62">
                  <c:v>66.437287592999994</c:v>
                </c:pt>
                <c:pt idx="63">
                  <c:v>67.317534686000002</c:v>
                </c:pt>
                <c:pt idx="64">
                  <c:v>65.983050982999998</c:v>
                </c:pt>
                <c:pt idx="65">
                  <c:v>65.392585119000003</c:v>
                </c:pt>
                <c:pt idx="66">
                  <c:v>65.393831363000004</c:v>
                </c:pt>
                <c:pt idx="67">
                  <c:v>64.690707630999995</c:v>
                </c:pt>
                <c:pt idx="68">
                  <c:v>65.441792352999997</c:v>
                </c:pt>
                <c:pt idx="69">
                  <c:v>65.146349158999996</c:v>
                </c:pt>
                <c:pt idx="70">
                  <c:v>64.597156538999997</c:v>
                </c:pt>
                <c:pt idx="71">
                  <c:v>65.414323115000002</c:v>
                </c:pt>
                <c:pt idx="72">
                  <c:v>64.236738763000005</c:v>
                </c:pt>
                <c:pt idx="73">
                  <c:v>64.780257489999997</c:v>
                </c:pt>
                <c:pt idx="74">
                  <c:v>65.962352222000007</c:v>
                </c:pt>
                <c:pt idx="75">
                  <c:v>67.133571700999994</c:v>
                </c:pt>
                <c:pt idx="76">
                  <c:v>65.994690422000005</c:v>
                </c:pt>
                <c:pt idx="77">
                  <c:v>65.692663107000001</c:v>
                </c:pt>
                <c:pt idx="78">
                  <c:v>65.770206099000006</c:v>
                </c:pt>
                <c:pt idx="79">
                  <c:v>65.205040522000004</c:v>
                </c:pt>
                <c:pt idx="80">
                  <c:v>65.964337286000003</c:v>
                </c:pt>
                <c:pt idx="81">
                  <c:v>65.717863774999998</c:v>
                </c:pt>
                <c:pt idx="82">
                  <c:v>65.052524863000002</c:v>
                </c:pt>
                <c:pt idx="83">
                  <c:v>65.869691438999993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673840"/>
        <c:axId val="575674400"/>
      </c:lineChart>
      <c:scatterChart>
        <c:scatterStyle val="lineMarker"/>
        <c:varyColors val="0"/>
        <c:ser>
          <c:idx val="3"/>
          <c:order val="3"/>
          <c:tx>
            <c:strRef>
              <c:f>'Fig12'!$B$116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1.6054761447501988E-2"/>
                  <c:y val="3.953594745380445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'Fig12'!$A$117:$A$118</c:f>
              <c:numCache>
                <c:formatCode>General</c:formatCode>
                <c:ptCount val="2"/>
                <c:pt idx="0">
                  <c:v>61</c:v>
                </c:pt>
                <c:pt idx="1">
                  <c:v>61</c:v>
                </c:pt>
              </c:numCache>
            </c:numRef>
          </c:xVal>
          <c:yVal>
            <c:numRef>
              <c:f>'Fig12'!$B$117:$B$118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674960"/>
        <c:axId val="575675520"/>
      </c:scatterChart>
      <c:dateAx>
        <c:axId val="575673840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>
            <a:solidFill>
              <a:schemeClr val="tx1"/>
            </a:solidFill>
          </a:ln>
        </c:spPr>
        <c:crossAx val="575674400"/>
        <c:crosses val="autoZero"/>
        <c:auto val="0"/>
        <c:lblOffset val="100"/>
        <c:baseTimeUnit val="months"/>
        <c:majorUnit val="12"/>
        <c:majorTimeUnit val="months"/>
        <c:minorUnit val="1"/>
        <c:minorTimeUnit val="months"/>
      </c:dateAx>
      <c:valAx>
        <c:axId val="575674400"/>
        <c:scaling>
          <c:orientation val="minMax"/>
          <c:max val="80"/>
          <c:min val="4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spPr>
          <a:ln>
            <a:noFill/>
          </a:ln>
        </c:spPr>
        <c:crossAx val="575673840"/>
        <c:crosses val="autoZero"/>
        <c:crossBetween val="between"/>
      </c:valAx>
      <c:valAx>
        <c:axId val="575674960"/>
        <c:scaling>
          <c:orientation val="minMax"/>
          <c:max val="84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575675520"/>
        <c:crosses val="max"/>
        <c:crossBetween val="midCat"/>
      </c:valAx>
      <c:valAx>
        <c:axId val="57567552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575674960"/>
        <c:crosses val="max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U.S. crude oil and liquid fuels production</a:t>
            </a:r>
          </a:p>
          <a:p>
            <a:pPr algn="l">
              <a:defRPr/>
            </a:pPr>
            <a:r>
              <a:rPr lang="en-US" sz="1000" b="0"/>
              <a:t>million barrels per day (MMb/d)</a:t>
            </a:r>
          </a:p>
        </c:rich>
      </c:tx>
      <c:layout>
        <c:manualLayout>
          <c:xMode val="edge"/>
          <c:yMode val="edge"/>
          <c:x val="9.0312642543613746E-3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6328001734825901E-2"/>
          <c:y val="0.17117395828480017"/>
          <c:w val="0.85243421495390004"/>
          <c:h val="0.51647268943453051"/>
        </c:manualLayout>
      </c:layout>
      <c:barChart>
        <c:barDir val="col"/>
        <c:grouping val="clustered"/>
        <c:varyColors val="0"/>
        <c:ser>
          <c:idx val="2"/>
          <c:order val="2"/>
          <c:tx>
            <c:v>Crude oil (right axis)</c:v>
          </c:tx>
          <c:spPr>
            <a:solidFill>
              <a:schemeClr val="accent1"/>
            </a:solidFill>
          </c:spPr>
          <c:invertIfNegative val="0"/>
          <c:cat>
            <c:numRef>
              <c:f>'Fig13'!$J$26:$M$26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'Fig13'!$J$27:$M$27</c:f>
              <c:numCache>
                <c:formatCode>0.000</c:formatCode>
                <c:ptCount val="4"/>
                <c:pt idx="0">
                  <c:v>0.6515648603000006</c:v>
                </c:pt>
                <c:pt idx="1">
                  <c:v>-0.53033262120000124</c:v>
                </c:pt>
                <c:pt idx="2">
                  <c:v>9.640433820000105E-2</c:v>
                </c:pt>
                <c:pt idx="3">
                  <c:v>0.54868414329999915</c:v>
                </c:pt>
              </c:numCache>
            </c:numRef>
          </c:val>
        </c:ser>
        <c:ser>
          <c:idx val="3"/>
          <c:order val="3"/>
          <c:tx>
            <c:v>Natural gas plant liquids (right axis)</c:v>
          </c:tx>
          <c:spPr>
            <a:solidFill>
              <a:schemeClr val="accent4"/>
            </a:solidFill>
          </c:spPr>
          <c:invertIfNegative val="0"/>
          <c:cat>
            <c:numRef>
              <c:f>'Fig13'!$B$35:$B$82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'Fig13'!$J$28:$M$28</c:f>
              <c:numCache>
                <c:formatCode>0.000</c:formatCode>
                <c:ptCount val="4"/>
                <c:pt idx="0">
                  <c:v>0.32776412609999994</c:v>
                </c:pt>
                <c:pt idx="1">
                  <c:v>0.14300513650000024</c:v>
                </c:pt>
                <c:pt idx="2">
                  <c:v>0.26012978609999982</c:v>
                </c:pt>
                <c:pt idx="3">
                  <c:v>0.4304613459000004</c:v>
                </c:pt>
              </c:numCache>
            </c:numRef>
          </c:val>
        </c:ser>
        <c:ser>
          <c:idx val="4"/>
          <c:order val="4"/>
          <c:tx>
            <c:v>Fuel ethanol (right axis)</c:v>
          </c:tx>
          <c:spPr>
            <a:solidFill>
              <a:schemeClr val="accent3"/>
            </a:solidFill>
          </c:spPr>
          <c:invertIfNegative val="0"/>
          <c:cat>
            <c:numRef>
              <c:f>'Fig13'!$B$35:$B$82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'Fig13'!$J$29:$M$29</c:f>
              <c:numCache>
                <c:formatCode>0.000</c:formatCode>
                <c:ptCount val="4"/>
                <c:pt idx="0">
                  <c:v>3.224086576000007E-2</c:v>
                </c:pt>
                <c:pt idx="1">
                  <c:v>3.0457215519999914E-2</c:v>
                </c:pt>
                <c:pt idx="2">
                  <c:v>1.2117782530000065E-2</c:v>
                </c:pt>
                <c:pt idx="3">
                  <c:v>1.7216844000000897E-3</c:v>
                </c:pt>
              </c:numCache>
            </c:numRef>
          </c:val>
        </c:ser>
        <c:ser>
          <c:idx val="5"/>
          <c:order val="5"/>
          <c:tx>
            <c:v>Biodiesel (right axis)</c:v>
          </c:tx>
          <c:spPr>
            <a:solidFill>
              <a:schemeClr val="accent2"/>
            </a:solidFill>
          </c:spPr>
          <c:invertIfNegative val="0"/>
          <c:cat>
            <c:numRef>
              <c:f>'Fig13'!$B$35:$B$82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'Fig13'!$J$30:$M$30</c:f>
              <c:numCache>
                <c:formatCode>0.000</c:formatCode>
                <c:ptCount val="4"/>
                <c:pt idx="0">
                  <c:v>-1.0200711799999984E-3</c:v>
                </c:pt>
                <c:pt idx="1">
                  <c:v>1.7655345729000002E-2</c:v>
                </c:pt>
                <c:pt idx="2">
                  <c:v>3.7873830299999939E-3</c:v>
                </c:pt>
                <c:pt idx="3">
                  <c:v>7.177951779999997E-3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5683360"/>
        <c:axId val="575683920"/>
      </c:barChart>
      <c:lineChart>
        <c:grouping val="standard"/>
        <c:varyColors val="0"/>
        <c:ser>
          <c:idx val="0"/>
          <c:order val="0"/>
          <c:tx>
            <c:v>Total production (left axis)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'Fig13'!$B$35:$B$82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'Fig13'!$C$35:$C$82</c:f>
              <c:numCache>
                <c:formatCode>#,##0.000</c:formatCode>
                <c:ptCount val="48"/>
                <c:pt idx="0">
                  <c:v>13.487107</c:v>
                </c:pt>
                <c:pt idx="1">
                  <c:v>13.724652000000001</c:v>
                </c:pt>
                <c:pt idx="2">
                  <c:v>13.851474</c:v>
                </c:pt>
                <c:pt idx="3">
                  <c:v>14.064470999999999</c:v>
                </c:pt>
                <c:pt idx="4">
                  <c:v>13.911987</c:v>
                </c:pt>
                <c:pt idx="5">
                  <c:v>13.78199</c:v>
                </c:pt>
                <c:pt idx="6">
                  <c:v>13.893449</c:v>
                </c:pt>
                <c:pt idx="7">
                  <c:v>13.902323000000001</c:v>
                </c:pt>
                <c:pt idx="8">
                  <c:v>13.946714999999999</c:v>
                </c:pt>
                <c:pt idx="9">
                  <c:v>13.947165</c:v>
                </c:pt>
                <c:pt idx="10">
                  <c:v>13.917403</c:v>
                </c:pt>
                <c:pt idx="11">
                  <c:v>13.764317999999999</c:v>
                </c:pt>
                <c:pt idx="12">
                  <c:v>13.59985</c:v>
                </c:pt>
                <c:pt idx="13">
                  <c:v>13.598221000000001</c:v>
                </c:pt>
                <c:pt idx="14">
                  <c:v>13.821706000000001</c:v>
                </c:pt>
                <c:pt idx="15">
                  <c:v>13.536816999999999</c:v>
                </c:pt>
                <c:pt idx="16">
                  <c:v>13.613454000000001</c:v>
                </c:pt>
                <c:pt idx="17">
                  <c:v>13.499012</c:v>
                </c:pt>
                <c:pt idx="18">
                  <c:v>13.434142</c:v>
                </c:pt>
                <c:pt idx="19">
                  <c:v>13.338361000000001</c:v>
                </c:pt>
                <c:pt idx="20">
                  <c:v>13.142232</c:v>
                </c:pt>
                <c:pt idx="21">
                  <c:v>13.481816999999999</c:v>
                </c:pt>
                <c:pt idx="22">
                  <c:v>13.688196</c:v>
                </c:pt>
                <c:pt idx="23">
                  <c:v>13.44270672</c:v>
                </c:pt>
                <c:pt idx="24">
                  <c:v>13.378066118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Production forecast (left axis)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'Fig13'!$B$35:$B$82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'Fig13'!$D$35:$D$82</c:f>
              <c:numCache>
                <c:formatCode>#,##0.000</c:formatCode>
                <c:ptCount val="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13.378066118</c:v>
                </c:pt>
                <c:pt idx="25">
                  <c:v>13.43519</c:v>
                </c:pt>
                <c:pt idx="26">
                  <c:v>13.668240000000001</c:v>
                </c:pt>
                <c:pt idx="27">
                  <c:v>13.63791</c:v>
                </c:pt>
                <c:pt idx="28">
                  <c:v>13.75028</c:v>
                </c:pt>
                <c:pt idx="29">
                  <c:v>13.79557</c:v>
                </c:pt>
                <c:pt idx="30">
                  <c:v>13.92633</c:v>
                </c:pt>
                <c:pt idx="31">
                  <c:v>13.9505</c:v>
                </c:pt>
                <c:pt idx="32">
                  <c:v>13.94533</c:v>
                </c:pt>
                <c:pt idx="33">
                  <c:v>14.17699</c:v>
                </c:pt>
                <c:pt idx="34">
                  <c:v>14.34563</c:v>
                </c:pt>
                <c:pt idx="35">
                  <c:v>14.38176</c:v>
                </c:pt>
                <c:pt idx="36">
                  <c:v>14.42902</c:v>
                </c:pt>
                <c:pt idx="37">
                  <c:v>14.58553</c:v>
                </c:pt>
                <c:pt idx="38">
                  <c:v>14.72448</c:v>
                </c:pt>
                <c:pt idx="39">
                  <c:v>14.75648</c:v>
                </c:pt>
                <c:pt idx="40">
                  <c:v>14.870620000000001</c:v>
                </c:pt>
                <c:pt idx="41">
                  <c:v>14.8849</c:v>
                </c:pt>
                <c:pt idx="42">
                  <c:v>14.88893</c:v>
                </c:pt>
                <c:pt idx="43">
                  <c:v>14.862920000000001</c:v>
                </c:pt>
                <c:pt idx="44">
                  <c:v>14.815619999999999</c:v>
                </c:pt>
                <c:pt idx="45">
                  <c:v>14.99573</c:v>
                </c:pt>
                <c:pt idx="46">
                  <c:v>15.19506</c:v>
                </c:pt>
                <c:pt idx="47">
                  <c:v>15.252739999999999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682240"/>
        <c:axId val="575682800"/>
      </c:lineChart>
      <c:dateAx>
        <c:axId val="575682240"/>
        <c:scaling>
          <c:orientation val="minMax"/>
        </c:scaling>
        <c:delete val="0"/>
        <c:axPos val="b"/>
        <c:numFmt formatCode="mmm\ yyyy" sourceLinked="1"/>
        <c:majorTickMark val="cross"/>
        <c:minorTickMark val="out"/>
        <c:tickLblPos val="none"/>
        <c:spPr>
          <a:ln>
            <a:solidFill>
              <a:schemeClr val="tx1"/>
            </a:solidFill>
          </a:ln>
        </c:spPr>
        <c:crossAx val="575682800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575682800"/>
        <c:scaling>
          <c:orientation val="minMax"/>
          <c:max val="16"/>
          <c:min val="6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575682240"/>
        <c:crosses val="autoZero"/>
        <c:crossBetween val="between"/>
        <c:majorUnit val="1"/>
      </c:valAx>
      <c:catAx>
        <c:axId val="57568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575683920"/>
        <c:crosses val="autoZero"/>
        <c:auto val="1"/>
        <c:lblAlgn val="ctr"/>
        <c:lblOffset val="100"/>
        <c:noMultiLvlLbl val="0"/>
      </c:catAx>
      <c:valAx>
        <c:axId val="575683920"/>
        <c:scaling>
          <c:orientation val="minMax"/>
          <c:max val="1.5"/>
          <c:min val="-1"/>
        </c:scaling>
        <c:delete val="0"/>
        <c:axPos val="r"/>
        <c:numFmt formatCode="0.0" sourceLinked="0"/>
        <c:majorTickMark val="out"/>
        <c:minorTickMark val="none"/>
        <c:tickLblPos val="nextTo"/>
        <c:spPr>
          <a:ln>
            <a:noFill/>
          </a:ln>
        </c:spPr>
        <c:crossAx val="575683360"/>
        <c:crosses val="max"/>
        <c:crossBetween val="between"/>
        <c:majorUnit val="0.25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3.5779856786194407E-2"/>
          <c:y val="0.77605833294506865"/>
          <c:w val="0.91640246188738606"/>
          <c:h val="0.14784177568355067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U.S. commercial crude oil stocks</a:t>
            </a:r>
          </a:p>
          <a:p>
            <a:pPr algn="l">
              <a:defRPr/>
            </a:pPr>
            <a:r>
              <a:rPr lang="en-US" sz="1000" b="0"/>
              <a:t>million barrels</a:t>
            </a:r>
          </a:p>
        </c:rich>
      </c:tx>
      <c:layout>
        <c:manualLayout>
          <c:xMode val="edge"/>
          <c:yMode val="edge"/>
          <c:x val="1.0887827055806081E-2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285211299807021E-2"/>
          <c:y val="0.16722918510925791"/>
          <c:w val="0.89982221734478329"/>
          <c:h val="0.57406699902157199"/>
        </c:manualLayout>
      </c:layout>
      <c:areaChart>
        <c:grouping val="stacked"/>
        <c:varyColors val="0"/>
        <c:ser>
          <c:idx val="1"/>
          <c:order val="1"/>
          <c:tx>
            <c:v>Normal range (low)</c:v>
          </c:tx>
          <c:spPr>
            <a:noFill/>
            <a:ln>
              <a:noFill/>
            </a:ln>
          </c:spPr>
          <c:cat>
            <c:numRef>
              <c:f>'Fig14'!$A$28:$A$111</c:f>
              <c:numCache>
                <c:formatCode>mmm\ yyyy</c:formatCode>
                <c:ptCount val="84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</c:numCache>
            </c:numRef>
          </c:cat>
          <c:val>
            <c:numRef>
              <c:f>'Fig14'!$C$28:$C$111</c:f>
              <c:numCache>
                <c:formatCode>0.0</c:formatCode>
                <c:ptCount val="84"/>
                <c:pt idx="0">
                  <c:v>317.88200000000001</c:v>
                </c:pt>
                <c:pt idx="1">
                  <c:v>322.87900000000002</c:v>
                </c:pt>
                <c:pt idx="2">
                  <c:v>347.608</c:v>
                </c:pt>
                <c:pt idx="3">
                  <c:v>357.04500000000002</c:v>
                </c:pt>
                <c:pt idx="4">
                  <c:v>363.30399999999997</c:v>
                </c:pt>
                <c:pt idx="5">
                  <c:v>348.80700000000002</c:v>
                </c:pt>
                <c:pt idx="6">
                  <c:v>338.73700000000002</c:v>
                </c:pt>
                <c:pt idx="7">
                  <c:v>331.07600000000002</c:v>
                </c:pt>
                <c:pt idx="8">
                  <c:v>332.15499999999997</c:v>
                </c:pt>
                <c:pt idx="9">
                  <c:v>349.53100000000001</c:v>
                </c:pt>
                <c:pt idx="10">
                  <c:v>344.17200000000003</c:v>
                </c:pt>
                <c:pt idx="11">
                  <c:v>327.19099999999997</c:v>
                </c:pt>
                <c:pt idx="12">
                  <c:v>317.88200000000001</c:v>
                </c:pt>
                <c:pt idx="13">
                  <c:v>322.87900000000002</c:v>
                </c:pt>
                <c:pt idx="14">
                  <c:v>347.608</c:v>
                </c:pt>
                <c:pt idx="15">
                  <c:v>357.04500000000002</c:v>
                </c:pt>
                <c:pt idx="16">
                  <c:v>363.30399999999997</c:v>
                </c:pt>
                <c:pt idx="17">
                  <c:v>348.80700000000002</c:v>
                </c:pt>
                <c:pt idx="18">
                  <c:v>338.73700000000002</c:v>
                </c:pt>
                <c:pt idx="19">
                  <c:v>331.07600000000002</c:v>
                </c:pt>
                <c:pt idx="20">
                  <c:v>332.15499999999997</c:v>
                </c:pt>
                <c:pt idx="21">
                  <c:v>349.53100000000001</c:v>
                </c:pt>
                <c:pt idx="22">
                  <c:v>344.17200000000003</c:v>
                </c:pt>
                <c:pt idx="23">
                  <c:v>327.19099999999997</c:v>
                </c:pt>
                <c:pt idx="24">
                  <c:v>317.88200000000001</c:v>
                </c:pt>
                <c:pt idx="25">
                  <c:v>322.87900000000002</c:v>
                </c:pt>
                <c:pt idx="26">
                  <c:v>347.608</c:v>
                </c:pt>
                <c:pt idx="27">
                  <c:v>357.04500000000002</c:v>
                </c:pt>
                <c:pt idx="28">
                  <c:v>363.30399999999997</c:v>
                </c:pt>
                <c:pt idx="29">
                  <c:v>348.80700000000002</c:v>
                </c:pt>
                <c:pt idx="30">
                  <c:v>338.73700000000002</c:v>
                </c:pt>
                <c:pt idx="31">
                  <c:v>331.07600000000002</c:v>
                </c:pt>
                <c:pt idx="32">
                  <c:v>332.15499999999997</c:v>
                </c:pt>
                <c:pt idx="33">
                  <c:v>349.53100000000001</c:v>
                </c:pt>
                <c:pt idx="34">
                  <c:v>344.17200000000003</c:v>
                </c:pt>
                <c:pt idx="35">
                  <c:v>327.19099999999997</c:v>
                </c:pt>
                <c:pt idx="36">
                  <c:v>317.88200000000001</c:v>
                </c:pt>
                <c:pt idx="37">
                  <c:v>322.87900000000002</c:v>
                </c:pt>
                <c:pt idx="38">
                  <c:v>347.608</c:v>
                </c:pt>
                <c:pt idx="39">
                  <c:v>357.04500000000002</c:v>
                </c:pt>
                <c:pt idx="40">
                  <c:v>363.30399999999997</c:v>
                </c:pt>
                <c:pt idx="41">
                  <c:v>348.80700000000002</c:v>
                </c:pt>
                <c:pt idx="42">
                  <c:v>338.73700000000002</c:v>
                </c:pt>
                <c:pt idx="43">
                  <c:v>331.07600000000002</c:v>
                </c:pt>
                <c:pt idx="44">
                  <c:v>332.15499999999997</c:v>
                </c:pt>
                <c:pt idx="45">
                  <c:v>349.53100000000001</c:v>
                </c:pt>
                <c:pt idx="46">
                  <c:v>344.17200000000003</c:v>
                </c:pt>
                <c:pt idx="47">
                  <c:v>327.19099999999997</c:v>
                </c:pt>
                <c:pt idx="48">
                  <c:v>317.88200000000001</c:v>
                </c:pt>
                <c:pt idx="49">
                  <c:v>322.87900000000002</c:v>
                </c:pt>
                <c:pt idx="50">
                  <c:v>347.608</c:v>
                </c:pt>
                <c:pt idx="51">
                  <c:v>357.04500000000002</c:v>
                </c:pt>
                <c:pt idx="52">
                  <c:v>363.30399999999997</c:v>
                </c:pt>
                <c:pt idx="53">
                  <c:v>348.80700000000002</c:v>
                </c:pt>
                <c:pt idx="54">
                  <c:v>338.73700000000002</c:v>
                </c:pt>
                <c:pt idx="55">
                  <c:v>331.07600000000002</c:v>
                </c:pt>
                <c:pt idx="56">
                  <c:v>332.15499999999997</c:v>
                </c:pt>
                <c:pt idx="57">
                  <c:v>349.53100000000001</c:v>
                </c:pt>
                <c:pt idx="58">
                  <c:v>344.17200000000003</c:v>
                </c:pt>
                <c:pt idx="59">
                  <c:v>327.19099999999997</c:v>
                </c:pt>
                <c:pt idx="60">
                  <c:v>317.88200000000001</c:v>
                </c:pt>
                <c:pt idx="61">
                  <c:v>322.87900000000002</c:v>
                </c:pt>
                <c:pt idx="62">
                  <c:v>347.608</c:v>
                </c:pt>
                <c:pt idx="63">
                  <c:v>357.04500000000002</c:v>
                </c:pt>
                <c:pt idx="64">
                  <c:v>363.30399999999997</c:v>
                </c:pt>
                <c:pt idx="65">
                  <c:v>348.80700000000002</c:v>
                </c:pt>
                <c:pt idx="66">
                  <c:v>338.73700000000002</c:v>
                </c:pt>
                <c:pt idx="67">
                  <c:v>331.07600000000002</c:v>
                </c:pt>
                <c:pt idx="68">
                  <c:v>332.15499999999997</c:v>
                </c:pt>
                <c:pt idx="69">
                  <c:v>349.53100000000001</c:v>
                </c:pt>
                <c:pt idx="70">
                  <c:v>344.17200000000003</c:v>
                </c:pt>
                <c:pt idx="71">
                  <c:v>327.19099999999997</c:v>
                </c:pt>
                <c:pt idx="72">
                  <c:v>317.88200000000001</c:v>
                </c:pt>
                <c:pt idx="73">
                  <c:v>322.87900000000002</c:v>
                </c:pt>
                <c:pt idx="74">
                  <c:v>347.608</c:v>
                </c:pt>
                <c:pt idx="75">
                  <c:v>357.04500000000002</c:v>
                </c:pt>
                <c:pt idx="76">
                  <c:v>363.30399999999997</c:v>
                </c:pt>
                <c:pt idx="77">
                  <c:v>348.80700000000002</c:v>
                </c:pt>
                <c:pt idx="78">
                  <c:v>338.73700000000002</c:v>
                </c:pt>
                <c:pt idx="79">
                  <c:v>331.07600000000002</c:v>
                </c:pt>
                <c:pt idx="80">
                  <c:v>332.15499999999997</c:v>
                </c:pt>
                <c:pt idx="81">
                  <c:v>349.53100000000001</c:v>
                </c:pt>
                <c:pt idx="82">
                  <c:v>344.17200000000003</c:v>
                </c:pt>
                <c:pt idx="83">
                  <c:v>327.19099999999997</c:v>
                </c:pt>
              </c:numCache>
            </c:numRef>
          </c:val>
        </c:ser>
        <c:ser>
          <c:idx val="2"/>
          <c:order val="2"/>
          <c:tx>
            <c:v>Normal range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</c:spPr>
          <c:cat>
            <c:numRef>
              <c:f>'Fig14'!$A$28:$A$111</c:f>
              <c:numCache>
                <c:formatCode>mmm\ yyyy</c:formatCode>
                <c:ptCount val="84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</c:numCache>
            </c:numRef>
          </c:cat>
          <c:val>
            <c:numRef>
              <c:f>'Fig14'!$E$28:$E$111</c:f>
              <c:numCache>
                <c:formatCode>0.0</c:formatCode>
                <c:ptCount val="84"/>
                <c:pt idx="0">
                  <c:v>150.82</c:v>
                </c:pt>
                <c:pt idx="1">
                  <c:v>165.53199999999998</c:v>
                </c:pt>
                <c:pt idx="2">
                  <c:v>153.90499999999997</c:v>
                </c:pt>
                <c:pt idx="3">
                  <c:v>149.24199999999996</c:v>
                </c:pt>
                <c:pt idx="4">
                  <c:v>145.67600000000004</c:v>
                </c:pt>
                <c:pt idx="5">
                  <c:v>149.161</c:v>
                </c:pt>
                <c:pt idx="6">
                  <c:v>151.27599999999995</c:v>
                </c:pt>
                <c:pt idx="7">
                  <c:v>152.541</c:v>
                </c:pt>
                <c:pt idx="8">
                  <c:v>136.90800000000002</c:v>
                </c:pt>
                <c:pt idx="9">
                  <c:v>139.29199999999997</c:v>
                </c:pt>
                <c:pt idx="10">
                  <c:v>144.46799999999996</c:v>
                </c:pt>
                <c:pt idx="11">
                  <c:v>152.99157143000002</c:v>
                </c:pt>
                <c:pt idx="12">
                  <c:v>150.82</c:v>
                </c:pt>
                <c:pt idx="13">
                  <c:v>165.53199999999998</c:v>
                </c:pt>
                <c:pt idx="14">
                  <c:v>153.90499999999997</c:v>
                </c:pt>
                <c:pt idx="15">
                  <c:v>149.24199999999996</c:v>
                </c:pt>
                <c:pt idx="16">
                  <c:v>145.67600000000004</c:v>
                </c:pt>
                <c:pt idx="17">
                  <c:v>149.161</c:v>
                </c:pt>
                <c:pt idx="18">
                  <c:v>151.27599999999995</c:v>
                </c:pt>
                <c:pt idx="19">
                  <c:v>152.541</c:v>
                </c:pt>
                <c:pt idx="20">
                  <c:v>136.90800000000002</c:v>
                </c:pt>
                <c:pt idx="21">
                  <c:v>139.29199999999997</c:v>
                </c:pt>
                <c:pt idx="22">
                  <c:v>144.46799999999996</c:v>
                </c:pt>
                <c:pt idx="23">
                  <c:v>152.99157143000002</c:v>
                </c:pt>
                <c:pt idx="24">
                  <c:v>150.82</c:v>
                </c:pt>
                <c:pt idx="25">
                  <c:v>165.53199999999998</c:v>
                </c:pt>
                <c:pt idx="26">
                  <c:v>153.90499999999997</c:v>
                </c:pt>
                <c:pt idx="27">
                  <c:v>149.24199999999996</c:v>
                </c:pt>
                <c:pt idx="28">
                  <c:v>145.67600000000004</c:v>
                </c:pt>
                <c:pt idx="29">
                  <c:v>149.161</c:v>
                </c:pt>
                <c:pt idx="30">
                  <c:v>151.27599999999995</c:v>
                </c:pt>
                <c:pt idx="31">
                  <c:v>152.541</c:v>
                </c:pt>
                <c:pt idx="32">
                  <c:v>136.90800000000002</c:v>
                </c:pt>
                <c:pt idx="33">
                  <c:v>139.29199999999997</c:v>
                </c:pt>
                <c:pt idx="34">
                  <c:v>144.46799999999996</c:v>
                </c:pt>
                <c:pt idx="35">
                  <c:v>152.99157143000002</c:v>
                </c:pt>
                <c:pt idx="36">
                  <c:v>150.82</c:v>
                </c:pt>
                <c:pt idx="37">
                  <c:v>165.53199999999998</c:v>
                </c:pt>
                <c:pt idx="38">
                  <c:v>153.90499999999997</c:v>
                </c:pt>
                <c:pt idx="39">
                  <c:v>149.24199999999996</c:v>
                </c:pt>
                <c:pt idx="40">
                  <c:v>145.67600000000004</c:v>
                </c:pt>
                <c:pt idx="41">
                  <c:v>149.161</c:v>
                </c:pt>
                <c:pt idx="42">
                  <c:v>151.27599999999995</c:v>
                </c:pt>
                <c:pt idx="43">
                  <c:v>152.541</c:v>
                </c:pt>
                <c:pt idx="44">
                  <c:v>136.90800000000002</c:v>
                </c:pt>
                <c:pt idx="45">
                  <c:v>139.29199999999997</c:v>
                </c:pt>
                <c:pt idx="46">
                  <c:v>144.46799999999996</c:v>
                </c:pt>
                <c:pt idx="47">
                  <c:v>152.99157143000002</c:v>
                </c:pt>
                <c:pt idx="48">
                  <c:v>150.82</c:v>
                </c:pt>
                <c:pt idx="49">
                  <c:v>165.53199999999998</c:v>
                </c:pt>
                <c:pt idx="50">
                  <c:v>153.90499999999997</c:v>
                </c:pt>
                <c:pt idx="51">
                  <c:v>149.24199999999996</c:v>
                </c:pt>
                <c:pt idx="52">
                  <c:v>145.67600000000004</c:v>
                </c:pt>
                <c:pt idx="53">
                  <c:v>149.161</c:v>
                </c:pt>
                <c:pt idx="54">
                  <c:v>151.27599999999995</c:v>
                </c:pt>
                <c:pt idx="55">
                  <c:v>152.541</c:v>
                </c:pt>
                <c:pt idx="56">
                  <c:v>136.90800000000002</c:v>
                </c:pt>
                <c:pt idx="57">
                  <c:v>139.29199999999997</c:v>
                </c:pt>
                <c:pt idx="58">
                  <c:v>144.46799999999996</c:v>
                </c:pt>
                <c:pt idx="59">
                  <c:v>152.99157143000002</c:v>
                </c:pt>
                <c:pt idx="60">
                  <c:v>150.82</c:v>
                </c:pt>
                <c:pt idx="61">
                  <c:v>165.53199999999998</c:v>
                </c:pt>
                <c:pt idx="62">
                  <c:v>153.90499999999997</c:v>
                </c:pt>
                <c:pt idx="63">
                  <c:v>149.24199999999996</c:v>
                </c:pt>
                <c:pt idx="64">
                  <c:v>145.67600000000004</c:v>
                </c:pt>
                <c:pt idx="65">
                  <c:v>149.161</c:v>
                </c:pt>
                <c:pt idx="66">
                  <c:v>151.27599999999995</c:v>
                </c:pt>
                <c:pt idx="67">
                  <c:v>152.541</c:v>
                </c:pt>
                <c:pt idx="68">
                  <c:v>136.90800000000002</c:v>
                </c:pt>
                <c:pt idx="69">
                  <c:v>139.29199999999997</c:v>
                </c:pt>
                <c:pt idx="70">
                  <c:v>144.46799999999996</c:v>
                </c:pt>
                <c:pt idx="71">
                  <c:v>152.99157143000002</c:v>
                </c:pt>
                <c:pt idx="72">
                  <c:v>150.82</c:v>
                </c:pt>
                <c:pt idx="73">
                  <c:v>165.53199999999998</c:v>
                </c:pt>
                <c:pt idx="74">
                  <c:v>153.90499999999997</c:v>
                </c:pt>
                <c:pt idx="75">
                  <c:v>149.24199999999996</c:v>
                </c:pt>
                <c:pt idx="76">
                  <c:v>145.67600000000004</c:v>
                </c:pt>
                <c:pt idx="77">
                  <c:v>149.161</c:v>
                </c:pt>
                <c:pt idx="78">
                  <c:v>151.27599999999995</c:v>
                </c:pt>
                <c:pt idx="79">
                  <c:v>152.541</c:v>
                </c:pt>
                <c:pt idx="80">
                  <c:v>136.90800000000002</c:v>
                </c:pt>
                <c:pt idx="81">
                  <c:v>139.29199999999997</c:v>
                </c:pt>
                <c:pt idx="82">
                  <c:v>144.46799999999996</c:v>
                </c:pt>
                <c:pt idx="83">
                  <c:v>152.99157143000002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660208"/>
        <c:axId val="576660768"/>
      </c:areaChart>
      <c:lineChart>
        <c:grouping val="standard"/>
        <c:varyColors val="0"/>
        <c:ser>
          <c:idx val="0"/>
          <c:order val="0"/>
          <c:tx>
            <c:v>U.S. crude oil stocks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'Fig14'!$A$28:$A$111</c:f>
              <c:numCache>
                <c:formatCode>mmm\ yyyy</c:formatCode>
                <c:ptCount val="84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</c:numCache>
            </c:numRef>
          </c:cat>
          <c:val>
            <c:numRef>
              <c:f>'Fig14'!$B$28:$B$111</c:f>
              <c:numCache>
                <c:formatCode>0.0</c:formatCode>
                <c:ptCount val="84"/>
                <c:pt idx="0">
                  <c:v>317.88200000000001</c:v>
                </c:pt>
                <c:pt idx="1">
                  <c:v>322.87900000000002</c:v>
                </c:pt>
                <c:pt idx="2">
                  <c:v>347.608</c:v>
                </c:pt>
                <c:pt idx="3">
                  <c:v>357.04500000000002</c:v>
                </c:pt>
                <c:pt idx="4">
                  <c:v>363.75900000000001</c:v>
                </c:pt>
                <c:pt idx="5">
                  <c:v>362.15300000000002</c:v>
                </c:pt>
                <c:pt idx="6">
                  <c:v>346.67700000000002</c:v>
                </c:pt>
                <c:pt idx="7">
                  <c:v>336.39100000000002</c:v>
                </c:pt>
                <c:pt idx="8">
                  <c:v>343.34199999999998</c:v>
                </c:pt>
                <c:pt idx="9">
                  <c:v>349.53100000000001</c:v>
                </c:pt>
                <c:pt idx="10">
                  <c:v>352.411</c:v>
                </c:pt>
                <c:pt idx="11">
                  <c:v>337.79599999999999</c:v>
                </c:pt>
                <c:pt idx="12">
                  <c:v>349.29399999999998</c:v>
                </c:pt>
                <c:pt idx="13">
                  <c:v>356.79899999999998</c:v>
                </c:pt>
                <c:pt idx="14">
                  <c:v>364.62099999999998</c:v>
                </c:pt>
                <c:pt idx="15">
                  <c:v>367.55500000000001</c:v>
                </c:pt>
                <c:pt idx="16">
                  <c:v>363.30399999999997</c:v>
                </c:pt>
                <c:pt idx="17">
                  <c:v>348.80700000000002</c:v>
                </c:pt>
                <c:pt idx="18">
                  <c:v>339.39100000000002</c:v>
                </c:pt>
                <c:pt idx="19">
                  <c:v>337.12700000000001</c:v>
                </c:pt>
                <c:pt idx="20">
                  <c:v>344.01600000000002</c:v>
                </c:pt>
                <c:pt idx="21">
                  <c:v>352.59699999999998</c:v>
                </c:pt>
                <c:pt idx="22">
                  <c:v>344.17200000000003</c:v>
                </c:pt>
                <c:pt idx="23">
                  <c:v>327.19099999999997</c:v>
                </c:pt>
                <c:pt idx="24">
                  <c:v>336.238</c:v>
                </c:pt>
                <c:pt idx="25">
                  <c:v>345.274</c:v>
                </c:pt>
                <c:pt idx="26">
                  <c:v>354.98700000000002</c:v>
                </c:pt>
                <c:pt idx="27">
                  <c:v>365.339</c:v>
                </c:pt>
                <c:pt idx="28">
                  <c:v>365.46</c:v>
                </c:pt>
                <c:pt idx="29">
                  <c:v>354.30500000000001</c:v>
                </c:pt>
                <c:pt idx="30">
                  <c:v>338.73700000000002</c:v>
                </c:pt>
                <c:pt idx="31">
                  <c:v>331.07600000000002</c:v>
                </c:pt>
                <c:pt idx="32">
                  <c:v>332.15499999999997</c:v>
                </c:pt>
                <c:pt idx="33">
                  <c:v>351.71699999999998</c:v>
                </c:pt>
                <c:pt idx="34">
                  <c:v>356.72899999999998</c:v>
                </c:pt>
                <c:pt idx="35">
                  <c:v>360.86500000000001</c:v>
                </c:pt>
                <c:pt idx="36">
                  <c:v>389.21300000000002</c:v>
                </c:pt>
                <c:pt idx="37">
                  <c:v>415.31299999999999</c:v>
                </c:pt>
                <c:pt idx="38">
                  <c:v>443.2</c:v>
                </c:pt>
                <c:pt idx="39">
                  <c:v>452.71300000000002</c:v>
                </c:pt>
                <c:pt idx="40">
                  <c:v>448.96100000000001</c:v>
                </c:pt>
                <c:pt idx="41">
                  <c:v>438.81</c:v>
                </c:pt>
                <c:pt idx="42">
                  <c:v>424.80900000000003</c:v>
                </c:pt>
                <c:pt idx="43">
                  <c:v>425.85300000000001</c:v>
                </c:pt>
                <c:pt idx="44">
                  <c:v>429.12900000000002</c:v>
                </c:pt>
                <c:pt idx="45">
                  <c:v>455.21300000000002</c:v>
                </c:pt>
                <c:pt idx="46">
                  <c:v>455.99400000000003</c:v>
                </c:pt>
                <c:pt idx="47">
                  <c:v>449.22</c:v>
                </c:pt>
                <c:pt idx="48">
                  <c:v>468.702</c:v>
                </c:pt>
                <c:pt idx="49">
                  <c:v>488.411</c:v>
                </c:pt>
                <c:pt idx="50">
                  <c:v>501.51299999999998</c:v>
                </c:pt>
                <c:pt idx="51">
                  <c:v>506.28699999999998</c:v>
                </c:pt>
                <c:pt idx="52">
                  <c:v>508.98</c:v>
                </c:pt>
                <c:pt idx="53">
                  <c:v>497.96800000000002</c:v>
                </c:pt>
                <c:pt idx="54">
                  <c:v>490.01299999999998</c:v>
                </c:pt>
                <c:pt idx="55">
                  <c:v>483.61700000000002</c:v>
                </c:pt>
                <c:pt idx="56">
                  <c:v>469.06299999999999</c:v>
                </c:pt>
                <c:pt idx="57">
                  <c:v>488.82299999999998</c:v>
                </c:pt>
                <c:pt idx="58">
                  <c:v>488.64</c:v>
                </c:pt>
                <c:pt idx="59">
                  <c:v>480.18257143</c:v>
                </c:pt>
                <c:pt idx="60">
                  <c:v>495.97141527000002</c:v>
                </c:pt>
                <c:pt idx="61">
                  <c:v>499.62909999999999</c:v>
                </c:pt>
                <c:pt idx="62">
                  <c:v>509.1182</c:v>
                </c:pt>
                <c:pt idx="63">
                  <c:v>514.06349999999998</c:v>
                </c:pt>
                <c:pt idx="64">
                  <c:v>510.18770000000001</c:v>
                </c:pt>
                <c:pt idx="65">
                  <c:v>495.99779999999998</c:v>
                </c:pt>
                <c:pt idx="66">
                  <c:v>478.88389999999998</c:v>
                </c:pt>
                <c:pt idx="67">
                  <c:v>470.16770000000002</c:v>
                </c:pt>
                <c:pt idx="68">
                  <c:v>469.62369999999999</c:v>
                </c:pt>
                <c:pt idx="69">
                  <c:v>476.0222</c:v>
                </c:pt>
                <c:pt idx="70">
                  <c:v>471.7328</c:v>
                </c:pt>
                <c:pt idx="71">
                  <c:v>456.81009999999998</c:v>
                </c:pt>
                <c:pt idx="72">
                  <c:v>466.6053</c:v>
                </c:pt>
                <c:pt idx="73">
                  <c:v>475.5625</c:v>
                </c:pt>
                <c:pt idx="74">
                  <c:v>487.65910000000002</c:v>
                </c:pt>
                <c:pt idx="75">
                  <c:v>493.96969999999999</c:v>
                </c:pt>
                <c:pt idx="76">
                  <c:v>491.36380000000003</c:v>
                </c:pt>
                <c:pt idx="77">
                  <c:v>480.31380000000001</c:v>
                </c:pt>
                <c:pt idx="78">
                  <c:v>466.00119999999998</c:v>
                </c:pt>
                <c:pt idx="79">
                  <c:v>459.56400000000002</c:v>
                </c:pt>
                <c:pt idx="80">
                  <c:v>458.86869999999999</c:v>
                </c:pt>
                <c:pt idx="81">
                  <c:v>465.92720000000003</c:v>
                </c:pt>
                <c:pt idx="82">
                  <c:v>464.16449999999998</c:v>
                </c:pt>
                <c:pt idx="83">
                  <c:v>453.60359999999997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660208"/>
        <c:axId val="576660768"/>
      </c:lineChart>
      <c:scatterChart>
        <c:scatterStyle val="lineMarker"/>
        <c:varyColors val="0"/>
        <c:ser>
          <c:idx val="3"/>
          <c:order val="3"/>
          <c:tx>
            <c:strRef>
              <c:f>'Fig14'!$B$115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3.8436719800268866E-2"/>
                  <c:y val="2.368092430657221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'Fig14'!$A$116:$A$117</c:f>
              <c:numCache>
                <c:formatCode>General</c:formatCode>
                <c:ptCount val="2"/>
                <c:pt idx="0">
                  <c:v>61</c:v>
                </c:pt>
                <c:pt idx="1">
                  <c:v>61</c:v>
                </c:pt>
              </c:numCache>
            </c:numRef>
          </c:xVal>
          <c:yVal>
            <c:numRef>
              <c:f>'Fig14'!$B$116:$B$117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661328"/>
        <c:axId val="576661888"/>
      </c:scatterChart>
      <c:dateAx>
        <c:axId val="576660208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>
            <a:solidFill>
              <a:schemeClr val="tx1"/>
            </a:solidFill>
          </a:ln>
        </c:spPr>
        <c:crossAx val="576660768"/>
        <c:crosses val="autoZero"/>
        <c:auto val="0"/>
        <c:lblOffset val="100"/>
        <c:baseTimeUnit val="months"/>
        <c:majorUnit val="12"/>
        <c:majorTimeUnit val="months"/>
        <c:minorUnit val="1"/>
        <c:minorTimeUnit val="months"/>
      </c:dateAx>
      <c:valAx>
        <c:axId val="576660768"/>
        <c:scaling>
          <c:orientation val="minMax"/>
          <c:max val="600"/>
          <c:min val="275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576660208"/>
        <c:crosses val="autoZero"/>
        <c:crossBetween val="between"/>
        <c:majorUnit val="25"/>
      </c:valAx>
      <c:valAx>
        <c:axId val="576661328"/>
        <c:scaling>
          <c:orientation val="minMax"/>
          <c:max val="84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576661888"/>
        <c:crosses val="max"/>
        <c:crossBetween val="midCat"/>
      </c:valAx>
      <c:valAx>
        <c:axId val="57666188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576661328"/>
        <c:crosses val="max"/>
        <c:crossBetween val="midCat"/>
      </c:valAx>
      <c:spPr>
        <a:ln>
          <a:noFill/>
        </a:ln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U.S. liquid fuels product supplied</a:t>
            </a:r>
          </a:p>
          <a:p>
            <a:pPr algn="l">
              <a:defRPr/>
            </a:pPr>
            <a:r>
              <a:rPr lang="en-US" sz="1000" b="0"/>
              <a:t>million barrels per day (MMb/d)</a:t>
            </a:r>
          </a:p>
        </c:rich>
      </c:tx>
      <c:layout>
        <c:manualLayout>
          <c:xMode val="edge"/>
          <c:yMode val="edge"/>
          <c:x val="1.0944807112786501E-2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3296661088095691E-2"/>
          <c:y val="0.17117395828480017"/>
          <c:w val="0.83278736499400985"/>
          <c:h val="0.52127754740716559"/>
        </c:manualLayout>
      </c:layout>
      <c:barChart>
        <c:barDir val="col"/>
        <c:grouping val="clustered"/>
        <c:varyColors val="0"/>
        <c:ser>
          <c:idx val="2"/>
          <c:order val="2"/>
          <c:tx>
            <c:v>Motor gasoline (right axis)</c:v>
          </c:tx>
          <c:spPr>
            <a:solidFill>
              <a:schemeClr val="accent1"/>
            </a:solidFill>
          </c:spPr>
          <c:invertIfNegative val="0"/>
          <c:cat>
            <c:numRef>
              <c:f>'Fig15'!$J$26:$M$26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'Fig15'!$J$28:$M$28</c:f>
              <c:numCache>
                <c:formatCode>0.00</c:formatCode>
                <c:ptCount val="4"/>
                <c:pt idx="0">
                  <c:v>0.25753261370000047</c:v>
                </c:pt>
                <c:pt idx="1">
                  <c:v>0.11539414109999946</c:v>
                </c:pt>
                <c:pt idx="2">
                  <c:v>-6.2651684999988078E-3</c:v>
                </c:pt>
                <c:pt idx="3">
                  <c:v>7.3347967100000133E-2</c:v>
                </c:pt>
              </c:numCache>
            </c:numRef>
          </c:val>
        </c:ser>
        <c:ser>
          <c:idx val="3"/>
          <c:order val="3"/>
          <c:tx>
            <c:v>Jet fuel (right axis)</c:v>
          </c:tx>
          <c:spPr>
            <a:solidFill>
              <a:schemeClr val="accent4"/>
            </a:solidFill>
          </c:spPr>
          <c:invertIfNegative val="0"/>
          <c:cat>
            <c:numRef>
              <c:f>'Fig15'!$B$37:$B$84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'Fig15'!$J$29:$M$29</c:f>
              <c:numCache>
                <c:formatCode>0.00</c:formatCode>
                <c:ptCount val="4"/>
                <c:pt idx="0">
                  <c:v>7.8292602799999944E-2</c:v>
                </c:pt>
                <c:pt idx="1">
                  <c:v>5.5780046299999997E-2</c:v>
                </c:pt>
                <c:pt idx="2">
                  <c:v>1.3708433099999917E-2</c:v>
                </c:pt>
                <c:pt idx="3">
                  <c:v>-3.5383533999999717E-3</c:v>
                </c:pt>
              </c:numCache>
            </c:numRef>
          </c:val>
        </c:ser>
        <c:ser>
          <c:idx val="4"/>
          <c:order val="4"/>
          <c:tx>
            <c:v>Distillate fuel (right axis)</c:v>
          </c:tx>
          <c:spPr>
            <a:solidFill>
              <a:schemeClr val="accent3"/>
            </a:solidFill>
          </c:spPr>
          <c:invertIfNegative val="0"/>
          <c:cat>
            <c:numRef>
              <c:f>'Fig15'!$B$37:$B$84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'Fig15'!$J$30:$M$30</c:f>
              <c:numCache>
                <c:formatCode>0.00</c:formatCode>
                <c:ptCount val="4"/>
                <c:pt idx="0">
                  <c:v>-4.2010304100000173E-2</c:v>
                </c:pt>
                <c:pt idx="1">
                  <c:v>-0.14091544040000015</c:v>
                </c:pt>
                <c:pt idx="2">
                  <c:v>7.9367730800000036E-2</c:v>
                </c:pt>
                <c:pt idx="3">
                  <c:v>0.10241572050000025</c:v>
                </c:pt>
              </c:numCache>
            </c:numRef>
          </c:val>
        </c:ser>
        <c:ser>
          <c:idx val="5"/>
          <c:order val="5"/>
          <c:tx>
            <c:v>Other fuels (right axis)</c:v>
          </c:tx>
          <c:spPr>
            <a:solidFill>
              <a:schemeClr val="accent2"/>
            </a:solidFill>
          </c:spPr>
          <c:invertIfNegative val="0"/>
          <c:cat>
            <c:numRef>
              <c:f>'Fig15'!$B$37:$B$84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'Fig15'!$J$31:$M$31</c:f>
              <c:numCache>
                <c:formatCode>0.00</c:formatCode>
                <c:ptCount val="4"/>
                <c:pt idx="0">
                  <c:v>0.13125833460000003</c:v>
                </c:pt>
                <c:pt idx="1">
                  <c:v>2.3068704999998246E-2</c:v>
                </c:pt>
                <c:pt idx="2">
                  <c:v>0.17211956559999919</c:v>
                </c:pt>
                <c:pt idx="3">
                  <c:v>0.15770797279999904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6669728"/>
        <c:axId val="576670288"/>
      </c:barChart>
      <c:lineChart>
        <c:grouping val="standard"/>
        <c:varyColors val="0"/>
        <c:ser>
          <c:idx val="0"/>
          <c:order val="0"/>
          <c:tx>
            <c:v>Total product supplied (left axis)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'Fig15'!$B$37:$B$84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'Fig15'!$C$37:$C$84</c:f>
              <c:numCache>
                <c:formatCode>#,##0.00</c:formatCode>
                <c:ptCount val="48"/>
                <c:pt idx="0">
                  <c:v>19.218243000000001</c:v>
                </c:pt>
                <c:pt idx="1">
                  <c:v>19.676807</c:v>
                </c:pt>
                <c:pt idx="2">
                  <c:v>19.350745</c:v>
                </c:pt>
                <c:pt idx="3">
                  <c:v>19.263399</c:v>
                </c:pt>
                <c:pt idx="4">
                  <c:v>19.301143</c:v>
                </c:pt>
                <c:pt idx="5">
                  <c:v>19.840250000000001</c:v>
                </c:pt>
                <c:pt idx="6">
                  <c:v>20.125769999999999</c:v>
                </c:pt>
                <c:pt idx="7">
                  <c:v>19.929421999999999</c:v>
                </c:pt>
                <c:pt idx="8">
                  <c:v>19.418035</c:v>
                </c:pt>
                <c:pt idx="9">
                  <c:v>19.500744999999998</c:v>
                </c:pt>
                <c:pt idx="10">
                  <c:v>19.142833</c:v>
                </c:pt>
                <c:pt idx="11">
                  <c:v>19.600114000000001</c:v>
                </c:pt>
                <c:pt idx="12">
                  <c:v>19.055408</c:v>
                </c:pt>
                <c:pt idx="13">
                  <c:v>19.680026999999999</c:v>
                </c:pt>
                <c:pt idx="14">
                  <c:v>19.616477</c:v>
                </c:pt>
                <c:pt idx="15">
                  <c:v>19.264118</c:v>
                </c:pt>
                <c:pt idx="16">
                  <c:v>19.202012</c:v>
                </c:pt>
                <c:pt idx="17">
                  <c:v>19.79928</c:v>
                </c:pt>
                <c:pt idx="18">
                  <c:v>19.712032000000001</c:v>
                </c:pt>
                <c:pt idx="19">
                  <c:v>20.130901000000001</c:v>
                </c:pt>
                <c:pt idx="20">
                  <c:v>19.863565000000001</c:v>
                </c:pt>
                <c:pt idx="21">
                  <c:v>19.621791000000002</c:v>
                </c:pt>
                <c:pt idx="22">
                  <c:v>19.654798</c:v>
                </c:pt>
                <c:pt idx="23">
                  <c:v>19.421787434999999</c:v>
                </c:pt>
                <c:pt idx="24">
                  <c:v>19.022804287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Product supplied forecast (left axis)</c:v>
          </c:tx>
          <c:spPr>
            <a:ln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numRef>
              <c:f>'Fig15'!$B$37:$B$84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'Fig15'!$D$37:$D$84</c:f>
              <c:numCache>
                <c:formatCode>#,##0.00</c:formatCode>
                <c:ptCount val="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19.022804287</c:v>
                </c:pt>
                <c:pt idx="25">
                  <c:v>19.753070000000001</c:v>
                </c:pt>
                <c:pt idx="26">
                  <c:v>19.67202</c:v>
                </c:pt>
                <c:pt idx="27">
                  <c:v>19.484200000000001</c:v>
                </c:pt>
                <c:pt idx="28">
                  <c:v>19.579329999999999</c:v>
                </c:pt>
                <c:pt idx="29">
                  <c:v>20.023150000000001</c:v>
                </c:pt>
                <c:pt idx="30">
                  <c:v>20.245190000000001</c:v>
                </c:pt>
                <c:pt idx="31">
                  <c:v>20.314109999999999</c:v>
                </c:pt>
                <c:pt idx="32">
                  <c:v>20.091989999999999</c:v>
                </c:pt>
                <c:pt idx="33">
                  <c:v>19.913060000000002</c:v>
                </c:pt>
                <c:pt idx="34">
                  <c:v>19.927399999999999</c:v>
                </c:pt>
                <c:pt idx="35">
                  <c:v>20.08522</c:v>
                </c:pt>
                <c:pt idx="36">
                  <c:v>19.762989999999999</c:v>
                </c:pt>
                <c:pt idx="37">
                  <c:v>19.88646</c:v>
                </c:pt>
                <c:pt idx="38">
                  <c:v>19.872070000000001</c:v>
                </c:pt>
                <c:pt idx="39">
                  <c:v>19.851769999999998</c:v>
                </c:pt>
                <c:pt idx="40">
                  <c:v>19.859590000000001</c:v>
                </c:pt>
                <c:pt idx="41">
                  <c:v>20.33989</c:v>
                </c:pt>
                <c:pt idx="42">
                  <c:v>20.529769999999999</c:v>
                </c:pt>
                <c:pt idx="43">
                  <c:v>20.660900000000002</c:v>
                </c:pt>
                <c:pt idx="44">
                  <c:v>20.37133</c:v>
                </c:pt>
                <c:pt idx="45">
                  <c:v>20.22626</c:v>
                </c:pt>
                <c:pt idx="46">
                  <c:v>20.206489999999999</c:v>
                </c:pt>
                <c:pt idx="47">
                  <c:v>20.481719999999999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668608"/>
        <c:axId val="576669168"/>
      </c:lineChart>
      <c:dateAx>
        <c:axId val="576668608"/>
        <c:scaling>
          <c:orientation val="minMax"/>
        </c:scaling>
        <c:delete val="0"/>
        <c:axPos val="b"/>
        <c:numFmt formatCode="mmm\ yyyy" sourceLinked="1"/>
        <c:majorTickMark val="cross"/>
        <c:minorTickMark val="out"/>
        <c:tickLblPos val="none"/>
        <c:spPr>
          <a:ln w="9525">
            <a:solidFill>
              <a:schemeClr val="tx1"/>
            </a:solidFill>
          </a:ln>
        </c:spPr>
        <c:crossAx val="576669168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576669168"/>
        <c:scaling>
          <c:orientation val="minMax"/>
          <c:max val="21"/>
          <c:min val="17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>
            <a:noFill/>
          </a:ln>
        </c:spPr>
        <c:crossAx val="576668608"/>
        <c:crosses val="autoZero"/>
        <c:crossBetween val="between"/>
      </c:valAx>
      <c:catAx>
        <c:axId val="57666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9525">
            <a:solidFill>
              <a:srgbClr val="000000"/>
            </a:solidFill>
          </a:ln>
        </c:spPr>
        <c:crossAx val="576670288"/>
        <c:crossesAt val="0"/>
        <c:auto val="1"/>
        <c:lblAlgn val="ctr"/>
        <c:lblOffset val="100"/>
        <c:noMultiLvlLbl val="0"/>
      </c:catAx>
      <c:valAx>
        <c:axId val="576670288"/>
        <c:scaling>
          <c:orientation val="minMax"/>
          <c:max val="0.9"/>
          <c:min val="-0.30000000000000032"/>
        </c:scaling>
        <c:delete val="0"/>
        <c:axPos val="r"/>
        <c:numFmt formatCode="0.00" sourceLinked="1"/>
        <c:majorTickMark val="out"/>
        <c:minorTickMark val="none"/>
        <c:tickLblPos val="nextTo"/>
        <c:spPr>
          <a:ln>
            <a:noFill/>
          </a:ln>
        </c:spPr>
        <c:crossAx val="576669728"/>
        <c:crosses val="max"/>
        <c:crossBetween val="between"/>
        <c:majorUnit val="0.15000000000000024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6.4586819809917123E-2"/>
          <c:y val="0.77079339492013565"/>
          <c:w val="0.88857563536265283"/>
          <c:h val="0.14784177568355117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U.S. gasoline and distillate inventories</a:t>
            </a:r>
          </a:p>
          <a:p>
            <a:pPr algn="l">
              <a:defRPr/>
            </a:pPr>
            <a:r>
              <a:rPr lang="en-US" sz="1000" b="0"/>
              <a:t>million barrels</a:t>
            </a:r>
          </a:p>
        </c:rich>
      </c:tx>
      <c:layout>
        <c:manualLayout>
          <c:xMode val="edge"/>
          <c:yMode val="edge"/>
          <c:x val="1.1804293694058183E-2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6962330928146166E-2"/>
          <c:y val="0.16722918510925791"/>
          <c:w val="0.90214509771644402"/>
          <c:h val="0.57801177219711464"/>
        </c:manualLayout>
      </c:layout>
      <c:areaChart>
        <c:grouping val="stacked"/>
        <c:varyColors val="0"/>
        <c:ser>
          <c:idx val="2"/>
          <c:order val="2"/>
          <c:tx>
            <c:v>Normal range for distillate - low</c:v>
          </c:tx>
          <c:spPr>
            <a:noFill/>
            <a:ln>
              <a:noFill/>
            </a:ln>
          </c:spPr>
          <c:cat>
            <c:numRef>
              <c:f>'Fig16'!$A$27:$A$110</c:f>
              <c:numCache>
                <c:formatCode>mmm\ yyyy</c:formatCode>
                <c:ptCount val="84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</c:numCache>
            </c:numRef>
          </c:cat>
          <c:val>
            <c:numRef>
              <c:f>'Fig16'!$E$27:$E$110</c:f>
              <c:numCache>
                <c:formatCode>0.0</c:formatCode>
                <c:ptCount val="84"/>
                <c:pt idx="0">
                  <c:v>114.66800000000001</c:v>
                </c:pt>
                <c:pt idx="1">
                  <c:v>113.10299999999999</c:v>
                </c:pt>
                <c:pt idx="2">
                  <c:v>115.227</c:v>
                </c:pt>
                <c:pt idx="3">
                  <c:v>116.69199999999999</c:v>
                </c:pt>
                <c:pt idx="4">
                  <c:v>121.44499999999999</c:v>
                </c:pt>
                <c:pt idx="5">
                  <c:v>119.89</c:v>
                </c:pt>
                <c:pt idx="6">
                  <c:v>125.45699999999999</c:v>
                </c:pt>
                <c:pt idx="7">
                  <c:v>127.309</c:v>
                </c:pt>
                <c:pt idx="8">
                  <c:v>127.384</c:v>
                </c:pt>
                <c:pt idx="9">
                  <c:v>118.035</c:v>
                </c:pt>
                <c:pt idx="10">
                  <c:v>117.99299999999999</c:v>
                </c:pt>
                <c:pt idx="11">
                  <c:v>127.54300000000001</c:v>
                </c:pt>
                <c:pt idx="12">
                  <c:v>114.66800000000001</c:v>
                </c:pt>
                <c:pt idx="13">
                  <c:v>113.10299999999999</c:v>
                </c:pt>
                <c:pt idx="14">
                  <c:v>115.227</c:v>
                </c:pt>
                <c:pt idx="15">
                  <c:v>116.69199999999999</c:v>
                </c:pt>
                <c:pt idx="16">
                  <c:v>121.44499999999999</c:v>
                </c:pt>
                <c:pt idx="17">
                  <c:v>119.89</c:v>
                </c:pt>
                <c:pt idx="18">
                  <c:v>125.45699999999999</c:v>
                </c:pt>
                <c:pt idx="19">
                  <c:v>127.309</c:v>
                </c:pt>
                <c:pt idx="20">
                  <c:v>127.384</c:v>
                </c:pt>
                <c:pt idx="21">
                  <c:v>118.035</c:v>
                </c:pt>
                <c:pt idx="22">
                  <c:v>117.99299999999999</c:v>
                </c:pt>
                <c:pt idx="23">
                  <c:v>127.54300000000001</c:v>
                </c:pt>
                <c:pt idx="24">
                  <c:v>114.66800000000001</c:v>
                </c:pt>
                <c:pt idx="25">
                  <c:v>113.10299999999999</c:v>
                </c:pt>
                <c:pt idx="26">
                  <c:v>115.227</c:v>
                </c:pt>
                <c:pt idx="27">
                  <c:v>116.69199999999999</c:v>
                </c:pt>
                <c:pt idx="28">
                  <c:v>121.44499999999999</c:v>
                </c:pt>
                <c:pt idx="29">
                  <c:v>119.89</c:v>
                </c:pt>
                <c:pt idx="30">
                  <c:v>125.45699999999999</c:v>
                </c:pt>
                <c:pt idx="31">
                  <c:v>127.309</c:v>
                </c:pt>
                <c:pt idx="32">
                  <c:v>127.384</c:v>
                </c:pt>
                <c:pt idx="33">
                  <c:v>118.035</c:v>
                </c:pt>
                <c:pt idx="34">
                  <c:v>117.99299999999999</c:v>
                </c:pt>
                <c:pt idx="35">
                  <c:v>127.54300000000001</c:v>
                </c:pt>
                <c:pt idx="36">
                  <c:v>114.66800000000001</c:v>
                </c:pt>
                <c:pt idx="37">
                  <c:v>113.10299999999999</c:v>
                </c:pt>
                <c:pt idx="38">
                  <c:v>115.227</c:v>
                </c:pt>
                <c:pt idx="39">
                  <c:v>116.69199999999999</c:v>
                </c:pt>
                <c:pt idx="40">
                  <c:v>121.44499999999999</c:v>
                </c:pt>
                <c:pt idx="41">
                  <c:v>119.89</c:v>
                </c:pt>
                <c:pt idx="42">
                  <c:v>125.45699999999999</c:v>
                </c:pt>
                <c:pt idx="43">
                  <c:v>127.309</c:v>
                </c:pt>
                <c:pt idx="44">
                  <c:v>127.384</c:v>
                </c:pt>
                <c:pt idx="45">
                  <c:v>118.035</c:v>
                </c:pt>
                <c:pt idx="46">
                  <c:v>117.99299999999999</c:v>
                </c:pt>
                <c:pt idx="47">
                  <c:v>127.54300000000001</c:v>
                </c:pt>
                <c:pt idx="48">
                  <c:v>114.66800000000001</c:v>
                </c:pt>
                <c:pt idx="49">
                  <c:v>113.10299999999999</c:v>
                </c:pt>
                <c:pt idx="50">
                  <c:v>115.227</c:v>
                </c:pt>
                <c:pt idx="51">
                  <c:v>116.69199999999999</c:v>
                </c:pt>
                <c:pt idx="52">
                  <c:v>121.44499999999999</c:v>
                </c:pt>
                <c:pt idx="53">
                  <c:v>119.89</c:v>
                </c:pt>
                <c:pt idx="54">
                  <c:v>125.45699999999999</c:v>
                </c:pt>
                <c:pt idx="55">
                  <c:v>127.309</c:v>
                </c:pt>
                <c:pt idx="56">
                  <c:v>127.384</c:v>
                </c:pt>
                <c:pt idx="57">
                  <c:v>118.035</c:v>
                </c:pt>
                <c:pt idx="58">
                  <c:v>117.99299999999999</c:v>
                </c:pt>
                <c:pt idx="59">
                  <c:v>127.54300000000001</c:v>
                </c:pt>
                <c:pt idx="60">
                  <c:v>114.66800000000001</c:v>
                </c:pt>
                <c:pt idx="61">
                  <c:v>113.10299999999999</c:v>
                </c:pt>
                <c:pt idx="62">
                  <c:v>115.227</c:v>
                </c:pt>
                <c:pt idx="63">
                  <c:v>116.69199999999999</c:v>
                </c:pt>
                <c:pt idx="64">
                  <c:v>121.44499999999999</c:v>
                </c:pt>
                <c:pt idx="65">
                  <c:v>119.89</c:v>
                </c:pt>
                <c:pt idx="66">
                  <c:v>125.45699999999999</c:v>
                </c:pt>
                <c:pt idx="67">
                  <c:v>127.309</c:v>
                </c:pt>
                <c:pt idx="68">
                  <c:v>127.384</c:v>
                </c:pt>
                <c:pt idx="69">
                  <c:v>118.035</c:v>
                </c:pt>
                <c:pt idx="70">
                  <c:v>117.99299999999999</c:v>
                </c:pt>
                <c:pt idx="71">
                  <c:v>127.54300000000001</c:v>
                </c:pt>
                <c:pt idx="72">
                  <c:v>114.66800000000001</c:v>
                </c:pt>
                <c:pt idx="73">
                  <c:v>113.10299999999999</c:v>
                </c:pt>
                <c:pt idx="74">
                  <c:v>115.227</c:v>
                </c:pt>
                <c:pt idx="75">
                  <c:v>116.69199999999999</c:v>
                </c:pt>
                <c:pt idx="76">
                  <c:v>121.44499999999999</c:v>
                </c:pt>
                <c:pt idx="77">
                  <c:v>119.89</c:v>
                </c:pt>
                <c:pt idx="78">
                  <c:v>125.45699999999999</c:v>
                </c:pt>
                <c:pt idx="79">
                  <c:v>127.309</c:v>
                </c:pt>
                <c:pt idx="80">
                  <c:v>127.384</c:v>
                </c:pt>
                <c:pt idx="81">
                  <c:v>118.035</c:v>
                </c:pt>
                <c:pt idx="82">
                  <c:v>117.99299999999999</c:v>
                </c:pt>
                <c:pt idx="83">
                  <c:v>127.54300000000001</c:v>
                </c:pt>
              </c:numCache>
            </c:numRef>
          </c:val>
        </c:ser>
        <c:ser>
          <c:idx val="3"/>
          <c:order val="3"/>
          <c:tx>
            <c:v>Normal range for distillate - high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c:spPr>
          <c:cat>
            <c:numRef>
              <c:f>'Fig16'!$A$27:$A$110</c:f>
              <c:numCache>
                <c:formatCode>mmm\ yyyy</c:formatCode>
                <c:ptCount val="84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</c:numCache>
            </c:numRef>
          </c:cat>
          <c:val>
            <c:numRef>
              <c:f>'Fig16'!$I$27:$I$110</c:f>
              <c:numCache>
                <c:formatCode>0.0</c:formatCode>
                <c:ptCount val="84"/>
                <c:pt idx="0">
                  <c:v>45.914999999999992</c:v>
                </c:pt>
                <c:pt idx="1">
                  <c:v>49.593000000000004</c:v>
                </c:pt>
                <c:pt idx="2">
                  <c:v>45.393000000000001</c:v>
                </c:pt>
                <c:pt idx="3">
                  <c:v>38.000000000000014</c:v>
                </c:pt>
                <c:pt idx="4">
                  <c:v>32.944000000000017</c:v>
                </c:pt>
                <c:pt idx="5">
                  <c:v>29.349000000000004</c:v>
                </c:pt>
                <c:pt idx="6">
                  <c:v>30.512</c:v>
                </c:pt>
                <c:pt idx="7">
                  <c:v>32.224999999999994</c:v>
                </c:pt>
                <c:pt idx="8">
                  <c:v>32.993999999999986</c:v>
                </c:pt>
                <c:pt idx="9">
                  <c:v>35.84899999999999</c:v>
                </c:pt>
                <c:pt idx="10">
                  <c:v>42.180000000000007</c:v>
                </c:pt>
                <c:pt idx="11">
                  <c:v>36.52985713999999</c:v>
                </c:pt>
                <c:pt idx="12">
                  <c:v>45.914999999999992</c:v>
                </c:pt>
                <c:pt idx="13">
                  <c:v>49.593000000000004</c:v>
                </c:pt>
                <c:pt idx="14">
                  <c:v>45.393000000000001</c:v>
                </c:pt>
                <c:pt idx="15">
                  <c:v>38.000000000000014</c:v>
                </c:pt>
                <c:pt idx="16">
                  <c:v>32.944000000000017</c:v>
                </c:pt>
                <c:pt idx="17">
                  <c:v>29.349000000000004</c:v>
                </c:pt>
                <c:pt idx="18">
                  <c:v>30.512</c:v>
                </c:pt>
                <c:pt idx="19">
                  <c:v>32.224999999999994</c:v>
                </c:pt>
                <c:pt idx="20">
                  <c:v>32.993999999999986</c:v>
                </c:pt>
                <c:pt idx="21">
                  <c:v>35.84899999999999</c:v>
                </c:pt>
                <c:pt idx="22">
                  <c:v>42.180000000000007</c:v>
                </c:pt>
                <c:pt idx="23">
                  <c:v>36.52985713999999</c:v>
                </c:pt>
                <c:pt idx="24">
                  <c:v>45.914999999999992</c:v>
                </c:pt>
                <c:pt idx="25">
                  <c:v>49.593000000000004</c:v>
                </c:pt>
                <c:pt idx="26">
                  <c:v>45.393000000000001</c:v>
                </c:pt>
                <c:pt idx="27">
                  <c:v>38.000000000000014</c:v>
                </c:pt>
                <c:pt idx="28">
                  <c:v>32.944000000000017</c:v>
                </c:pt>
                <c:pt idx="29">
                  <c:v>29.349000000000004</c:v>
                </c:pt>
                <c:pt idx="30">
                  <c:v>30.512</c:v>
                </c:pt>
                <c:pt idx="31">
                  <c:v>32.224999999999994</c:v>
                </c:pt>
                <c:pt idx="32">
                  <c:v>32.993999999999986</c:v>
                </c:pt>
                <c:pt idx="33">
                  <c:v>35.84899999999999</c:v>
                </c:pt>
                <c:pt idx="34">
                  <c:v>42.180000000000007</c:v>
                </c:pt>
                <c:pt idx="35">
                  <c:v>36.52985713999999</c:v>
                </c:pt>
                <c:pt idx="36">
                  <c:v>45.914999999999992</c:v>
                </c:pt>
                <c:pt idx="37">
                  <c:v>49.593000000000004</c:v>
                </c:pt>
                <c:pt idx="38">
                  <c:v>45.393000000000001</c:v>
                </c:pt>
                <c:pt idx="39">
                  <c:v>38.000000000000014</c:v>
                </c:pt>
                <c:pt idx="40">
                  <c:v>32.944000000000017</c:v>
                </c:pt>
                <c:pt idx="41">
                  <c:v>29.349000000000004</c:v>
                </c:pt>
                <c:pt idx="42">
                  <c:v>30.512</c:v>
                </c:pt>
                <c:pt idx="43">
                  <c:v>32.224999999999994</c:v>
                </c:pt>
                <c:pt idx="44">
                  <c:v>32.993999999999986</c:v>
                </c:pt>
                <c:pt idx="45">
                  <c:v>35.84899999999999</c:v>
                </c:pt>
                <c:pt idx="46">
                  <c:v>42.180000000000007</c:v>
                </c:pt>
                <c:pt idx="47">
                  <c:v>36.52985713999999</c:v>
                </c:pt>
                <c:pt idx="48">
                  <c:v>45.914999999999992</c:v>
                </c:pt>
                <c:pt idx="49">
                  <c:v>49.593000000000004</c:v>
                </c:pt>
                <c:pt idx="50">
                  <c:v>45.393000000000001</c:v>
                </c:pt>
                <c:pt idx="51">
                  <c:v>38.000000000000014</c:v>
                </c:pt>
                <c:pt idx="52">
                  <c:v>32.944000000000017</c:v>
                </c:pt>
                <c:pt idx="53">
                  <c:v>29.349000000000004</c:v>
                </c:pt>
                <c:pt idx="54">
                  <c:v>30.512</c:v>
                </c:pt>
                <c:pt idx="55">
                  <c:v>32.224999999999994</c:v>
                </c:pt>
                <c:pt idx="56">
                  <c:v>32.993999999999986</c:v>
                </c:pt>
                <c:pt idx="57">
                  <c:v>35.84899999999999</c:v>
                </c:pt>
                <c:pt idx="58">
                  <c:v>42.180000000000007</c:v>
                </c:pt>
                <c:pt idx="59">
                  <c:v>36.52985713999999</c:v>
                </c:pt>
                <c:pt idx="60">
                  <c:v>45.914999999999992</c:v>
                </c:pt>
                <c:pt idx="61">
                  <c:v>49.593000000000004</c:v>
                </c:pt>
                <c:pt idx="62">
                  <c:v>45.393000000000001</c:v>
                </c:pt>
                <c:pt idx="63">
                  <c:v>38.000000000000014</c:v>
                </c:pt>
                <c:pt idx="64">
                  <c:v>32.944000000000017</c:v>
                </c:pt>
                <c:pt idx="65">
                  <c:v>29.349000000000004</c:v>
                </c:pt>
                <c:pt idx="66">
                  <c:v>30.512</c:v>
                </c:pt>
                <c:pt idx="67">
                  <c:v>32.224999999999994</c:v>
                </c:pt>
                <c:pt idx="68">
                  <c:v>32.993999999999986</c:v>
                </c:pt>
                <c:pt idx="69">
                  <c:v>35.84899999999999</c:v>
                </c:pt>
                <c:pt idx="70">
                  <c:v>42.180000000000007</c:v>
                </c:pt>
                <c:pt idx="71">
                  <c:v>36.52985713999999</c:v>
                </c:pt>
                <c:pt idx="72">
                  <c:v>45.914999999999992</c:v>
                </c:pt>
                <c:pt idx="73">
                  <c:v>49.593000000000004</c:v>
                </c:pt>
                <c:pt idx="74">
                  <c:v>45.393000000000001</c:v>
                </c:pt>
                <c:pt idx="75">
                  <c:v>38.000000000000014</c:v>
                </c:pt>
                <c:pt idx="76">
                  <c:v>32.944000000000017</c:v>
                </c:pt>
                <c:pt idx="77">
                  <c:v>29.349000000000004</c:v>
                </c:pt>
                <c:pt idx="78">
                  <c:v>30.512</c:v>
                </c:pt>
                <c:pt idx="79">
                  <c:v>32.224999999999994</c:v>
                </c:pt>
                <c:pt idx="80">
                  <c:v>32.993999999999986</c:v>
                </c:pt>
                <c:pt idx="81">
                  <c:v>35.84899999999999</c:v>
                </c:pt>
                <c:pt idx="82">
                  <c:v>42.180000000000007</c:v>
                </c:pt>
                <c:pt idx="83">
                  <c:v>36.52985713999999</c:v>
                </c:pt>
              </c:numCache>
            </c:numRef>
          </c:val>
        </c:ser>
        <c:ser>
          <c:idx val="4"/>
          <c:order val="4"/>
          <c:tx>
            <c:v>Normal range for gasoline - low</c:v>
          </c:tx>
          <c:spPr>
            <a:noFill/>
            <a:ln>
              <a:noFill/>
            </a:ln>
          </c:spPr>
          <c:cat>
            <c:numRef>
              <c:f>'Fig16'!$A$27:$A$110</c:f>
              <c:numCache>
                <c:formatCode>mmm\ yyyy</c:formatCode>
                <c:ptCount val="84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</c:numCache>
            </c:numRef>
          </c:cat>
          <c:val>
            <c:numRef>
              <c:f>'Fig16'!$J$27:$J$110</c:f>
              <c:numCache>
                <c:formatCode>0.0</c:formatCode>
                <c:ptCount val="84"/>
                <c:pt idx="0">
                  <c:v>73.061000000000007</c:v>
                </c:pt>
                <c:pt idx="1">
                  <c:v>64.066000000000003</c:v>
                </c:pt>
                <c:pt idx="2">
                  <c:v>58.006</c:v>
                </c:pt>
                <c:pt idx="3">
                  <c:v>55.902999999999963</c:v>
                </c:pt>
                <c:pt idx="4">
                  <c:v>50.573999999999984</c:v>
                </c:pt>
                <c:pt idx="5">
                  <c:v>58.344000000000023</c:v>
                </c:pt>
                <c:pt idx="6">
                  <c:v>53.613</c:v>
                </c:pt>
                <c:pt idx="7">
                  <c:v>41.13900000000001</c:v>
                </c:pt>
                <c:pt idx="8">
                  <c:v>40.506000000000029</c:v>
                </c:pt>
                <c:pt idx="9">
                  <c:v>49.111000000000018</c:v>
                </c:pt>
                <c:pt idx="10">
                  <c:v>55.09</c:v>
                </c:pt>
                <c:pt idx="11">
                  <c:v>63.961142859999995</c:v>
                </c:pt>
                <c:pt idx="12">
                  <c:v>73.061000000000007</c:v>
                </c:pt>
                <c:pt idx="13">
                  <c:v>64.066000000000003</c:v>
                </c:pt>
                <c:pt idx="14">
                  <c:v>58.006</c:v>
                </c:pt>
                <c:pt idx="15">
                  <c:v>55.902999999999963</c:v>
                </c:pt>
                <c:pt idx="16">
                  <c:v>50.573999999999984</c:v>
                </c:pt>
                <c:pt idx="17">
                  <c:v>58.344000000000023</c:v>
                </c:pt>
                <c:pt idx="18">
                  <c:v>53.613</c:v>
                </c:pt>
                <c:pt idx="19">
                  <c:v>41.13900000000001</c:v>
                </c:pt>
                <c:pt idx="20">
                  <c:v>40.506000000000029</c:v>
                </c:pt>
                <c:pt idx="21">
                  <c:v>49.111000000000018</c:v>
                </c:pt>
                <c:pt idx="22">
                  <c:v>55.09</c:v>
                </c:pt>
                <c:pt idx="23">
                  <c:v>63.961142859999995</c:v>
                </c:pt>
                <c:pt idx="24">
                  <c:v>73.061000000000007</c:v>
                </c:pt>
                <c:pt idx="25">
                  <c:v>64.066000000000003</c:v>
                </c:pt>
                <c:pt idx="26">
                  <c:v>58.006</c:v>
                </c:pt>
                <c:pt idx="27">
                  <c:v>55.902999999999963</c:v>
                </c:pt>
                <c:pt idx="28">
                  <c:v>50.573999999999984</c:v>
                </c:pt>
                <c:pt idx="29">
                  <c:v>58.344000000000023</c:v>
                </c:pt>
                <c:pt idx="30">
                  <c:v>53.613</c:v>
                </c:pt>
                <c:pt idx="31">
                  <c:v>41.13900000000001</c:v>
                </c:pt>
                <c:pt idx="32">
                  <c:v>40.506000000000029</c:v>
                </c:pt>
                <c:pt idx="33">
                  <c:v>49.111000000000018</c:v>
                </c:pt>
                <c:pt idx="34">
                  <c:v>55.09</c:v>
                </c:pt>
                <c:pt idx="35">
                  <c:v>63.961142859999995</c:v>
                </c:pt>
                <c:pt idx="36">
                  <c:v>73.061000000000007</c:v>
                </c:pt>
                <c:pt idx="37">
                  <c:v>64.066000000000003</c:v>
                </c:pt>
                <c:pt idx="38">
                  <c:v>58.006</c:v>
                </c:pt>
                <c:pt idx="39">
                  <c:v>55.902999999999963</c:v>
                </c:pt>
                <c:pt idx="40">
                  <c:v>50.573999999999984</c:v>
                </c:pt>
                <c:pt idx="41">
                  <c:v>58.344000000000023</c:v>
                </c:pt>
                <c:pt idx="42">
                  <c:v>53.613</c:v>
                </c:pt>
                <c:pt idx="43">
                  <c:v>41.13900000000001</c:v>
                </c:pt>
                <c:pt idx="44">
                  <c:v>40.506000000000029</c:v>
                </c:pt>
                <c:pt idx="45">
                  <c:v>49.111000000000018</c:v>
                </c:pt>
                <c:pt idx="46">
                  <c:v>55.09</c:v>
                </c:pt>
                <c:pt idx="47">
                  <c:v>63.961142859999995</c:v>
                </c:pt>
                <c:pt idx="48">
                  <c:v>73.061000000000007</c:v>
                </c:pt>
                <c:pt idx="49">
                  <c:v>64.066000000000003</c:v>
                </c:pt>
                <c:pt idx="50">
                  <c:v>58.006</c:v>
                </c:pt>
                <c:pt idx="51">
                  <c:v>55.902999999999963</c:v>
                </c:pt>
                <c:pt idx="52">
                  <c:v>50.573999999999984</c:v>
                </c:pt>
                <c:pt idx="53">
                  <c:v>58.344000000000023</c:v>
                </c:pt>
                <c:pt idx="54">
                  <c:v>53.613</c:v>
                </c:pt>
                <c:pt idx="55">
                  <c:v>41.13900000000001</c:v>
                </c:pt>
                <c:pt idx="56">
                  <c:v>40.506000000000029</c:v>
                </c:pt>
                <c:pt idx="57">
                  <c:v>49.111000000000018</c:v>
                </c:pt>
                <c:pt idx="58">
                  <c:v>55.09</c:v>
                </c:pt>
                <c:pt idx="59">
                  <c:v>63.961142859999995</c:v>
                </c:pt>
                <c:pt idx="60">
                  <c:v>73.061000000000007</c:v>
                </c:pt>
                <c:pt idx="61">
                  <c:v>64.066000000000003</c:v>
                </c:pt>
                <c:pt idx="62">
                  <c:v>58.006</c:v>
                </c:pt>
                <c:pt idx="63">
                  <c:v>55.902999999999963</c:v>
                </c:pt>
                <c:pt idx="64">
                  <c:v>50.573999999999984</c:v>
                </c:pt>
                <c:pt idx="65">
                  <c:v>58.344000000000023</c:v>
                </c:pt>
                <c:pt idx="66">
                  <c:v>53.613</c:v>
                </c:pt>
                <c:pt idx="67">
                  <c:v>41.13900000000001</c:v>
                </c:pt>
                <c:pt idx="68">
                  <c:v>40.506000000000029</c:v>
                </c:pt>
                <c:pt idx="69">
                  <c:v>49.111000000000018</c:v>
                </c:pt>
                <c:pt idx="70">
                  <c:v>55.09</c:v>
                </c:pt>
                <c:pt idx="71">
                  <c:v>63.961142859999995</c:v>
                </c:pt>
                <c:pt idx="72">
                  <c:v>73.061000000000007</c:v>
                </c:pt>
                <c:pt idx="73">
                  <c:v>64.066000000000003</c:v>
                </c:pt>
                <c:pt idx="74">
                  <c:v>58.006</c:v>
                </c:pt>
                <c:pt idx="75">
                  <c:v>55.902999999999963</c:v>
                </c:pt>
                <c:pt idx="76">
                  <c:v>50.573999999999984</c:v>
                </c:pt>
                <c:pt idx="77">
                  <c:v>58.344000000000023</c:v>
                </c:pt>
                <c:pt idx="78">
                  <c:v>53.613</c:v>
                </c:pt>
                <c:pt idx="79">
                  <c:v>41.13900000000001</c:v>
                </c:pt>
                <c:pt idx="80">
                  <c:v>40.506000000000029</c:v>
                </c:pt>
                <c:pt idx="81">
                  <c:v>49.111000000000018</c:v>
                </c:pt>
                <c:pt idx="82">
                  <c:v>55.09</c:v>
                </c:pt>
                <c:pt idx="83">
                  <c:v>63.961142859999995</c:v>
                </c:pt>
              </c:numCache>
            </c:numRef>
          </c:val>
        </c:ser>
        <c:ser>
          <c:idx val="5"/>
          <c:order val="5"/>
          <c:tx>
            <c:v>Normal range for gasoline - high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</c:spPr>
          <c:cat>
            <c:numRef>
              <c:f>'Fig16'!$A$27:$A$110</c:f>
              <c:numCache>
                <c:formatCode>mmm\ yyyy</c:formatCode>
                <c:ptCount val="84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</c:numCache>
            </c:numRef>
          </c:cat>
          <c:val>
            <c:numRef>
              <c:f>'Fig16'!$K$27:$K$110</c:f>
              <c:numCache>
                <c:formatCode>0.0</c:formatCode>
                <c:ptCount val="84"/>
                <c:pt idx="0">
                  <c:v>27.307999999999993</c:v>
                </c:pt>
                <c:pt idx="1">
                  <c:v>28.851999999999975</c:v>
                </c:pt>
                <c:pt idx="2">
                  <c:v>24.698999999999984</c:v>
                </c:pt>
                <c:pt idx="3">
                  <c:v>32.100000000000023</c:v>
                </c:pt>
                <c:pt idx="4">
                  <c:v>37.640000000000015</c:v>
                </c:pt>
                <c:pt idx="5">
                  <c:v>34.511999999999972</c:v>
                </c:pt>
                <c:pt idx="6">
                  <c:v>30.712999999999994</c:v>
                </c:pt>
                <c:pt idx="7">
                  <c:v>29.275999999999982</c:v>
                </c:pt>
                <c:pt idx="8">
                  <c:v>26.127999999999986</c:v>
                </c:pt>
                <c:pt idx="9">
                  <c:v>21.870999999999981</c:v>
                </c:pt>
                <c:pt idx="10">
                  <c:v>18.152999999999992</c:v>
                </c:pt>
                <c:pt idx="11">
                  <c:v>12.334000000000003</c:v>
                </c:pt>
                <c:pt idx="12">
                  <c:v>27.307999999999993</c:v>
                </c:pt>
                <c:pt idx="13">
                  <c:v>28.851999999999975</c:v>
                </c:pt>
                <c:pt idx="14">
                  <c:v>24.698999999999984</c:v>
                </c:pt>
                <c:pt idx="15">
                  <c:v>32.100000000000023</c:v>
                </c:pt>
                <c:pt idx="16">
                  <c:v>37.640000000000015</c:v>
                </c:pt>
                <c:pt idx="17">
                  <c:v>34.511999999999972</c:v>
                </c:pt>
                <c:pt idx="18">
                  <c:v>30.712999999999994</c:v>
                </c:pt>
                <c:pt idx="19">
                  <c:v>29.275999999999982</c:v>
                </c:pt>
                <c:pt idx="20">
                  <c:v>26.127999999999986</c:v>
                </c:pt>
                <c:pt idx="21">
                  <c:v>21.870999999999981</c:v>
                </c:pt>
                <c:pt idx="22">
                  <c:v>18.152999999999992</c:v>
                </c:pt>
                <c:pt idx="23">
                  <c:v>12.334000000000003</c:v>
                </c:pt>
                <c:pt idx="24">
                  <c:v>27.307999999999993</c:v>
                </c:pt>
                <c:pt idx="25">
                  <c:v>28.851999999999975</c:v>
                </c:pt>
                <c:pt idx="26">
                  <c:v>24.698999999999984</c:v>
                </c:pt>
                <c:pt idx="27">
                  <c:v>32.100000000000023</c:v>
                </c:pt>
                <c:pt idx="28">
                  <c:v>37.640000000000015</c:v>
                </c:pt>
                <c:pt idx="29">
                  <c:v>34.511999999999972</c:v>
                </c:pt>
                <c:pt idx="30">
                  <c:v>30.712999999999994</c:v>
                </c:pt>
                <c:pt idx="31">
                  <c:v>29.275999999999982</c:v>
                </c:pt>
                <c:pt idx="32">
                  <c:v>26.127999999999986</c:v>
                </c:pt>
                <c:pt idx="33">
                  <c:v>21.870999999999981</c:v>
                </c:pt>
                <c:pt idx="34">
                  <c:v>18.152999999999992</c:v>
                </c:pt>
                <c:pt idx="35">
                  <c:v>12.334000000000003</c:v>
                </c:pt>
                <c:pt idx="36">
                  <c:v>27.307999999999993</c:v>
                </c:pt>
                <c:pt idx="37">
                  <c:v>28.851999999999975</c:v>
                </c:pt>
                <c:pt idx="38">
                  <c:v>24.698999999999984</c:v>
                </c:pt>
                <c:pt idx="39">
                  <c:v>32.100000000000023</c:v>
                </c:pt>
                <c:pt idx="40">
                  <c:v>37.640000000000015</c:v>
                </c:pt>
                <c:pt idx="41">
                  <c:v>34.511999999999972</c:v>
                </c:pt>
                <c:pt idx="42">
                  <c:v>30.712999999999994</c:v>
                </c:pt>
                <c:pt idx="43">
                  <c:v>29.275999999999982</c:v>
                </c:pt>
                <c:pt idx="44">
                  <c:v>26.127999999999986</c:v>
                </c:pt>
                <c:pt idx="45">
                  <c:v>21.870999999999981</c:v>
                </c:pt>
                <c:pt idx="46">
                  <c:v>18.152999999999992</c:v>
                </c:pt>
                <c:pt idx="47">
                  <c:v>12.334000000000003</c:v>
                </c:pt>
                <c:pt idx="48">
                  <c:v>27.307999999999993</c:v>
                </c:pt>
                <c:pt idx="49">
                  <c:v>28.851999999999975</c:v>
                </c:pt>
                <c:pt idx="50">
                  <c:v>24.698999999999984</c:v>
                </c:pt>
                <c:pt idx="51">
                  <c:v>32.100000000000023</c:v>
                </c:pt>
                <c:pt idx="52">
                  <c:v>37.640000000000015</c:v>
                </c:pt>
                <c:pt idx="53">
                  <c:v>34.511999999999972</c:v>
                </c:pt>
                <c:pt idx="54">
                  <c:v>30.712999999999994</c:v>
                </c:pt>
                <c:pt idx="55">
                  <c:v>29.275999999999982</c:v>
                </c:pt>
                <c:pt idx="56">
                  <c:v>26.127999999999986</c:v>
                </c:pt>
                <c:pt idx="57">
                  <c:v>21.870999999999981</c:v>
                </c:pt>
                <c:pt idx="58">
                  <c:v>18.152999999999992</c:v>
                </c:pt>
                <c:pt idx="59">
                  <c:v>12.334000000000003</c:v>
                </c:pt>
                <c:pt idx="60">
                  <c:v>27.307999999999993</c:v>
                </c:pt>
                <c:pt idx="61">
                  <c:v>28.851999999999975</c:v>
                </c:pt>
                <c:pt idx="62">
                  <c:v>24.698999999999984</c:v>
                </c:pt>
                <c:pt idx="63">
                  <c:v>32.100000000000023</c:v>
                </c:pt>
                <c:pt idx="64">
                  <c:v>37.640000000000015</c:v>
                </c:pt>
                <c:pt idx="65">
                  <c:v>34.511999999999972</c:v>
                </c:pt>
                <c:pt idx="66">
                  <c:v>30.712999999999994</c:v>
                </c:pt>
                <c:pt idx="67">
                  <c:v>29.275999999999982</c:v>
                </c:pt>
                <c:pt idx="68">
                  <c:v>26.127999999999986</c:v>
                </c:pt>
                <c:pt idx="69">
                  <c:v>21.870999999999981</c:v>
                </c:pt>
                <c:pt idx="70">
                  <c:v>18.152999999999992</c:v>
                </c:pt>
                <c:pt idx="71">
                  <c:v>12.334000000000003</c:v>
                </c:pt>
                <c:pt idx="72">
                  <c:v>27.307999999999993</c:v>
                </c:pt>
                <c:pt idx="73">
                  <c:v>28.851999999999975</c:v>
                </c:pt>
                <c:pt idx="74">
                  <c:v>24.698999999999984</c:v>
                </c:pt>
                <c:pt idx="75">
                  <c:v>32.100000000000023</c:v>
                </c:pt>
                <c:pt idx="76">
                  <c:v>37.640000000000015</c:v>
                </c:pt>
                <c:pt idx="77">
                  <c:v>34.511999999999972</c:v>
                </c:pt>
                <c:pt idx="78">
                  <c:v>30.712999999999994</c:v>
                </c:pt>
                <c:pt idx="79">
                  <c:v>29.275999999999982</c:v>
                </c:pt>
                <c:pt idx="80">
                  <c:v>26.127999999999986</c:v>
                </c:pt>
                <c:pt idx="81">
                  <c:v>21.870999999999981</c:v>
                </c:pt>
                <c:pt idx="82">
                  <c:v>18.152999999999992</c:v>
                </c:pt>
                <c:pt idx="83">
                  <c:v>12.334000000000003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677008"/>
        <c:axId val="576677568"/>
      </c:areaChart>
      <c:lineChart>
        <c:grouping val="standard"/>
        <c:varyColors val="0"/>
        <c:ser>
          <c:idx val="0"/>
          <c:order val="0"/>
          <c:tx>
            <c:v>Distillate inventories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'Fig16'!$A$27:$A$110</c:f>
              <c:numCache>
                <c:formatCode>mmm\ yyyy</c:formatCode>
                <c:ptCount val="84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</c:numCache>
            </c:numRef>
          </c:cat>
          <c:val>
            <c:numRef>
              <c:f>'Fig16'!$B$27:$B$110</c:f>
              <c:numCache>
                <c:formatCode>0.0</c:formatCode>
                <c:ptCount val="84"/>
                <c:pt idx="0">
                  <c:v>147.21</c:v>
                </c:pt>
                <c:pt idx="1">
                  <c:v>139.28899999999999</c:v>
                </c:pt>
                <c:pt idx="2">
                  <c:v>133.697</c:v>
                </c:pt>
                <c:pt idx="3">
                  <c:v>124.66500000000001</c:v>
                </c:pt>
                <c:pt idx="4">
                  <c:v>121.44499999999999</c:v>
                </c:pt>
                <c:pt idx="5">
                  <c:v>119.89</c:v>
                </c:pt>
                <c:pt idx="6">
                  <c:v>126.45399999999999</c:v>
                </c:pt>
                <c:pt idx="7">
                  <c:v>127.309</c:v>
                </c:pt>
                <c:pt idx="8">
                  <c:v>127.384</c:v>
                </c:pt>
                <c:pt idx="9">
                  <c:v>118.65300000000001</c:v>
                </c:pt>
                <c:pt idx="10">
                  <c:v>117.99299999999999</c:v>
                </c:pt>
                <c:pt idx="11">
                  <c:v>134.809</c:v>
                </c:pt>
                <c:pt idx="12">
                  <c:v>131.268</c:v>
                </c:pt>
                <c:pt idx="13">
                  <c:v>121.96299999999999</c:v>
                </c:pt>
                <c:pt idx="14">
                  <c:v>118.73699999999999</c:v>
                </c:pt>
                <c:pt idx="15">
                  <c:v>118.791</c:v>
                </c:pt>
                <c:pt idx="16">
                  <c:v>122.13200000000001</c:v>
                </c:pt>
                <c:pt idx="17">
                  <c:v>122.46299999999999</c:v>
                </c:pt>
                <c:pt idx="18">
                  <c:v>126.02</c:v>
                </c:pt>
                <c:pt idx="19">
                  <c:v>129.06</c:v>
                </c:pt>
                <c:pt idx="20">
                  <c:v>129.32599999999999</c:v>
                </c:pt>
                <c:pt idx="21">
                  <c:v>118.035</c:v>
                </c:pt>
                <c:pt idx="22">
                  <c:v>121.11799999999999</c:v>
                </c:pt>
                <c:pt idx="23">
                  <c:v>127.54300000000001</c:v>
                </c:pt>
                <c:pt idx="24">
                  <c:v>114.66800000000001</c:v>
                </c:pt>
                <c:pt idx="25">
                  <c:v>113.10299999999999</c:v>
                </c:pt>
                <c:pt idx="26">
                  <c:v>115.227</c:v>
                </c:pt>
                <c:pt idx="27">
                  <c:v>116.69199999999999</c:v>
                </c:pt>
                <c:pt idx="28">
                  <c:v>121.56399999999999</c:v>
                </c:pt>
                <c:pt idx="29">
                  <c:v>121.58499999999999</c:v>
                </c:pt>
                <c:pt idx="30">
                  <c:v>125.45699999999999</c:v>
                </c:pt>
                <c:pt idx="31">
                  <c:v>128.31299999999999</c:v>
                </c:pt>
                <c:pt idx="32">
                  <c:v>131.43600000000001</c:v>
                </c:pt>
                <c:pt idx="33">
                  <c:v>120.372</c:v>
                </c:pt>
                <c:pt idx="34">
                  <c:v>126.215</c:v>
                </c:pt>
                <c:pt idx="35">
                  <c:v>136.286</c:v>
                </c:pt>
                <c:pt idx="36">
                  <c:v>132.608</c:v>
                </c:pt>
                <c:pt idx="37">
                  <c:v>123.608</c:v>
                </c:pt>
                <c:pt idx="38">
                  <c:v>128.69200000000001</c:v>
                </c:pt>
                <c:pt idx="39">
                  <c:v>129.77600000000001</c:v>
                </c:pt>
                <c:pt idx="40">
                  <c:v>135.40199999999999</c:v>
                </c:pt>
                <c:pt idx="41">
                  <c:v>139.636</c:v>
                </c:pt>
                <c:pt idx="42">
                  <c:v>142.053</c:v>
                </c:pt>
                <c:pt idx="43">
                  <c:v>152.529</c:v>
                </c:pt>
                <c:pt idx="44">
                  <c:v>149.40299999999999</c:v>
                </c:pt>
                <c:pt idx="45">
                  <c:v>143.625</c:v>
                </c:pt>
                <c:pt idx="46">
                  <c:v>157.21</c:v>
                </c:pt>
                <c:pt idx="47">
                  <c:v>161.32599999999999</c:v>
                </c:pt>
                <c:pt idx="48">
                  <c:v>160.583</c:v>
                </c:pt>
                <c:pt idx="49">
                  <c:v>162.696</c:v>
                </c:pt>
                <c:pt idx="50">
                  <c:v>160.62</c:v>
                </c:pt>
                <c:pt idx="51">
                  <c:v>154.69200000000001</c:v>
                </c:pt>
                <c:pt idx="52">
                  <c:v>154.38900000000001</c:v>
                </c:pt>
                <c:pt idx="53">
                  <c:v>149.239</c:v>
                </c:pt>
                <c:pt idx="54">
                  <c:v>155.96899999999999</c:v>
                </c:pt>
                <c:pt idx="55">
                  <c:v>159.53399999999999</c:v>
                </c:pt>
                <c:pt idx="56">
                  <c:v>160.37799999999999</c:v>
                </c:pt>
                <c:pt idx="57">
                  <c:v>153.88399999999999</c:v>
                </c:pt>
                <c:pt idx="58">
                  <c:v>160.173</c:v>
                </c:pt>
                <c:pt idx="59">
                  <c:v>164.07285714</c:v>
                </c:pt>
                <c:pt idx="60">
                  <c:v>170.17267548999999</c:v>
                </c:pt>
                <c:pt idx="61">
                  <c:v>162.34540000000001</c:v>
                </c:pt>
                <c:pt idx="62">
                  <c:v>157.9442</c:v>
                </c:pt>
                <c:pt idx="63">
                  <c:v>155.5179</c:v>
                </c:pt>
                <c:pt idx="64">
                  <c:v>158.87520000000001</c:v>
                </c:pt>
                <c:pt idx="65">
                  <c:v>160.7234</c:v>
                </c:pt>
                <c:pt idx="66">
                  <c:v>166.15770000000001</c:v>
                </c:pt>
                <c:pt idx="67">
                  <c:v>169.48580000000001</c:v>
                </c:pt>
                <c:pt idx="68">
                  <c:v>167.3724</c:v>
                </c:pt>
                <c:pt idx="69">
                  <c:v>160.4418</c:v>
                </c:pt>
                <c:pt idx="70">
                  <c:v>162.33340000000001</c:v>
                </c:pt>
                <c:pt idx="71">
                  <c:v>167.21539999999999</c:v>
                </c:pt>
                <c:pt idx="72">
                  <c:v>163.8683</c:v>
                </c:pt>
                <c:pt idx="73">
                  <c:v>156.36500000000001</c:v>
                </c:pt>
                <c:pt idx="74">
                  <c:v>152.19120000000001</c:v>
                </c:pt>
                <c:pt idx="75">
                  <c:v>150.20830000000001</c:v>
                </c:pt>
                <c:pt idx="76">
                  <c:v>153.9221</c:v>
                </c:pt>
                <c:pt idx="77">
                  <c:v>155.93790000000001</c:v>
                </c:pt>
                <c:pt idx="78">
                  <c:v>161.5864</c:v>
                </c:pt>
                <c:pt idx="79">
                  <c:v>165.2927</c:v>
                </c:pt>
                <c:pt idx="80">
                  <c:v>163.3938</c:v>
                </c:pt>
                <c:pt idx="81">
                  <c:v>156.57</c:v>
                </c:pt>
                <c:pt idx="82">
                  <c:v>158.5341</c:v>
                </c:pt>
                <c:pt idx="83">
                  <c:v>163.608</c:v>
                </c:pt>
              </c:numCache>
            </c:numRef>
          </c:val>
          <c:smooth val="0"/>
        </c:ser>
        <c:ser>
          <c:idx val="1"/>
          <c:order val="1"/>
          <c:tx>
            <c:v>Gasoline inventories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'Fig16'!$A$27:$A$110</c:f>
              <c:numCache>
                <c:formatCode>mmm\ yyyy</c:formatCode>
                <c:ptCount val="84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</c:numCache>
            </c:numRef>
          </c:cat>
          <c:val>
            <c:numRef>
              <c:f>'Fig16'!$C$27:$C$110</c:f>
              <c:numCache>
                <c:formatCode>0.0</c:formatCode>
                <c:ptCount val="84"/>
                <c:pt idx="0">
                  <c:v>233.64400000000001</c:v>
                </c:pt>
                <c:pt idx="1">
                  <c:v>230.626</c:v>
                </c:pt>
                <c:pt idx="2">
                  <c:v>218.626</c:v>
                </c:pt>
                <c:pt idx="3">
                  <c:v>210.59499999999997</c:v>
                </c:pt>
                <c:pt idx="4">
                  <c:v>204.96299999999999</c:v>
                </c:pt>
                <c:pt idx="5">
                  <c:v>207.58300000000003</c:v>
                </c:pt>
                <c:pt idx="6">
                  <c:v>209.58199999999999</c:v>
                </c:pt>
                <c:pt idx="7">
                  <c:v>200.673</c:v>
                </c:pt>
                <c:pt idx="8">
                  <c:v>200.88400000000001</c:v>
                </c:pt>
                <c:pt idx="9">
                  <c:v>202.995</c:v>
                </c:pt>
                <c:pt idx="10">
                  <c:v>215.26300000000001</c:v>
                </c:pt>
                <c:pt idx="11">
                  <c:v>230.88799999999998</c:v>
                </c:pt>
                <c:pt idx="12">
                  <c:v>234.43600000000001</c:v>
                </c:pt>
                <c:pt idx="13">
                  <c:v>226.762</c:v>
                </c:pt>
                <c:pt idx="14">
                  <c:v>224.67</c:v>
                </c:pt>
                <c:pt idx="15">
                  <c:v>220.768</c:v>
                </c:pt>
                <c:pt idx="16">
                  <c:v>221.33199999999999</c:v>
                </c:pt>
                <c:pt idx="17">
                  <c:v>224.36599999999999</c:v>
                </c:pt>
                <c:pt idx="18">
                  <c:v>222.35599999999999</c:v>
                </c:pt>
                <c:pt idx="19">
                  <c:v>217.59700000000001</c:v>
                </c:pt>
                <c:pt idx="20">
                  <c:v>219.785</c:v>
                </c:pt>
                <c:pt idx="21">
                  <c:v>213.977</c:v>
                </c:pt>
                <c:pt idx="22">
                  <c:v>216.84899999999999</c:v>
                </c:pt>
                <c:pt idx="23">
                  <c:v>228.03399999999999</c:v>
                </c:pt>
                <c:pt idx="24">
                  <c:v>235.85500000000002</c:v>
                </c:pt>
                <c:pt idx="25">
                  <c:v>229.49900000000002</c:v>
                </c:pt>
                <c:pt idx="26">
                  <c:v>221.61200000000002</c:v>
                </c:pt>
                <c:pt idx="27">
                  <c:v>216.76000000000002</c:v>
                </c:pt>
                <c:pt idx="28">
                  <c:v>218.15199999999999</c:v>
                </c:pt>
                <c:pt idx="29">
                  <c:v>219.25200000000001</c:v>
                </c:pt>
                <c:pt idx="30">
                  <c:v>217.56100000000001</c:v>
                </c:pt>
                <c:pt idx="31">
                  <c:v>212.14500000000001</c:v>
                </c:pt>
                <c:pt idx="32">
                  <c:v>212.45100000000002</c:v>
                </c:pt>
                <c:pt idx="33">
                  <c:v>203.673</c:v>
                </c:pt>
                <c:pt idx="34">
                  <c:v>219.55500000000001</c:v>
                </c:pt>
                <c:pt idx="35">
                  <c:v>240.36799999999999</c:v>
                </c:pt>
                <c:pt idx="36">
                  <c:v>243.977</c:v>
                </c:pt>
                <c:pt idx="37">
                  <c:v>241.34800000000001</c:v>
                </c:pt>
                <c:pt idx="38">
                  <c:v>232.93099999999998</c:v>
                </c:pt>
                <c:pt idx="39">
                  <c:v>228.58100000000002</c:v>
                </c:pt>
                <c:pt idx="40">
                  <c:v>222.584</c:v>
                </c:pt>
                <c:pt idx="41">
                  <c:v>221.09899999999999</c:v>
                </c:pt>
                <c:pt idx="42">
                  <c:v>217.71900000000002</c:v>
                </c:pt>
                <c:pt idx="43">
                  <c:v>218.255</c:v>
                </c:pt>
                <c:pt idx="44">
                  <c:v>225.21600000000001</c:v>
                </c:pt>
                <c:pt idx="45">
                  <c:v>217.35599999999999</c:v>
                </c:pt>
                <c:pt idx="46">
                  <c:v>222.93699999999998</c:v>
                </c:pt>
                <c:pt idx="47">
                  <c:v>235.465</c:v>
                </c:pt>
                <c:pt idx="48">
                  <c:v>260.952</c:v>
                </c:pt>
                <c:pt idx="49">
                  <c:v>255.61399999999998</c:v>
                </c:pt>
                <c:pt idx="50">
                  <c:v>243.32499999999999</c:v>
                </c:pt>
                <c:pt idx="51">
                  <c:v>242.69499999999999</c:v>
                </c:pt>
                <c:pt idx="52">
                  <c:v>242.60300000000001</c:v>
                </c:pt>
                <c:pt idx="53">
                  <c:v>242.095</c:v>
                </c:pt>
                <c:pt idx="54">
                  <c:v>240.29499999999999</c:v>
                </c:pt>
                <c:pt idx="55">
                  <c:v>229.94899999999998</c:v>
                </c:pt>
                <c:pt idx="56">
                  <c:v>227.012</c:v>
                </c:pt>
                <c:pt idx="57">
                  <c:v>224.86599999999999</c:v>
                </c:pt>
                <c:pt idx="58">
                  <c:v>233.416</c:v>
                </c:pt>
                <c:pt idx="59">
                  <c:v>236.88514285900001</c:v>
                </c:pt>
                <c:pt idx="60">
                  <c:v>258.57071535900002</c:v>
                </c:pt>
                <c:pt idx="61">
                  <c:v>250.27099999999999</c:v>
                </c:pt>
                <c:pt idx="62">
                  <c:v>238.477</c:v>
                </c:pt>
                <c:pt idx="63">
                  <c:v>232.00303</c:v>
                </c:pt>
                <c:pt idx="64">
                  <c:v>229.96593999999999</c:v>
                </c:pt>
                <c:pt idx="65">
                  <c:v>230.46093999999999</c:v>
                </c:pt>
                <c:pt idx="66">
                  <c:v>230.27011999999999</c:v>
                </c:pt>
                <c:pt idx="67">
                  <c:v>225.99796000000001</c:v>
                </c:pt>
                <c:pt idx="68">
                  <c:v>226.79655</c:v>
                </c:pt>
                <c:pt idx="69">
                  <c:v>221.46883</c:v>
                </c:pt>
                <c:pt idx="70">
                  <c:v>229.90840000000003</c:v>
                </c:pt>
                <c:pt idx="71">
                  <c:v>241.36967999999999</c:v>
                </c:pt>
                <c:pt idx="72">
                  <c:v>249.29425000000001</c:v>
                </c:pt>
                <c:pt idx="73">
                  <c:v>247.41799</c:v>
                </c:pt>
                <c:pt idx="74">
                  <c:v>239.28563</c:v>
                </c:pt>
                <c:pt idx="75">
                  <c:v>234.31788</c:v>
                </c:pt>
                <c:pt idx="76">
                  <c:v>232.52828</c:v>
                </c:pt>
                <c:pt idx="77">
                  <c:v>232.90031000000002</c:v>
                </c:pt>
                <c:pt idx="78">
                  <c:v>232.31128999999999</c:v>
                </c:pt>
                <c:pt idx="79">
                  <c:v>228.36971</c:v>
                </c:pt>
                <c:pt idx="80">
                  <c:v>228.60893000000002</c:v>
                </c:pt>
                <c:pt idx="81">
                  <c:v>223.45211</c:v>
                </c:pt>
                <c:pt idx="82">
                  <c:v>231.86373999999998</c:v>
                </c:pt>
                <c:pt idx="83">
                  <c:v>243.87798000000001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677008"/>
        <c:axId val="576677568"/>
      </c:lineChart>
      <c:scatterChart>
        <c:scatterStyle val="lineMarker"/>
        <c:varyColors val="0"/>
        <c:ser>
          <c:idx val="6"/>
          <c:order val="6"/>
          <c:tx>
            <c:v>Forecast</c:v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4.017119811243107E-3"/>
                  <c:y val="2.485086851580736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'Fig16'!$A$115:$A$116</c:f>
              <c:numCache>
                <c:formatCode>General</c:formatCode>
                <c:ptCount val="2"/>
                <c:pt idx="0">
                  <c:v>61</c:v>
                </c:pt>
                <c:pt idx="1">
                  <c:v>61</c:v>
                </c:pt>
              </c:numCache>
            </c:numRef>
          </c:xVal>
          <c:yVal>
            <c:numRef>
              <c:f>'Fig16'!$B$115:$B$116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678128"/>
        <c:axId val="576678688"/>
      </c:scatterChart>
      <c:dateAx>
        <c:axId val="576677008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>
            <a:solidFill>
              <a:schemeClr val="tx1"/>
            </a:solidFill>
          </a:ln>
        </c:spPr>
        <c:crossAx val="576677568"/>
        <c:crosses val="autoZero"/>
        <c:auto val="0"/>
        <c:lblOffset val="100"/>
        <c:baseTimeUnit val="months"/>
        <c:majorUnit val="12"/>
        <c:majorTimeUnit val="months"/>
        <c:minorUnit val="1"/>
        <c:minorTimeUnit val="months"/>
      </c:dateAx>
      <c:valAx>
        <c:axId val="576677568"/>
        <c:scaling>
          <c:orientation val="minMax"/>
          <c:max val="280"/>
          <c:min val="6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576677008"/>
        <c:crosses val="autoZero"/>
        <c:crossBetween val="between"/>
        <c:majorUnit val="20"/>
      </c:valAx>
      <c:valAx>
        <c:axId val="576678128"/>
        <c:scaling>
          <c:orientation val="minMax"/>
          <c:max val="84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576678688"/>
        <c:crosses val="max"/>
        <c:crossBetween val="midCat"/>
      </c:valAx>
      <c:valAx>
        <c:axId val="57667868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576678128"/>
        <c:crosses val="max"/>
        <c:crossBetween val="midCat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/>
            </a:pPr>
            <a:r>
              <a:rPr lang="en-US" sz="1400" b="0"/>
              <a:t>U.S. gasoline and crude oil prices</a:t>
            </a:r>
          </a:p>
          <a:p>
            <a:pPr algn="l">
              <a:defRPr sz="1400"/>
            </a:pPr>
            <a:r>
              <a:rPr lang="en-US" sz="1000" b="0"/>
              <a:t>dollars per gallon</a:t>
            </a:r>
          </a:p>
        </c:rich>
      </c:tx>
      <c:layout>
        <c:manualLayout>
          <c:xMode val="edge"/>
          <c:yMode val="edge"/>
          <c:x val="1.1804293694058183E-2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3296661088095691E-2"/>
          <c:y val="0.17511873146035103"/>
          <c:w val="0.89581058465252816"/>
          <c:h val="0.58984609172374158"/>
        </c:manualLayout>
      </c:layout>
      <c:barChart>
        <c:barDir val="col"/>
        <c:grouping val="clustered"/>
        <c:varyColors val="0"/>
        <c:ser>
          <c:idx val="2"/>
          <c:order val="2"/>
          <c:tx>
            <c:v>Price difference</c:v>
          </c:tx>
          <c:spPr>
            <a:solidFill>
              <a:schemeClr val="accent3"/>
            </a:solidFill>
          </c:spPr>
          <c:invertIfNegative val="0"/>
          <c:cat>
            <c:numRef>
              <c:f>'Fig2'!$A$28:$A$99</c:f>
              <c:numCache>
                <c:formatCode>mmm\ 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'Fig2'!$E$28:$E$99</c:f>
              <c:numCache>
                <c:formatCode>0.00</c:formatCode>
                <c:ptCount val="72"/>
                <c:pt idx="0">
                  <c:v>0.91897619047619061</c:v>
                </c:pt>
                <c:pt idx="1">
                  <c:v>1.2545238095238096</c:v>
                </c:pt>
                <c:pt idx="2">
                  <c:v>1.3010119047619049</c:v>
                </c:pt>
                <c:pt idx="3">
                  <c:v>1.2011523809523807</c:v>
                </c:pt>
                <c:pt idx="4">
                  <c:v>1.2297500000000006</c:v>
                </c:pt>
                <c:pt idx="5">
                  <c:v>1.2767142857142861</c:v>
                </c:pt>
                <c:pt idx="6">
                  <c:v>1.1183809523809525</c:v>
                </c:pt>
                <c:pt idx="7">
                  <c:v>1.0451785714285715</c:v>
                </c:pt>
                <c:pt idx="8">
                  <c:v>1.0157333333333334</c:v>
                </c:pt>
                <c:pt idx="9">
                  <c:v>0.95303571428571443</c:v>
                </c:pt>
                <c:pt idx="10">
                  <c:v>1.0208452380952378</c:v>
                </c:pt>
                <c:pt idx="11">
                  <c:v>1.0306857142857142</c:v>
                </c:pt>
                <c:pt idx="12">
                  <c:v>1.0844047619047621</c:v>
                </c:pt>
                <c:pt idx="13">
                  <c:v>0.99053571428571452</c:v>
                </c:pt>
                <c:pt idx="14">
                  <c:v>1.1501047619047617</c:v>
                </c:pt>
                <c:pt idx="15">
                  <c:v>1.2762261904761902</c:v>
                </c:pt>
                <c:pt idx="16">
                  <c:v>1.2772738095238094</c:v>
                </c:pt>
                <c:pt idx="17">
                  <c:v>1.2508857142857144</c:v>
                </c:pt>
                <c:pt idx="18">
                  <c:v>1.2012499999999999</c:v>
                </c:pt>
                <c:pt idx="19">
                  <c:v>1.2100714285714287</c:v>
                </c:pt>
                <c:pt idx="20">
                  <c:v>1.2095333333333333</c:v>
                </c:pt>
                <c:pt idx="21">
                  <c:v>1.1469285714285715</c:v>
                </c:pt>
                <c:pt idx="22">
                  <c:v>1.1108214285714288</c:v>
                </c:pt>
                <c:pt idx="23">
                  <c:v>1.0973619047619045</c:v>
                </c:pt>
                <c:pt idx="24">
                  <c:v>0.99670238095238073</c:v>
                </c:pt>
                <c:pt idx="25">
                  <c:v>1.0514880952380954</c:v>
                </c:pt>
                <c:pt idx="26">
                  <c:v>1.3209809523809524</c:v>
                </c:pt>
                <c:pt idx="27">
                  <c:v>1.1949523809523808</c:v>
                </c:pt>
                <c:pt idx="28">
                  <c:v>1.3218214285714285</c:v>
                </c:pt>
                <c:pt idx="29">
                  <c:v>1.3701714285714286</c:v>
                </c:pt>
                <c:pt idx="30">
                  <c:v>1.522071428571429</c:v>
                </c:pt>
                <c:pt idx="31">
                  <c:v>1.5654857142857144</c:v>
                </c:pt>
                <c:pt idx="32">
                  <c:v>1.3085833333333334</c:v>
                </c:pt>
                <c:pt idx="33">
                  <c:v>1.2240476190476191</c:v>
                </c:pt>
                <c:pt idx="34">
                  <c:v>1.1715714285714285</c:v>
                </c:pt>
                <c:pt idx="35">
                  <c:v>1.1891666666666665</c:v>
                </c:pt>
                <c:pt idx="36">
                  <c:v>1.2344523809523809</c:v>
                </c:pt>
                <c:pt idx="37">
                  <c:v>1.0843142857142858</c:v>
                </c:pt>
                <c:pt idx="38">
                  <c:v>1.1635119047619047</c:v>
                </c:pt>
                <c:pt idx="39">
                  <c:v>1.2148928571428572</c:v>
                </c:pt>
                <c:pt idx="40">
                  <c:v>1.2472476190476187</c:v>
                </c:pt>
                <c:pt idx="41">
                  <c:v>1.2712142857142856</c:v>
                </c:pt>
                <c:pt idx="42">
                  <c:v>1.2089999999999999</c:v>
                </c:pt>
                <c:pt idx="43">
                  <c:v>1.1609333333333334</c:v>
                </c:pt>
                <c:pt idx="44">
                  <c:v>1.2011190476190479</c:v>
                </c:pt>
                <c:pt idx="45">
                  <c:v>1.1346380952380952</c:v>
                </c:pt>
                <c:pt idx="46">
                  <c:v>1.1188809523809526</c:v>
                </c:pt>
                <c:pt idx="47">
                  <c:v>1.0406785714285718</c:v>
                </c:pt>
                <c:pt idx="48">
                  <c:v>1.1230476190476193</c:v>
                </c:pt>
                <c:pt idx="49">
                  <c:v>1.027222761904762</c:v>
                </c:pt>
                <c:pt idx="50">
                  <c:v>1.0919637619047617</c:v>
                </c:pt>
                <c:pt idx="51">
                  <c:v>1.1740127619047618</c:v>
                </c:pt>
                <c:pt idx="52">
                  <c:v>1.2371607619047618</c:v>
                </c:pt>
                <c:pt idx="53">
                  <c:v>1.2709567619047619</c:v>
                </c:pt>
                <c:pt idx="54">
                  <c:v>1.249538238095238</c:v>
                </c:pt>
                <c:pt idx="55">
                  <c:v>1.2300542380952382</c:v>
                </c:pt>
                <c:pt idx="56">
                  <c:v>1.1729652380952382</c:v>
                </c:pt>
                <c:pt idx="57">
                  <c:v>1.1175922380952383</c:v>
                </c:pt>
                <c:pt idx="58">
                  <c:v>1.043836238095238</c:v>
                </c:pt>
                <c:pt idx="59">
                  <c:v>0.97775323809523806</c:v>
                </c:pt>
                <c:pt idx="60">
                  <c:v>0.94612923809523819</c:v>
                </c:pt>
                <c:pt idx="61">
                  <c:v>0.9730122380952384</c:v>
                </c:pt>
                <c:pt idx="62">
                  <c:v>1.0897852380952382</c:v>
                </c:pt>
                <c:pt idx="63">
                  <c:v>1.1800497142857143</c:v>
                </c:pt>
                <c:pt idx="64">
                  <c:v>1.2318441904761903</c:v>
                </c:pt>
                <c:pt idx="65">
                  <c:v>1.2698251904761906</c:v>
                </c:pt>
                <c:pt idx="66">
                  <c:v>1.2544181904761904</c:v>
                </c:pt>
                <c:pt idx="67">
                  <c:v>1.2243906666666666</c:v>
                </c:pt>
                <c:pt idx="68">
                  <c:v>1.1707086666666668</c:v>
                </c:pt>
                <c:pt idx="69">
                  <c:v>1.109461142857143</c:v>
                </c:pt>
                <c:pt idx="70">
                  <c:v>1.0406521428571431</c:v>
                </c:pt>
                <c:pt idx="71">
                  <c:v>0.95555761904761916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501602688"/>
        <c:axId val="501603248"/>
      </c:barChart>
      <c:lineChart>
        <c:grouping val="standard"/>
        <c:varyColors val="0"/>
        <c:ser>
          <c:idx val="0"/>
          <c:order val="0"/>
          <c:tx>
            <c:v>Retail regular gasoline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'Fig2'!$A$28:$A$99</c:f>
              <c:numCache>
                <c:formatCode>mmm\ 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'Fig2'!$B$28:$B$99</c:f>
              <c:numCache>
                <c:formatCode>0.00</c:formatCode>
                <c:ptCount val="72"/>
                <c:pt idx="0">
                  <c:v>3.3185000000000002</c:v>
                </c:pt>
                <c:pt idx="1">
                  <c:v>3.67</c:v>
                </c:pt>
                <c:pt idx="2">
                  <c:v>3.7112500000000002</c:v>
                </c:pt>
                <c:pt idx="3">
                  <c:v>3.5701999999999998</c:v>
                </c:pt>
                <c:pt idx="4">
                  <c:v>3.6147500000000004</c:v>
                </c:pt>
                <c:pt idx="5">
                  <c:v>3.6260000000000003</c:v>
                </c:pt>
                <c:pt idx="6">
                  <c:v>3.5910000000000002</c:v>
                </c:pt>
                <c:pt idx="7">
                  <c:v>3.57375</c:v>
                </c:pt>
                <c:pt idx="8">
                  <c:v>3.5324</c:v>
                </c:pt>
                <c:pt idx="9">
                  <c:v>3.34375</c:v>
                </c:pt>
                <c:pt idx="10">
                  <c:v>3.2427499999999996</c:v>
                </c:pt>
                <c:pt idx="11">
                  <c:v>3.2763999999999998</c:v>
                </c:pt>
                <c:pt idx="12">
                  <c:v>3.3125</c:v>
                </c:pt>
                <c:pt idx="13">
                  <c:v>3.3562500000000002</c:v>
                </c:pt>
                <c:pt idx="14">
                  <c:v>3.5331999999999999</c:v>
                </c:pt>
                <c:pt idx="15">
                  <c:v>3.6607499999999997</c:v>
                </c:pt>
                <c:pt idx="16">
                  <c:v>3.6727499999999997</c:v>
                </c:pt>
                <c:pt idx="17">
                  <c:v>3.6916000000000002</c:v>
                </c:pt>
                <c:pt idx="18">
                  <c:v>3.6112500000000001</c:v>
                </c:pt>
                <c:pt idx="19">
                  <c:v>3.4864999999999999</c:v>
                </c:pt>
                <c:pt idx="20">
                  <c:v>3.4062000000000001</c:v>
                </c:pt>
                <c:pt idx="21">
                  <c:v>3.1705000000000001</c:v>
                </c:pt>
                <c:pt idx="22">
                  <c:v>2.9122500000000002</c:v>
                </c:pt>
                <c:pt idx="23">
                  <c:v>2.5425999999999997</c:v>
                </c:pt>
                <c:pt idx="24">
                  <c:v>2.1157499999999998</c:v>
                </c:pt>
                <c:pt idx="25">
                  <c:v>2.2162500000000001</c:v>
                </c:pt>
                <c:pt idx="26">
                  <c:v>2.4636</c:v>
                </c:pt>
                <c:pt idx="27">
                  <c:v>2.4689999999999999</c:v>
                </c:pt>
                <c:pt idx="28">
                  <c:v>2.7182499999999998</c:v>
                </c:pt>
                <c:pt idx="29">
                  <c:v>2.8016000000000001</c:v>
                </c:pt>
                <c:pt idx="30">
                  <c:v>2.7935000000000003</c:v>
                </c:pt>
                <c:pt idx="31">
                  <c:v>2.6362000000000001</c:v>
                </c:pt>
                <c:pt idx="32">
                  <c:v>2.3652500000000001</c:v>
                </c:pt>
                <c:pt idx="33">
                  <c:v>2.29</c:v>
                </c:pt>
                <c:pt idx="34">
                  <c:v>2.1579999999999999</c:v>
                </c:pt>
                <c:pt idx="35">
                  <c:v>2.0375000000000001</c:v>
                </c:pt>
                <c:pt idx="36">
                  <c:v>1.9484999999999999</c:v>
                </c:pt>
                <c:pt idx="37">
                  <c:v>1.7636000000000001</c:v>
                </c:pt>
                <c:pt idx="38">
                  <c:v>1.96875</c:v>
                </c:pt>
                <c:pt idx="39">
                  <c:v>2.1127500000000001</c:v>
                </c:pt>
                <c:pt idx="40">
                  <c:v>2.2681999999999998</c:v>
                </c:pt>
                <c:pt idx="41">
                  <c:v>2.3654999999999999</c:v>
                </c:pt>
                <c:pt idx="42">
                  <c:v>2.2389999999999999</c:v>
                </c:pt>
                <c:pt idx="43">
                  <c:v>2.1776</c:v>
                </c:pt>
                <c:pt idx="44">
                  <c:v>2.2185000000000001</c:v>
                </c:pt>
                <c:pt idx="45">
                  <c:v>2.2494000000000001</c:v>
                </c:pt>
                <c:pt idx="46">
                  <c:v>2.1815000000000002</c:v>
                </c:pt>
                <c:pt idx="47">
                  <c:v>2.2542500000000003</c:v>
                </c:pt>
                <c:pt idx="48">
                  <c:v>2.3490000000000002</c:v>
                </c:pt>
                <c:pt idx="49">
                  <c:v>2.2653180000000002</c:v>
                </c:pt>
                <c:pt idx="50">
                  <c:v>2.3300589999999999</c:v>
                </c:pt>
                <c:pt idx="51">
                  <c:v>2.4121079999999999</c:v>
                </c:pt>
                <c:pt idx="52">
                  <c:v>2.4752559999999999</c:v>
                </c:pt>
                <c:pt idx="53">
                  <c:v>2.5090520000000001</c:v>
                </c:pt>
                <c:pt idx="54">
                  <c:v>2.5114429999999999</c:v>
                </c:pt>
                <c:pt idx="55">
                  <c:v>2.491959</c:v>
                </c:pt>
                <c:pt idx="56">
                  <c:v>2.4348700000000001</c:v>
                </c:pt>
                <c:pt idx="57">
                  <c:v>2.3794970000000002</c:v>
                </c:pt>
                <c:pt idx="58">
                  <c:v>2.3057409999999998</c:v>
                </c:pt>
                <c:pt idx="59">
                  <c:v>2.2396579999999999</c:v>
                </c:pt>
                <c:pt idx="60">
                  <c:v>2.2080340000000001</c:v>
                </c:pt>
                <c:pt idx="61">
                  <c:v>2.2349170000000003</c:v>
                </c:pt>
                <c:pt idx="62">
                  <c:v>2.3516900000000001</c:v>
                </c:pt>
                <c:pt idx="63">
                  <c:v>2.4657640000000001</c:v>
                </c:pt>
                <c:pt idx="64">
                  <c:v>2.5413679999999998</c:v>
                </c:pt>
                <c:pt idx="65">
                  <c:v>2.5793490000000001</c:v>
                </c:pt>
                <c:pt idx="66">
                  <c:v>2.5639419999999999</c:v>
                </c:pt>
                <c:pt idx="67">
                  <c:v>2.5577239999999999</c:v>
                </c:pt>
                <c:pt idx="68">
                  <c:v>2.5040420000000001</c:v>
                </c:pt>
                <c:pt idx="69">
                  <c:v>2.4666040000000002</c:v>
                </c:pt>
                <c:pt idx="70">
                  <c:v>2.3977950000000003</c:v>
                </c:pt>
                <c:pt idx="71">
                  <c:v>2.3365100000000001</c:v>
                </c:pt>
              </c:numCache>
            </c:numRef>
          </c:val>
          <c:smooth val="0"/>
        </c:ser>
        <c:ser>
          <c:idx val="1"/>
          <c:order val="1"/>
          <c:tx>
            <c:v>Crude oil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'Fig2'!$A$28:$A$99</c:f>
              <c:numCache>
                <c:formatCode>mmm\ 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'Fig2'!$C$28:$C$99</c:f>
              <c:numCache>
                <c:formatCode>0.00</c:formatCode>
                <c:ptCount val="72"/>
                <c:pt idx="0">
                  <c:v>2.3995238095238096</c:v>
                </c:pt>
                <c:pt idx="1">
                  <c:v>2.4154761904761903</c:v>
                </c:pt>
                <c:pt idx="2">
                  <c:v>2.4102380952380953</c:v>
                </c:pt>
                <c:pt idx="3">
                  <c:v>2.3690476190476191</c:v>
                </c:pt>
                <c:pt idx="4">
                  <c:v>2.3849999999999998</c:v>
                </c:pt>
                <c:pt idx="5">
                  <c:v>2.3492857142857142</c:v>
                </c:pt>
                <c:pt idx="6">
                  <c:v>2.4726190476190477</c:v>
                </c:pt>
                <c:pt idx="7">
                  <c:v>2.5285714285714285</c:v>
                </c:pt>
                <c:pt idx="8">
                  <c:v>2.5166666666666666</c:v>
                </c:pt>
                <c:pt idx="9">
                  <c:v>2.3907142857142856</c:v>
                </c:pt>
                <c:pt idx="10">
                  <c:v>2.2219047619047618</c:v>
                </c:pt>
                <c:pt idx="11">
                  <c:v>2.2457142857142856</c:v>
                </c:pt>
                <c:pt idx="12">
                  <c:v>2.2280952380952379</c:v>
                </c:pt>
                <c:pt idx="13">
                  <c:v>2.3657142857142857</c:v>
                </c:pt>
                <c:pt idx="14">
                  <c:v>2.3830952380952382</c:v>
                </c:pt>
                <c:pt idx="15">
                  <c:v>2.3845238095238095</c:v>
                </c:pt>
                <c:pt idx="16">
                  <c:v>2.3954761904761903</c:v>
                </c:pt>
                <c:pt idx="17">
                  <c:v>2.4407142857142858</c:v>
                </c:pt>
                <c:pt idx="18">
                  <c:v>2.41</c:v>
                </c:pt>
                <c:pt idx="19">
                  <c:v>2.2764285714285712</c:v>
                </c:pt>
                <c:pt idx="20">
                  <c:v>2.1966666666666668</c:v>
                </c:pt>
                <c:pt idx="21">
                  <c:v>2.0235714285714286</c:v>
                </c:pt>
                <c:pt idx="22">
                  <c:v>1.8014285714285714</c:v>
                </c:pt>
                <c:pt idx="23">
                  <c:v>1.4452380952380952</c:v>
                </c:pt>
                <c:pt idx="24">
                  <c:v>1.1190476190476191</c:v>
                </c:pt>
                <c:pt idx="25">
                  <c:v>1.1647619047619047</c:v>
                </c:pt>
                <c:pt idx="26">
                  <c:v>1.1426190476190476</c:v>
                </c:pt>
                <c:pt idx="27">
                  <c:v>1.2740476190476191</c:v>
                </c:pt>
                <c:pt idx="28">
                  <c:v>1.3964285714285714</c:v>
                </c:pt>
                <c:pt idx="29">
                  <c:v>1.4314285714285715</c:v>
                </c:pt>
                <c:pt idx="30">
                  <c:v>1.2714285714285714</c:v>
                </c:pt>
                <c:pt idx="31">
                  <c:v>1.0707142857142857</c:v>
                </c:pt>
                <c:pt idx="32">
                  <c:v>1.0566666666666666</c:v>
                </c:pt>
                <c:pt idx="33">
                  <c:v>1.065952380952381</c:v>
                </c:pt>
                <c:pt idx="34">
                  <c:v>0.98642857142857143</c:v>
                </c:pt>
                <c:pt idx="35">
                  <c:v>0.84833333333333349</c:v>
                </c:pt>
                <c:pt idx="36">
                  <c:v>0.71404761904761904</c:v>
                </c:pt>
                <c:pt idx="37">
                  <c:v>0.67928571428571427</c:v>
                </c:pt>
                <c:pt idx="38">
                  <c:v>0.8052380952380952</c:v>
                </c:pt>
                <c:pt idx="39">
                  <c:v>0.89785714285714291</c:v>
                </c:pt>
                <c:pt idx="40">
                  <c:v>1.0209523809523811</c:v>
                </c:pt>
                <c:pt idx="41">
                  <c:v>1.0942857142857143</c:v>
                </c:pt>
                <c:pt idx="42">
                  <c:v>1.03</c:v>
                </c:pt>
                <c:pt idx="43">
                  <c:v>1.0166666666666666</c:v>
                </c:pt>
                <c:pt idx="44">
                  <c:v>1.0173809523809523</c:v>
                </c:pt>
                <c:pt idx="45">
                  <c:v>1.1147619047619048</c:v>
                </c:pt>
                <c:pt idx="46">
                  <c:v>1.0626190476190476</c:v>
                </c:pt>
                <c:pt idx="47">
                  <c:v>1.2135714285714285</c:v>
                </c:pt>
                <c:pt idx="48">
                  <c:v>1.2259523809523809</c:v>
                </c:pt>
                <c:pt idx="49">
                  <c:v>1.2380952380952381</c:v>
                </c:pt>
                <c:pt idx="50">
                  <c:v>1.2380952380952381</c:v>
                </c:pt>
                <c:pt idx="51">
                  <c:v>1.2380952380952381</c:v>
                </c:pt>
                <c:pt idx="52">
                  <c:v>1.2380952380952381</c:v>
                </c:pt>
                <c:pt idx="53">
                  <c:v>1.2380952380952381</c:v>
                </c:pt>
                <c:pt idx="54">
                  <c:v>1.2619047619047619</c:v>
                </c:pt>
                <c:pt idx="55">
                  <c:v>1.2619047619047619</c:v>
                </c:pt>
                <c:pt idx="56">
                  <c:v>1.2619047619047619</c:v>
                </c:pt>
                <c:pt idx="57">
                  <c:v>1.2619047619047619</c:v>
                </c:pt>
                <c:pt idx="58">
                  <c:v>1.2619047619047619</c:v>
                </c:pt>
                <c:pt idx="59">
                  <c:v>1.2619047619047619</c:v>
                </c:pt>
                <c:pt idx="60">
                  <c:v>1.2619047619047619</c:v>
                </c:pt>
                <c:pt idx="61">
                  <c:v>1.2619047619047619</c:v>
                </c:pt>
                <c:pt idx="62">
                  <c:v>1.2619047619047619</c:v>
                </c:pt>
                <c:pt idx="63">
                  <c:v>1.2857142857142858</c:v>
                </c:pt>
                <c:pt idx="64">
                  <c:v>1.3095238095238095</c:v>
                </c:pt>
                <c:pt idx="65">
                  <c:v>1.3095238095238095</c:v>
                </c:pt>
                <c:pt idx="66">
                  <c:v>1.3095238095238095</c:v>
                </c:pt>
                <c:pt idx="67">
                  <c:v>1.3333333333333333</c:v>
                </c:pt>
                <c:pt idx="68">
                  <c:v>1.3333333333333333</c:v>
                </c:pt>
                <c:pt idx="69">
                  <c:v>1.3571428571428572</c:v>
                </c:pt>
                <c:pt idx="70">
                  <c:v>1.3571428571428572</c:v>
                </c:pt>
                <c:pt idx="71">
                  <c:v>1.3809523809523809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602688"/>
        <c:axId val="501603248"/>
      </c:lineChart>
      <c:scatterChart>
        <c:scatterStyle val="lineMarker"/>
        <c:varyColors val="0"/>
        <c:ser>
          <c:idx val="3"/>
          <c:order val="3"/>
          <c:tx>
            <c:v>Forecast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2.9680365296803651E-2"/>
                  <c:y val="3.149606299212598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'Fig2'!$A$103:$A$105</c:f>
              <c:numCache>
                <c:formatCode>General</c:formatCode>
                <c:ptCount val="3"/>
                <c:pt idx="1">
                  <c:v>49</c:v>
                </c:pt>
                <c:pt idx="2">
                  <c:v>49</c:v>
                </c:pt>
              </c:numCache>
            </c:numRef>
          </c:xVal>
          <c:yVal>
            <c:numRef>
              <c:f>'Fig2'!$B$103:$B$105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603808"/>
        <c:axId val="501604368"/>
      </c:scatterChart>
      <c:dateAx>
        <c:axId val="501602688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>
            <a:solidFill>
              <a:schemeClr val="tx1"/>
            </a:solidFill>
          </a:ln>
        </c:spPr>
        <c:crossAx val="501603248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501603248"/>
        <c:scaling>
          <c:orientation val="minMax"/>
          <c:max val="5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noFill/>
          </a:ln>
        </c:spPr>
        <c:crossAx val="501602688"/>
        <c:crosses val="autoZero"/>
        <c:crossBetween val="between"/>
      </c:valAx>
      <c:valAx>
        <c:axId val="501603808"/>
        <c:scaling>
          <c:orientation val="minMax"/>
          <c:max val="72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501604368"/>
        <c:crosses val="max"/>
        <c:crossBetween val="midCat"/>
      </c:valAx>
      <c:valAx>
        <c:axId val="50160436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501603808"/>
        <c:crosses val="max"/>
        <c:crossBetween val="midCat"/>
      </c:valAx>
    </c:plotArea>
    <c:legend>
      <c:legendPos val="l"/>
      <c:legendEntry>
        <c:idx val="3"/>
        <c:delete val="1"/>
      </c:legendEntry>
      <c:layout>
        <c:manualLayout>
          <c:xMode val="edge"/>
          <c:yMode val="edge"/>
          <c:x val="0.34063369647287239"/>
          <c:y val="0.17827309777232619"/>
          <c:w val="0.30083540071189729"/>
          <c:h val="0.18333690537203559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/>
            </a:pPr>
            <a:r>
              <a:rPr lang="en-US" sz="1400" b="0"/>
              <a:t>U.S. natural gas consumption</a:t>
            </a:r>
          </a:p>
          <a:p>
            <a:pPr algn="l">
              <a:defRPr sz="1400"/>
            </a:pPr>
            <a:r>
              <a:rPr lang="en-US" sz="1000" b="0"/>
              <a:t>billion cubic feet per day (Bcf/d)</a:t>
            </a:r>
          </a:p>
        </c:rich>
      </c:tx>
      <c:layout>
        <c:manualLayout>
          <c:xMode val="edge"/>
          <c:yMode val="edge"/>
          <c:x val="9.9525166191847189E-3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9993643956904952E-2"/>
          <c:y val="0.17301899392753844"/>
          <c:w val="0.87778091841088424"/>
          <c:h val="0.5215515072450263"/>
        </c:manualLayout>
      </c:layout>
      <c:barChart>
        <c:barDir val="col"/>
        <c:grouping val="clustered"/>
        <c:varyColors val="0"/>
        <c:ser>
          <c:idx val="2"/>
          <c:order val="2"/>
          <c:tx>
            <c:v>Electric power (right axis)</c:v>
          </c:tx>
          <c:spPr>
            <a:solidFill>
              <a:schemeClr val="accent1"/>
            </a:solidFill>
            <a:ln>
              <a:noFill/>
            </a:ln>
          </c:spPr>
          <c:invertIfNegative val="0"/>
          <c:cat>
            <c:numRef>
              <c:f>'Fig17'!$J$26:$M$26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'Fig17'!$J$27:$M$27</c:f>
              <c:numCache>
                <c:formatCode>0.00</c:formatCode>
                <c:ptCount val="4"/>
                <c:pt idx="0">
                  <c:v>4.0202413159999999</c:v>
                </c:pt>
                <c:pt idx="1">
                  <c:v>1.0886467939999989</c:v>
                </c:pt>
                <c:pt idx="2">
                  <c:v>-1.3470506469999997</c:v>
                </c:pt>
                <c:pt idx="3">
                  <c:v>0.78627301399999894</c:v>
                </c:pt>
              </c:numCache>
            </c:numRef>
          </c:val>
        </c:ser>
        <c:ser>
          <c:idx val="3"/>
          <c:order val="3"/>
          <c:tx>
            <c:v>Residential and comm. (right axis)</c:v>
          </c:tx>
          <c:spPr>
            <a:solidFill>
              <a:schemeClr val="accent4"/>
            </a:solidFill>
            <a:ln>
              <a:noFill/>
            </a:ln>
          </c:spPr>
          <c:invertIfNegative val="0"/>
          <c:cat>
            <c:numRef>
              <c:f>'Fig17'!$B$37:$B$84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'Fig17'!$J$29:$M$29</c:f>
              <c:numCache>
                <c:formatCode>0.00</c:formatCode>
                <c:ptCount val="4"/>
                <c:pt idx="0">
                  <c:v>-2.0419506849999962</c:v>
                </c:pt>
                <c:pt idx="1">
                  <c:v>-0.94984870790000286</c:v>
                </c:pt>
                <c:pt idx="2">
                  <c:v>0.66563061520000133</c:v>
                </c:pt>
                <c:pt idx="3">
                  <c:v>0.33506768519999852</c:v>
                </c:pt>
              </c:numCache>
            </c:numRef>
          </c:val>
        </c:ser>
        <c:ser>
          <c:idx val="4"/>
          <c:order val="4"/>
          <c:tx>
            <c:v>Industrial (right axis)</c:v>
          </c:tx>
          <c:spPr>
            <a:solidFill>
              <a:schemeClr val="accent3"/>
            </a:solidFill>
            <a:ln>
              <a:noFill/>
            </a:ln>
          </c:spPr>
          <c:invertIfNegative val="0"/>
          <c:cat>
            <c:numRef>
              <c:f>'Fig17'!$B$37:$B$84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'Fig17'!$J$28:$M$28</c:f>
              <c:numCache>
                <c:formatCode>0.00</c:formatCode>
                <c:ptCount val="4"/>
                <c:pt idx="0">
                  <c:v>-0.3053397259999997</c:v>
                </c:pt>
                <c:pt idx="1">
                  <c:v>0.35220074199999729</c:v>
                </c:pt>
                <c:pt idx="2">
                  <c:v>0.16478892900000019</c:v>
                </c:pt>
                <c:pt idx="3">
                  <c:v>0.50100912399999942</c:v>
                </c:pt>
              </c:numCache>
            </c:numRef>
          </c:val>
        </c:ser>
        <c:ser>
          <c:idx val="5"/>
          <c:order val="5"/>
          <c:tx>
            <c:v>Other (right axis)</c:v>
          </c:tx>
          <c:spPr>
            <a:solidFill>
              <a:schemeClr val="accent6"/>
            </a:solidFill>
          </c:spPr>
          <c:invertIfNegative val="0"/>
          <c:cat>
            <c:numRef>
              <c:f>'Fig17'!$B$37:$B$84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'Fig17'!$J$30:$M$30</c:f>
              <c:numCache>
                <c:formatCode>0.00</c:formatCode>
                <c:ptCount val="4"/>
                <c:pt idx="0">
                  <c:v>0.12209040999998422</c:v>
                </c:pt>
                <c:pt idx="1">
                  <c:v>-6.4018623099983074E-2</c:v>
                </c:pt>
                <c:pt idx="2">
                  <c:v>0.11941027079998889</c:v>
                </c:pt>
                <c:pt idx="3">
                  <c:v>0.4164844308000113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6686528"/>
        <c:axId val="576687088"/>
      </c:barChart>
      <c:lineChart>
        <c:grouping val="standard"/>
        <c:varyColors val="0"/>
        <c:ser>
          <c:idx val="0"/>
          <c:order val="0"/>
          <c:tx>
            <c:v>Total consumption (left axis)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'Fig17'!$B$37:$B$84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'Fig17'!$C$37:$C$84</c:f>
              <c:numCache>
                <c:formatCode>#,##0.00</c:formatCode>
                <c:ptCount val="48"/>
                <c:pt idx="0">
                  <c:v>100.41003318999999</c:v>
                </c:pt>
                <c:pt idx="1">
                  <c:v>104.44425864999999</c:v>
                </c:pt>
                <c:pt idx="2">
                  <c:v>83.604644449000006</c:v>
                </c:pt>
                <c:pt idx="3">
                  <c:v>66.952332670000004</c:v>
                </c:pt>
                <c:pt idx="4">
                  <c:v>59.977733190999999</c:v>
                </c:pt>
                <c:pt idx="5">
                  <c:v>63.382722637000001</c:v>
                </c:pt>
                <c:pt idx="6">
                  <c:v>66.729903965000005</c:v>
                </c:pt>
                <c:pt idx="7">
                  <c:v>66.232763872000007</c:v>
                </c:pt>
                <c:pt idx="8">
                  <c:v>63.416961596999997</c:v>
                </c:pt>
                <c:pt idx="9">
                  <c:v>64.126605358000006</c:v>
                </c:pt>
                <c:pt idx="10">
                  <c:v>74.995261769999999</c:v>
                </c:pt>
                <c:pt idx="11">
                  <c:v>83.488269318999997</c:v>
                </c:pt>
                <c:pt idx="12">
                  <c:v>99.946452519000005</c:v>
                </c:pt>
                <c:pt idx="13">
                  <c:v>91.681842450000005</c:v>
                </c:pt>
                <c:pt idx="14">
                  <c:v>76.219419647999999</c:v>
                </c:pt>
                <c:pt idx="15">
                  <c:v>69.671423236999999</c:v>
                </c:pt>
                <c:pt idx="16">
                  <c:v>63.641381094000003</c:v>
                </c:pt>
                <c:pt idx="17">
                  <c:v>66.854529630000002</c:v>
                </c:pt>
                <c:pt idx="18">
                  <c:v>70.643240517999999</c:v>
                </c:pt>
                <c:pt idx="19">
                  <c:v>71.439169939999999</c:v>
                </c:pt>
                <c:pt idx="20">
                  <c:v>65.039954296999994</c:v>
                </c:pt>
                <c:pt idx="21">
                  <c:v>62.130269679999998</c:v>
                </c:pt>
                <c:pt idx="22">
                  <c:v>72.063321729999998</c:v>
                </c:pt>
                <c:pt idx="23">
                  <c:v>91.844715300000004</c:v>
                </c:pt>
                <c:pt idx="24">
                  <c:v>93.137118299999997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Consumption forecast (left axis)</c:v>
          </c:tx>
          <c:spPr>
            <a:ln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numRef>
              <c:f>'Fig17'!$B$37:$B$84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'Fig17'!$D$37:$D$84</c:f>
              <c:numCache>
                <c:formatCode>#,##0.00</c:formatCode>
                <c:ptCount val="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93.137118299999997</c:v>
                </c:pt>
                <c:pt idx="25">
                  <c:v>94.974149999999995</c:v>
                </c:pt>
                <c:pt idx="26">
                  <c:v>80.661010000000005</c:v>
                </c:pt>
                <c:pt idx="27">
                  <c:v>68.803929999999994</c:v>
                </c:pt>
                <c:pt idx="28">
                  <c:v>62.862130000000001</c:v>
                </c:pt>
                <c:pt idx="29">
                  <c:v>64.960009999999997</c:v>
                </c:pt>
                <c:pt idx="30">
                  <c:v>67.954329999999999</c:v>
                </c:pt>
                <c:pt idx="31">
                  <c:v>68.382329999999996</c:v>
                </c:pt>
                <c:pt idx="32">
                  <c:v>63.717280000000002</c:v>
                </c:pt>
                <c:pt idx="33">
                  <c:v>64.323440000000005</c:v>
                </c:pt>
                <c:pt idx="34">
                  <c:v>76.131730000000005</c:v>
                </c:pt>
                <c:pt idx="35">
                  <c:v>91.444919999999996</c:v>
                </c:pt>
                <c:pt idx="36">
                  <c:v>100.82210000000001</c:v>
                </c:pt>
                <c:pt idx="37">
                  <c:v>96.249009999999998</c:v>
                </c:pt>
                <c:pt idx="38">
                  <c:v>82.457949999999997</c:v>
                </c:pt>
                <c:pt idx="39">
                  <c:v>70.536019999999994</c:v>
                </c:pt>
                <c:pt idx="40">
                  <c:v>64.418450000000007</c:v>
                </c:pt>
                <c:pt idx="41">
                  <c:v>66.428039999999996</c:v>
                </c:pt>
                <c:pt idx="42">
                  <c:v>69.673029999999997</c:v>
                </c:pt>
                <c:pt idx="43">
                  <c:v>70.210319999999996</c:v>
                </c:pt>
                <c:pt idx="44">
                  <c:v>65.239890000000003</c:v>
                </c:pt>
                <c:pt idx="45">
                  <c:v>65.666719999999998</c:v>
                </c:pt>
                <c:pt idx="46">
                  <c:v>77.410259999999994</c:v>
                </c:pt>
                <c:pt idx="47">
                  <c:v>92.563180000000003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685408"/>
        <c:axId val="576685968"/>
      </c:lineChart>
      <c:dateAx>
        <c:axId val="576685408"/>
        <c:scaling>
          <c:orientation val="minMax"/>
        </c:scaling>
        <c:delete val="0"/>
        <c:axPos val="b"/>
        <c:numFmt formatCode="mmm\ yyyy" sourceLinked="1"/>
        <c:majorTickMark val="cross"/>
        <c:minorTickMark val="out"/>
        <c:tickLblPos val="none"/>
        <c:spPr>
          <a:ln w="9525">
            <a:solidFill>
              <a:schemeClr val="tx1"/>
            </a:solidFill>
          </a:ln>
        </c:spPr>
        <c:crossAx val="576685968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576685968"/>
        <c:scaling>
          <c:orientation val="minMax"/>
          <c:max val="11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576685408"/>
        <c:crosses val="autoZero"/>
        <c:crossBetween val="between"/>
        <c:majorUnit val="10"/>
      </c:valAx>
      <c:catAx>
        <c:axId val="57668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9525">
            <a:solidFill>
              <a:schemeClr val="tx1"/>
            </a:solidFill>
          </a:ln>
        </c:spPr>
        <c:crossAx val="576687088"/>
        <c:crossesAt val="0"/>
        <c:auto val="1"/>
        <c:lblAlgn val="ctr"/>
        <c:lblOffset val="100"/>
        <c:noMultiLvlLbl val="0"/>
      </c:catAx>
      <c:valAx>
        <c:axId val="576687088"/>
        <c:scaling>
          <c:orientation val="minMax"/>
          <c:max val="8"/>
          <c:min val="-3"/>
        </c:scaling>
        <c:delete val="0"/>
        <c:axPos val="r"/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576686528"/>
        <c:crosses val="max"/>
        <c:crossBetween val="between"/>
        <c:majorUnit val="1"/>
      </c:valAx>
    </c:plotArea>
    <c:legend>
      <c:legendPos val="b"/>
      <c:layout>
        <c:manualLayout>
          <c:xMode val="edge"/>
          <c:yMode val="edge"/>
          <c:x val="7.135979953725298E-2"/>
          <c:y val="0.79119566335615099"/>
          <c:w val="0.88176638176632016"/>
          <c:h val="0.1290168847004432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/>
            </a:pPr>
            <a:r>
              <a:rPr lang="en-US" sz="1400" b="0"/>
              <a:t>U.S. natural gas production and imports</a:t>
            </a:r>
          </a:p>
          <a:p>
            <a:pPr algn="l">
              <a:defRPr sz="1400"/>
            </a:pPr>
            <a:r>
              <a:rPr lang="en-US" sz="1000" b="0"/>
              <a:t>billion cubic feet per day (Bcf/d)</a:t>
            </a:r>
          </a:p>
        </c:rich>
      </c:tx>
      <c:layout>
        <c:manualLayout>
          <c:xMode val="edge"/>
          <c:yMode val="edge"/>
          <c:x val="8.9884918231375004E-3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9194582384519E-2"/>
          <c:y val="0.1731954215782199"/>
          <c:w val="0.88334110675189992"/>
          <c:h val="0.52391309074531356"/>
        </c:manualLayout>
      </c:layout>
      <c:barChart>
        <c:barDir val="col"/>
        <c:grouping val="clustered"/>
        <c:varyColors val="0"/>
        <c:ser>
          <c:idx val="2"/>
          <c:order val="2"/>
          <c:tx>
            <c:v>Federal Gulf of Mexico production (right axis)</c:v>
          </c:tx>
          <c:spPr>
            <a:solidFill>
              <a:schemeClr val="accent1"/>
            </a:solidFill>
          </c:spPr>
          <c:invertIfNegative val="0"/>
          <c:cat>
            <c:numRef>
              <c:f>'Fig18'!$J$26:$M$26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'Fig18'!$J$27:$M$27</c:f>
              <c:numCache>
                <c:formatCode>0.00</c:formatCode>
                <c:ptCount val="4"/>
                <c:pt idx="0">
                  <c:v>9.484391780000001E-2</c:v>
                </c:pt>
                <c:pt idx="1">
                  <c:v>-0.18139345750000002</c:v>
                </c:pt>
                <c:pt idx="2">
                  <c:v>-6.9908821899999918E-2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v>U.S. non-Gulf of Mexico production (right axis)</c:v>
          </c:tx>
          <c:spPr>
            <a:solidFill>
              <a:schemeClr val="accent4"/>
            </a:solidFill>
          </c:spPr>
          <c:invertIfNegative val="0"/>
          <c:cat>
            <c:numRef>
              <c:f>'Fig18'!$B$35:$B$82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'Fig18'!$J$28:$M$28</c:f>
              <c:numCache>
                <c:formatCode>0.00</c:formatCode>
                <c:ptCount val="4"/>
                <c:pt idx="0">
                  <c:v>3.3440089202200056</c:v>
                </c:pt>
                <c:pt idx="1">
                  <c:v>-1.2117077768999991</c:v>
                </c:pt>
                <c:pt idx="2">
                  <c:v>1.7547092191200022</c:v>
                </c:pt>
                <c:pt idx="3">
                  <c:v>4.6095488798400055</c:v>
                </c:pt>
              </c:numCache>
            </c:numRef>
          </c:val>
        </c:ser>
        <c:ser>
          <c:idx val="4"/>
          <c:order val="4"/>
          <c:tx>
            <c:v>U.S. net imports (right axis)</c:v>
          </c:tx>
          <c:spPr>
            <a:solidFill>
              <a:schemeClr val="accent3"/>
            </a:solidFill>
          </c:spPr>
          <c:invertIfNegative val="0"/>
          <c:cat>
            <c:numRef>
              <c:f>'Fig18'!$B$35:$B$82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'Fig18'!$J$29:$M$29</c:f>
              <c:numCache>
                <c:formatCode>0.00</c:formatCode>
                <c:ptCount val="4"/>
                <c:pt idx="0">
                  <c:v>-0.67549469309999965</c:v>
                </c:pt>
                <c:pt idx="1">
                  <c:v>-0.74332721270000013</c:v>
                </c:pt>
                <c:pt idx="2">
                  <c:v>-1.3063450194000001</c:v>
                </c:pt>
                <c:pt idx="3">
                  <c:v>-1.5609913465999998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7775824"/>
        <c:axId val="577776384"/>
      </c:barChart>
      <c:lineChart>
        <c:grouping val="standard"/>
        <c:varyColors val="0"/>
        <c:ser>
          <c:idx val="0"/>
          <c:order val="0"/>
          <c:tx>
            <c:v>Total marketed production (left axis)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'Fig18'!$B$35:$B$82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'Fig18'!$C$35:$C$82</c:f>
              <c:numCache>
                <c:formatCode>#,##0.00</c:formatCode>
                <c:ptCount val="48"/>
                <c:pt idx="0">
                  <c:v>77.138884871000002</c:v>
                </c:pt>
                <c:pt idx="1">
                  <c:v>78.307429607000003</c:v>
                </c:pt>
                <c:pt idx="2">
                  <c:v>78.684204805999997</c:v>
                </c:pt>
                <c:pt idx="3">
                  <c:v>79.712402166999993</c:v>
                </c:pt>
                <c:pt idx="4">
                  <c:v>78.848494097</c:v>
                </c:pt>
                <c:pt idx="5">
                  <c:v>78.948249532999995</c:v>
                </c:pt>
                <c:pt idx="6">
                  <c:v>78.961244968000003</c:v>
                </c:pt>
                <c:pt idx="7">
                  <c:v>78.905021871000002</c:v>
                </c:pt>
                <c:pt idx="8">
                  <c:v>79.667475033000002</c:v>
                </c:pt>
                <c:pt idx="9">
                  <c:v>78.755342386999999</c:v>
                </c:pt>
                <c:pt idx="10">
                  <c:v>78.737742299999994</c:v>
                </c:pt>
                <c:pt idx="11">
                  <c:v>78.653604548000004</c:v>
                </c:pt>
                <c:pt idx="12">
                  <c:v>78.184862031999998</c:v>
                </c:pt>
                <c:pt idx="13">
                  <c:v>79.433360483000001</c:v>
                </c:pt>
                <c:pt idx="14">
                  <c:v>78.413489999999996</c:v>
                </c:pt>
                <c:pt idx="15">
                  <c:v>77.985209166999994</c:v>
                </c:pt>
                <c:pt idx="16">
                  <c:v>77.758497097000003</c:v>
                </c:pt>
                <c:pt idx="17">
                  <c:v>76.810003933000004</c:v>
                </c:pt>
                <c:pt idx="18">
                  <c:v>76.528089257999994</c:v>
                </c:pt>
                <c:pt idx="19">
                  <c:v>77.209808065000004</c:v>
                </c:pt>
                <c:pt idx="20">
                  <c:v>76.756022133000002</c:v>
                </c:pt>
                <c:pt idx="21">
                  <c:v>75.832430290000005</c:v>
                </c:pt>
                <c:pt idx="22">
                  <c:v>76.995246366999993</c:v>
                </c:pt>
                <c:pt idx="23">
                  <c:v>76.778400000000005</c:v>
                </c:pt>
                <c:pt idx="24">
                  <c:v>76.154250000000005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Marketed production forecast (left axis)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'Fig18'!$B$35:$B$82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'Fig18'!$D$35:$D$82</c:f>
              <c:numCache>
                <c:formatCode>#,##0.00</c:formatCode>
                <c:ptCount val="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76.154250000000005</c:v>
                </c:pt>
                <c:pt idx="25">
                  <c:v>76.884979999999999</c:v>
                </c:pt>
                <c:pt idx="26">
                  <c:v>77.70317</c:v>
                </c:pt>
                <c:pt idx="27">
                  <c:v>77.872829999999993</c:v>
                </c:pt>
                <c:pt idx="28">
                  <c:v>78.358279999999993</c:v>
                </c:pt>
                <c:pt idx="29">
                  <c:v>78.595830000000007</c:v>
                </c:pt>
                <c:pt idx="30">
                  <c:v>79.320250000000001</c:v>
                </c:pt>
                <c:pt idx="31">
                  <c:v>79.982290000000006</c:v>
                </c:pt>
                <c:pt idx="32">
                  <c:v>80.357089999999999</c:v>
                </c:pt>
                <c:pt idx="33">
                  <c:v>80.819050000000004</c:v>
                </c:pt>
                <c:pt idx="34">
                  <c:v>81.173590000000004</c:v>
                </c:pt>
                <c:pt idx="35">
                  <c:v>81.425460000000001</c:v>
                </c:pt>
                <c:pt idx="36">
                  <c:v>81.957369999999997</c:v>
                </c:pt>
                <c:pt idx="37">
                  <c:v>82.583839999999995</c:v>
                </c:pt>
                <c:pt idx="38">
                  <c:v>83.086860000000001</c:v>
                </c:pt>
                <c:pt idx="39">
                  <c:v>83.305459999999997</c:v>
                </c:pt>
                <c:pt idx="40">
                  <c:v>83.476060000000004</c:v>
                </c:pt>
                <c:pt idx="41">
                  <c:v>83.55641</c:v>
                </c:pt>
                <c:pt idx="42">
                  <c:v>83.745369999999994</c:v>
                </c:pt>
                <c:pt idx="43">
                  <c:v>84.062889999999996</c:v>
                </c:pt>
                <c:pt idx="44">
                  <c:v>84.142120000000006</c:v>
                </c:pt>
                <c:pt idx="45">
                  <c:v>84.424880000000002</c:v>
                </c:pt>
                <c:pt idx="46">
                  <c:v>84.725930000000005</c:v>
                </c:pt>
                <c:pt idx="47">
                  <c:v>84.977080000000001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774704"/>
        <c:axId val="577775264"/>
      </c:lineChart>
      <c:dateAx>
        <c:axId val="577774704"/>
        <c:scaling>
          <c:orientation val="minMax"/>
        </c:scaling>
        <c:delete val="0"/>
        <c:axPos val="b"/>
        <c:numFmt formatCode="mmm\ yyyy" sourceLinked="1"/>
        <c:majorTickMark val="cross"/>
        <c:minorTickMark val="out"/>
        <c:tickLblPos val="none"/>
        <c:spPr>
          <a:ln w="9525">
            <a:solidFill>
              <a:schemeClr val="tx1"/>
            </a:solidFill>
          </a:ln>
        </c:spPr>
        <c:crossAx val="577775264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577775264"/>
        <c:scaling>
          <c:orientation val="minMax"/>
          <c:max val="88"/>
          <c:min val="64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577774704"/>
        <c:crosses val="autoZero"/>
        <c:crossBetween val="between"/>
        <c:majorUnit val="2"/>
      </c:valAx>
      <c:catAx>
        <c:axId val="57777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9525">
            <a:solidFill>
              <a:schemeClr val="tx1"/>
            </a:solidFill>
          </a:ln>
        </c:spPr>
        <c:crossAx val="577776384"/>
        <c:crossesAt val="0"/>
        <c:auto val="1"/>
        <c:lblAlgn val="ctr"/>
        <c:lblOffset val="100"/>
        <c:noMultiLvlLbl val="0"/>
      </c:catAx>
      <c:valAx>
        <c:axId val="577776384"/>
        <c:scaling>
          <c:orientation val="minMax"/>
          <c:max val="9"/>
          <c:min val="-3"/>
        </c:scaling>
        <c:delete val="0"/>
        <c:axPos val="r"/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577775824"/>
        <c:crosses val="max"/>
        <c:crossBetween val="between"/>
        <c:majorUnit val="1"/>
      </c:valAx>
    </c:plotArea>
    <c:legend>
      <c:legendPos val="b"/>
      <c:layout>
        <c:manualLayout>
          <c:xMode val="edge"/>
          <c:yMode val="edge"/>
          <c:x val="1.1329437478851729E-2"/>
          <c:y val="0.7760965382286199"/>
          <c:w val="0.97354226020892731"/>
          <c:h val="0.1530994424513667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/>
            </a:pPr>
            <a:r>
              <a:rPr lang="en-US" sz="1400" b="0"/>
              <a:t>U.S. working natural gas in storage</a:t>
            </a:r>
          </a:p>
          <a:p>
            <a:pPr algn="l">
              <a:defRPr sz="1400"/>
            </a:pPr>
            <a:r>
              <a:rPr lang="en-US" sz="1000" b="0"/>
              <a:t>billion cubic feet</a:t>
            </a:r>
          </a:p>
        </c:rich>
      </c:tx>
      <c:layout>
        <c:manualLayout>
          <c:xMode val="edge"/>
          <c:yMode val="edge"/>
          <c:x val="9.2923854603644638E-3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593908667399767E-2"/>
          <c:y val="0.17117395828480017"/>
          <c:w val="0.81314639088917362"/>
          <c:h val="0.59641553681529458"/>
        </c:manualLayout>
      </c:layout>
      <c:areaChart>
        <c:grouping val="stacked"/>
        <c:varyColors val="0"/>
        <c:ser>
          <c:idx val="1"/>
          <c:order val="1"/>
          <c:tx>
            <c:v>Normal range (low)</c:v>
          </c:tx>
          <c:spPr>
            <a:noFill/>
            <a:ln>
              <a:noFill/>
            </a:ln>
          </c:spPr>
          <c:cat>
            <c:numRef>
              <c:f>'Fig19'!$A$40:$A$111</c:f>
              <c:numCache>
                <c:formatCode>mmm\ 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'Fig19'!$C$40:$C$111</c:f>
              <c:numCache>
                <c:formatCode>0.0</c:formatCode>
                <c:ptCount val="72"/>
                <c:pt idx="0">
                  <c:v>1924.922</c:v>
                </c:pt>
                <c:pt idx="1">
                  <c:v>1199.9870000000001</c:v>
                </c:pt>
                <c:pt idx="2">
                  <c:v>857.31</c:v>
                </c:pt>
                <c:pt idx="3">
                  <c:v>1066.3800000000001</c:v>
                </c:pt>
                <c:pt idx="4">
                  <c:v>1547.944</c:v>
                </c:pt>
                <c:pt idx="5">
                  <c:v>2005.4749999999999</c:v>
                </c:pt>
                <c:pt idx="6">
                  <c:v>2399.9740000000002</c:v>
                </c:pt>
                <c:pt idx="7">
                  <c:v>2768.3980000000001</c:v>
                </c:pt>
                <c:pt idx="8">
                  <c:v>3187.0160000000001</c:v>
                </c:pt>
                <c:pt idx="9">
                  <c:v>3587.27</c:v>
                </c:pt>
                <c:pt idx="10">
                  <c:v>3426.8679999999999</c:v>
                </c:pt>
                <c:pt idx="11">
                  <c:v>2889.8919999999998</c:v>
                </c:pt>
                <c:pt idx="12">
                  <c:v>1924.922</c:v>
                </c:pt>
                <c:pt idx="13">
                  <c:v>1199.9870000000001</c:v>
                </c:pt>
                <c:pt idx="14">
                  <c:v>857.31</c:v>
                </c:pt>
                <c:pt idx="15">
                  <c:v>1066.3800000000001</c:v>
                </c:pt>
                <c:pt idx="16">
                  <c:v>1547.944</c:v>
                </c:pt>
                <c:pt idx="17">
                  <c:v>2005.4749999999999</c:v>
                </c:pt>
                <c:pt idx="18">
                  <c:v>2399.9740000000002</c:v>
                </c:pt>
                <c:pt idx="19">
                  <c:v>2768.3980000000001</c:v>
                </c:pt>
                <c:pt idx="20">
                  <c:v>3187.0160000000001</c:v>
                </c:pt>
                <c:pt idx="21">
                  <c:v>3587.27</c:v>
                </c:pt>
                <c:pt idx="22">
                  <c:v>3426.8679999999999</c:v>
                </c:pt>
                <c:pt idx="23">
                  <c:v>2889.8919999999998</c:v>
                </c:pt>
                <c:pt idx="24">
                  <c:v>1924.922</c:v>
                </c:pt>
                <c:pt idx="25">
                  <c:v>1199.9870000000001</c:v>
                </c:pt>
                <c:pt idx="26">
                  <c:v>857.31</c:v>
                </c:pt>
                <c:pt idx="27">
                  <c:v>1066.3800000000001</c:v>
                </c:pt>
                <c:pt idx="28">
                  <c:v>1547.944</c:v>
                </c:pt>
                <c:pt idx="29">
                  <c:v>2005.4749999999999</c:v>
                </c:pt>
                <c:pt idx="30">
                  <c:v>2399.9740000000002</c:v>
                </c:pt>
                <c:pt idx="31">
                  <c:v>2768.3980000000001</c:v>
                </c:pt>
                <c:pt idx="32">
                  <c:v>3187.0160000000001</c:v>
                </c:pt>
                <c:pt idx="33">
                  <c:v>3587.27</c:v>
                </c:pt>
                <c:pt idx="34">
                  <c:v>3426.8679999999999</c:v>
                </c:pt>
                <c:pt idx="35">
                  <c:v>2889.8919999999998</c:v>
                </c:pt>
                <c:pt idx="36">
                  <c:v>1924.922</c:v>
                </c:pt>
                <c:pt idx="37">
                  <c:v>1199.9870000000001</c:v>
                </c:pt>
                <c:pt idx="38">
                  <c:v>857.31</c:v>
                </c:pt>
                <c:pt idx="39">
                  <c:v>1066.3800000000001</c:v>
                </c:pt>
                <c:pt idx="40">
                  <c:v>1547.944</c:v>
                </c:pt>
                <c:pt idx="41">
                  <c:v>2005.4749999999999</c:v>
                </c:pt>
                <c:pt idx="42">
                  <c:v>2399.9740000000002</c:v>
                </c:pt>
                <c:pt idx="43">
                  <c:v>2768.3980000000001</c:v>
                </c:pt>
                <c:pt idx="44">
                  <c:v>3187.0160000000001</c:v>
                </c:pt>
                <c:pt idx="45">
                  <c:v>3587.27</c:v>
                </c:pt>
                <c:pt idx="46">
                  <c:v>3426.8679999999999</c:v>
                </c:pt>
                <c:pt idx="47">
                  <c:v>2889.8919999999998</c:v>
                </c:pt>
                <c:pt idx="48">
                  <c:v>1924.922</c:v>
                </c:pt>
                <c:pt idx="49">
                  <c:v>1199.9870000000001</c:v>
                </c:pt>
                <c:pt idx="50">
                  <c:v>857.31</c:v>
                </c:pt>
                <c:pt idx="51">
                  <c:v>1066.3800000000001</c:v>
                </c:pt>
                <c:pt idx="52">
                  <c:v>1547.944</c:v>
                </c:pt>
                <c:pt idx="53">
                  <c:v>2005.4749999999999</c:v>
                </c:pt>
                <c:pt idx="54">
                  <c:v>2399.9740000000002</c:v>
                </c:pt>
                <c:pt idx="55">
                  <c:v>2768.3980000000001</c:v>
                </c:pt>
                <c:pt idx="56">
                  <c:v>3187.0160000000001</c:v>
                </c:pt>
                <c:pt idx="57">
                  <c:v>3587.27</c:v>
                </c:pt>
                <c:pt idx="58">
                  <c:v>3426.8679999999999</c:v>
                </c:pt>
                <c:pt idx="59">
                  <c:v>2889.8919999999998</c:v>
                </c:pt>
                <c:pt idx="60">
                  <c:v>1924.922</c:v>
                </c:pt>
                <c:pt idx="61">
                  <c:v>1199.9870000000001</c:v>
                </c:pt>
                <c:pt idx="62">
                  <c:v>857.31</c:v>
                </c:pt>
                <c:pt idx="63">
                  <c:v>1066.3800000000001</c:v>
                </c:pt>
                <c:pt idx="64">
                  <c:v>1547.944</c:v>
                </c:pt>
                <c:pt idx="65">
                  <c:v>2005.4749999999999</c:v>
                </c:pt>
                <c:pt idx="66">
                  <c:v>2399.9740000000002</c:v>
                </c:pt>
                <c:pt idx="67">
                  <c:v>2768.3980000000001</c:v>
                </c:pt>
                <c:pt idx="68">
                  <c:v>3187.0160000000001</c:v>
                </c:pt>
                <c:pt idx="69">
                  <c:v>3587.27</c:v>
                </c:pt>
                <c:pt idx="70">
                  <c:v>3426.8679999999999</c:v>
                </c:pt>
                <c:pt idx="71">
                  <c:v>2889.8919999999998</c:v>
                </c:pt>
              </c:numCache>
            </c:numRef>
          </c:val>
        </c:ser>
        <c:ser>
          <c:idx val="2"/>
          <c:order val="2"/>
          <c:tx>
            <c:v>Normal range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</c:spPr>
          <c:cat>
            <c:numRef>
              <c:f>'Fig19'!$A$40:$A$111</c:f>
              <c:numCache>
                <c:formatCode>mmm\ 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'Fig19'!$E$40:$E$111</c:f>
              <c:numCache>
                <c:formatCode>0.0</c:formatCode>
                <c:ptCount val="72"/>
                <c:pt idx="0">
                  <c:v>1024.3829999999998</c:v>
                </c:pt>
                <c:pt idx="1">
                  <c:v>1345.6179999999999</c:v>
                </c:pt>
                <c:pt idx="2">
                  <c:v>1638.3830000000003</c:v>
                </c:pt>
                <c:pt idx="3">
                  <c:v>1588.0329999999999</c:v>
                </c:pt>
                <c:pt idx="4">
                  <c:v>1427.5459999999998</c:v>
                </c:pt>
                <c:pt idx="5">
                  <c:v>1191.1120000000001</c:v>
                </c:pt>
                <c:pt idx="6">
                  <c:v>929.06299999999965</c:v>
                </c:pt>
                <c:pt idx="7">
                  <c:v>684.48599999999988</c:v>
                </c:pt>
                <c:pt idx="8">
                  <c:v>529.76499999999987</c:v>
                </c:pt>
                <c:pt idx="9">
                  <c:v>437.23100000000022</c:v>
                </c:pt>
                <c:pt idx="10">
                  <c:v>560.01200000000017</c:v>
                </c:pt>
                <c:pt idx="11">
                  <c:v>785.08300000000008</c:v>
                </c:pt>
                <c:pt idx="12">
                  <c:v>1024.3829999999998</c:v>
                </c:pt>
                <c:pt idx="13">
                  <c:v>1345.6179999999999</c:v>
                </c:pt>
                <c:pt idx="14">
                  <c:v>1638.3830000000003</c:v>
                </c:pt>
                <c:pt idx="15">
                  <c:v>1588.0329999999999</c:v>
                </c:pt>
                <c:pt idx="16">
                  <c:v>1427.5459999999998</c:v>
                </c:pt>
                <c:pt idx="17">
                  <c:v>1191.1120000000001</c:v>
                </c:pt>
                <c:pt idx="18">
                  <c:v>929.06299999999965</c:v>
                </c:pt>
                <c:pt idx="19">
                  <c:v>684.48599999999988</c:v>
                </c:pt>
                <c:pt idx="20">
                  <c:v>529.76499999999987</c:v>
                </c:pt>
                <c:pt idx="21">
                  <c:v>437.23100000000022</c:v>
                </c:pt>
                <c:pt idx="22">
                  <c:v>560.01200000000017</c:v>
                </c:pt>
                <c:pt idx="23">
                  <c:v>785.08300000000008</c:v>
                </c:pt>
                <c:pt idx="24">
                  <c:v>1024.3829999999998</c:v>
                </c:pt>
                <c:pt idx="25">
                  <c:v>1345.6179999999999</c:v>
                </c:pt>
                <c:pt idx="26">
                  <c:v>1638.3830000000003</c:v>
                </c:pt>
                <c:pt idx="27">
                  <c:v>1588.0329999999999</c:v>
                </c:pt>
                <c:pt idx="28">
                  <c:v>1427.5459999999998</c:v>
                </c:pt>
                <c:pt idx="29">
                  <c:v>1191.1120000000001</c:v>
                </c:pt>
                <c:pt idx="30">
                  <c:v>929.06299999999965</c:v>
                </c:pt>
                <c:pt idx="31">
                  <c:v>684.48599999999988</c:v>
                </c:pt>
                <c:pt idx="32">
                  <c:v>529.76499999999987</c:v>
                </c:pt>
                <c:pt idx="33">
                  <c:v>437.23100000000022</c:v>
                </c:pt>
                <c:pt idx="34">
                  <c:v>560.01200000000017</c:v>
                </c:pt>
                <c:pt idx="35">
                  <c:v>785.08300000000008</c:v>
                </c:pt>
                <c:pt idx="36">
                  <c:v>1024.3829999999998</c:v>
                </c:pt>
                <c:pt idx="37">
                  <c:v>1345.6179999999999</c:v>
                </c:pt>
                <c:pt idx="38">
                  <c:v>1638.3830000000003</c:v>
                </c:pt>
                <c:pt idx="39">
                  <c:v>1588.0329999999999</c:v>
                </c:pt>
                <c:pt idx="40">
                  <c:v>1427.5459999999998</c:v>
                </c:pt>
                <c:pt idx="41">
                  <c:v>1191.1120000000001</c:v>
                </c:pt>
                <c:pt idx="42">
                  <c:v>929.06299999999965</c:v>
                </c:pt>
                <c:pt idx="43">
                  <c:v>684.48599999999988</c:v>
                </c:pt>
                <c:pt idx="44">
                  <c:v>529.76499999999987</c:v>
                </c:pt>
                <c:pt idx="45">
                  <c:v>437.23100000000022</c:v>
                </c:pt>
                <c:pt idx="46">
                  <c:v>560.01200000000017</c:v>
                </c:pt>
                <c:pt idx="47">
                  <c:v>785.08300000000008</c:v>
                </c:pt>
                <c:pt idx="48">
                  <c:v>1024.3829999999998</c:v>
                </c:pt>
                <c:pt idx="49">
                  <c:v>1345.6179999999999</c:v>
                </c:pt>
                <c:pt idx="50">
                  <c:v>1638.3830000000003</c:v>
                </c:pt>
                <c:pt idx="51">
                  <c:v>1588.0329999999999</c:v>
                </c:pt>
                <c:pt idx="52">
                  <c:v>1427.5459999999998</c:v>
                </c:pt>
                <c:pt idx="53">
                  <c:v>1191.1120000000001</c:v>
                </c:pt>
                <c:pt idx="54">
                  <c:v>929.06299999999965</c:v>
                </c:pt>
                <c:pt idx="55">
                  <c:v>684.48599999999988</c:v>
                </c:pt>
                <c:pt idx="56">
                  <c:v>529.76499999999987</c:v>
                </c:pt>
                <c:pt idx="57">
                  <c:v>437.23100000000022</c:v>
                </c:pt>
                <c:pt idx="58">
                  <c:v>560.01200000000017</c:v>
                </c:pt>
                <c:pt idx="59">
                  <c:v>785.08300000000008</c:v>
                </c:pt>
                <c:pt idx="60">
                  <c:v>1024.3829999999998</c:v>
                </c:pt>
                <c:pt idx="61">
                  <c:v>1345.6179999999999</c:v>
                </c:pt>
                <c:pt idx="62">
                  <c:v>1638.3830000000003</c:v>
                </c:pt>
                <c:pt idx="63">
                  <c:v>1588.0329999999999</c:v>
                </c:pt>
                <c:pt idx="64">
                  <c:v>1427.5459999999998</c:v>
                </c:pt>
                <c:pt idx="65">
                  <c:v>1191.1120000000001</c:v>
                </c:pt>
                <c:pt idx="66">
                  <c:v>929.06299999999965</c:v>
                </c:pt>
                <c:pt idx="67">
                  <c:v>684.48599999999988</c:v>
                </c:pt>
                <c:pt idx="68">
                  <c:v>529.76499999999987</c:v>
                </c:pt>
                <c:pt idx="69">
                  <c:v>437.23100000000022</c:v>
                </c:pt>
                <c:pt idx="70">
                  <c:v>560.01200000000017</c:v>
                </c:pt>
                <c:pt idx="71">
                  <c:v>785.08300000000008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781984"/>
        <c:axId val="577782544"/>
      </c:areaChart>
      <c:barChart>
        <c:barDir val="col"/>
        <c:grouping val="clustered"/>
        <c:varyColors val="0"/>
        <c:ser>
          <c:idx val="3"/>
          <c:order val="4"/>
          <c:tx>
            <c:v>Deviation from average</c:v>
          </c:tx>
          <c:spPr>
            <a:solidFill>
              <a:schemeClr val="accent3"/>
            </a:solidFill>
          </c:spPr>
          <c:invertIfNegative val="0"/>
          <c:val>
            <c:numRef>
              <c:f>'Fig19'!$G$40:$G$111</c:f>
              <c:numCache>
                <c:formatCode>0.0%</c:formatCode>
                <c:ptCount val="72"/>
                <c:pt idx="0">
                  <c:v>4.6341406686100539E-2</c:v>
                </c:pt>
                <c:pt idx="1">
                  <c:v>5.3065659987272973E-2</c:v>
                </c:pt>
                <c:pt idx="2">
                  <c:v>-4.7295119681111886E-2</c:v>
                </c:pt>
                <c:pt idx="3">
                  <c:v>-7.1399246762963831E-2</c:v>
                </c:pt>
                <c:pt idx="4">
                  <c:v>-5.2481032194627519E-2</c:v>
                </c:pt>
                <c:pt idx="5">
                  <c:v>-2.9577910412858954E-2</c:v>
                </c:pt>
                <c:pt idx="6">
                  <c:v>-1.0743227630177432E-2</c:v>
                </c:pt>
                <c:pt idx="7">
                  <c:v>-1.8205243092608292E-3</c:v>
                </c:pt>
                <c:pt idx="8">
                  <c:v>2.1807000203950544E-3</c:v>
                </c:pt>
                <c:pt idx="9">
                  <c:v>-1.1581217315068892E-2</c:v>
                </c:pt>
                <c:pt idx="10">
                  <c:v>-3.8754345998481932E-2</c:v>
                </c:pt>
                <c:pt idx="11">
                  <c:v>-0.12122220135648443</c:v>
                </c:pt>
                <c:pt idx="12">
                  <c:v>-0.25381365130558842</c:v>
                </c:pt>
                <c:pt idx="13">
                  <c:v>-0.39806954799850436</c:v>
                </c:pt>
                <c:pt idx="14">
                  <c:v>-0.52509447313466462</c:v>
                </c:pt>
                <c:pt idx="15">
                  <c:v>-0.46623102078824896</c:v>
                </c:pt>
                <c:pt idx="16">
                  <c:v>-0.35374946582204614</c:v>
                </c:pt>
                <c:pt idx="17">
                  <c:v>-0.26355790097100662</c:v>
                </c:pt>
                <c:pt idx="18">
                  <c:v>-0.19158879449088739</c:v>
                </c:pt>
                <c:pt idx="19">
                  <c:v>-0.13967842396829544</c:v>
                </c:pt>
                <c:pt idx="20">
                  <c:v>-0.10395221162433843</c:v>
                </c:pt>
                <c:pt idx="21">
                  <c:v>-7.1068983175987199E-2</c:v>
                </c:pt>
                <c:pt idx="22">
                  <c:v>-8.6337037148028872E-2</c:v>
                </c:pt>
                <c:pt idx="23">
                  <c:v>-4.479608434827953E-2</c:v>
                </c:pt>
                <c:pt idx="24">
                  <c:v>-6.3860246232090967E-2</c:v>
                </c:pt>
                <c:pt idx="25">
                  <c:v>-0.16026531776603936</c:v>
                </c:pt>
                <c:pt idx="26">
                  <c:v>-0.18008154342440508</c:v>
                </c:pt>
                <c:pt idx="27">
                  <c:v>-9.8048152831376245E-2</c:v>
                </c:pt>
                <c:pt idx="28">
                  <c:v>-4.1323204924106016E-2</c:v>
                </c:pt>
                <c:pt idx="29">
                  <c:v>-2.4742412807546743E-2</c:v>
                </c:pt>
                <c:pt idx="30">
                  <c:v>-1.2145162583359848E-2</c:v>
                </c:pt>
                <c:pt idx="31">
                  <c:v>9.9552989215641041E-3</c:v>
                </c:pt>
                <c:pt idx="32">
                  <c:v>1.8454274435764084E-2</c:v>
                </c:pt>
                <c:pt idx="33">
                  <c:v>2.300986006644079E-2</c:v>
                </c:pt>
                <c:pt idx="34">
                  <c:v>4.9182236150794312E-2</c:v>
                </c:pt>
                <c:pt idx="35">
                  <c:v>0.11751111825976679</c:v>
                </c:pt>
                <c:pt idx="36">
                  <c:v>0.14328327544501618</c:v>
                </c:pt>
                <c:pt idx="37">
                  <c:v>0.2769114734303515</c:v>
                </c:pt>
                <c:pt idx="38">
                  <c:v>0.38248521428553217</c:v>
                </c:pt>
                <c:pt idx="39">
                  <c:v>0.32864768414298995</c:v>
                </c:pt>
                <c:pt idx="40">
                  <c:v>0.24223615449987834</c:v>
                </c:pt>
                <c:pt idx="41">
                  <c:v>0.17383724055836813</c:v>
                </c:pt>
                <c:pt idx="42">
                  <c:v>0.12135832069615726</c:v>
                </c:pt>
                <c:pt idx="43">
                  <c:v>7.3035959690281427E-2</c:v>
                </c:pt>
                <c:pt idx="44">
                  <c:v>4.4994250084304577E-2</c:v>
                </c:pt>
                <c:pt idx="45">
                  <c:v>4.2152892349685667E-2</c:v>
                </c:pt>
                <c:pt idx="46">
                  <c:v>6.2971959624726459E-2</c:v>
                </c:pt>
                <c:pt idx="47">
                  <c:v>1.0686537203991264E-2</c:v>
                </c:pt>
                <c:pt idx="48">
                  <c:v>4.5555041167896659E-2</c:v>
                </c:pt>
                <c:pt idx="49">
                  <c:v>4.6272801247133177E-2</c:v>
                </c:pt>
                <c:pt idx="50">
                  <c:v>3.6860725510687642E-2</c:v>
                </c:pt>
                <c:pt idx="51">
                  <c:v>1.621328655192289E-2</c:v>
                </c:pt>
                <c:pt idx="52">
                  <c:v>-5.7130112974356217E-3</c:v>
                </c:pt>
                <c:pt idx="53">
                  <c:v>-2.0646487815926595E-2</c:v>
                </c:pt>
                <c:pt idx="54">
                  <c:v>-2.9032381935316987E-2</c:v>
                </c:pt>
                <c:pt idx="55">
                  <c:v>-3.4833726047233449E-2</c:v>
                </c:pt>
                <c:pt idx="56">
                  <c:v>-3.3797110945004372E-2</c:v>
                </c:pt>
                <c:pt idx="57">
                  <c:v>-3.4023040105669033E-2</c:v>
                </c:pt>
                <c:pt idx="58">
                  <c:v>-2.4982752514229545E-2</c:v>
                </c:pt>
                <c:pt idx="59">
                  <c:v>-4.4305288371471296E-2</c:v>
                </c:pt>
                <c:pt idx="60">
                  <c:v>-6.8483687899274392E-2</c:v>
                </c:pt>
                <c:pt idx="61">
                  <c:v>-7.3171057144786222E-2</c:v>
                </c:pt>
                <c:pt idx="62">
                  <c:v>-6.8751758093823723E-2</c:v>
                </c:pt>
                <c:pt idx="63">
                  <c:v>-6.2892018972980024E-2</c:v>
                </c:pt>
                <c:pt idx="64">
                  <c:v>-5.6645491037082385E-2</c:v>
                </c:pt>
                <c:pt idx="65">
                  <c:v>-4.9977482327372424E-2</c:v>
                </c:pt>
                <c:pt idx="66">
                  <c:v>-4.5337875755283141E-2</c:v>
                </c:pt>
                <c:pt idx="67">
                  <c:v>-5.0976420944053413E-2</c:v>
                </c:pt>
                <c:pt idx="68">
                  <c:v>-4.5732733706899342E-2</c:v>
                </c:pt>
                <c:pt idx="69">
                  <c:v>-4.4897214670028718E-2</c:v>
                </c:pt>
                <c:pt idx="70">
                  <c:v>-3.9409425184411262E-2</c:v>
                </c:pt>
                <c:pt idx="71">
                  <c:v>-6.3949594999597736E-2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577783104"/>
        <c:axId val="577783664"/>
      </c:barChart>
      <c:lineChart>
        <c:grouping val="standard"/>
        <c:varyColors val="0"/>
        <c:ser>
          <c:idx val="0"/>
          <c:order val="0"/>
          <c:tx>
            <c:v>Storage level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'Fig19'!$A$40:$A$111</c:f>
              <c:numCache>
                <c:formatCode>mmm\ 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'Fig19'!$B$40:$B$111</c:f>
              <c:numCache>
                <c:formatCode>0.0</c:formatCode>
                <c:ptCount val="72"/>
                <c:pt idx="0">
                  <c:v>2699.2260000000001</c:v>
                </c:pt>
                <c:pt idx="1">
                  <c:v>2099.3539999999998</c:v>
                </c:pt>
                <c:pt idx="2">
                  <c:v>1719.8440000000001</c:v>
                </c:pt>
                <c:pt idx="3">
                  <c:v>1855.1869999999999</c:v>
                </c:pt>
                <c:pt idx="4">
                  <c:v>2269.5630000000001</c:v>
                </c:pt>
                <c:pt idx="5">
                  <c:v>2642.6480000000001</c:v>
                </c:pt>
                <c:pt idx="6">
                  <c:v>2936.86</c:v>
                </c:pt>
                <c:pt idx="7">
                  <c:v>3212.0059999999999</c:v>
                </c:pt>
                <c:pt idx="8">
                  <c:v>3564.5039999999999</c:v>
                </c:pt>
                <c:pt idx="9">
                  <c:v>3816.9949999999999</c:v>
                </c:pt>
                <c:pt idx="10">
                  <c:v>3605.3359999999998</c:v>
                </c:pt>
                <c:pt idx="11">
                  <c:v>2889.8919999999998</c:v>
                </c:pt>
                <c:pt idx="12">
                  <c:v>1924.922</c:v>
                </c:pt>
                <c:pt idx="13">
                  <c:v>1199.9870000000001</c:v>
                </c:pt>
                <c:pt idx="14">
                  <c:v>857.31</c:v>
                </c:pt>
                <c:pt idx="15">
                  <c:v>1066.3800000000001</c:v>
                </c:pt>
                <c:pt idx="16">
                  <c:v>1547.944</c:v>
                </c:pt>
                <c:pt idx="17">
                  <c:v>2005.4749999999999</c:v>
                </c:pt>
                <c:pt idx="18">
                  <c:v>2399.9740000000002</c:v>
                </c:pt>
                <c:pt idx="19">
                  <c:v>2768.3980000000001</c:v>
                </c:pt>
                <c:pt idx="20">
                  <c:v>3187.0160000000001</c:v>
                </c:pt>
                <c:pt idx="21">
                  <c:v>3587.27</c:v>
                </c:pt>
                <c:pt idx="22">
                  <c:v>3426.8679999999999</c:v>
                </c:pt>
                <c:pt idx="23">
                  <c:v>3141.2220000000002</c:v>
                </c:pt>
                <c:pt idx="24">
                  <c:v>2414.9409999999998</c:v>
                </c:pt>
                <c:pt idx="25">
                  <c:v>1674.0650000000001</c:v>
                </c:pt>
                <c:pt idx="26">
                  <c:v>1480.135</c:v>
                </c:pt>
                <c:pt idx="27">
                  <c:v>1801.9469999999999</c:v>
                </c:pt>
                <c:pt idx="28">
                  <c:v>2296.2890000000002</c:v>
                </c:pt>
                <c:pt idx="29">
                  <c:v>2655.8159999999998</c:v>
                </c:pt>
                <c:pt idx="30">
                  <c:v>2932.6979999999999</c:v>
                </c:pt>
                <c:pt idx="31">
                  <c:v>3249.8989999999999</c:v>
                </c:pt>
                <c:pt idx="32">
                  <c:v>3622.3850000000002</c:v>
                </c:pt>
                <c:pt idx="33">
                  <c:v>3950.576</c:v>
                </c:pt>
                <c:pt idx="34">
                  <c:v>3935.1590000000001</c:v>
                </c:pt>
                <c:pt idx="35">
                  <c:v>3674.9749999999999</c:v>
                </c:pt>
                <c:pt idx="36">
                  <c:v>2949.3049999999998</c:v>
                </c:pt>
                <c:pt idx="37">
                  <c:v>2545.605</c:v>
                </c:pt>
                <c:pt idx="38">
                  <c:v>2495.6930000000002</c:v>
                </c:pt>
                <c:pt idx="39">
                  <c:v>2654.413</c:v>
                </c:pt>
                <c:pt idx="40">
                  <c:v>2975.49</c:v>
                </c:pt>
                <c:pt idx="41">
                  <c:v>3196.587</c:v>
                </c:pt>
                <c:pt idx="42">
                  <c:v>3329.0369999999998</c:v>
                </c:pt>
                <c:pt idx="43">
                  <c:v>3452.884</c:v>
                </c:pt>
                <c:pt idx="44">
                  <c:v>3716.7809999999999</c:v>
                </c:pt>
                <c:pt idx="45">
                  <c:v>4024.5010000000002</c:v>
                </c:pt>
                <c:pt idx="46">
                  <c:v>3986.88</c:v>
                </c:pt>
                <c:pt idx="47">
                  <c:v>3323.6785713999998</c:v>
                </c:pt>
                <c:pt idx="48">
                  <c:v>2697.1974286</c:v>
                </c:pt>
                <c:pt idx="49">
                  <c:v>2085.8119999999999</c:v>
                </c:pt>
                <c:pt idx="50">
                  <c:v>1871.7639999999999</c:v>
                </c:pt>
                <c:pt idx="51">
                  <c:v>2030.222</c:v>
                </c:pt>
                <c:pt idx="52">
                  <c:v>2381.585</c:v>
                </c:pt>
                <c:pt idx="53">
                  <c:v>2666.97</c:v>
                </c:pt>
                <c:pt idx="54">
                  <c:v>2882.5639999999999</c:v>
                </c:pt>
                <c:pt idx="55">
                  <c:v>3105.7739999999999</c:v>
                </c:pt>
                <c:pt idx="56">
                  <c:v>3436.54</c:v>
                </c:pt>
                <c:pt idx="57">
                  <c:v>3730.3310000000001</c:v>
                </c:pt>
                <c:pt idx="58">
                  <c:v>3656.989</c:v>
                </c:pt>
                <c:pt idx="59">
                  <c:v>3142.8359999999998</c:v>
                </c:pt>
                <c:pt idx="60">
                  <c:v>2403.0140000000001</c:v>
                </c:pt>
                <c:pt idx="61">
                  <c:v>1847.693</c:v>
                </c:pt>
                <c:pt idx="62">
                  <c:v>1681.11</c:v>
                </c:pt>
                <c:pt idx="63">
                  <c:v>1872.183</c:v>
                </c:pt>
                <c:pt idx="64">
                  <c:v>2259.5880000000002</c:v>
                </c:pt>
                <c:pt idx="65">
                  <c:v>2587.096</c:v>
                </c:pt>
                <c:pt idx="66">
                  <c:v>2834.1570000000002</c:v>
                </c:pt>
                <c:pt idx="67">
                  <c:v>3053.8290000000002</c:v>
                </c:pt>
                <c:pt idx="68">
                  <c:v>3394.0880000000002</c:v>
                </c:pt>
                <c:pt idx="69">
                  <c:v>3688.3380000000002</c:v>
                </c:pt>
                <c:pt idx="70">
                  <c:v>3602.8789999999999</c:v>
                </c:pt>
                <c:pt idx="71">
                  <c:v>3078.2350000000001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781984"/>
        <c:axId val="577782544"/>
      </c:lineChart>
      <c:scatterChart>
        <c:scatterStyle val="lineMarker"/>
        <c:varyColors val="0"/>
        <c:ser>
          <c:idx val="4"/>
          <c:order val="3"/>
          <c:tx>
            <c:strRef>
              <c:f>'Fig19'!$B$116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7.7925503214537298E-2"/>
                  <c:y val="2.4850868515807346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'Fig19'!$A$117:$A$118</c:f>
              <c:numCache>
                <c:formatCode>General</c:formatCode>
                <c:ptCount val="2"/>
                <c:pt idx="0">
                  <c:v>49.5</c:v>
                </c:pt>
                <c:pt idx="1">
                  <c:v>49.5</c:v>
                </c:pt>
              </c:numCache>
            </c:numRef>
          </c:xVal>
          <c:yVal>
            <c:numRef>
              <c:f>'Fig19'!$B$117:$B$118</c:f>
              <c:numCache>
                <c:formatCode>0%</c:formatCode>
                <c:ptCount val="2"/>
                <c:pt idx="0">
                  <c:v>-0.6</c:v>
                </c:pt>
                <c:pt idx="1">
                  <c:v>1.2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783104"/>
        <c:axId val="577783664"/>
      </c:scatterChart>
      <c:dateAx>
        <c:axId val="577781984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low"/>
        <c:spPr>
          <a:ln w="9525">
            <a:solidFill>
              <a:schemeClr val="tx1"/>
            </a:solidFill>
          </a:ln>
        </c:spPr>
        <c:crossAx val="577782544"/>
        <c:crossesAt val="-4000"/>
        <c:auto val="0"/>
        <c:lblOffset val="100"/>
        <c:baseTimeUnit val="months"/>
        <c:majorUnit val="12"/>
        <c:majorTimeUnit val="months"/>
        <c:minorUnit val="1"/>
        <c:minorTimeUnit val="months"/>
      </c:dateAx>
      <c:valAx>
        <c:axId val="577782544"/>
        <c:scaling>
          <c:orientation val="minMax"/>
          <c:max val="5000"/>
          <c:min val="-400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577781984"/>
        <c:crosses val="autoZero"/>
        <c:crossBetween val="between"/>
      </c:valAx>
      <c:catAx>
        <c:axId val="577783104"/>
        <c:scaling>
          <c:orientation val="minMax"/>
        </c:scaling>
        <c:delete val="0"/>
        <c:axPos val="b"/>
        <c:majorTickMark val="cross"/>
        <c:minorTickMark val="none"/>
        <c:tickLblPos val="none"/>
        <c:spPr>
          <a:ln>
            <a:solidFill>
              <a:srgbClr val="000000"/>
            </a:solidFill>
          </a:ln>
        </c:spPr>
        <c:crossAx val="577783664"/>
        <c:crossesAt val="0"/>
        <c:auto val="0"/>
        <c:lblAlgn val="ctr"/>
        <c:lblOffset val="100"/>
        <c:tickMarkSkip val="12"/>
        <c:noMultiLvlLbl val="0"/>
      </c:catAx>
      <c:valAx>
        <c:axId val="577783664"/>
        <c:scaling>
          <c:orientation val="minMax"/>
          <c:max val="1.2"/>
          <c:min val="-0.60000000000000009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577783104"/>
        <c:crosses val="max"/>
        <c:crossBetween val="between"/>
      </c:valAx>
      <c:spPr>
        <a:noFill/>
        <a:ln w="25400">
          <a:noFill/>
        </a:ln>
      </c:spPr>
    </c:plotArea>
    <c:legend>
      <c:legendPos val="l"/>
      <c:legendEntry>
        <c:idx val="0"/>
        <c:delete val="1"/>
      </c:legendEntry>
      <c:legendEntry>
        <c:idx val="1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33449477351916379"/>
          <c:y val="0.62929102203933052"/>
          <c:w val="0.30980255516842714"/>
          <c:h val="0.12673158458742953"/>
        </c:manualLayout>
      </c:layout>
      <c:overlay val="1"/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/>
            </a:pPr>
            <a:r>
              <a:rPr lang="en-US" sz="1400" b="0"/>
              <a:t>U.S. coal consumption</a:t>
            </a:r>
          </a:p>
          <a:p>
            <a:pPr algn="l">
              <a:defRPr sz="1400"/>
            </a:pPr>
            <a:r>
              <a:rPr lang="en-US" sz="1000" b="0"/>
              <a:t>million short tons (MMst)</a:t>
            </a:r>
          </a:p>
        </c:rich>
      </c:tx>
      <c:layout>
        <c:manualLayout>
          <c:xMode val="edge"/>
          <c:yMode val="edge"/>
          <c:x val="9.9809318706957067E-3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9993643956904952E-2"/>
          <c:y val="0.17117395828480017"/>
          <c:w val="0.85242479305471464"/>
          <c:h val="0.52735684666635596"/>
        </c:manualLayout>
      </c:layout>
      <c:barChart>
        <c:barDir val="col"/>
        <c:grouping val="clustered"/>
        <c:varyColors val="0"/>
        <c:ser>
          <c:idx val="2"/>
          <c:order val="2"/>
          <c:tx>
            <c:v>Electric power (right axis)</c:v>
          </c:tx>
          <c:spPr>
            <a:solidFill>
              <a:srgbClr val="0096D7"/>
            </a:solidFill>
          </c:spPr>
          <c:invertIfNegative val="0"/>
          <c:cat>
            <c:numRef>
              <c:f>'Fig20'!$J$26:$M$26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'Fig20'!$J$27:$M$27</c:f>
              <c:numCache>
                <c:formatCode>0.0</c:formatCode>
                <c:ptCount val="4"/>
                <c:pt idx="0">
                  <c:v>-113.1577768300001</c:v>
                </c:pt>
                <c:pt idx="1">
                  <c:v>-60.495893719999913</c:v>
                </c:pt>
                <c:pt idx="2">
                  <c:v>13.243051039999955</c:v>
                </c:pt>
                <c:pt idx="3">
                  <c:v>3.8100200000000086</c:v>
                </c:pt>
              </c:numCache>
            </c:numRef>
          </c:val>
        </c:ser>
        <c:ser>
          <c:idx val="3"/>
          <c:order val="3"/>
          <c:tx>
            <c:v>Retail and general industry (right axis)</c:v>
          </c:tx>
          <c:invertIfNegative val="0"/>
          <c:cat>
            <c:numRef>
              <c:f>'Fig20'!$B$36:$B$83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'Fig20'!$J$28:$M$28</c:f>
              <c:numCache>
                <c:formatCode>0.0</c:formatCode>
                <c:ptCount val="4"/>
                <c:pt idx="0">
                  <c:v>-4.8707839330000056</c:v>
                </c:pt>
                <c:pt idx="1">
                  <c:v>-4.9537854209999992</c:v>
                </c:pt>
                <c:pt idx="2">
                  <c:v>-0.53500964199999856</c:v>
                </c:pt>
                <c:pt idx="3">
                  <c:v>1.6417580900000033</c:v>
                </c:pt>
              </c:numCache>
            </c:numRef>
          </c:val>
        </c:ser>
        <c:ser>
          <c:idx val="4"/>
          <c:order val="4"/>
          <c:tx>
            <c:v>Coke plants (right axis)</c:v>
          </c:tx>
          <c:spPr>
            <a:solidFill>
              <a:schemeClr val="accent3"/>
            </a:solidFill>
          </c:spPr>
          <c:invertIfNegative val="0"/>
          <c:cat>
            <c:numRef>
              <c:f>'Fig20'!$B$36:$B$83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'Fig20'!$J$29:$M$29</c:f>
              <c:numCache>
                <c:formatCode>0.0</c:formatCode>
                <c:ptCount val="4"/>
                <c:pt idx="0">
                  <c:v>-1.5882379369999988</c:v>
                </c:pt>
                <c:pt idx="1">
                  <c:v>-1.1314329480000005</c:v>
                </c:pt>
                <c:pt idx="2">
                  <c:v>0.17855190499999907</c:v>
                </c:pt>
                <c:pt idx="3">
                  <c:v>0.44166299999999836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7790944"/>
        <c:axId val="577791504"/>
      </c:barChart>
      <c:lineChart>
        <c:grouping val="standard"/>
        <c:varyColors val="0"/>
        <c:ser>
          <c:idx val="0"/>
          <c:order val="0"/>
          <c:tx>
            <c:v>Total consumption (left axis)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'Fig20'!$B$36:$B$83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'Fig20'!$C$36:$C$83</c:f>
              <c:numCache>
                <c:formatCode>#,##0.00</c:formatCode>
                <c:ptCount val="48"/>
                <c:pt idx="0">
                  <c:v>76.894689783999993</c:v>
                </c:pt>
                <c:pt idx="1">
                  <c:v>72.317598724000007</c:v>
                </c:pt>
                <c:pt idx="2">
                  <c:v>63.559966283000001</c:v>
                </c:pt>
                <c:pt idx="3">
                  <c:v>53.207419049999999</c:v>
                </c:pt>
                <c:pt idx="4">
                  <c:v>61.923189532999999</c:v>
                </c:pt>
                <c:pt idx="5">
                  <c:v>73.844880239999995</c:v>
                </c:pt>
                <c:pt idx="6">
                  <c:v>81.448948888000004</c:v>
                </c:pt>
                <c:pt idx="7">
                  <c:v>78.574441152000006</c:v>
                </c:pt>
                <c:pt idx="8">
                  <c:v>69.369491819999993</c:v>
                </c:pt>
                <c:pt idx="9">
                  <c:v>58.404551583</c:v>
                </c:pt>
                <c:pt idx="10">
                  <c:v>53.639953409999997</c:v>
                </c:pt>
                <c:pt idx="11">
                  <c:v>54.929549233000003</c:v>
                </c:pt>
                <c:pt idx="12">
                  <c:v>66.472804433999997</c:v>
                </c:pt>
                <c:pt idx="13">
                  <c:v>55.036988481000002</c:v>
                </c:pt>
                <c:pt idx="14">
                  <c:v>44.394928446000002</c:v>
                </c:pt>
                <c:pt idx="15">
                  <c:v>43.162640940000003</c:v>
                </c:pt>
                <c:pt idx="16">
                  <c:v>49.191908746000003</c:v>
                </c:pt>
                <c:pt idx="17">
                  <c:v>67.526483970000001</c:v>
                </c:pt>
                <c:pt idx="18">
                  <c:v>78.758535675000005</c:v>
                </c:pt>
                <c:pt idx="19">
                  <c:v>78.511890622999999</c:v>
                </c:pt>
                <c:pt idx="20">
                  <c:v>66.813819809999998</c:v>
                </c:pt>
                <c:pt idx="21">
                  <c:v>59.319094456000002</c:v>
                </c:pt>
                <c:pt idx="22">
                  <c:v>52.39786101</c:v>
                </c:pt>
                <c:pt idx="23">
                  <c:v>69.946611919999995</c:v>
                </c:pt>
                <c:pt idx="24">
                  <c:v>64.285952710000004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Consumption forecast (left axis)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'Fig20'!$B$36:$B$83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'Fig20'!$D$36:$D$83</c:f>
              <c:numCache>
                <c:formatCode>#,##0.00</c:formatCode>
                <c:ptCount val="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64.285952710000004</c:v>
                </c:pt>
                <c:pt idx="25">
                  <c:v>58.125700000000002</c:v>
                </c:pt>
                <c:pt idx="26">
                  <c:v>56.147539999999999</c:v>
                </c:pt>
                <c:pt idx="27">
                  <c:v>48.140639999999998</c:v>
                </c:pt>
                <c:pt idx="28">
                  <c:v>53.537860000000002</c:v>
                </c:pt>
                <c:pt idx="29">
                  <c:v>63.580559999999998</c:v>
                </c:pt>
                <c:pt idx="30">
                  <c:v>76.249650000000003</c:v>
                </c:pt>
                <c:pt idx="31">
                  <c:v>78.131460000000004</c:v>
                </c:pt>
                <c:pt idx="32">
                  <c:v>62.701650000000001</c:v>
                </c:pt>
                <c:pt idx="33">
                  <c:v>57.17633</c:v>
                </c:pt>
                <c:pt idx="34">
                  <c:v>55.543129999999998</c:v>
                </c:pt>
                <c:pt idx="35">
                  <c:v>70.799689999999998</c:v>
                </c:pt>
                <c:pt idx="36">
                  <c:v>72.706119999999999</c:v>
                </c:pt>
                <c:pt idx="37">
                  <c:v>58.373939999999997</c:v>
                </c:pt>
                <c:pt idx="38">
                  <c:v>55.526209999999999</c:v>
                </c:pt>
                <c:pt idx="39">
                  <c:v>49.20805</c:v>
                </c:pt>
                <c:pt idx="40">
                  <c:v>53.371290000000002</c:v>
                </c:pt>
                <c:pt idx="41">
                  <c:v>62.843850000000003</c:v>
                </c:pt>
                <c:pt idx="42">
                  <c:v>75.065119999999993</c:v>
                </c:pt>
                <c:pt idx="43">
                  <c:v>77.135990000000007</c:v>
                </c:pt>
                <c:pt idx="44">
                  <c:v>62.252549999999999</c:v>
                </c:pt>
                <c:pt idx="45">
                  <c:v>57.027050000000003</c:v>
                </c:pt>
                <c:pt idx="46">
                  <c:v>55.347369999999998</c:v>
                </c:pt>
                <c:pt idx="47">
                  <c:v>71.456059999999994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789824"/>
        <c:axId val="577790384"/>
      </c:lineChart>
      <c:dateAx>
        <c:axId val="577789824"/>
        <c:scaling>
          <c:orientation val="minMax"/>
        </c:scaling>
        <c:delete val="0"/>
        <c:axPos val="b"/>
        <c:numFmt formatCode="mmm\ yyyy" sourceLinked="1"/>
        <c:majorTickMark val="cross"/>
        <c:minorTickMark val="out"/>
        <c:tickLblPos val="none"/>
        <c:spPr>
          <a:ln w="9525">
            <a:solidFill>
              <a:schemeClr val="tx1"/>
            </a:solidFill>
          </a:ln>
        </c:spPr>
        <c:crossAx val="577790384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577790384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577789824"/>
        <c:crosses val="autoZero"/>
        <c:crossBetween val="between"/>
        <c:majorUnit val="10"/>
        <c:minorUnit val="4"/>
      </c:valAx>
      <c:catAx>
        <c:axId val="5777909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spPr>
          <a:ln w="9525">
            <a:solidFill>
              <a:schemeClr val="tx1"/>
            </a:solidFill>
          </a:ln>
        </c:spPr>
        <c:crossAx val="577791504"/>
        <c:crossesAt val="0"/>
        <c:auto val="1"/>
        <c:lblAlgn val="ctr"/>
        <c:lblOffset val="100"/>
        <c:noMultiLvlLbl val="0"/>
      </c:catAx>
      <c:valAx>
        <c:axId val="577791504"/>
        <c:scaling>
          <c:orientation val="minMax"/>
          <c:max val="80"/>
          <c:min val="-120"/>
        </c:scaling>
        <c:delete val="0"/>
        <c:axPos val="r"/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577790944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5.0066476733144134E-2"/>
          <c:y val="0.78034203401740132"/>
          <c:w val="0.9074643874643874"/>
          <c:h val="0.13041912083824544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/>
            </a:pPr>
            <a:r>
              <a:rPr lang="en-US" sz="1400" b="0"/>
              <a:t>U.S. coal production</a:t>
            </a:r>
          </a:p>
          <a:p>
            <a:pPr algn="l">
              <a:defRPr sz="1400"/>
            </a:pPr>
            <a:r>
              <a:rPr lang="en-US" sz="1000" b="0"/>
              <a:t>million short tons (MMst)</a:t>
            </a:r>
          </a:p>
        </c:rich>
      </c:tx>
      <c:layout>
        <c:manualLayout>
          <c:xMode val="edge"/>
          <c:yMode val="edge"/>
          <c:x val="9.0218423551757208E-3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9993643956904952E-2"/>
          <c:y val="0.17117395828480017"/>
          <c:w val="0.85813437954402028"/>
          <c:h val="0.52830700896115756"/>
        </c:manualLayout>
      </c:layout>
      <c:barChart>
        <c:barDir val="col"/>
        <c:grouping val="clustered"/>
        <c:varyColors val="0"/>
        <c:ser>
          <c:idx val="2"/>
          <c:order val="2"/>
          <c:tx>
            <c:v>Western region (right axis)</c:v>
          </c:tx>
          <c:spPr>
            <a:solidFill>
              <a:schemeClr val="accent1"/>
            </a:solidFill>
          </c:spPr>
          <c:invertIfNegative val="0"/>
          <c:cat>
            <c:numRef>
              <c:f>'Fig21'!$J$26:$M$26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'Fig21'!$J$27:$M$27</c:f>
              <c:numCache>
                <c:formatCode>0.0</c:formatCode>
                <c:ptCount val="4"/>
                <c:pt idx="0">
                  <c:v>-35.444859000000065</c:v>
                </c:pt>
                <c:pt idx="1">
                  <c:v>-100.93038999999999</c:v>
                </c:pt>
                <c:pt idx="2">
                  <c:v>12.645310569999992</c:v>
                </c:pt>
                <c:pt idx="3">
                  <c:v>24.282531430000006</c:v>
                </c:pt>
              </c:numCache>
            </c:numRef>
          </c:val>
        </c:ser>
        <c:ser>
          <c:idx val="3"/>
          <c:order val="3"/>
          <c:tx>
            <c:v>Appalachian region (right axis)</c:v>
          </c:tx>
          <c:spPr>
            <a:solidFill>
              <a:schemeClr val="accent4"/>
            </a:solidFill>
          </c:spPr>
          <c:invertIfNegative val="0"/>
          <c:cat>
            <c:numRef>
              <c:f>'Fig21'!$B$36:$B$83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'Fig21'!$J$28:$M$28</c:f>
              <c:numCache>
                <c:formatCode>0.0</c:formatCode>
                <c:ptCount val="4"/>
                <c:pt idx="0">
                  <c:v>-46.521926000000008</c:v>
                </c:pt>
                <c:pt idx="1">
                  <c:v>-39.46305700000002</c:v>
                </c:pt>
                <c:pt idx="2">
                  <c:v>1.0364842900000042</c:v>
                </c:pt>
                <c:pt idx="3">
                  <c:v>-6.4672542899999996</c:v>
                </c:pt>
              </c:numCache>
            </c:numRef>
          </c:val>
        </c:ser>
        <c:ser>
          <c:idx val="4"/>
          <c:order val="4"/>
          <c:tx>
            <c:v>Interior region (right axis)</c:v>
          </c:tx>
          <c:spPr>
            <a:solidFill>
              <a:schemeClr val="accent3"/>
            </a:solidFill>
          </c:spPr>
          <c:invertIfNegative val="0"/>
          <c:cat>
            <c:numRef>
              <c:f>'Fig21'!$B$36:$B$83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'Fig21'!$J$29:$M$29</c:f>
              <c:numCache>
                <c:formatCode>0.0</c:formatCode>
                <c:ptCount val="4"/>
                <c:pt idx="0">
                  <c:v>-21.104593999999992</c:v>
                </c:pt>
                <c:pt idx="1">
                  <c:v>-17.923003000000023</c:v>
                </c:pt>
                <c:pt idx="2">
                  <c:v>10.116050430000001</c:v>
                </c:pt>
                <c:pt idx="3">
                  <c:v>-7.3660214299999893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7798224"/>
        <c:axId val="577798784"/>
      </c:barChart>
      <c:lineChart>
        <c:grouping val="standard"/>
        <c:varyColors val="0"/>
        <c:ser>
          <c:idx val="0"/>
          <c:order val="0"/>
          <c:tx>
            <c:v>Total production (left axis)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'Fig21'!$B$36:$B$83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'Fig21'!$C$36:$C$83</c:f>
              <c:numCache>
                <c:formatCode>#,##0.00</c:formatCode>
                <c:ptCount val="48"/>
                <c:pt idx="0">
                  <c:v>86.587957000000003</c:v>
                </c:pt>
                <c:pt idx="1">
                  <c:v>72.243226000000007</c:v>
                </c:pt>
                <c:pt idx="2">
                  <c:v>81.467753999999999</c:v>
                </c:pt>
                <c:pt idx="3">
                  <c:v>75.171518000000006</c:v>
                </c:pt>
                <c:pt idx="4">
                  <c:v>70.379823000000002</c:v>
                </c:pt>
                <c:pt idx="5">
                  <c:v>66.900332000000006</c:v>
                </c:pt>
                <c:pt idx="6">
                  <c:v>76.530000999999999</c:v>
                </c:pt>
                <c:pt idx="7">
                  <c:v>82.681529999999995</c:v>
                </c:pt>
                <c:pt idx="8">
                  <c:v>77.778391999999997</c:v>
                </c:pt>
                <c:pt idx="9">
                  <c:v>75.662374</c:v>
                </c:pt>
                <c:pt idx="10">
                  <c:v>68.573907000000005</c:v>
                </c:pt>
                <c:pt idx="11">
                  <c:v>63.000565000000002</c:v>
                </c:pt>
                <c:pt idx="12">
                  <c:v>60.499695000000003</c:v>
                </c:pt>
                <c:pt idx="13">
                  <c:v>57.263176999999999</c:v>
                </c:pt>
                <c:pt idx="14">
                  <c:v>55.264828000000001</c:v>
                </c:pt>
                <c:pt idx="15">
                  <c:v>48.115101000000003</c:v>
                </c:pt>
                <c:pt idx="16">
                  <c:v>53.011505999999997</c:v>
                </c:pt>
                <c:pt idx="17">
                  <c:v>59.388368999999997</c:v>
                </c:pt>
                <c:pt idx="18">
                  <c:v>61.796253</c:v>
                </c:pt>
                <c:pt idx="19">
                  <c:v>68.2607</c:v>
                </c:pt>
                <c:pt idx="20">
                  <c:v>65.082778000000005</c:v>
                </c:pt>
                <c:pt idx="21">
                  <c:v>73.018585999999999</c:v>
                </c:pt>
                <c:pt idx="22">
                  <c:v>70.837108000000001</c:v>
                </c:pt>
                <c:pt idx="23">
                  <c:v>66.122827999999998</c:v>
                </c:pt>
                <c:pt idx="24">
                  <c:v>69.030357143000003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Production forecast (left axis)</c:v>
          </c:tx>
          <c:spPr>
            <a:ln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numRef>
              <c:f>'Fig21'!$B$36:$B$83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'Fig21'!$D$36:$D$83</c:f>
              <c:numCache>
                <c:formatCode>#,##0.00</c:formatCode>
                <c:ptCount val="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69.030357143000003</c:v>
                </c:pt>
                <c:pt idx="25">
                  <c:v>61.049370000000003</c:v>
                </c:pt>
                <c:pt idx="26">
                  <c:v>66.358819999999994</c:v>
                </c:pt>
                <c:pt idx="27">
                  <c:v>51.745640000000002</c:v>
                </c:pt>
                <c:pt idx="28">
                  <c:v>57.534289999999999</c:v>
                </c:pt>
                <c:pt idx="29">
                  <c:v>59.271340000000002</c:v>
                </c:pt>
                <c:pt idx="30">
                  <c:v>67.882400000000004</c:v>
                </c:pt>
                <c:pt idx="31">
                  <c:v>73.270849999999996</c:v>
                </c:pt>
                <c:pt idx="32">
                  <c:v>61.827820000000003</c:v>
                </c:pt>
                <c:pt idx="33">
                  <c:v>62.986139999999999</c:v>
                </c:pt>
                <c:pt idx="34">
                  <c:v>62.20252</c:v>
                </c:pt>
                <c:pt idx="35">
                  <c:v>69.298119999999997</c:v>
                </c:pt>
                <c:pt idx="36">
                  <c:v>70.245909999999995</c:v>
                </c:pt>
                <c:pt idx="37">
                  <c:v>57.589219999999997</c:v>
                </c:pt>
                <c:pt idx="38">
                  <c:v>65.105530000000002</c:v>
                </c:pt>
                <c:pt idx="39">
                  <c:v>53.334060000000001</c:v>
                </c:pt>
                <c:pt idx="40">
                  <c:v>57.19238</c:v>
                </c:pt>
                <c:pt idx="41">
                  <c:v>60.666989999999998</c:v>
                </c:pt>
                <c:pt idx="42">
                  <c:v>68.043490000000006</c:v>
                </c:pt>
                <c:pt idx="43">
                  <c:v>73.251689999999996</c:v>
                </c:pt>
                <c:pt idx="44">
                  <c:v>61.00591</c:v>
                </c:pt>
                <c:pt idx="45">
                  <c:v>64.514250000000004</c:v>
                </c:pt>
                <c:pt idx="46">
                  <c:v>63.401179999999997</c:v>
                </c:pt>
                <c:pt idx="47">
                  <c:v>78.557400000000001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797104"/>
        <c:axId val="577797664"/>
      </c:lineChart>
      <c:dateAx>
        <c:axId val="577797104"/>
        <c:scaling>
          <c:orientation val="minMax"/>
        </c:scaling>
        <c:delete val="0"/>
        <c:axPos val="b"/>
        <c:numFmt formatCode="mmm\ yyyy" sourceLinked="1"/>
        <c:majorTickMark val="cross"/>
        <c:minorTickMark val="out"/>
        <c:tickLblPos val="none"/>
        <c:spPr>
          <a:ln>
            <a:solidFill>
              <a:schemeClr val="tx1"/>
            </a:solidFill>
          </a:ln>
        </c:spPr>
        <c:crossAx val="577797664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577797664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577797104"/>
        <c:crosses val="autoZero"/>
        <c:crossBetween val="between"/>
        <c:majorUnit val="10"/>
      </c:valAx>
      <c:catAx>
        <c:axId val="57779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577798784"/>
        <c:crossesAt val="0"/>
        <c:auto val="1"/>
        <c:lblAlgn val="ctr"/>
        <c:lblOffset val="100"/>
        <c:noMultiLvlLbl val="0"/>
      </c:catAx>
      <c:valAx>
        <c:axId val="577798784"/>
        <c:scaling>
          <c:orientation val="minMax"/>
          <c:max val="120"/>
        </c:scaling>
        <c:delete val="0"/>
        <c:axPos val="r"/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577798224"/>
        <c:crosses val="max"/>
        <c:crossBetween val="between"/>
        <c:majorUnit val="30"/>
      </c:valAx>
    </c:plotArea>
    <c:legend>
      <c:legendPos val="b"/>
      <c:layout>
        <c:manualLayout>
          <c:xMode val="edge"/>
          <c:yMode val="edge"/>
          <c:x val="6.8653369548318674E-2"/>
          <c:y val="0.78692695957384062"/>
          <c:w val="0.87388414055080865"/>
          <c:h val="0.13041912083824544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U.S. electric power coal stocks</a:t>
            </a:r>
          </a:p>
          <a:p>
            <a:pPr algn="l">
              <a:defRPr/>
            </a:pPr>
            <a:r>
              <a:rPr lang="en-US" sz="1000" b="0"/>
              <a:t>million short tons</a:t>
            </a:r>
          </a:p>
        </c:rich>
      </c:tx>
      <c:layout>
        <c:manualLayout>
          <c:xMode val="edge"/>
          <c:yMode val="edge"/>
          <c:x val="7.9914156029642133E-3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6962330928146166E-2"/>
          <c:y val="0.17117395828480017"/>
          <c:w val="0.90214509771644402"/>
          <c:h val="0.57406699902157199"/>
        </c:manualLayout>
      </c:layout>
      <c:areaChart>
        <c:grouping val="stacked"/>
        <c:varyColors val="0"/>
        <c:ser>
          <c:idx val="1"/>
          <c:order val="1"/>
          <c:tx>
            <c:v>Historical range (low)</c:v>
          </c:tx>
          <c:spPr>
            <a:noFill/>
            <a:ln>
              <a:noFill/>
            </a:ln>
          </c:spPr>
          <c:cat>
            <c:numRef>
              <c:f>'Fig22'!$A$28:$A$147</c:f>
              <c:numCache>
                <c:formatCode>mmm\ yyyy</c:formatCode>
                <c:ptCount val="120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</c:numCache>
            </c:numRef>
          </c:cat>
          <c:val>
            <c:numRef>
              <c:f>'Fig22'!$C$28:$C$147</c:f>
              <c:numCache>
                <c:formatCode>0</c:formatCode>
                <c:ptCount val="120"/>
                <c:pt idx="0">
                  <c:v>133.70472699999999</c:v>
                </c:pt>
                <c:pt idx="1">
                  <c:v>119.90428300000001</c:v>
                </c:pt>
                <c:pt idx="2">
                  <c:v>118.260238</c:v>
                </c:pt>
                <c:pt idx="3">
                  <c:v>128.92501799999999</c:v>
                </c:pt>
                <c:pt idx="4">
                  <c:v>136.92056299999999</c:v>
                </c:pt>
                <c:pt idx="5">
                  <c:v>133.479434</c:v>
                </c:pt>
                <c:pt idx="6">
                  <c:v>125.869913</c:v>
                </c:pt>
                <c:pt idx="7">
                  <c:v>121.36913199999999</c:v>
                </c:pt>
                <c:pt idx="8">
                  <c:v>124.54611800000001</c:v>
                </c:pt>
                <c:pt idx="9">
                  <c:v>136.96425400000001</c:v>
                </c:pt>
                <c:pt idx="10">
                  <c:v>142.59539599999999</c:v>
                </c:pt>
                <c:pt idx="11">
                  <c:v>147.88424699999999</c:v>
                </c:pt>
                <c:pt idx="12">
                  <c:v>133.70472699999999</c:v>
                </c:pt>
                <c:pt idx="13">
                  <c:v>119.90428300000001</c:v>
                </c:pt>
                <c:pt idx="14">
                  <c:v>118.260238</c:v>
                </c:pt>
                <c:pt idx="15">
                  <c:v>128.92501799999999</c:v>
                </c:pt>
                <c:pt idx="16">
                  <c:v>136.92056299999999</c:v>
                </c:pt>
                <c:pt idx="17">
                  <c:v>133.479434</c:v>
                </c:pt>
                <c:pt idx="18">
                  <c:v>125.869913</c:v>
                </c:pt>
                <c:pt idx="19">
                  <c:v>121.36913199999999</c:v>
                </c:pt>
                <c:pt idx="20">
                  <c:v>124.54611800000001</c:v>
                </c:pt>
                <c:pt idx="21">
                  <c:v>136.96425400000001</c:v>
                </c:pt>
                <c:pt idx="22">
                  <c:v>142.59539599999999</c:v>
                </c:pt>
                <c:pt idx="23">
                  <c:v>147.88424699999999</c:v>
                </c:pt>
                <c:pt idx="24">
                  <c:v>133.70472699999999</c:v>
                </c:pt>
                <c:pt idx="25">
                  <c:v>119.90428300000001</c:v>
                </c:pt>
                <c:pt idx="26">
                  <c:v>118.260238</c:v>
                </c:pt>
                <c:pt idx="27">
                  <c:v>128.92501799999999</c:v>
                </c:pt>
                <c:pt idx="28">
                  <c:v>136.92056299999999</c:v>
                </c:pt>
                <c:pt idx="29">
                  <c:v>133.479434</c:v>
                </c:pt>
                <c:pt idx="30">
                  <c:v>125.869913</c:v>
                </c:pt>
                <c:pt idx="31">
                  <c:v>121.36913199999999</c:v>
                </c:pt>
                <c:pt idx="32">
                  <c:v>124.54611800000001</c:v>
                </c:pt>
                <c:pt idx="33">
                  <c:v>136.96425400000001</c:v>
                </c:pt>
                <c:pt idx="34">
                  <c:v>142.59539599999999</c:v>
                </c:pt>
                <c:pt idx="35">
                  <c:v>147.88424699999999</c:v>
                </c:pt>
                <c:pt idx="36">
                  <c:v>133.70472699999999</c:v>
                </c:pt>
                <c:pt idx="37">
                  <c:v>119.90428300000001</c:v>
                </c:pt>
                <c:pt idx="38">
                  <c:v>118.260238</c:v>
                </c:pt>
                <c:pt idx="39">
                  <c:v>128.92501799999999</c:v>
                </c:pt>
                <c:pt idx="40">
                  <c:v>136.92056299999999</c:v>
                </c:pt>
                <c:pt idx="41">
                  <c:v>133.479434</c:v>
                </c:pt>
                <c:pt idx="42">
                  <c:v>125.869913</c:v>
                </c:pt>
                <c:pt idx="43">
                  <c:v>121.36913199999999</c:v>
                </c:pt>
                <c:pt idx="44">
                  <c:v>124.54611800000001</c:v>
                </c:pt>
                <c:pt idx="45">
                  <c:v>136.96425400000001</c:v>
                </c:pt>
                <c:pt idx="46">
                  <c:v>142.59539599999999</c:v>
                </c:pt>
                <c:pt idx="47">
                  <c:v>147.88424699999999</c:v>
                </c:pt>
                <c:pt idx="48">
                  <c:v>133.70472699999999</c:v>
                </c:pt>
                <c:pt idx="49">
                  <c:v>119.90428300000001</c:v>
                </c:pt>
                <c:pt idx="50">
                  <c:v>118.260238</c:v>
                </c:pt>
                <c:pt idx="51">
                  <c:v>128.92501799999999</c:v>
                </c:pt>
                <c:pt idx="52">
                  <c:v>136.92056299999999</c:v>
                </c:pt>
                <c:pt idx="53">
                  <c:v>133.479434</c:v>
                </c:pt>
                <c:pt idx="54">
                  <c:v>125.869913</c:v>
                </c:pt>
                <c:pt idx="55">
                  <c:v>121.36913199999999</c:v>
                </c:pt>
                <c:pt idx="56">
                  <c:v>124.54611800000001</c:v>
                </c:pt>
                <c:pt idx="57">
                  <c:v>136.96425400000001</c:v>
                </c:pt>
                <c:pt idx="58">
                  <c:v>142.59539599999999</c:v>
                </c:pt>
                <c:pt idx="59">
                  <c:v>147.88424699999999</c:v>
                </c:pt>
                <c:pt idx="60">
                  <c:v>133.70472699999999</c:v>
                </c:pt>
                <c:pt idx="61">
                  <c:v>119.90428300000001</c:v>
                </c:pt>
                <c:pt idx="62">
                  <c:v>118.260238</c:v>
                </c:pt>
                <c:pt idx="63">
                  <c:v>128.92501799999999</c:v>
                </c:pt>
                <c:pt idx="64">
                  <c:v>136.92056299999999</c:v>
                </c:pt>
                <c:pt idx="65">
                  <c:v>133.479434</c:v>
                </c:pt>
                <c:pt idx="66">
                  <c:v>125.869913</c:v>
                </c:pt>
                <c:pt idx="67">
                  <c:v>121.36913199999999</c:v>
                </c:pt>
                <c:pt idx="68">
                  <c:v>124.54611800000001</c:v>
                </c:pt>
                <c:pt idx="69">
                  <c:v>136.96425400000001</c:v>
                </c:pt>
                <c:pt idx="70">
                  <c:v>142.59539599999999</c:v>
                </c:pt>
                <c:pt idx="71">
                  <c:v>147.88424699999999</c:v>
                </c:pt>
                <c:pt idx="72">
                  <c:v>133.70472699999999</c:v>
                </c:pt>
                <c:pt idx="73">
                  <c:v>119.90428300000001</c:v>
                </c:pt>
                <c:pt idx="74">
                  <c:v>118.260238</c:v>
                </c:pt>
                <c:pt idx="75">
                  <c:v>128.92501799999999</c:v>
                </c:pt>
                <c:pt idx="76">
                  <c:v>136.92056299999999</c:v>
                </c:pt>
                <c:pt idx="77">
                  <c:v>133.479434</c:v>
                </c:pt>
                <c:pt idx="78">
                  <c:v>125.869913</c:v>
                </c:pt>
                <c:pt idx="79">
                  <c:v>121.36913199999999</c:v>
                </c:pt>
                <c:pt idx="80">
                  <c:v>124.54611800000001</c:v>
                </c:pt>
                <c:pt idx="81">
                  <c:v>136.96425400000001</c:v>
                </c:pt>
                <c:pt idx="82">
                  <c:v>142.59539599999999</c:v>
                </c:pt>
                <c:pt idx="83">
                  <c:v>147.88424699999999</c:v>
                </c:pt>
                <c:pt idx="84">
                  <c:v>133.70472699999999</c:v>
                </c:pt>
                <c:pt idx="85">
                  <c:v>119.90428300000001</c:v>
                </c:pt>
                <c:pt idx="86">
                  <c:v>118.260238</c:v>
                </c:pt>
                <c:pt idx="87">
                  <c:v>128.92501799999999</c:v>
                </c:pt>
                <c:pt idx="88">
                  <c:v>136.92056299999999</c:v>
                </c:pt>
                <c:pt idx="89">
                  <c:v>133.479434</c:v>
                </c:pt>
                <c:pt idx="90">
                  <c:v>125.869913</c:v>
                </c:pt>
                <c:pt idx="91">
                  <c:v>121.36913199999999</c:v>
                </c:pt>
                <c:pt idx="92">
                  <c:v>124.54611800000001</c:v>
                </c:pt>
                <c:pt idx="93">
                  <c:v>136.96425400000001</c:v>
                </c:pt>
                <c:pt idx="94">
                  <c:v>142.59539599999999</c:v>
                </c:pt>
                <c:pt idx="95">
                  <c:v>147.88424699999999</c:v>
                </c:pt>
                <c:pt idx="96">
                  <c:v>133.70472699999999</c:v>
                </c:pt>
                <c:pt idx="97">
                  <c:v>119.90428300000001</c:v>
                </c:pt>
                <c:pt idx="98">
                  <c:v>118.260238</c:v>
                </c:pt>
                <c:pt idx="99">
                  <c:v>128.92501799999999</c:v>
                </c:pt>
                <c:pt idx="100">
                  <c:v>136.92056299999999</c:v>
                </c:pt>
                <c:pt idx="101">
                  <c:v>133.479434</c:v>
                </c:pt>
                <c:pt idx="102">
                  <c:v>125.869913</c:v>
                </c:pt>
                <c:pt idx="103">
                  <c:v>121.36913199999999</c:v>
                </c:pt>
                <c:pt idx="104">
                  <c:v>124.54611800000001</c:v>
                </c:pt>
                <c:pt idx="105">
                  <c:v>136.96425400000001</c:v>
                </c:pt>
                <c:pt idx="106">
                  <c:v>142.59539599999999</c:v>
                </c:pt>
                <c:pt idx="107">
                  <c:v>147.88424699999999</c:v>
                </c:pt>
                <c:pt idx="108">
                  <c:v>133.70472699999999</c:v>
                </c:pt>
                <c:pt idx="109">
                  <c:v>119.90428300000001</c:v>
                </c:pt>
                <c:pt idx="110">
                  <c:v>118.260238</c:v>
                </c:pt>
                <c:pt idx="111">
                  <c:v>128.92501799999999</c:v>
                </c:pt>
                <c:pt idx="112">
                  <c:v>136.92056299999999</c:v>
                </c:pt>
                <c:pt idx="113">
                  <c:v>133.479434</c:v>
                </c:pt>
                <c:pt idx="114">
                  <c:v>125.869913</c:v>
                </c:pt>
                <c:pt idx="115">
                  <c:v>121.36913199999999</c:v>
                </c:pt>
                <c:pt idx="116">
                  <c:v>124.54611800000001</c:v>
                </c:pt>
                <c:pt idx="117">
                  <c:v>136.96425400000001</c:v>
                </c:pt>
                <c:pt idx="118">
                  <c:v>142.59539599999999</c:v>
                </c:pt>
                <c:pt idx="119">
                  <c:v>147.88424699999999</c:v>
                </c:pt>
              </c:numCache>
            </c:numRef>
          </c:val>
        </c:ser>
        <c:ser>
          <c:idx val="2"/>
          <c:order val="2"/>
          <c:tx>
            <c:v>Historical range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</c:spPr>
          <c:cat>
            <c:numRef>
              <c:f>'Fig22'!$A$28:$A$147</c:f>
              <c:numCache>
                <c:formatCode>mmm\ yyyy</c:formatCode>
                <c:ptCount val="120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</c:numCache>
            </c:numRef>
          </c:cat>
          <c:val>
            <c:numRef>
              <c:f>'Fig22'!$E$28:$E$147</c:f>
              <c:numCache>
                <c:formatCode>0</c:formatCode>
                <c:ptCount val="120"/>
                <c:pt idx="0">
                  <c:v>53.865217000000001</c:v>
                </c:pt>
                <c:pt idx="1">
                  <c:v>67.666703999999996</c:v>
                </c:pt>
                <c:pt idx="2">
                  <c:v>77.119572999999988</c:v>
                </c:pt>
                <c:pt idx="3">
                  <c:v>73.340374999999995</c:v>
                </c:pt>
                <c:pt idx="4">
                  <c:v>66.216882000000027</c:v>
                </c:pt>
                <c:pt idx="5">
                  <c:v>64.444556000000006</c:v>
                </c:pt>
                <c:pt idx="6">
                  <c:v>67.692836</c:v>
                </c:pt>
                <c:pt idx="7">
                  <c:v>70.162574000000021</c:v>
                </c:pt>
                <c:pt idx="8">
                  <c:v>72.661978000000005</c:v>
                </c:pt>
                <c:pt idx="9">
                  <c:v>62.51234199999999</c:v>
                </c:pt>
                <c:pt idx="10">
                  <c:v>61.16962700000002</c:v>
                </c:pt>
                <c:pt idx="11">
                  <c:v>47.663790000000006</c:v>
                </c:pt>
                <c:pt idx="12">
                  <c:v>53.865217000000001</c:v>
                </c:pt>
                <c:pt idx="13">
                  <c:v>67.666703999999996</c:v>
                </c:pt>
                <c:pt idx="14">
                  <c:v>77.119572999999988</c:v>
                </c:pt>
                <c:pt idx="15">
                  <c:v>73.340374999999995</c:v>
                </c:pt>
                <c:pt idx="16">
                  <c:v>66.216882000000027</c:v>
                </c:pt>
                <c:pt idx="17">
                  <c:v>64.444556000000006</c:v>
                </c:pt>
                <c:pt idx="18">
                  <c:v>67.692836</c:v>
                </c:pt>
                <c:pt idx="19">
                  <c:v>70.162574000000021</c:v>
                </c:pt>
                <c:pt idx="20">
                  <c:v>72.661978000000005</c:v>
                </c:pt>
                <c:pt idx="21">
                  <c:v>62.51234199999999</c:v>
                </c:pt>
                <c:pt idx="22">
                  <c:v>61.16962700000002</c:v>
                </c:pt>
                <c:pt idx="23">
                  <c:v>47.663790000000006</c:v>
                </c:pt>
                <c:pt idx="24">
                  <c:v>53.865217000000001</c:v>
                </c:pt>
                <c:pt idx="25">
                  <c:v>67.666703999999996</c:v>
                </c:pt>
                <c:pt idx="26">
                  <c:v>77.119572999999988</c:v>
                </c:pt>
                <c:pt idx="27">
                  <c:v>73.340374999999995</c:v>
                </c:pt>
                <c:pt idx="28">
                  <c:v>66.216882000000027</c:v>
                </c:pt>
                <c:pt idx="29">
                  <c:v>64.444556000000006</c:v>
                </c:pt>
                <c:pt idx="30">
                  <c:v>67.692836</c:v>
                </c:pt>
                <c:pt idx="31">
                  <c:v>70.162574000000021</c:v>
                </c:pt>
                <c:pt idx="32">
                  <c:v>72.661978000000005</c:v>
                </c:pt>
                <c:pt idx="33">
                  <c:v>62.51234199999999</c:v>
                </c:pt>
                <c:pt idx="34">
                  <c:v>61.16962700000002</c:v>
                </c:pt>
                <c:pt idx="35">
                  <c:v>47.663790000000006</c:v>
                </c:pt>
                <c:pt idx="36">
                  <c:v>53.865217000000001</c:v>
                </c:pt>
                <c:pt idx="37">
                  <c:v>67.666703999999996</c:v>
                </c:pt>
                <c:pt idx="38">
                  <c:v>77.119572999999988</c:v>
                </c:pt>
                <c:pt idx="39">
                  <c:v>73.340374999999995</c:v>
                </c:pt>
                <c:pt idx="40">
                  <c:v>66.216882000000027</c:v>
                </c:pt>
                <c:pt idx="41">
                  <c:v>64.444556000000006</c:v>
                </c:pt>
                <c:pt idx="42">
                  <c:v>67.692836</c:v>
                </c:pt>
                <c:pt idx="43">
                  <c:v>70.162574000000021</c:v>
                </c:pt>
                <c:pt idx="44">
                  <c:v>72.661978000000005</c:v>
                </c:pt>
                <c:pt idx="45">
                  <c:v>62.51234199999999</c:v>
                </c:pt>
                <c:pt idx="46">
                  <c:v>61.16962700000002</c:v>
                </c:pt>
                <c:pt idx="47">
                  <c:v>47.663790000000006</c:v>
                </c:pt>
                <c:pt idx="48">
                  <c:v>53.865217000000001</c:v>
                </c:pt>
                <c:pt idx="49">
                  <c:v>67.666703999999996</c:v>
                </c:pt>
                <c:pt idx="50">
                  <c:v>77.119572999999988</c:v>
                </c:pt>
                <c:pt idx="51">
                  <c:v>73.340374999999995</c:v>
                </c:pt>
                <c:pt idx="52">
                  <c:v>66.216882000000027</c:v>
                </c:pt>
                <c:pt idx="53">
                  <c:v>64.444556000000006</c:v>
                </c:pt>
                <c:pt idx="54">
                  <c:v>67.692836</c:v>
                </c:pt>
                <c:pt idx="55">
                  <c:v>70.162574000000021</c:v>
                </c:pt>
                <c:pt idx="56">
                  <c:v>72.661978000000005</c:v>
                </c:pt>
                <c:pt idx="57">
                  <c:v>62.51234199999999</c:v>
                </c:pt>
                <c:pt idx="58">
                  <c:v>61.16962700000002</c:v>
                </c:pt>
                <c:pt idx="59">
                  <c:v>47.663790000000006</c:v>
                </c:pt>
                <c:pt idx="60">
                  <c:v>53.865217000000001</c:v>
                </c:pt>
                <c:pt idx="61">
                  <c:v>67.666703999999996</c:v>
                </c:pt>
                <c:pt idx="62">
                  <c:v>77.119572999999988</c:v>
                </c:pt>
                <c:pt idx="63">
                  <c:v>73.340374999999995</c:v>
                </c:pt>
                <c:pt idx="64">
                  <c:v>66.216882000000027</c:v>
                </c:pt>
                <c:pt idx="65">
                  <c:v>64.444556000000006</c:v>
                </c:pt>
                <c:pt idx="66">
                  <c:v>67.692836</c:v>
                </c:pt>
                <c:pt idx="67">
                  <c:v>70.162574000000021</c:v>
                </c:pt>
                <c:pt idx="68">
                  <c:v>72.661978000000005</c:v>
                </c:pt>
                <c:pt idx="69">
                  <c:v>62.51234199999999</c:v>
                </c:pt>
                <c:pt idx="70">
                  <c:v>61.16962700000002</c:v>
                </c:pt>
                <c:pt idx="71">
                  <c:v>47.663790000000006</c:v>
                </c:pt>
                <c:pt idx="72">
                  <c:v>53.865217000000001</c:v>
                </c:pt>
                <c:pt idx="73">
                  <c:v>67.666703999999996</c:v>
                </c:pt>
                <c:pt idx="74">
                  <c:v>77.119572999999988</c:v>
                </c:pt>
                <c:pt idx="75">
                  <c:v>73.340374999999995</c:v>
                </c:pt>
                <c:pt idx="76">
                  <c:v>66.216882000000027</c:v>
                </c:pt>
                <c:pt idx="77">
                  <c:v>64.444556000000006</c:v>
                </c:pt>
                <c:pt idx="78">
                  <c:v>67.692836</c:v>
                </c:pt>
                <c:pt idx="79">
                  <c:v>70.162574000000021</c:v>
                </c:pt>
                <c:pt idx="80">
                  <c:v>72.661978000000005</c:v>
                </c:pt>
                <c:pt idx="81">
                  <c:v>62.51234199999999</c:v>
                </c:pt>
                <c:pt idx="82">
                  <c:v>61.16962700000002</c:v>
                </c:pt>
                <c:pt idx="83">
                  <c:v>47.663790000000006</c:v>
                </c:pt>
                <c:pt idx="84">
                  <c:v>53.865217000000001</c:v>
                </c:pt>
                <c:pt idx="85">
                  <c:v>67.666703999999996</c:v>
                </c:pt>
                <c:pt idx="86">
                  <c:v>77.119572999999988</c:v>
                </c:pt>
                <c:pt idx="87">
                  <c:v>73.340374999999995</c:v>
                </c:pt>
                <c:pt idx="88">
                  <c:v>66.216882000000027</c:v>
                </c:pt>
                <c:pt idx="89">
                  <c:v>64.444556000000006</c:v>
                </c:pt>
                <c:pt idx="90">
                  <c:v>67.692836</c:v>
                </c:pt>
                <c:pt idx="91">
                  <c:v>70.162574000000021</c:v>
                </c:pt>
                <c:pt idx="92">
                  <c:v>72.661978000000005</c:v>
                </c:pt>
                <c:pt idx="93">
                  <c:v>62.51234199999999</c:v>
                </c:pt>
                <c:pt idx="94">
                  <c:v>61.16962700000002</c:v>
                </c:pt>
                <c:pt idx="95">
                  <c:v>47.663790000000006</c:v>
                </c:pt>
                <c:pt idx="96">
                  <c:v>53.865217000000001</c:v>
                </c:pt>
                <c:pt idx="97">
                  <c:v>67.666703999999996</c:v>
                </c:pt>
                <c:pt idx="98">
                  <c:v>77.119572999999988</c:v>
                </c:pt>
                <c:pt idx="99">
                  <c:v>73.340374999999995</c:v>
                </c:pt>
                <c:pt idx="100">
                  <c:v>66.216882000000027</c:v>
                </c:pt>
                <c:pt idx="101">
                  <c:v>64.444556000000006</c:v>
                </c:pt>
                <c:pt idx="102">
                  <c:v>67.692836</c:v>
                </c:pt>
                <c:pt idx="103">
                  <c:v>70.162574000000021</c:v>
                </c:pt>
                <c:pt idx="104">
                  <c:v>72.661978000000005</c:v>
                </c:pt>
                <c:pt idx="105">
                  <c:v>62.51234199999999</c:v>
                </c:pt>
                <c:pt idx="106">
                  <c:v>61.16962700000002</c:v>
                </c:pt>
                <c:pt idx="107">
                  <c:v>47.663790000000006</c:v>
                </c:pt>
                <c:pt idx="108">
                  <c:v>53.865217000000001</c:v>
                </c:pt>
                <c:pt idx="109">
                  <c:v>67.666703999999996</c:v>
                </c:pt>
                <c:pt idx="110">
                  <c:v>77.119572999999988</c:v>
                </c:pt>
                <c:pt idx="111">
                  <c:v>73.340374999999995</c:v>
                </c:pt>
                <c:pt idx="112">
                  <c:v>66.216882000000027</c:v>
                </c:pt>
                <c:pt idx="113">
                  <c:v>64.444556000000006</c:v>
                </c:pt>
                <c:pt idx="114">
                  <c:v>67.692836</c:v>
                </c:pt>
                <c:pt idx="115">
                  <c:v>70.162574000000021</c:v>
                </c:pt>
                <c:pt idx="116">
                  <c:v>72.661978000000005</c:v>
                </c:pt>
                <c:pt idx="117">
                  <c:v>62.51234199999999</c:v>
                </c:pt>
                <c:pt idx="118">
                  <c:v>61.16962700000002</c:v>
                </c:pt>
                <c:pt idx="119">
                  <c:v>47.663790000000006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083856"/>
        <c:axId val="581084416"/>
      </c:areaChart>
      <c:lineChart>
        <c:grouping val="standard"/>
        <c:varyColors val="0"/>
        <c:ser>
          <c:idx val="0"/>
          <c:order val="0"/>
          <c:tx>
            <c:v>U.S. electric power coal stocks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'Fig22'!$A$28:$A$147</c:f>
              <c:numCache>
                <c:formatCode>mmm\ yyyy</c:formatCode>
                <c:ptCount val="120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  <c:pt idx="81">
                  <c:v>42278</c:v>
                </c:pt>
                <c:pt idx="82">
                  <c:v>42309</c:v>
                </c:pt>
                <c:pt idx="83">
                  <c:v>42339</c:v>
                </c:pt>
                <c:pt idx="84">
                  <c:v>42370</c:v>
                </c:pt>
                <c:pt idx="85">
                  <c:v>42401</c:v>
                </c:pt>
                <c:pt idx="86">
                  <c:v>42430</c:v>
                </c:pt>
                <c:pt idx="87">
                  <c:v>42461</c:v>
                </c:pt>
                <c:pt idx="88">
                  <c:v>42491</c:v>
                </c:pt>
                <c:pt idx="89">
                  <c:v>42522</c:v>
                </c:pt>
                <c:pt idx="90">
                  <c:v>42552</c:v>
                </c:pt>
                <c:pt idx="91">
                  <c:v>42583</c:v>
                </c:pt>
                <c:pt idx="92">
                  <c:v>42614</c:v>
                </c:pt>
                <c:pt idx="93">
                  <c:v>42644</c:v>
                </c:pt>
                <c:pt idx="94">
                  <c:v>42675</c:v>
                </c:pt>
                <c:pt idx="95">
                  <c:v>42705</c:v>
                </c:pt>
                <c:pt idx="96">
                  <c:v>42736</c:v>
                </c:pt>
                <c:pt idx="97">
                  <c:v>42767</c:v>
                </c:pt>
                <c:pt idx="98">
                  <c:v>42795</c:v>
                </c:pt>
                <c:pt idx="99">
                  <c:v>42826</c:v>
                </c:pt>
                <c:pt idx="100">
                  <c:v>42856</c:v>
                </c:pt>
                <c:pt idx="101">
                  <c:v>42887</c:v>
                </c:pt>
                <c:pt idx="102">
                  <c:v>42917</c:v>
                </c:pt>
                <c:pt idx="103">
                  <c:v>42948</c:v>
                </c:pt>
                <c:pt idx="104">
                  <c:v>42979</c:v>
                </c:pt>
                <c:pt idx="105">
                  <c:v>43009</c:v>
                </c:pt>
                <c:pt idx="106">
                  <c:v>43040</c:v>
                </c:pt>
                <c:pt idx="107">
                  <c:v>43070</c:v>
                </c:pt>
                <c:pt idx="108">
                  <c:v>43101</c:v>
                </c:pt>
                <c:pt idx="109">
                  <c:v>43132</c:v>
                </c:pt>
                <c:pt idx="110">
                  <c:v>43160</c:v>
                </c:pt>
                <c:pt idx="111">
                  <c:v>43191</c:v>
                </c:pt>
                <c:pt idx="112">
                  <c:v>43221</c:v>
                </c:pt>
                <c:pt idx="113">
                  <c:v>43252</c:v>
                </c:pt>
                <c:pt idx="114">
                  <c:v>43282</c:v>
                </c:pt>
                <c:pt idx="115">
                  <c:v>43313</c:v>
                </c:pt>
                <c:pt idx="116">
                  <c:v>43344</c:v>
                </c:pt>
                <c:pt idx="117">
                  <c:v>43374</c:v>
                </c:pt>
                <c:pt idx="118">
                  <c:v>43405</c:v>
                </c:pt>
                <c:pt idx="119">
                  <c:v>43435</c:v>
                </c:pt>
              </c:numCache>
            </c:numRef>
          </c:cat>
          <c:val>
            <c:numRef>
              <c:f>'Fig22'!$B$28:$B$147</c:f>
              <c:numCache>
                <c:formatCode>0</c:formatCode>
                <c:ptCount val="120"/>
                <c:pt idx="0">
                  <c:v>156.07523900000001</c:v>
                </c:pt>
                <c:pt idx="1">
                  <c:v>160.60079899999999</c:v>
                </c:pt>
                <c:pt idx="2">
                  <c:v>174.222814</c:v>
                </c:pt>
                <c:pt idx="3">
                  <c:v>185.790344</c:v>
                </c:pt>
                <c:pt idx="4">
                  <c:v>195.10340199999999</c:v>
                </c:pt>
                <c:pt idx="5">
                  <c:v>195.65583699999999</c:v>
                </c:pt>
                <c:pt idx="6">
                  <c:v>193.562749</c:v>
                </c:pt>
                <c:pt idx="7">
                  <c:v>191.53170600000001</c:v>
                </c:pt>
                <c:pt idx="8">
                  <c:v>197.20809600000001</c:v>
                </c:pt>
                <c:pt idx="9">
                  <c:v>199.476596</c:v>
                </c:pt>
                <c:pt idx="10">
                  <c:v>203.76502300000001</c:v>
                </c:pt>
                <c:pt idx="11">
                  <c:v>189.46676099999999</c:v>
                </c:pt>
                <c:pt idx="12">
                  <c:v>178.09109699999999</c:v>
                </c:pt>
                <c:pt idx="13">
                  <c:v>171.025848</c:v>
                </c:pt>
                <c:pt idx="14">
                  <c:v>177.74158700000001</c:v>
                </c:pt>
                <c:pt idx="15">
                  <c:v>189.26026899999999</c:v>
                </c:pt>
                <c:pt idx="16">
                  <c:v>191.66898599999999</c:v>
                </c:pt>
                <c:pt idx="17">
                  <c:v>181.489676</c:v>
                </c:pt>
                <c:pt idx="18">
                  <c:v>169.50435999999999</c:v>
                </c:pt>
                <c:pt idx="19">
                  <c:v>159.98734400000001</c:v>
                </c:pt>
                <c:pt idx="20">
                  <c:v>163.77565100000001</c:v>
                </c:pt>
                <c:pt idx="21">
                  <c:v>175.68646699999999</c:v>
                </c:pt>
                <c:pt idx="22">
                  <c:v>183.388507</c:v>
                </c:pt>
                <c:pt idx="23">
                  <c:v>174.91726</c:v>
                </c:pt>
                <c:pt idx="24">
                  <c:v>164.57453000000001</c:v>
                </c:pt>
                <c:pt idx="25">
                  <c:v>161.06355400000001</c:v>
                </c:pt>
                <c:pt idx="26">
                  <c:v>166.255223</c:v>
                </c:pt>
                <c:pt idx="27">
                  <c:v>173.42745400000001</c:v>
                </c:pt>
                <c:pt idx="28">
                  <c:v>174.09295800000001</c:v>
                </c:pt>
                <c:pt idx="29">
                  <c:v>165.14904999999999</c:v>
                </c:pt>
                <c:pt idx="30">
                  <c:v>147.296233</c:v>
                </c:pt>
                <c:pt idx="31">
                  <c:v>138.52697699999999</c:v>
                </c:pt>
                <c:pt idx="32">
                  <c:v>143.710892</c:v>
                </c:pt>
                <c:pt idx="33">
                  <c:v>156.195866</c:v>
                </c:pt>
                <c:pt idx="34">
                  <c:v>167.754198</c:v>
                </c:pt>
                <c:pt idx="35">
                  <c:v>172.38668000000001</c:v>
                </c:pt>
                <c:pt idx="36">
                  <c:v>180.091309</c:v>
                </c:pt>
                <c:pt idx="37">
                  <c:v>186.86552</c:v>
                </c:pt>
                <c:pt idx="38">
                  <c:v>195.37981099999999</c:v>
                </c:pt>
                <c:pt idx="39">
                  <c:v>202.26539299999999</c:v>
                </c:pt>
                <c:pt idx="40">
                  <c:v>203.13744500000001</c:v>
                </c:pt>
                <c:pt idx="41">
                  <c:v>197.92399</c:v>
                </c:pt>
                <c:pt idx="42">
                  <c:v>183.95845399999999</c:v>
                </c:pt>
                <c:pt idx="43">
                  <c:v>178.536947</c:v>
                </c:pt>
                <c:pt idx="44">
                  <c:v>182.01965100000001</c:v>
                </c:pt>
                <c:pt idx="45">
                  <c:v>186.39613399999999</c:v>
                </c:pt>
                <c:pt idx="46">
                  <c:v>188.291324</c:v>
                </c:pt>
                <c:pt idx="47">
                  <c:v>185.11583300000001</c:v>
                </c:pt>
                <c:pt idx="48">
                  <c:v>178.85896299999999</c:v>
                </c:pt>
                <c:pt idx="49">
                  <c:v>175.56505300000001</c:v>
                </c:pt>
                <c:pt idx="50">
                  <c:v>171.73636999999999</c:v>
                </c:pt>
                <c:pt idx="51">
                  <c:v>173.014216</c:v>
                </c:pt>
                <c:pt idx="52">
                  <c:v>177.17407700000001</c:v>
                </c:pt>
                <c:pt idx="53">
                  <c:v>171.12356399999999</c:v>
                </c:pt>
                <c:pt idx="54">
                  <c:v>160.019272</c:v>
                </c:pt>
                <c:pt idx="55">
                  <c:v>154.567047</c:v>
                </c:pt>
                <c:pt idx="56">
                  <c:v>152.693941</c:v>
                </c:pt>
                <c:pt idx="57">
                  <c:v>154.19420600000001</c:v>
                </c:pt>
                <c:pt idx="58">
                  <c:v>156.24880999999999</c:v>
                </c:pt>
                <c:pt idx="59">
                  <c:v>147.88424699999999</c:v>
                </c:pt>
                <c:pt idx="60">
                  <c:v>133.70472699999999</c:v>
                </c:pt>
                <c:pt idx="61">
                  <c:v>119.90428300000001</c:v>
                </c:pt>
                <c:pt idx="62">
                  <c:v>118.260238</c:v>
                </c:pt>
                <c:pt idx="63">
                  <c:v>128.92501799999999</c:v>
                </c:pt>
                <c:pt idx="64">
                  <c:v>136.92056299999999</c:v>
                </c:pt>
                <c:pt idx="65">
                  <c:v>133.479434</c:v>
                </c:pt>
                <c:pt idx="66">
                  <c:v>125.869913</c:v>
                </c:pt>
                <c:pt idx="67">
                  <c:v>121.36913199999999</c:v>
                </c:pt>
                <c:pt idx="68">
                  <c:v>124.54611800000001</c:v>
                </c:pt>
                <c:pt idx="69">
                  <c:v>136.96425400000001</c:v>
                </c:pt>
                <c:pt idx="70">
                  <c:v>142.59539599999999</c:v>
                </c:pt>
                <c:pt idx="71">
                  <c:v>151.54845399999999</c:v>
                </c:pt>
                <c:pt idx="72">
                  <c:v>154.389578</c:v>
                </c:pt>
                <c:pt idx="73">
                  <c:v>149.07128700000001</c:v>
                </c:pt>
                <c:pt idx="74">
                  <c:v>154.346698</c:v>
                </c:pt>
                <c:pt idx="75">
                  <c:v>167.06340900000001</c:v>
                </c:pt>
                <c:pt idx="76">
                  <c:v>172.809335</c:v>
                </c:pt>
                <c:pt idx="77">
                  <c:v>166.43659700000001</c:v>
                </c:pt>
                <c:pt idx="78">
                  <c:v>157.93807699999999</c:v>
                </c:pt>
                <c:pt idx="79">
                  <c:v>155.95185499999999</c:v>
                </c:pt>
                <c:pt idx="80">
                  <c:v>162.108619</c:v>
                </c:pt>
                <c:pt idx="81">
                  <c:v>175.587987</c:v>
                </c:pt>
                <c:pt idx="82">
                  <c:v>188.594571</c:v>
                </c:pt>
                <c:pt idx="83">
                  <c:v>195.54803699999999</c:v>
                </c:pt>
                <c:pt idx="84">
                  <c:v>187.56994399999999</c:v>
                </c:pt>
                <c:pt idx="85">
                  <c:v>187.570987</c:v>
                </c:pt>
                <c:pt idx="86">
                  <c:v>192.248107</c:v>
                </c:pt>
                <c:pt idx="87">
                  <c:v>194.004041</c:v>
                </c:pt>
                <c:pt idx="88">
                  <c:v>193.41173000000001</c:v>
                </c:pt>
                <c:pt idx="89">
                  <c:v>183.11543</c:v>
                </c:pt>
                <c:pt idx="90">
                  <c:v>169.44142099999999</c:v>
                </c:pt>
                <c:pt idx="91">
                  <c:v>160.42847599999999</c:v>
                </c:pt>
                <c:pt idx="92">
                  <c:v>158.16926100000001</c:v>
                </c:pt>
                <c:pt idx="93">
                  <c:v>163.47406100000001</c:v>
                </c:pt>
                <c:pt idx="94">
                  <c:v>172.13907900000001</c:v>
                </c:pt>
                <c:pt idx="95">
                  <c:v>170.00460000000001</c:v>
                </c:pt>
                <c:pt idx="96">
                  <c:v>168.32679999999999</c:v>
                </c:pt>
                <c:pt idx="97">
                  <c:v>168.2518</c:v>
                </c:pt>
                <c:pt idx="98">
                  <c:v>175.32650000000001</c:v>
                </c:pt>
                <c:pt idx="99">
                  <c:v>175.64930000000001</c:v>
                </c:pt>
                <c:pt idx="100">
                  <c:v>176.6497</c:v>
                </c:pt>
                <c:pt idx="101">
                  <c:v>170.07380000000001</c:v>
                </c:pt>
                <c:pt idx="102">
                  <c:v>160.655</c:v>
                </c:pt>
                <c:pt idx="103">
                  <c:v>154.85669999999999</c:v>
                </c:pt>
                <c:pt idx="104">
                  <c:v>152.56030000000001</c:v>
                </c:pt>
                <c:pt idx="105">
                  <c:v>156.22819999999999</c:v>
                </c:pt>
                <c:pt idx="106">
                  <c:v>160.25399999999999</c:v>
                </c:pt>
                <c:pt idx="107">
                  <c:v>156.31299999999999</c:v>
                </c:pt>
                <c:pt idx="108">
                  <c:v>150.53620000000001</c:v>
                </c:pt>
                <c:pt idx="109">
                  <c:v>149.57079999999999</c:v>
                </c:pt>
                <c:pt idx="110">
                  <c:v>156.16820000000001</c:v>
                </c:pt>
                <c:pt idx="111">
                  <c:v>156.9675</c:v>
                </c:pt>
                <c:pt idx="112">
                  <c:v>158.2662</c:v>
                </c:pt>
                <c:pt idx="113">
                  <c:v>152.9802</c:v>
                </c:pt>
                <c:pt idx="114">
                  <c:v>144.84289999999999</c:v>
                </c:pt>
                <c:pt idx="115">
                  <c:v>139.81909999999999</c:v>
                </c:pt>
                <c:pt idx="116">
                  <c:v>137.38900000000001</c:v>
                </c:pt>
                <c:pt idx="117">
                  <c:v>141.71530000000001</c:v>
                </c:pt>
                <c:pt idx="118">
                  <c:v>146.49299999999999</c:v>
                </c:pt>
                <c:pt idx="119">
                  <c:v>148.7978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083856"/>
        <c:axId val="581084416"/>
      </c:lineChart>
      <c:scatterChart>
        <c:scatterStyle val="lineMarker"/>
        <c:varyColors val="0"/>
        <c:ser>
          <c:idx val="3"/>
          <c:order val="3"/>
          <c:tx>
            <c:strRef>
              <c:f>'Fig22'!$B$151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5.2745845793666039E-3"/>
                  <c:y val="2.8870969018319946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'Fig22'!$A$152:$A$153</c:f>
              <c:numCache>
                <c:formatCode>General</c:formatCode>
                <c:ptCount val="2"/>
                <c:pt idx="0">
                  <c:v>97</c:v>
                </c:pt>
                <c:pt idx="1">
                  <c:v>97</c:v>
                </c:pt>
              </c:numCache>
            </c:numRef>
          </c:xVal>
          <c:yVal>
            <c:numRef>
              <c:f>'Fig22'!$B$152:$B$153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084976"/>
        <c:axId val="581085536"/>
      </c:scatterChart>
      <c:dateAx>
        <c:axId val="581083856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>
            <a:solidFill>
              <a:schemeClr val="tx1"/>
            </a:solidFill>
          </a:ln>
        </c:spPr>
        <c:crossAx val="581084416"/>
        <c:crosses val="autoZero"/>
        <c:auto val="0"/>
        <c:lblOffset val="100"/>
        <c:baseTimeUnit val="months"/>
        <c:majorUnit val="24"/>
        <c:majorTimeUnit val="months"/>
        <c:minorUnit val="1"/>
        <c:minorTimeUnit val="months"/>
      </c:dateAx>
      <c:valAx>
        <c:axId val="581084416"/>
        <c:scaling>
          <c:orientation val="minMax"/>
          <c:max val="25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spPr>
          <a:ln>
            <a:noFill/>
          </a:ln>
        </c:spPr>
        <c:crossAx val="581083856"/>
        <c:crosses val="autoZero"/>
        <c:crossBetween val="between"/>
        <c:majorUnit val="25"/>
        <c:minorUnit val="5"/>
      </c:valAx>
      <c:valAx>
        <c:axId val="581084976"/>
        <c:scaling>
          <c:orientation val="minMax"/>
          <c:max val="120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581085536"/>
        <c:crosses val="max"/>
        <c:crossBetween val="midCat"/>
      </c:valAx>
      <c:valAx>
        <c:axId val="58108553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581084976"/>
        <c:crosses val="max"/>
        <c:crossBetween val="midCat"/>
      </c:valAx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U.S. electricity consumption</a:t>
            </a:r>
          </a:p>
          <a:p>
            <a:pPr algn="l">
              <a:defRPr/>
            </a:pPr>
            <a:r>
              <a:rPr lang="en-US" sz="1000" b="0"/>
              <a:t>million kilowatthours per day (kWh/d)</a:t>
            </a:r>
          </a:p>
        </c:rich>
      </c:tx>
      <c:layout>
        <c:manualLayout>
          <c:xMode val="edge"/>
          <c:yMode val="edge"/>
          <c:x val="1.0897418310516063E-2"/>
          <c:y val="2.36531084502011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79982989931137"/>
          <c:y val="0.18176582956716208"/>
          <c:w val="0.81978709978325859"/>
          <c:h val="0.48126201680411251"/>
        </c:manualLayout>
      </c:layout>
      <c:barChart>
        <c:barDir val="col"/>
        <c:grouping val="clustered"/>
        <c:varyColors val="0"/>
        <c:ser>
          <c:idx val="2"/>
          <c:order val="2"/>
          <c:tx>
            <c:v>Residential (right axis)</c:v>
          </c:tx>
          <c:spPr>
            <a:solidFill>
              <a:schemeClr val="accent1"/>
            </a:solidFill>
            <a:ln>
              <a:noFill/>
            </a:ln>
          </c:spPr>
          <c:invertIfNegative val="0"/>
          <c:cat>
            <c:numRef>
              <c:f>'Fig23'!$J$26:$M$26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'Fig23'!$J$27:$M$27</c:f>
              <c:numCache>
                <c:formatCode>0.0</c:formatCode>
                <c:ptCount val="4"/>
                <c:pt idx="0">
                  <c:v>-8.5255129000001943</c:v>
                </c:pt>
                <c:pt idx="1">
                  <c:v>0.43038200000046345</c:v>
                </c:pt>
                <c:pt idx="2">
                  <c:v>-26.670566199999939</c:v>
                </c:pt>
                <c:pt idx="3">
                  <c:v>61.781697199999599</c:v>
                </c:pt>
              </c:numCache>
            </c:numRef>
          </c:val>
        </c:ser>
        <c:ser>
          <c:idx val="3"/>
          <c:order val="3"/>
          <c:tx>
            <c:v>Commercial and transportation (right axis)</c:v>
          </c:tx>
          <c:spPr>
            <a:solidFill>
              <a:schemeClr val="accent4"/>
            </a:solidFill>
            <a:ln>
              <a:noFill/>
            </a:ln>
          </c:spPr>
          <c:invertIfNegative val="0"/>
          <c:cat>
            <c:numRef>
              <c:f>'Fig23'!$J$26:$M$26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'Fig23'!$J$29:$M$29</c:f>
              <c:numCache>
                <c:formatCode>0.0</c:formatCode>
                <c:ptCount val="4"/>
                <c:pt idx="0">
                  <c:v>23.211891952000315</c:v>
                </c:pt>
                <c:pt idx="1">
                  <c:v>-7.5302366430000802</c:v>
                </c:pt>
                <c:pt idx="2">
                  <c:v>10.707891360000303</c:v>
                </c:pt>
                <c:pt idx="3">
                  <c:v>31.874305665999145</c:v>
                </c:pt>
              </c:numCache>
            </c:numRef>
          </c:val>
        </c:ser>
        <c:ser>
          <c:idx val="4"/>
          <c:order val="4"/>
          <c:tx>
            <c:v>Industrial (right axis)</c:v>
          </c:tx>
          <c:spPr>
            <a:solidFill>
              <a:schemeClr val="accent3"/>
            </a:solidFill>
            <a:ln>
              <a:noFill/>
            </a:ln>
          </c:spPr>
          <c:invertIfNegative val="0"/>
          <c:cat>
            <c:numRef>
              <c:f>'Fig23'!$J$26:$M$26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'Fig23'!$J$28:$M$28</c:f>
              <c:numCache>
                <c:formatCode>0.0</c:formatCode>
                <c:ptCount val="4"/>
                <c:pt idx="0">
                  <c:v>-30.32439979999981</c:v>
                </c:pt>
                <c:pt idx="1">
                  <c:v>-130.11940179999965</c:v>
                </c:pt>
                <c:pt idx="2">
                  <c:v>107.97347319999972</c:v>
                </c:pt>
                <c:pt idx="3">
                  <c:v>12.256350699999984</c:v>
                </c:pt>
              </c:numCache>
            </c:numRef>
          </c:val>
        </c:ser>
        <c:ser>
          <c:idx val="5"/>
          <c:order val="5"/>
          <c:tx>
            <c:v>Direct use (right axis)</c:v>
          </c:tx>
          <c:spPr>
            <a:solidFill>
              <a:schemeClr val="accent2"/>
            </a:solidFill>
            <a:ln>
              <a:noFill/>
            </a:ln>
          </c:spPr>
          <c:invertIfNegative val="0"/>
          <c:cat>
            <c:numRef>
              <c:f>'Fig23'!$J$26:$M$26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'Fig23'!$J$30:$M$30</c:f>
              <c:numCache>
                <c:formatCode>0.0</c:formatCode>
                <c:ptCount val="4"/>
                <c:pt idx="0">
                  <c:v>4.1322238900000343</c:v>
                </c:pt>
                <c:pt idx="1">
                  <c:v>3.4710961000000111</c:v>
                </c:pt>
                <c:pt idx="2">
                  <c:v>5.1780284199999755</c:v>
                </c:pt>
                <c:pt idx="3">
                  <c:v>0.37752470999998877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1093376"/>
        <c:axId val="581093936"/>
      </c:barChart>
      <c:lineChart>
        <c:grouping val="standard"/>
        <c:varyColors val="0"/>
        <c:ser>
          <c:idx val="0"/>
          <c:order val="0"/>
          <c:tx>
            <c:v>Total consumption (left axis)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'Fig23'!$B$37:$B$84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'Fig23'!$C$37:$C$84</c:f>
              <c:numCache>
                <c:formatCode>#,##0</c:formatCode>
                <c:ptCount val="48"/>
                <c:pt idx="0">
                  <c:v>11025.380014999999</c:v>
                </c:pt>
                <c:pt idx="1">
                  <c:v>11335.338180000001</c:v>
                </c:pt>
                <c:pt idx="2">
                  <c:v>10205.472476000001</c:v>
                </c:pt>
                <c:pt idx="3">
                  <c:v>9534.5685138999997</c:v>
                </c:pt>
                <c:pt idx="4">
                  <c:v>9651.0457009999991</c:v>
                </c:pt>
                <c:pt idx="5">
                  <c:v>11273.426138999999</c:v>
                </c:pt>
                <c:pt idx="6">
                  <c:v>12122.411796</c:v>
                </c:pt>
                <c:pt idx="7">
                  <c:v>12085.482866</c:v>
                </c:pt>
                <c:pt idx="8">
                  <c:v>11496.908665999999</c:v>
                </c:pt>
                <c:pt idx="9">
                  <c:v>9919.637584600001</c:v>
                </c:pt>
                <c:pt idx="10">
                  <c:v>9583.6802976000017</c:v>
                </c:pt>
                <c:pt idx="11">
                  <c:v>9991.4585238</c:v>
                </c:pt>
                <c:pt idx="12">
                  <c:v>10622.782704000001</c:v>
                </c:pt>
                <c:pt idx="13">
                  <c:v>10502.070145</c:v>
                </c:pt>
                <c:pt idx="14">
                  <c:v>9470.1790547000001</c:v>
                </c:pt>
                <c:pt idx="15">
                  <c:v>9238.1418336999996</c:v>
                </c:pt>
                <c:pt idx="16">
                  <c:v>9428.5696050999995</c:v>
                </c:pt>
                <c:pt idx="17">
                  <c:v>11240.381171999999</c:v>
                </c:pt>
                <c:pt idx="18">
                  <c:v>12247.239718999999</c:v>
                </c:pt>
                <c:pt idx="19">
                  <c:v>12533.381211</c:v>
                </c:pt>
                <c:pt idx="20">
                  <c:v>11465.650189</c:v>
                </c:pt>
                <c:pt idx="21">
                  <c:v>9780.9837611999992</c:v>
                </c:pt>
                <c:pt idx="22">
                  <c:v>9479.5220105000008</c:v>
                </c:pt>
                <c:pt idx="23">
                  <c:v>10546.999894</c:v>
                </c:pt>
                <c:pt idx="24">
                  <c:v>10939.155406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Consumption forecast (left axis)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'Fig23'!$B$37:$B$84</c:f>
              <c:numCache>
                <c:formatCode>mmm\ yyyy</c:formatCode>
                <c:ptCount val="48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</c:numCache>
            </c:numRef>
          </c:cat>
          <c:val>
            <c:numRef>
              <c:f>'Fig23'!$D$37:$D$84</c:f>
              <c:numCache>
                <c:formatCode>#,##0</c:formatCode>
                <c:ptCount val="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10939.155406</c:v>
                </c:pt>
                <c:pt idx="25">
                  <c:v>10585.62</c:v>
                </c:pt>
                <c:pt idx="26">
                  <c:v>9805.7759999999998</c:v>
                </c:pt>
                <c:pt idx="27">
                  <c:v>9459.8340000000007</c:v>
                </c:pt>
                <c:pt idx="28">
                  <c:v>9675.3990000000013</c:v>
                </c:pt>
                <c:pt idx="29">
                  <c:v>11324.43</c:v>
                </c:pt>
                <c:pt idx="30">
                  <c:v>12139.49</c:v>
                </c:pt>
                <c:pt idx="31">
                  <c:v>12352.61</c:v>
                </c:pt>
                <c:pt idx="32">
                  <c:v>11281.359999999999</c:v>
                </c:pt>
                <c:pt idx="33">
                  <c:v>9812.4480000000003</c:v>
                </c:pt>
                <c:pt idx="34">
                  <c:v>9689.0929999999989</c:v>
                </c:pt>
                <c:pt idx="35">
                  <c:v>10652.26</c:v>
                </c:pt>
                <c:pt idx="36">
                  <c:v>11303.22</c:v>
                </c:pt>
                <c:pt idx="37">
                  <c:v>10811.56</c:v>
                </c:pt>
                <c:pt idx="38">
                  <c:v>9855.7400000000016</c:v>
                </c:pt>
                <c:pt idx="39">
                  <c:v>9516.89</c:v>
                </c:pt>
                <c:pt idx="40">
                  <c:v>9741.4310000000005</c:v>
                </c:pt>
                <c:pt idx="41">
                  <c:v>11399.16</c:v>
                </c:pt>
                <c:pt idx="42">
                  <c:v>12225.45</c:v>
                </c:pt>
                <c:pt idx="43">
                  <c:v>12447.720000000001</c:v>
                </c:pt>
                <c:pt idx="44">
                  <c:v>11360.369999999999</c:v>
                </c:pt>
                <c:pt idx="45">
                  <c:v>9872.469000000001</c:v>
                </c:pt>
                <c:pt idx="46">
                  <c:v>9744.5010000000002</c:v>
                </c:pt>
                <c:pt idx="47">
                  <c:v>10720.91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092256"/>
        <c:axId val="581092816"/>
      </c:lineChart>
      <c:dateAx>
        <c:axId val="581092256"/>
        <c:scaling>
          <c:orientation val="minMax"/>
        </c:scaling>
        <c:delete val="0"/>
        <c:axPos val="b"/>
        <c:numFmt formatCode="mmm\ yyyy" sourceLinked="1"/>
        <c:majorTickMark val="cross"/>
        <c:minorTickMark val="out"/>
        <c:tickLblPos val="none"/>
        <c:spPr>
          <a:ln>
            <a:solidFill>
              <a:schemeClr val="tx1"/>
            </a:solidFill>
          </a:ln>
        </c:spPr>
        <c:crossAx val="581092816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5810928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noFill/>
          </a:ln>
        </c:spPr>
        <c:crossAx val="581092256"/>
        <c:crosses val="autoZero"/>
        <c:crossBetween val="between"/>
      </c:valAx>
      <c:catAx>
        <c:axId val="58109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581093936"/>
        <c:crossesAt val="0"/>
        <c:auto val="1"/>
        <c:lblAlgn val="ctr"/>
        <c:lblOffset val="100"/>
        <c:noMultiLvlLbl val="0"/>
      </c:catAx>
      <c:valAx>
        <c:axId val="581093936"/>
        <c:scaling>
          <c:orientation val="minMax"/>
          <c:max val="200"/>
          <c:min val="-150"/>
        </c:scaling>
        <c:delete val="0"/>
        <c:axPos val="r"/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581093376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4.8603985477425081E-2"/>
          <c:y val="0.75143953159701204"/>
          <c:w val="0.88379867046535165"/>
          <c:h val="0.159290511914357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U.S. residential electricity price</a:t>
            </a:r>
          </a:p>
          <a:p>
            <a:pPr algn="l">
              <a:defRPr/>
            </a:pPr>
            <a:r>
              <a:rPr lang="en-US" sz="1000" b="0"/>
              <a:t>cents per kilowatthour</a:t>
            </a:r>
          </a:p>
        </c:rich>
      </c:tx>
      <c:layout>
        <c:manualLayout>
          <c:xMode val="edge"/>
          <c:yMode val="edge"/>
          <c:x val="9.876543209877511E-3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315656055818447E-2"/>
          <c:y val="0.17117395828480017"/>
          <c:w val="0.86510278095579929"/>
          <c:h val="0.53172964326204863"/>
        </c:manualLayout>
      </c:layout>
      <c:barChart>
        <c:barDir val="col"/>
        <c:grouping val="clustered"/>
        <c:varyColors val="0"/>
        <c:ser>
          <c:idx val="2"/>
          <c:order val="2"/>
          <c:tx>
            <c:v>Annual growth (right axis)</c:v>
          </c:tx>
          <c:spPr>
            <a:solidFill>
              <a:schemeClr val="accent3"/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1.57790927021696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3228803716608595E-3"/>
                  <c:y val="2.30660516547857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2.3228803716608595E-3"/>
                  <c:y val="1.18343195266272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8.5171296388147688E-17"/>
                  <c:y val="1.97241764897730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0"/>
                  <c:y val="1.18343195266272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8992747857737319E-3"/>
                  <c:y val="-3.1061206106705528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'Fig24'!$E$29:$E$41</c:f>
              <c:numCache>
                <c:formatCode>General</c:formatCod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cat>
          <c:val>
            <c:numRef>
              <c:f>'Fig24'!$G$29:$G$41</c:f>
              <c:numCache>
                <c:formatCode>0.0%</c:formatCode>
                <c:ptCount val="13"/>
                <c:pt idx="0">
                  <c:v>0.10343971841647726</c:v>
                </c:pt>
                <c:pt idx="1">
                  <c:v>2.3869585817872352E-2</c:v>
                </c:pt>
                <c:pt idx="2">
                  <c:v>5.7450102599974517E-2</c:v>
                </c:pt>
                <c:pt idx="3">
                  <c:v>2.1741645758544648E-2</c:v>
                </c:pt>
                <c:pt idx="4">
                  <c:v>2.4544324144055718E-3</c:v>
                </c:pt>
                <c:pt idx="5">
                  <c:v>1.5670772339547279E-2</c:v>
                </c:pt>
                <c:pt idx="6">
                  <c:v>1.379288283845459E-2</c:v>
                </c:pt>
                <c:pt idx="7">
                  <c:v>2.0868738840338796E-2</c:v>
                </c:pt>
                <c:pt idx="8">
                  <c:v>3.2291906060659459E-2</c:v>
                </c:pt>
                <c:pt idx="9">
                  <c:v>1.0652888363746671E-2</c:v>
                </c:pt>
                <c:pt idx="10">
                  <c:v>-8.185096142549142E-3</c:v>
                </c:pt>
                <c:pt idx="11">
                  <c:v>3.0257233005399176E-2</c:v>
                </c:pt>
                <c:pt idx="12">
                  <c:v>2.4185998873513137E-2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81099536"/>
        <c:axId val="581100096"/>
      </c:barChart>
      <c:lineChart>
        <c:grouping val="standard"/>
        <c:varyColors val="0"/>
        <c:ser>
          <c:idx val="0"/>
          <c:order val="0"/>
          <c:tx>
            <c:v>Residential electricity price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'Fig24'!$A$28:$A$183</c:f>
              <c:numCache>
                <c:formatCode>mmm\ yyyy</c:formatCode>
                <c:ptCount val="156"/>
                <c:pt idx="0">
                  <c:v>38718</c:v>
                </c:pt>
                <c:pt idx="1">
                  <c:v>38749</c:v>
                </c:pt>
                <c:pt idx="2">
                  <c:v>38777</c:v>
                </c:pt>
                <c:pt idx="3">
                  <c:v>38808</c:v>
                </c:pt>
                <c:pt idx="4">
                  <c:v>38838</c:v>
                </c:pt>
                <c:pt idx="5">
                  <c:v>38869</c:v>
                </c:pt>
                <c:pt idx="6">
                  <c:v>38899</c:v>
                </c:pt>
                <c:pt idx="7">
                  <c:v>38930</c:v>
                </c:pt>
                <c:pt idx="8">
                  <c:v>38961</c:v>
                </c:pt>
                <c:pt idx="9">
                  <c:v>38991</c:v>
                </c:pt>
                <c:pt idx="10">
                  <c:v>39022</c:v>
                </c:pt>
                <c:pt idx="11">
                  <c:v>39052</c:v>
                </c:pt>
                <c:pt idx="12">
                  <c:v>39083</c:v>
                </c:pt>
                <c:pt idx="13">
                  <c:v>39114</c:v>
                </c:pt>
                <c:pt idx="14">
                  <c:v>39142</c:v>
                </c:pt>
                <c:pt idx="15">
                  <c:v>39173</c:v>
                </c:pt>
                <c:pt idx="16">
                  <c:v>39203</c:v>
                </c:pt>
                <c:pt idx="17">
                  <c:v>39234</c:v>
                </c:pt>
                <c:pt idx="18">
                  <c:v>39264</c:v>
                </c:pt>
                <c:pt idx="19">
                  <c:v>39295</c:v>
                </c:pt>
                <c:pt idx="20">
                  <c:v>39326</c:v>
                </c:pt>
                <c:pt idx="21">
                  <c:v>39356</c:v>
                </c:pt>
                <c:pt idx="22">
                  <c:v>39387</c:v>
                </c:pt>
                <c:pt idx="23">
                  <c:v>39417</c:v>
                </c:pt>
                <c:pt idx="24">
                  <c:v>39448</c:v>
                </c:pt>
                <c:pt idx="25">
                  <c:v>39479</c:v>
                </c:pt>
                <c:pt idx="26">
                  <c:v>39508</c:v>
                </c:pt>
                <c:pt idx="27">
                  <c:v>39539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39783</c:v>
                </c:pt>
                <c:pt idx="36">
                  <c:v>39814</c:v>
                </c:pt>
                <c:pt idx="37">
                  <c:v>39845</c:v>
                </c:pt>
                <c:pt idx="38">
                  <c:v>39873</c:v>
                </c:pt>
                <c:pt idx="39">
                  <c:v>39904</c:v>
                </c:pt>
                <c:pt idx="40">
                  <c:v>39934</c:v>
                </c:pt>
                <c:pt idx="41">
                  <c:v>39965</c:v>
                </c:pt>
                <c:pt idx="42">
                  <c:v>39995</c:v>
                </c:pt>
                <c:pt idx="43">
                  <c:v>40026</c:v>
                </c:pt>
                <c:pt idx="44">
                  <c:v>40057</c:v>
                </c:pt>
                <c:pt idx="45">
                  <c:v>40087</c:v>
                </c:pt>
                <c:pt idx="46">
                  <c:v>40118</c:v>
                </c:pt>
                <c:pt idx="47">
                  <c:v>40148</c:v>
                </c:pt>
                <c:pt idx="48">
                  <c:v>40179</c:v>
                </c:pt>
                <c:pt idx="49">
                  <c:v>40210</c:v>
                </c:pt>
                <c:pt idx="50">
                  <c:v>40238</c:v>
                </c:pt>
                <c:pt idx="51">
                  <c:v>40269</c:v>
                </c:pt>
                <c:pt idx="52">
                  <c:v>40299</c:v>
                </c:pt>
                <c:pt idx="53">
                  <c:v>40330</c:v>
                </c:pt>
                <c:pt idx="54">
                  <c:v>40360</c:v>
                </c:pt>
                <c:pt idx="55">
                  <c:v>40391</c:v>
                </c:pt>
                <c:pt idx="56">
                  <c:v>40422</c:v>
                </c:pt>
                <c:pt idx="57">
                  <c:v>40452</c:v>
                </c:pt>
                <c:pt idx="58">
                  <c:v>40483</c:v>
                </c:pt>
                <c:pt idx="59">
                  <c:v>40513</c:v>
                </c:pt>
                <c:pt idx="60">
                  <c:v>40544</c:v>
                </c:pt>
                <c:pt idx="61">
                  <c:v>40575</c:v>
                </c:pt>
                <c:pt idx="62">
                  <c:v>40603</c:v>
                </c:pt>
                <c:pt idx="63">
                  <c:v>40634</c:v>
                </c:pt>
                <c:pt idx="64">
                  <c:v>40664</c:v>
                </c:pt>
                <c:pt idx="65">
                  <c:v>40695</c:v>
                </c:pt>
                <c:pt idx="66">
                  <c:v>40725</c:v>
                </c:pt>
                <c:pt idx="67">
                  <c:v>40756</c:v>
                </c:pt>
                <c:pt idx="68">
                  <c:v>40787</c:v>
                </c:pt>
                <c:pt idx="69">
                  <c:v>40817</c:v>
                </c:pt>
                <c:pt idx="70">
                  <c:v>40848</c:v>
                </c:pt>
                <c:pt idx="71">
                  <c:v>40878</c:v>
                </c:pt>
                <c:pt idx="72">
                  <c:v>40909</c:v>
                </c:pt>
                <c:pt idx="73">
                  <c:v>40940</c:v>
                </c:pt>
                <c:pt idx="74">
                  <c:v>40969</c:v>
                </c:pt>
                <c:pt idx="75">
                  <c:v>41000</c:v>
                </c:pt>
                <c:pt idx="76">
                  <c:v>41030</c:v>
                </c:pt>
                <c:pt idx="77">
                  <c:v>41061</c:v>
                </c:pt>
                <c:pt idx="78">
                  <c:v>41091</c:v>
                </c:pt>
                <c:pt idx="79">
                  <c:v>41122</c:v>
                </c:pt>
                <c:pt idx="80">
                  <c:v>41153</c:v>
                </c:pt>
                <c:pt idx="81">
                  <c:v>41183</c:v>
                </c:pt>
                <c:pt idx="82">
                  <c:v>41214</c:v>
                </c:pt>
                <c:pt idx="83">
                  <c:v>41244</c:v>
                </c:pt>
                <c:pt idx="84">
                  <c:v>41275</c:v>
                </c:pt>
                <c:pt idx="85">
                  <c:v>41306</c:v>
                </c:pt>
                <c:pt idx="86">
                  <c:v>41334</c:v>
                </c:pt>
                <c:pt idx="87">
                  <c:v>41365</c:v>
                </c:pt>
                <c:pt idx="88">
                  <c:v>41395</c:v>
                </c:pt>
                <c:pt idx="89">
                  <c:v>41426</c:v>
                </c:pt>
                <c:pt idx="90">
                  <c:v>41456</c:v>
                </c:pt>
                <c:pt idx="91">
                  <c:v>41487</c:v>
                </c:pt>
                <c:pt idx="92">
                  <c:v>41518</c:v>
                </c:pt>
                <c:pt idx="93">
                  <c:v>41548</c:v>
                </c:pt>
                <c:pt idx="94">
                  <c:v>41579</c:v>
                </c:pt>
                <c:pt idx="95">
                  <c:v>41609</c:v>
                </c:pt>
                <c:pt idx="96">
                  <c:v>41640</c:v>
                </c:pt>
                <c:pt idx="97">
                  <c:v>41671</c:v>
                </c:pt>
                <c:pt idx="98">
                  <c:v>41699</c:v>
                </c:pt>
                <c:pt idx="99">
                  <c:v>41730</c:v>
                </c:pt>
                <c:pt idx="100">
                  <c:v>41760</c:v>
                </c:pt>
                <c:pt idx="101">
                  <c:v>41791</c:v>
                </c:pt>
                <c:pt idx="102">
                  <c:v>41821</c:v>
                </c:pt>
                <c:pt idx="103">
                  <c:v>41852</c:v>
                </c:pt>
                <c:pt idx="104">
                  <c:v>41883</c:v>
                </c:pt>
                <c:pt idx="105">
                  <c:v>41913</c:v>
                </c:pt>
                <c:pt idx="106">
                  <c:v>41944</c:v>
                </c:pt>
                <c:pt idx="107">
                  <c:v>41974</c:v>
                </c:pt>
                <c:pt idx="108">
                  <c:v>42005</c:v>
                </c:pt>
                <c:pt idx="109">
                  <c:v>42036</c:v>
                </c:pt>
                <c:pt idx="110">
                  <c:v>42064</c:v>
                </c:pt>
                <c:pt idx="111">
                  <c:v>42095</c:v>
                </c:pt>
                <c:pt idx="112">
                  <c:v>42125</c:v>
                </c:pt>
                <c:pt idx="113">
                  <c:v>42156</c:v>
                </c:pt>
                <c:pt idx="114">
                  <c:v>42186</c:v>
                </c:pt>
                <c:pt idx="115">
                  <c:v>42217</c:v>
                </c:pt>
                <c:pt idx="116">
                  <c:v>42248</c:v>
                </c:pt>
                <c:pt idx="117">
                  <c:v>42278</c:v>
                </c:pt>
                <c:pt idx="118">
                  <c:v>42309</c:v>
                </c:pt>
                <c:pt idx="119">
                  <c:v>42339</c:v>
                </c:pt>
                <c:pt idx="120">
                  <c:v>42370</c:v>
                </c:pt>
                <c:pt idx="121">
                  <c:v>42401</c:v>
                </c:pt>
                <c:pt idx="122">
                  <c:v>42430</c:v>
                </c:pt>
                <c:pt idx="123">
                  <c:v>42461</c:v>
                </c:pt>
                <c:pt idx="124">
                  <c:v>42491</c:v>
                </c:pt>
                <c:pt idx="125">
                  <c:v>42522</c:v>
                </c:pt>
                <c:pt idx="126">
                  <c:v>42552</c:v>
                </c:pt>
                <c:pt idx="127">
                  <c:v>42583</c:v>
                </c:pt>
                <c:pt idx="128">
                  <c:v>42614</c:v>
                </c:pt>
                <c:pt idx="129">
                  <c:v>42644</c:v>
                </c:pt>
                <c:pt idx="130">
                  <c:v>42675</c:v>
                </c:pt>
                <c:pt idx="131">
                  <c:v>42705</c:v>
                </c:pt>
                <c:pt idx="132">
                  <c:v>42736</c:v>
                </c:pt>
                <c:pt idx="133">
                  <c:v>42767</c:v>
                </c:pt>
                <c:pt idx="134">
                  <c:v>42795</c:v>
                </c:pt>
                <c:pt idx="135">
                  <c:v>42826</c:v>
                </c:pt>
                <c:pt idx="136">
                  <c:v>42856</c:v>
                </c:pt>
                <c:pt idx="137">
                  <c:v>42887</c:v>
                </c:pt>
                <c:pt idx="138">
                  <c:v>42917</c:v>
                </c:pt>
                <c:pt idx="139">
                  <c:v>42948</c:v>
                </c:pt>
                <c:pt idx="140">
                  <c:v>42979</c:v>
                </c:pt>
                <c:pt idx="141">
                  <c:v>43009</c:v>
                </c:pt>
                <c:pt idx="142">
                  <c:v>43040</c:v>
                </c:pt>
                <c:pt idx="143">
                  <c:v>43070</c:v>
                </c:pt>
                <c:pt idx="144">
                  <c:v>43101</c:v>
                </c:pt>
                <c:pt idx="145">
                  <c:v>43132</c:v>
                </c:pt>
                <c:pt idx="146">
                  <c:v>43160</c:v>
                </c:pt>
                <c:pt idx="147">
                  <c:v>43191</c:v>
                </c:pt>
                <c:pt idx="148">
                  <c:v>43221</c:v>
                </c:pt>
                <c:pt idx="149">
                  <c:v>43252</c:v>
                </c:pt>
                <c:pt idx="150">
                  <c:v>43282</c:v>
                </c:pt>
                <c:pt idx="151">
                  <c:v>43313</c:v>
                </c:pt>
                <c:pt idx="152">
                  <c:v>43344</c:v>
                </c:pt>
                <c:pt idx="153">
                  <c:v>43374</c:v>
                </c:pt>
                <c:pt idx="154">
                  <c:v>43405</c:v>
                </c:pt>
                <c:pt idx="155">
                  <c:v>43435</c:v>
                </c:pt>
              </c:numCache>
            </c:numRef>
          </c:cat>
          <c:val>
            <c:numRef>
              <c:f>'Fig24'!$B$28:$B$183</c:f>
              <c:numCache>
                <c:formatCode>#,##0.00</c:formatCode>
                <c:ptCount val="156"/>
                <c:pt idx="0">
                  <c:v>9.5500000000000007</c:v>
                </c:pt>
                <c:pt idx="1">
                  <c:v>9.8000000000000007</c:v>
                </c:pt>
                <c:pt idx="2">
                  <c:v>9.8699999999999992</c:v>
                </c:pt>
                <c:pt idx="3">
                  <c:v>10.32</c:v>
                </c:pt>
                <c:pt idx="4">
                  <c:v>10.61</c:v>
                </c:pt>
                <c:pt idx="5">
                  <c:v>10.85</c:v>
                </c:pt>
                <c:pt idx="6">
                  <c:v>10.96</c:v>
                </c:pt>
                <c:pt idx="7">
                  <c:v>10.94</c:v>
                </c:pt>
                <c:pt idx="8">
                  <c:v>10.94</c:v>
                </c:pt>
                <c:pt idx="9">
                  <c:v>10.58</c:v>
                </c:pt>
                <c:pt idx="10">
                  <c:v>10.18</c:v>
                </c:pt>
                <c:pt idx="11">
                  <c:v>9.84</c:v>
                </c:pt>
                <c:pt idx="12">
                  <c:v>10.06</c:v>
                </c:pt>
                <c:pt idx="13">
                  <c:v>9.89</c:v>
                </c:pt>
                <c:pt idx="14">
                  <c:v>10.27</c:v>
                </c:pt>
                <c:pt idx="15">
                  <c:v>10.63</c:v>
                </c:pt>
                <c:pt idx="16">
                  <c:v>10.77</c:v>
                </c:pt>
                <c:pt idx="17">
                  <c:v>11.09</c:v>
                </c:pt>
                <c:pt idx="18">
                  <c:v>11.07</c:v>
                </c:pt>
                <c:pt idx="19">
                  <c:v>11.07</c:v>
                </c:pt>
                <c:pt idx="20">
                  <c:v>10.96</c:v>
                </c:pt>
                <c:pt idx="21">
                  <c:v>10.82</c:v>
                </c:pt>
                <c:pt idx="22">
                  <c:v>10.7</c:v>
                </c:pt>
                <c:pt idx="23">
                  <c:v>10.33</c:v>
                </c:pt>
                <c:pt idx="24">
                  <c:v>10.14</c:v>
                </c:pt>
                <c:pt idx="25">
                  <c:v>10.16</c:v>
                </c:pt>
                <c:pt idx="26">
                  <c:v>10.45</c:v>
                </c:pt>
                <c:pt idx="27">
                  <c:v>10.93</c:v>
                </c:pt>
                <c:pt idx="28">
                  <c:v>11.4</c:v>
                </c:pt>
                <c:pt idx="29">
                  <c:v>11.77</c:v>
                </c:pt>
                <c:pt idx="30">
                  <c:v>12.07</c:v>
                </c:pt>
                <c:pt idx="31">
                  <c:v>12.09</c:v>
                </c:pt>
                <c:pt idx="32">
                  <c:v>11.92</c:v>
                </c:pt>
                <c:pt idx="33">
                  <c:v>11.81</c:v>
                </c:pt>
                <c:pt idx="34">
                  <c:v>11.42</c:v>
                </c:pt>
                <c:pt idx="35">
                  <c:v>10.86</c:v>
                </c:pt>
                <c:pt idx="36">
                  <c:v>10.98</c:v>
                </c:pt>
                <c:pt idx="37">
                  <c:v>11.18</c:v>
                </c:pt>
                <c:pt idx="38">
                  <c:v>11.28</c:v>
                </c:pt>
                <c:pt idx="39">
                  <c:v>11.5</c:v>
                </c:pt>
                <c:pt idx="40">
                  <c:v>11.78</c:v>
                </c:pt>
                <c:pt idx="41">
                  <c:v>11.81</c:v>
                </c:pt>
                <c:pt idx="42">
                  <c:v>11.85</c:v>
                </c:pt>
                <c:pt idx="43">
                  <c:v>11.94</c:v>
                </c:pt>
                <c:pt idx="44">
                  <c:v>11.96</c:v>
                </c:pt>
                <c:pt idx="45">
                  <c:v>11.65</c:v>
                </c:pt>
                <c:pt idx="46">
                  <c:v>11.26</c:v>
                </c:pt>
                <c:pt idx="47">
                  <c:v>10.9</c:v>
                </c:pt>
                <c:pt idx="48">
                  <c:v>10.49</c:v>
                </c:pt>
                <c:pt idx="49">
                  <c:v>10.89</c:v>
                </c:pt>
                <c:pt idx="50">
                  <c:v>11.11</c:v>
                </c:pt>
                <c:pt idx="51">
                  <c:v>11.71</c:v>
                </c:pt>
                <c:pt idx="52">
                  <c:v>11.91</c:v>
                </c:pt>
                <c:pt idx="53">
                  <c:v>11.91</c:v>
                </c:pt>
                <c:pt idx="54">
                  <c:v>12.04</c:v>
                </c:pt>
                <c:pt idx="55">
                  <c:v>12.03</c:v>
                </c:pt>
                <c:pt idx="56">
                  <c:v>11.95</c:v>
                </c:pt>
                <c:pt idx="57">
                  <c:v>11.86</c:v>
                </c:pt>
                <c:pt idx="58">
                  <c:v>11.62</c:v>
                </c:pt>
                <c:pt idx="59">
                  <c:v>11.06</c:v>
                </c:pt>
                <c:pt idx="60">
                  <c:v>10.87</c:v>
                </c:pt>
                <c:pt idx="61">
                  <c:v>11.06</c:v>
                </c:pt>
                <c:pt idx="62">
                  <c:v>11.52</c:v>
                </c:pt>
                <c:pt idx="63">
                  <c:v>11.67</c:v>
                </c:pt>
                <c:pt idx="64">
                  <c:v>11.93</c:v>
                </c:pt>
                <c:pt idx="65">
                  <c:v>11.97</c:v>
                </c:pt>
                <c:pt idx="66">
                  <c:v>12.09</c:v>
                </c:pt>
                <c:pt idx="67">
                  <c:v>12.09</c:v>
                </c:pt>
                <c:pt idx="68">
                  <c:v>12.17</c:v>
                </c:pt>
                <c:pt idx="69">
                  <c:v>12.08</c:v>
                </c:pt>
                <c:pt idx="70">
                  <c:v>11.78</c:v>
                </c:pt>
                <c:pt idx="71">
                  <c:v>11.4</c:v>
                </c:pt>
                <c:pt idx="72">
                  <c:v>11.41</c:v>
                </c:pt>
                <c:pt idx="73">
                  <c:v>11.51</c:v>
                </c:pt>
                <c:pt idx="74">
                  <c:v>11.7</c:v>
                </c:pt>
                <c:pt idx="75">
                  <c:v>11.92</c:v>
                </c:pt>
                <c:pt idx="76">
                  <c:v>11.9</c:v>
                </c:pt>
                <c:pt idx="77">
                  <c:v>12.09</c:v>
                </c:pt>
                <c:pt idx="78">
                  <c:v>12</c:v>
                </c:pt>
                <c:pt idx="79">
                  <c:v>12.17</c:v>
                </c:pt>
                <c:pt idx="80">
                  <c:v>12.3</c:v>
                </c:pt>
                <c:pt idx="81">
                  <c:v>12.03</c:v>
                </c:pt>
                <c:pt idx="82">
                  <c:v>11.75</c:v>
                </c:pt>
                <c:pt idx="83">
                  <c:v>11.62</c:v>
                </c:pt>
                <c:pt idx="84">
                  <c:v>11.46</c:v>
                </c:pt>
                <c:pt idx="85">
                  <c:v>11.63</c:v>
                </c:pt>
                <c:pt idx="86">
                  <c:v>11.61</c:v>
                </c:pt>
                <c:pt idx="87">
                  <c:v>11.93</c:v>
                </c:pt>
                <c:pt idx="88">
                  <c:v>12.4</c:v>
                </c:pt>
                <c:pt idx="89">
                  <c:v>12.54</c:v>
                </c:pt>
                <c:pt idx="90">
                  <c:v>12.65</c:v>
                </c:pt>
                <c:pt idx="91">
                  <c:v>12.53</c:v>
                </c:pt>
                <c:pt idx="92">
                  <c:v>12.51</c:v>
                </c:pt>
                <c:pt idx="93">
                  <c:v>12.36</c:v>
                </c:pt>
                <c:pt idx="94">
                  <c:v>12.1</c:v>
                </c:pt>
                <c:pt idx="95">
                  <c:v>11.72</c:v>
                </c:pt>
                <c:pt idx="96">
                  <c:v>11.65</c:v>
                </c:pt>
                <c:pt idx="97">
                  <c:v>11.94</c:v>
                </c:pt>
                <c:pt idx="98">
                  <c:v>12.25</c:v>
                </c:pt>
                <c:pt idx="99">
                  <c:v>12.31</c:v>
                </c:pt>
                <c:pt idx="100">
                  <c:v>12.85</c:v>
                </c:pt>
                <c:pt idx="101">
                  <c:v>12.99</c:v>
                </c:pt>
                <c:pt idx="102">
                  <c:v>13.09</c:v>
                </c:pt>
                <c:pt idx="103">
                  <c:v>13.04</c:v>
                </c:pt>
                <c:pt idx="104">
                  <c:v>12.95</c:v>
                </c:pt>
                <c:pt idx="105">
                  <c:v>12.6</c:v>
                </c:pt>
                <c:pt idx="106">
                  <c:v>12.48</c:v>
                </c:pt>
                <c:pt idx="107">
                  <c:v>12.17</c:v>
                </c:pt>
                <c:pt idx="108">
                  <c:v>12.1</c:v>
                </c:pt>
                <c:pt idx="109">
                  <c:v>12.29</c:v>
                </c:pt>
                <c:pt idx="110">
                  <c:v>12.33</c:v>
                </c:pt>
                <c:pt idx="111">
                  <c:v>12.62</c:v>
                </c:pt>
                <c:pt idx="112">
                  <c:v>12.93</c:v>
                </c:pt>
                <c:pt idx="113">
                  <c:v>12.92</c:v>
                </c:pt>
                <c:pt idx="114">
                  <c:v>12.94</c:v>
                </c:pt>
                <c:pt idx="115">
                  <c:v>12.91</c:v>
                </c:pt>
                <c:pt idx="116">
                  <c:v>13.03</c:v>
                </c:pt>
                <c:pt idx="117">
                  <c:v>12.72</c:v>
                </c:pt>
                <c:pt idx="118">
                  <c:v>12.71</c:v>
                </c:pt>
                <c:pt idx="119">
                  <c:v>12.32</c:v>
                </c:pt>
                <c:pt idx="120">
                  <c:v>11.98</c:v>
                </c:pt>
                <c:pt idx="121">
                  <c:v>12.14</c:v>
                </c:pt>
                <c:pt idx="122">
                  <c:v>12.57</c:v>
                </c:pt>
                <c:pt idx="123">
                  <c:v>12.43</c:v>
                </c:pt>
                <c:pt idx="124">
                  <c:v>12.79</c:v>
                </c:pt>
                <c:pt idx="125">
                  <c:v>12.72</c:v>
                </c:pt>
                <c:pt idx="126">
                  <c:v>12.68</c:v>
                </c:pt>
                <c:pt idx="127">
                  <c:v>12.9</c:v>
                </c:pt>
                <c:pt idx="128">
                  <c:v>12.87</c:v>
                </c:pt>
                <c:pt idx="129">
                  <c:v>12.45</c:v>
                </c:pt>
                <c:pt idx="130">
                  <c:v>12.75</c:v>
                </c:pt>
                <c:pt idx="131">
                  <c:v>12.215070000000001</c:v>
                </c:pt>
                <c:pt idx="132">
                  <c:v>12.25662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Price forecast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cat>
            <c:numRef>
              <c:f>'Fig24'!$A$28:$A$183</c:f>
              <c:numCache>
                <c:formatCode>mmm\ yyyy</c:formatCode>
                <c:ptCount val="156"/>
                <c:pt idx="0">
                  <c:v>38718</c:v>
                </c:pt>
                <c:pt idx="1">
                  <c:v>38749</c:v>
                </c:pt>
                <c:pt idx="2">
                  <c:v>38777</c:v>
                </c:pt>
                <c:pt idx="3">
                  <c:v>38808</c:v>
                </c:pt>
                <c:pt idx="4">
                  <c:v>38838</c:v>
                </c:pt>
                <c:pt idx="5">
                  <c:v>38869</c:v>
                </c:pt>
                <c:pt idx="6">
                  <c:v>38899</c:v>
                </c:pt>
                <c:pt idx="7">
                  <c:v>38930</c:v>
                </c:pt>
                <c:pt idx="8">
                  <c:v>38961</c:v>
                </c:pt>
                <c:pt idx="9">
                  <c:v>38991</c:v>
                </c:pt>
                <c:pt idx="10">
                  <c:v>39022</c:v>
                </c:pt>
                <c:pt idx="11">
                  <c:v>39052</c:v>
                </c:pt>
                <c:pt idx="12">
                  <c:v>39083</c:v>
                </c:pt>
                <c:pt idx="13">
                  <c:v>39114</c:v>
                </c:pt>
                <c:pt idx="14">
                  <c:v>39142</c:v>
                </c:pt>
                <c:pt idx="15">
                  <c:v>39173</c:v>
                </c:pt>
                <c:pt idx="16">
                  <c:v>39203</c:v>
                </c:pt>
                <c:pt idx="17">
                  <c:v>39234</c:v>
                </c:pt>
                <c:pt idx="18">
                  <c:v>39264</c:v>
                </c:pt>
                <c:pt idx="19">
                  <c:v>39295</c:v>
                </c:pt>
                <c:pt idx="20">
                  <c:v>39326</c:v>
                </c:pt>
                <c:pt idx="21">
                  <c:v>39356</c:v>
                </c:pt>
                <c:pt idx="22">
                  <c:v>39387</c:v>
                </c:pt>
                <c:pt idx="23">
                  <c:v>39417</c:v>
                </c:pt>
                <c:pt idx="24">
                  <c:v>39448</c:v>
                </c:pt>
                <c:pt idx="25">
                  <c:v>39479</c:v>
                </c:pt>
                <c:pt idx="26">
                  <c:v>39508</c:v>
                </c:pt>
                <c:pt idx="27">
                  <c:v>39539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39783</c:v>
                </c:pt>
                <c:pt idx="36">
                  <c:v>39814</c:v>
                </c:pt>
                <c:pt idx="37">
                  <c:v>39845</c:v>
                </c:pt>
                <c:pt idx="38">
                  <c:v>39873</c:v>
                </c:pt>
                <c:pt idx="39">
                  <c:v>39904</c:v>
                </c:pt>
                <c:pt idx="40">
                  <c:v>39934</c:v>
                </c:pt>
                <c:pt idx="41">
                  <c:v>39965</c:v>
                </c:pt>
                <c:pt idx="42">
                  <c:v>39995</c:v>
                </c:pt>
                <c:pt idx="43">
                  <c:v>40026</c:v>
                </c:pt>
                <c:pt idx="44">
                  <c:v>40057</c:v>
                </c:pt>
                <c:pt idx="45">
                  <c:v>40087</c:v>
                </c:pt>
                <c:pt idx="46">
                  <c:v>40118</c:v>
                </c:pt>
                <c:pt idx="47">
                  <c:v>40148</c:v>
                </c:pt>
                <c:pt idx="48">
                  <c:v>40179</c:v>
                </c:pt>
                <c:pt idx="49">
                  <c:v>40210</c:v>
                </c:pt>
                <c:pt idx="50">
                  <c:v>40238</c:v>
                </c:pt>
                <c:pt idx="51">
                  <c:v>40269</c:v>
                </c:pt>
                <c:pt idx="52">
                  <c:v>40299</c:v>
                </c:pt>
                <c:pt idx="53">
                  <c:v>40330</c:v>
                </c:pt>
                <c:pt idx="54">
                  <c:v>40360</c:v>
                </c:pt>
                <c:pt idx="55">
                  <c:v>40391</c:v>
                </c:pt>
                <c:pt idx="56">
                  <c:v>40422</c:v>
                </c:pt>
                <c:pt idx="57">
                  <c:v>40452</c:v>
                </c:pt>
                <c:pt idx="58">
                  <c:v>40483</c:v>
                </c:pt>
                <c:pt idx="59">
                  <c:v>40513</c:v>
                </c:pt>
                <c:pt idx="60">
                  <c:v>40544</c:v>
                </c:pt>
                <c:pt idx="61">
                  <c:v>40575</c:v>
                </c:pt>
                <c:pt idx="62">
                  <c:v>40603</c:v>
                </c:pt>
                <c:pt idx="63">
                  <c:v>40634</c:v>
                </c:pt>
                <c:pt idx="64">
                  <c:v>40664</c:v>
                </c:pt>
                <c:pt idx="65">
                  <c:v>40695</c:v>
                </c:pt>
                <c:pt idx="66">
                  <c:v>40725</c:v>
                </c:pt>
                <c:pt idx="67">
                  <c:v>40756</c:v>
                </c:pt>
                <c:pt idx="68">
                  <c:v>40787</c:v>
                </c:pt>
                <c:pt idx="69">
                  <c:v>40817</c:v>
                </c:pt>
                <c:pt idx="70">
                  <c:v>40848</c:v>
                </c:pt>
                <c:pt idx="71">
                  <c:v>40878</c:v>
                </c:pt>
                <c:pt idx="72">
                  <c:v>40909</c:v>
                </c:pt>
                <c:pt idx="73">
                  <c:v>40940</c:v>
                </c:pt>
                <c:pt idx="74">
                  <c:v>40969</c:v>
                </c:pt>
                <c:pt idx="75">
                  <c:v>41000</c:v>
                </c:pt>
                <c:pt idx="76">
                  <c:v>41030</c:v>
                </c:pt>
                <c:pt idx="77">
                  <c:v>41061</c:v>
                </c:pt>
                <c:pt idx="78">
                  <c:v>41091</c:v>
                </c:pt>
                <c:pt idx="79">
                  <c:v>41122</c:v>
                </c:pt>
                <c:pt idx="80">
                  <c:v>41153</c:v>
                </c:pt>
                <c:pt idx="81">
                  <c:v>41183</c:v>
                </c:pt>
                <c:pt idx="82">
                  <c:v>41214</c:v>
                </c:pt>
                <c:pt idx="83">
                  <c:v>41244</c:v>
                </c:pt>
                <c:pt idx="84">
                  <c:v>41275</c:v>
                </c:pt>
                <c:pt idx="85">
                  <c:v>41306</c:v>
                </c:pt>
                <c:pt idx="86">
                  <c:v>41334</c:v>
                </c:pt>
                <c:pt idx="87">
                  <c:v>41365</c:v>
                </c:pt>
                <c:pt idx="88">
                  <c:v>41395</c:v>
                </c:pt>
                <c:pt idx="89">
                  <c:v>41426</c:v>
                </c:pt>
                <c:pt idx="90">
                  <c:v>41456</c:v>
                </c:pt>
                <c:pt idx="91">
                  <c:v>41487</c:v>
                </c:pt>
                <c:pt idx="92">
                  <c:v>41518</c:v>
                </c:pt>
                <c:pt idx="93">
                  <c:v>41548</c:v>
                </c:pt>
                <c:pt idx="94">
                  <c:v>41579</c:v>
                </c:pt>
                <c:pt idx="95">
                  <c:v>41609</c:v>
                </c:pt>
                <c:pt idx="96">
                  <c:v>41640</c:v>
                </c:pt>
                <c:pt idx="97">
                  <c:v>41671</c:v>
                </c:pt>
                <c:pt idx="98">
                  <c:v>41699</c:v>
                </c:pt>
                <c:pt idx="99">
                  <c:v>41730</c:v>
                </c:pt>
                <c:pt idx="100">
                  <c:v>41760</c:v>
                </c:pt>
                <c:pt idx="101">
                  <c:v>41791</c:v>
                </c:pt>
                <c:pt idx="102">
                  <c:v>41821</c:v>
                </c:pt>
                <c:pt idx="103">
                  <c:v>41852</c:v>
                </c:pt>
                <c:pt idx="104">
                  <c:v>41883</c:v>
                </c:pt>
                <c:pt idx="105">
                  <c:v>41913</c:v>
                </c:pt>
                <c:pt idx="106">
                  <c:v>41944</c:v>
                </c:pt>
                <c:pt idx="107">
                  <c:v>41974</c:v>
                </c:pt>
                <c:pt idx="108">
                  <c:v>42005</c:v>
                </c:pt>
                <c:pt idx="109">
                  <c:v>42036</c:v>
                </c:pt>
                <c:pt idx="110">
                  <c:v>42064</c:v>
                </c:pt>
                <c:pt idx="111">
                  <c:v>42095</c:v>
                </c:pt>
                <c:pt idx="112">
                  <c:v>42125</c:v>
                </c:pt>
                <c:pt idx="113">
                  <c:v>42156</c:v>
                </c:pt>
                <c:pt idx="114">
                  <c:v>42186</c:v>
                </c:pt>
                <c:pt idx="115">
                  <c:v>42217</c:v>
                </c:pt>
                <c:pt idx="116">
                  <c:v>42248</c:v>
                </c:pt>
                <c:pt idx="117">
                  <c:v>42278</c:v>
                </c:pt>
                <c:pt idx="118">
                  <c:v>42309</c:v>
                </c:pt>
                <c:pt idx="119">
                  <c:v>42339</c:v>
                </c:pt>
                <c:pt idx="120">
                  <c:v>42370</c:v>
                </c:pt>
                <c:pt idx="121">
                  <c:v>42401</c:v>
                </c:pt>
                <c:pt idx="122">
                  <c:v>42430</c:v>
                </c:pt>
                <c:pt idx="123">
                  <c:v>42461</c:v>
                </c:pt>
                <c:pt idx="124">
                  <c:v>42491</c:v>
                </c:pt>
                <c:pt idx="125">
                  <c:v>42522</c:v>
                </c:pt>
                <c:pt idx="126">
                  <c:v>42552</c:v>
                </c:pt>
                <c:pt idx="127">
                  <c:v>42583</c:v>
                </c:pt>
                <c:pt idx="128">
                  <c:v>42614</c:v>
                </c:pt>
                <c:pt idx="129">
                  <c:v>42644</c:v>
                </c:pt>
                <c:pt idx="130">
                  <c:v>42675</c:v>
                </c:pt>
                <c:pt idx="131">
                  <c:v>42705</c:v>
                </c:pt>
                <c:pt idx="132">
                  <c:v>42736</c:v>
                </c:pt>
                <c:pt idx="133">
                  <c:v>42767</c:v>
                </c:pt>
                <c:pt idx="134">
                  <c:v>42795</c:v>
                </c:pt>
                <c:pt idx="135">
                  <c:v>42826</c:v>
                </c:pt>
                <c:pt idx="136">
                  <c:v>42856</c:v>
                </c:pt>
                <c:pt idx="137">
                  <c:v>42887</c:v>
                </c:pt>
                <c:pt idx="138">
                  <c:v>42917</c:v>
                </c:pt>
                <c:pt idx="139">
                  <c:v>42948</c:v>
                </c:pt>
                <c:pt idx="140">
                  <c:v>42979</c:v>
                </c:pt>
                <c:pt idx="141">
                  <c:v>43009</c:v>
                </c:pt>
                <c:pt idx="142">
                  <c:v>43040</c:v>
                </c:pt>
                <c:pt idx="143">
                  <c:v>43070</c:v>
                </c:pt>
                <c:pt idx="144">
                  <c:v>43101</c:v>
                </c:pt>
                <c:pt idx="145">
                  <c:v>43132</c:v>
                </c:pt>
                <c:pt idx="146">
                  <c:v>43160</c:v>
                </c:pt>
                <c:pt idx="147">
                  <c:v>43191</c:v>
                </c:pt>
                <c:pt idx="148">
                  <c:v>43221</c:v>
                </c:pt>
                <c:pt idx="149">
                  <c:v>43252</c:v>
                </c:pt>
                <c:pt idx="150">
                  <c:v>43282</c:v>
                </c:pt>
                <c:pt idx="151">
                  <c:v>43313</c:v>
                </c:pt>
                <c:pt idx="152">
                  <c:v>43344</c:v>
                </c:pt>
                <c:pt idx="153">
                  <c:v>43374</c:v>
                </c:pt>
                <c:pt idx="154">
                  <c:v>43405</c:v>
                </c:pt>
                <c:pt idx="155">
                  <c:v>43435</c:v>
                </c:pt>
              </c:numCache>
            </c:numRef>
          </c:cat>
          <c:val>
            <c:numRef>
              <c:f>'Fig24'!$C$28:$C$183</c:f>
              <c:numCache>
                <c:formatCode>#,##0.00</c:formatCode>
                <c:ptCount val="1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12.25662</c:v>
                </c:pt>
                <c:pt idx="133">
                  <c:v>12.55918</c:v>
                </c:pt>
                <c:pt idx="134">
                  <c:v>12.73115</c:v>
                </c:pt>
                <c:pt idx="135">
                  <c:v>12.63547</c:v>
                </c:pt>
                <c:pt idx="136">
                  <c:v>13.01451</c:v>
                </c:pt>
                <c:pt idx="137">
                  <c:v>13.043049999999999</c:v>
                </c:pt>
                <c:pt idx="138">
                  <c:v>13.106249999999999</c:v>
                </c:pt>
                <c:pt idx="139">
                  <c:v>13.35501</c:v>
                </c:pt>
                <c:pt idx="140">
                  <c:v>13.433949999999999</c:v>
                </c:pt>
                <c:pt idx="141">
                  <c:v>13.00178</c:v>
                </c:pt>
                <c:pt idx="142">
                  <c:v>13.2156</c:v>
                </c:pt>
                <c:pt idx="143">
                  <c:v>12.64715</c:v>
                </c:pt>
                <c:pt idx="144">
                  <c:v>12.76178</c:v>
                </c:pt>
                <c:pt idx="145">
                  <c:v>13.05621</c:v>
                </c:pt>
                <c:pt idx="146">
                  <c:v>13.169790000000001</c:v>
                </c:pt>
                <c:pt idx="147">
                  <c:v>13.00924</c:v>
                </c:pt>
                <c:pt idx="148">
                  <c:v>13.3367</c:v>
                </c:pt>
                <c:pt idx="149">
                  <c:v>13.309559999999999</c:v>
                </c:pt>
                <c:pt idx="150">
                  <c:v>13.3391</c:v>
                </c:pt>
                <c:pt idx="151">
                  <c:v>13.57114</c:v>
                </c:pt>
                <c:pt idx="152">
                  <c:v>13.64565</c:v>
                </c:pt>
                <c:pt idx="153">
                  <c:v>13.23039</c:v>
                </c:pt>
                <c:pt idx="154">
                  <c:v>13.47226</c:v>
                </c:pt>
                <c:pt idx="155">
                  <c:v>12.93544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098416"/>
        <c:axId val="581098976"/>
      </c:lineChart>
      <c:dateAx>
        <c:axId val="581098416"/>
        <c:scaling>
          <c:orientation val="minMax"/>
        </c:scaling>
        <c:delete val="0"/>
        <c:axPos val="b"/>
        <c:numFmt formatCode="mmm\ yyyy" sourceLinked="1"/>
        <c:majorTickMark val="cross"/>
        <c:minorTickMark val="out"/>
        <c:tickLblPos val="none"/>
        <c:spPr>
          <a:ln>
            <a:solidFill>
              <a:schemeClr val="tx1"/>
            </a:solidFill>
          </a:ln>
        </c:spPr>
        <c:crossAx val="581098976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581098976"/>
        <c:scaling>
          <c:orientation val="minMax"/>
          <c:max val="16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581098416"/>
        <c:crosses val="autoZero"/>
        <c:crossBetween val="between"/>
        <c:majorUnit val="2"/>
      </c:valAx>
      <c:catAx>
        <c:axId val="58109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581100096"/>
        <c:crossesAt val="0"/>
        <c:auto val="1"/>
        <c:lblAlgn val="ctr"/>
        <c:lblOffset val="100"/>
        <c:noMultiLvlLbl val="0"/>
      </c:catAx>
      <c:valAx>
        <c:axId val="581100096"/>
        <c:scaling>
          <c:orientation val="minMax"/>
          <c:max val="0.21000000000000002"/>
          <c:min val="-3.0000000000000006E-2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581099536"/>
        <c:crosses val="max"/>
        <c:crossBetween val="between"/>
        <c:majorUnit val="3.0000000000000006E-2"/>
        <c:minorUnit val="2.0000000000000011E-2"/>
      </c:valAx>
    </c:plotArea>
    <c:legend>
      <c:legendPos val="b"/>
      <c:layout>
        <c:manualLayout>
          <c:xMode val="edge"/>
          <c:yMode val="edge"/>
          <c:x val="4.9876393655922134E-2"/>
          <c:y val="0.83917085167506578"/>
          <c:w val="0.8999999999999998"/>
          <c:h val="5.0592927852527295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U.S. electricity generation by fuel, all sectors</a:t>
            </a:r>
          </a:p>
          <a:p>
            <a:pPr algn="l">
              <a:defRPr/>
            </a:pPr>
            <a:r>
              <a:rPr lang="en-US" sz="1000" b="0"/>
              <a:t>thousand megawatthours per day</a:t>
            </a:r>
          </a:p>
        </c:rich>
      </c:tx>
      <c:layout>
        <c:manualLayout>
          <c:xMode val="edge"/>
          <c:yMode val="edge"/>
          <c:x val="8.6181962297448046E-3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168412709095123"/>
          <c:y val="0.17117395828480017"/>
          <c:w val="0.68855508446059865"/>
          <c:h val="0.59379086489928401"/>
        </c:manualLayout>
      </c:layout>
      <c:barChart>
        <c:barDir val="col"/>
        <c:grouping val="stacked"/>
        <c:varyColors val="0"/>
        <c:ser>
          <c:idx val="6"/>
          <c:order val="0"/>
          <c:tx>
            <c:v>Other sources</c:v>
          </c:tx>
          <c:spPr>
            <a:solidFill>
              <a:schemeClr val="accent5"/>
            </a:solidFill>
          </c:spPr>
          <c:invertIfNegative val="0"/>
          <c:cat>
            <c:numRef>
              <c:f>'Fig25'!$A$28:$A$37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'Fig25'!$H$28:$H$37</c:f>
              <c:numCache>
                <c:formatCode>#,##0</c:formatCode>
                <c:ptCount val="10"/>
                <c:pt idx="0">
                  <c:v>61.809410247000002</c:v>
                </c:pt>
                <c:pt idx="1">
                  <c:v>66.214033642999993</c:v>
                </c:pt>
                <c:pt idx="2">
                  <c:v>70.465188959000002</c:v>
                </c:pt>
                <c:pt idx="3">
                  <c:v>70.176629206999991</c:v>
                </c:pt>
                <c:pt idx="4">
                  <c:v>72.439598740000008</c:v>
                </c:pt>
                <c:pt idx="5">
                  <c:v>69.816646410999994</c:v>
                </c:pt>
                <c:pt idx="6">
                  <c:v>74.368494218999999</c:v>
                </c:pt>
                <c:pt idx="7">
                  <c:v>73.931841148000004</c:v>
                </c:pt>
                <c:pt idx="8">
                  <c:v>76.064637013999999</c:v>
                </c:pt>
                <c:pt idx="9">
                  <c:v>77.236035014000009</c:v>
                </c:pt>
              </c:numCache>
            </c:numRef>
          </c:val>
        </c:ser>
        <c:ser>
          <c:idx val="5"/>
          <c:order val="1"/>
          <c:tx>
            <c:v>renewables</c:v>
          </c:tx>
          <c:spPr>
            <a:solidFill>
              <a:schemeClr val="accent2"/>
            </a:solidFill>
          </c:spPr>
          <c:invertIfNegative val="0"/>
          <c:cat>
            <c:numRef>
              <c:f>'Fig25'!$A$28:$A$37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'Fig25'!$G$28:$G$37</c:f>
              <c:numCache>
                <c:formatCode>#,##0</c:formatCode>
                <c:ptCount val="10"/>
                <c:pt idx="0">
                  <c:v>395.28408299</c:v>
                </c:pt>
                <c:pt idx="1">
                  <c:v>458.00817510000002</c:v>
                </c:pt>
                <c:pt idx="2">
                  <c:v>531.45527888000004</c:v>
                </c:pt>
                <c:pt idx="3">
                  <c:v>596.53815410000004</c:v>
                </c:pt>
                <c:pt idx="4">
                  <c:v>694.54259715000001</c:v>
                </c:pt>
                <c:pt idx="5">
                  <c:v>764.96624125999995</c:v>
                </c:pt>
                <c:pt idx="6">
                  <c:v>808.65995581000004</c:v>
                </c:pt>
                <c:pt idx="7">
                  <c:v>926.89138218999994</c:v>
                </c:pt>
                <c:pt idx="8">
                  <c:v>1021.3840595</c:v>
                </c:pt>
                <c:pt idx="9">
                  <c:v>1108.8402649</c:v>
                </c:pt>
              </c:numCache>
            </c:numRef>
          </c:val>
        </c:ser>
        <c:ser>
          <c:idx val="8"/>
          <c:order val="2"/>
          <c:tx>
            <c:v>Non-hydro</c:v>
          </c:tx>
          <c:spPr>
            <a:solidFill>
              <a:schemeClr val="accent2"/>
            </a:solidFill>
            <a:ln>
              <a:noFill/>
            </a:ln>
          </c:spPr>
          <c:invertIfNegative val="0"/>
          <c:cat>
            <c:numRef>
              <c:f>'Fig25'!$A$28:$A$37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'Fig25'!$R$28:$R$37</c:f>
              <c:numCache>
                <c:formatCode>General</c:formatCode>
                <c:ptCount val="10"/>
              </c:numCache>
            </c:numRef>
          </c:val>
        </c:ser>
        <c:ser>
          <c:idx val="4"/>
          <c:order val="3"/>
          <c:tx>
            <c:v>Hydropower</c:v>
          </c:tx>
          <c:spPr>
            <a:solidFill>
              <a:schemeClr val="accent1"/>
            </a:solidFill>
          </c:spPr>
          <c:invertIfNegative val="0"/>
          <c:cat>
            <c:numRef>
              <c:f>'Fig25'!$A$28:$A$37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'Fig25'!$F$28:$F$37</c:f>
              <c:numCache>
                <c:formatCode>#,##0</c:formatCode>
                <c:ptCount val="10"/>
                <c:pt idx="0">
                  <c:v>736.48696977999998</c:v>
                </c:pt>
                <c:pt idx="1">
                  <c:v>697.81351218999998</c:v>
                </c:pt>
                <c:pt idx="2">
                  <c:v>857.35447194999995</c:v>
                </c:pt>
                <c:pt idx="3">
                  <c:v>741.22873757000002</c:v>
                </c:pt>
                <c:pt idx="4">
                  <c:v>722.97080717999995</c:v>
                </c:pt>
                <c:pt idx="5">
                  <c:v>693.67964013999995</c:v>
                </c:pt>
                <c:pt idx="6">
                  <c:v>668.46189529000003</c:v>
                </c:pt>
                <c:pt idx="7">
                  <c:v>703.77238824999995</c:v>
                </c:pt>
                <c:pt idx="8">
                  <c:v>718.02100574999997</c:v>
                </c:pt>
                <c:pt idx="9">
                  <c:v>722.39351999999997</c:v>
                </c:pt>
              </c:numCache>
            </c:numRef>
          </c:val>
        </c:ser>
        <c:ser>
          <c:idx val="3"/>
          <c:order val="4"/>
          <c:tx>
            <c:v>Nuclear</c:v>
          </c:tx>
          <c:spPr>
            <a:solidFill>
              <a:schemeClr val="accent3"/>
            </a:solidFill>
          </c:spPr>
          <c:invertIfNegative val="0"/>
          <c:cat>
            <c:numRef>
              <c:f>'Fig25'!$A$28:$A$37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'Fig25'!$E$28:$E$37</c:f>
              <c:numCache>
                <c:formatCode>#,##0</c:formatCode>
                <c:ptCount val="10"/>
                <c:pt idx="0">
                  <c:v>2188.6426986000001</c:v>
                </c:pt>
                <c:pt idx="1">
                  <c:v>2210.8720563000002</c:v>
                </c:pt>
                <c:pt idx="2">
                  <c:v>2164.9434712000002</c:v>
                </c:pt>
                <c:pt idx="3">
                  <c:v>2101.9979481</c:v>
                </c:pt>
                <c:pt idx="4">
                  <c:v>2161.6889670999999</c:v>
                </c:pt>
                <c:pt idx="5">
                  <c:v>2184.0163889999999</c:v>
                </c:pt>
                <c:pt idx="6">
                  <c:v>2184.0489781000001</c:v>
                </c:pt>
                <c:pt idx="7">
                  <c:v>2199.3331119999998</c:v>
                </c:pt>
                <c:pt idx="8">
                  <c:v>2161.8027781000001</c:v>
                </c:pt>
                <c:pt idx="9">
                  <c:v>2122.9725232999999</c:v>
                </c:pt>
              </c:numCache>
            </c:numRef>
          </c:val>
        </c:ser>
        <c:ser>
          <c:idx val="2"/>
          <c:order val="5"/>
          <c:tx>
            <c:v>Petroleum</c:v>
          </c:tx>
          <c:spPr>
            <a:solidFill>
              <a:schemeClr val="accent6"/>
            </a:solidFill>
          </c:spPr>
          <c:invertIfNegative val="0"/>
          <c:cat>
            <c:numRef>
              <c:f>'Fig25'!$A$28:$A$37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'Fig25'!$D$28:$D$37</c:f>
              <c:numCache>
                <c:formatCode>#,##0</c:formatCode>
                <c:ptCount val="10"/>
                <c:pt idx="0">
                  <c:v>106.67534096</c:v>
                </c:pt>
                <c:pt idx="1">
                  <c:v>101.53698493</c:v>
                </c:pt>
                <c:pt idx="2">
                  <c:v>82.691043836000006</c:v>
                </c:pt>
                <c:pt idx="3">
                  <c:v>63.359365765</c:v>
                </c:pt>
                <c:pt idx="4">
                  <c:v>74.423095644</c:v>
                </c:pt>
                <c:pt idx="5">
                  <c:v>82.826978437999998</c:v>
                </c:pt>
                <c:pt idx="6">
                  <c:v>77.393792520999995</c:v>
                </c:pt>
                <c:pt idx="7">
                  <c:v>65.963804644999996</c:v>
                </c:pt>
                <c:pt idx="8">
                  <c:v>69.099193972999998</c:v>
                </c:pt>
                <c:pt idx="9">
                  <c:v>72.131605781000005</c:v>
                </c:pt>
              </c:numCache>
            </c:numRef>
          </c:val>
        </c:ser>
        <c:ser>
          <c:idx val="1"/>
          <c:order val="6"/>
          <c:tx>
            <c:v>Natural gas</c:v>
          </c:tx>
          <c:spPr>
            <a:solidFill>
              <a:schemeClr val="accent4"/>
            </a:solidFill>
          </c:spPr>
          <c:invertIfNegative val="0"/>
          <c:dLbls>
            <c:dLbl>
              <c:idx val="0"/>
              <c:layout/>
              <c:tx>
                <c:strRef>
                  <c:f>'Fig25'!$L$28</c:f>
                  <c:strCache>
                    <c:ptCount val="1"/>
                    <c:pt idx="0">
                      <c:v>23.3%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{6D0C178F-876D-444B-A098-85D7CFDAF600}</c15:txfldGUID>
                      <c15:f>'Fig25'!$L$28</c15:f>
                      <c15:dlblFieldTableCache>
                        <c:ptCount val="1"/>
                        <c:pt idx="0">
                          <c:v>23.3%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/>
              <c:tx>
                <c:strRef>
                  <c:f>'Fig25'!$L$29</c:f>
                  <c:strCache>
                    <c:ptCount val="1"/>
                    <c:pt idx="0">
                      <c:v>23.9%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{84C437BB-DEC5-46F5-8CB9-7F10EC2C0FB4}</c15:txfldGUID>
                      <c15:f>'Fig25'!$L$29</c15:f>
                      <c15:dlblFieldTableCache>
                        <c:ptCount val="1"/>
                        <c:pt idx="0">
                          <c:v>23.9%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/>
              <c:tx>
                <c:strRef>
                  <c:f>'Fig25'!$L$30</c:f>
                  <c:strCache>
                    <c:ptCount val="1"/>
                    <c:pt idx="0">
                      <c:v>24.7%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{4034DB24-3F0B-40DB-913C-E30D292E1717}</c15:txfldGUID>
                      <c15:f>'Fig25'!$L$30</c15:f>
                      <c15:dlblFieldTableCache>
                        <c:ptCount val="1"/>
                        <c:pt idx="0">
                          <c:v>24.7%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"/>
              <c:layout/>
              <c:tx>
                <c:strRef>
                  <c:f>'Fig25'!$L$31</c:f>
                  <c:strCache>
                    <c:ptCount val="1"/>
                    <c:pt idx="0">
                      <c:v>30.3%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{E7B78558-3A15-4062-A529-06031AD231C3}</c15:txfldGUID>
                      <c15:f>'Fig25'!$L$31</c15:f>
                      <c15:dlblFieldTableCache>
                        <c:ptCount val="1"/>
                        <c:pt idx="0">
                          <c:v>30.3%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"/>
              <c:layout/>
              <c:tx>
                <c:strRef>
                  <c:f>'Fig25'!$L$32</c:f>
                  <c:strCache>
                    <c:ptCount val="1"/>
                    <c:pt idx="0">
                      <c:v>27.7%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{86271B53-B3E1-4316-83A6-FA44706BAEAF}</c15:txfldGUID>
                      <c15:f>'Fig25'!$L$32</c15:f>
                      <c15:dlblFieldTableCache>
                        <c:ptCount val="1"/>
                        <c:pt idx="0">
                          <c:v>27.7%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5"/>
              <c:layout/>
              <c:tx>
                <c:strRef>
                  <c:f>'Fig25'!$L$33</c:f>
                  <c:strCache>
                    <c:ptCount val="1"/>
                    <c:pt idx="0">
                      <c:v>27.5%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{1A8DC31D-98DC-49A5-BD9C-B6F6A36C46D7}</c15:txfldGUID>
                      <c15:f>'Fig25'!$L$33</c15:f>
                      <c15:dlblFieldTableCache>
                        <c:ptCount val="1"/>
                        <c:pt idx="0">
                          <c:v>27.5%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6"/>
              <c:layout/>
              <c:tx>
                <c:strRef>
                  <c:f>'Fig25'!$L$34</c:f>
                  <c:strCache>
                    <c:ptCount val="1"/>
                    <c:pt idx="0">
                      <c:v>32.7%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{BCD325D2-AEB0-4E2D-9857-E09CEB520A34}</c15:txfldGUID>
                      <c15:f>'Fig25'!$L$34</c15:f>
                      <c15:dlblFieldTableCache>
                        <c:ptCount val="1"/>
                        <c:pt idx="0">
                          <c:v>32.7%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7"/>
              <c:layout/>
              <c:tx>
                <c:strRef>
                  <c:f>'Fig25'!$L$35</c:f>
                  <c:strCache>
                    <c:ptCount val="1"/>
                    <c:pt idx="0">
                      <c:v>34.0%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{ACB860FD-E112-44C6-AF27-5667955320E9}</c15:txfldGUID>
                      <c15:f>'Fig25'!$L$35</c15:f>
                      <c15:dlblFieldTableCache>
                        <c:ptCount val="1"/>
                        <c:pt idx="0">
                          <c:v>34.0%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8"/>
              <c:layout/>
              <c:tx>
                <c:strRef>
                  <c:f>'Fig25'!$L$36</c:f>
                  <c:strCache>
                    <c:ptCount val="1"/>
                    <c:pt idx="0">
                      <c:v>32.4%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{618DCE20-D752-4944-877B-50A117A0B91F}</c15:txfldGUID>
                      <c15:f>'Fig25'!$L$36</c15:f>
                      <c15:dlblFieldTableCache>
                        <c:ptCount val="1"/>
                        <c:pt idx="0">
                          <c:v>32.4%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9"/>
              <c:layout/>
              <c:tx>
                <c:strRef>
                  <c:f>'Fig25'!$L$37</c:f>
                  <c:strCache>
                    <c:ptCount val="1"/>
                    <c:pt idx="0">
                      <c:v>32.7%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{E9F2B417-9338-4FEF-B4D4-C1EE434A7953}</c15:txfldGUID>
                      <c15:f>'Fig25'!$L$37</c15:f>
                      <c15:dlblFieldTableCache>
                        <c:ptCount val="1"/>
                        <c:pt idx="0">
                          <c:v>32.7%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'Fig25'!$A$28:$A$37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'Fig25'!$C$28:$C$37</c:f>
              <c:numCache>
                <c:formatCode>#,##0</c:formatCode>
                <c:ptCount val="10"/>
                <c:pt idx="0">
                  <c:v>2523.2292332000002</c:v>
                </c:pt>
                <c:pt idx="1">
                  <c:v>2706.0197895000001</c:v>
                </c:pt>
                <c:pt idx="2">
                  <c:v>2777.2299143999999</c:v>
                </c:pt>
                <c:pt idx="3">
                  <c:v>3349.4376069</c:v>
                </c:pt>
                <c:pt idx="4">
                  <c:v>3081.7412297999999</c:v>
                </c:pt>
                <c:pt idx="5">
                  <c:v>3086.5998552999999</c:v>
                </c:pt>
                <c:pt idx="6">
                  <c:v>3653.3756131999999</c:v>
                </c:pt>
                <c:pt idx="7">
                  <c:v>3791.2734040999999</c:v>
                </c:pt>
                <c:pt idx="8">
                  <c:v>3605.4093177999998</c:v>
                </c:pt>
                <c:pt idx="9">
                  <c:v>3700.8256301000001</c:v>
                </c:pt>
              </c:numCache>
            </c:numRef>
          </c:val>
        </c:ser>
        <c:ser>
          <c:idx val="0"/>
          <c:order val="7"/>
          <c:tx>
            <c:v>Coal</c:v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layout/>
              <c:tx>
                <c:strRef>
                  <c:f>'Fig25'!$K$28</c:f>
                  <c:strCache>
                    <c:ptCount val="1"/>
                    <c:pt idx="0">
                      <c:v>44.4%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{7668BB77-C142-4BA9-9797-2648F991DA72}</c15:txfldGUID>
                      <c15:f>'Fig25'!$K$28</c15:f>
                      <c15:dlblFieldTableCache>
                        <c:ptCount val="1"/>
                        <c:pt idx="0">
                          <c:v>44.4%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/>
              <c:tx>
                <c:strRef>
                  <c:f>'Fig25'!$K$29</c:f>
                  <c:strCache>
                    <c:ptCount val="1"/>
                    <c:pt idx="0">
                      <c:v>44.8%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{A084271D-AF22-4ABA-8045-714A65E7BAE1}</c15:txfldGUID>
                      <c15:f>'Fig25'!$K$29</c15:f>
                      <c15:dlblFieldTableCache>
                        <c:ptCount val="1"/>
                        <c:pt idx="0">
                          <c:v>44.8%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/>
              <c:tx>
                <c:strRef>
                  <c:f>'Fig25'!$K$30</c:f>
                  <c:strCache>
                    <c:ptCount val="1"/>
                    <c:pt idx="0">
                      <c:v>42.3%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{AF9D91D2-CB53-4CB2-A90B-B69A5F954B05}</c15:txfldGUID>
                      <c15:f>'Fig25'!$K$30</c15:f>
                      <c15:dlblFieldTableCache>
                        <c:ptCount val="1"/>
                        <c:pt idx="0">
                          <c:v>42.3%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"/>
              <c:layout/>
              <c:tx>
                <c:strRef>
                  <c:f>'Fig25'!$K$31</c:f>
                  <c:strCache>
                    <c:ptCount val="1"/>
                    <c:pt idx="0">
                      <c:v>37.4%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{17BA9EA2-E9FA-47A6-A9A3-13FBF7DA53CE}</c15:txfldGUID>
                      <c15:f>'Fig25'!$K$31</c15:f>
                      <c15:dlblFieldTableCache>
                        <c:ptCount val="1"/>
                        <c:pt idx="0">
                          <c:v>37.4%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"/>
              <c:layout/>
              <c:tx>
                <c:strRef>
                  <c:f>'Fig25'!$K$32</c:f>
                  <c:strCache>
                    <c:ptCount val="1"/>
                    <c:pt idx="0">
                      <c:v>38.9%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{11BAED43-A2F6-49B3-BC7B-4813F7F89011}</c15:txfldGUID>
                      <c15:f>'Fig25'!$K$32</c15:f>
                      <c15:dlblFieldTableCache>
                        <c:ptCount val="1"/>
                        <c:pt idx="0">
                          <c:v>38.9%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5"/>
              <c:layout/>
              <c:tx>
                <c:strRef>
                  <c:f>'Fig25'!$K$33</c:f>
                  <c:strCache>
                    <c:ptCount val="1"/>
                    <c:pt idx="0">
                      <c:v>38.6%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{853BB8AB-B55B-4DCA-9620-F683773F77D5}</c15:txfldGUID>
                      <c15:f>'Fig25'!$K$33</c15:f>
                      <c15:dlblFieldTableCache>
                        <c:ptCount val="1"/>
                        <c:pt idx="0">
                          <c:v>38.6%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6"/>
              <c:layout/>
              <c:tx>
                <c:strRef>
                  <c:f>'Fig25'!$K$34</c:f>
                  <c:strCache>
                    <c:ptCount val="1"/>
                    <c:pt idx="0">
                      <c:v>33.2%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{8678267C-95DA-4783-84BB-9F1948EFCB5C}</c15:txfldGUID>
                      <c15:f>'Fig25'!$K$34</c15:f>
                      <c15:dlblFieldTableCache>
                        <c:ptCount val="1"/>
                        <c:pt idx="0">
                          <c:v>33.2%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7"/>
              <c:layout/>
              <c:tx>
                <c:strRef>
                  <c:f>'Fig25'!$K$35</c:f>
                  <c:strCache>
                    <c:ptCount val="1"/>
                    <c:pt idx="0">
                      <c:v>30.4%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{B74FFA4F-62EA-44AD-8BCA-3D7E9D79E2A4}</c15:txfldGUID>
                      <c15:f>'Fig25'!$K$35</c15:f>
                      <c15:dlblFieldTableCache>
                        <c:ptCount val="1"/>
                        <c:pt idx="0">
                          <c:v>30.4%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8"/>
              <c:layout/>
              <c:tx>
                <c:strRef>
                  <c:f>'Fig25'!$K$36</c:f>
                  <c:strCache>
                    <c:ptCount val="1"/>
                    <c:pt idx="0">
                      <c:v>31.3%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{6D34F2F2-D27A-4D7B-B36D-568FCE687CFC}</c15:txfldGUID>
                      <c15:f>'Fig25'!$K$36</c15:f>
                      <c15:dlblFieldTableCache>
                        <c:ptCount val="1"/>
                        <c:pt idx="0">
                          <c:v>31.3%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9"/>
              <c:layout/>
              <c:tx>
                <c:strRef>
                  <c:f>'Fig25'!$K$37</c:f>
                  <c:strCache>
                    <c:ptCount val="1"/>
                    <c:pt idx="0">
                      <c:v>31.0%</c:v>
                    </c:pt>
                  </c:strCache>
                </c:strRef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{D4CA18DA-4E94-4A8B-B1F9-FA536FB75CA4}</c15:txfldGUID>
                      <c15:f>'Fig25'!$K$37</c15:f>
                      <c15:dlblFieldTableCache>
                        <c:ptCount val="1"/>
                        <c:pt idx="0">
                          <c:v>31.0%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'Fig25'!$A$28:$A$37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'Fig25'!$B$28:$B$37</c:f>
              <c:numCache>
                <c:formatCode>#,##0</c:formatCode>
                <c:ptCount val="10"/>
                <c:pt idx="0">
                  <c:v>4810.6965657999999</c:v>
                </c:pt>
                <c:pt idx="1">
                  <c:v>5061.0692385000002</c:v>
                </c:pt>
                <c:pt idx="2">
                  <c:v>4749.1232848999998</c:v>
                </c:pt>
                <c:pt idx="3">
                  <c:v>4136.7293393999998</c:v>
                </c:pt>
                <c:pt idx="4">
                  <c:v>4331.8211221000001</c:v>
                </c:pt>
                <c:pt idx="5">
                  <c:v>4333.4529960999998</c:v>
                </c:pt>
                <c:pt idx="6">
                  <c:v>3705.2005227999998</c:v>
                </c:pt>
                <c:pt idx="7">
                  <c:v>3387.8437749999998</c:v>
                </c:pt>
                <c:pt idx="8">
                  <c:v>3481.5548054999999</c:v>
                </c:pt>
                <c:pt idx="9">
                  <c:v>3500.0363753000001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81107936"/>
        <c:axId val="581108496"/>
      </c:barChart>
      <c:scatterChart>
        <c:scatterStyle val="lineMarker"/>
        <c:varyColors val="0"/>
        <c:ser>
          <c:idx val="7"/>
          <c:order val="8"/>
          <c:tx>
            <c:strRef>
              <c:f>'Fig25'!$B$41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3.4868058255060255E-3"/>
                  <c:y val="4.461931705772959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'Fig25'!$A$42:$A$43</c:f>
              <c:numCache>
                <c:formatCode>General</c:formatCode>
                <c:ptCount val="2"/>
                <c:pt idx="0">
                  <c:v>8.5</c:v>
                </c:pt>
                <c:pt idx="1">
                  <c:v>8.5</c:v>
                </c:pt>
              </c:numCache>
            </c:numRef>
          </c:xVal>
          <c:yVal>
            <c:numRef>
              <c:f>'Fig25'!$B$42:$B$43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09056"/>
        <c:axId val="581109616"/>
      </c:scatterChart>
      <c:catAx>
        <c:axId val="58110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81108496"/>
        <c:crosses val="autoZero"/>
        <c:auto val="1"/>
        <c:lblAlgn val="ctr"/>
        <c:lblOffset val="100"/>
        <c:noMultiLvlLbl val="0"/>
      </c:catAx>
      <c:valAx>
        <c:axId val="581108496"/>
        <c:scaling>
          <c:orientation val="minMax"/>
          <c:max val="1400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noFill/>
          </a:ln>
        </c:spPr>
        <c:crossAx val="581107936"/>
        <c:crosses val="autoZero"/>
        <c:crossBetween val="between"/>
      </c:valAx>
      <c:valAx>
        <c:axId val="58110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81109616"/>
        <c:crosses val="autoZero"/>
        <c:crossBetween val="midCat"/>
      </c:valAx>
      <c:valAx>
        <c:axId val="58110961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581109056"/>
        <c:crosses val="max"/>
        <c:crossBetween val="midCat"/>
      </c:valAx>
    </c:plotArea>
    <c:legend>
      <c:legendPos val="r"/>
      <c:legendEntry>
        <c:idx val="8"/>
        <c:delete val="1"/>
      </c:legendEntry>
      <c:layout>
        <c:manualLayout>
          <c:xMode val="edge"/>
          <c:yMode val="edge"/>
          <c:x val="0.81113189911090178"/>
          <c:y val="0.29904023808047631"/>
          <c:w val="0.1774720894930869"/>
          <c:h val="0.35415049496767975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U.S. renewable energy supply</a:t>
            </a:r>
          </a:p>
          <a:p>
            <a:pPr algn="l">
              <a:defRPr/>
            </a:pPr>
            <a:r>
              <a:rPr lang="en-US" sz="1000" b="0"/>
              <a:t>quadrillion British thermal units (Btu)</a:t>
            </a:r>
          </a:p>
        </c:rich>
      </c:tx>
      <c:layout>
        <c:manualLayout>
          <c:xMode val="edge"/>
          <c:yMode val="edge"/>
          <c:x val="8.9694984708108064E-3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3242338610112761E-2"/>
          <c:y val="0.16722918510925791"/>
          <c:w val="0.69387381455366848"/>
          <c:h val="0.58590131854820005"/>
        </c:manualLayout>
      </c:layout>
      <c:barChart>
        <c:barDir val="col"/>
        <c:grouping val="stacked"/>
        <c:varyColors val="0"/>
        <c:ser>
          <c:idx val="0"/>
          <c:order val="0"/>
          <c:tx>
            <c:v>Hydropower</c:v>
          </c:tx>
          <c:spPr>
            <a:solidFill>
              <a:schemeClr val="accent1"/>
            </a:solidFill>
          </c:spPr>
          <c:invertIfNegative val="0"/>
          <c:cat>
            <c:numRef>
              <c:f>'Fig26'!$D$26:$M$26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'Fig26'!$D$27:$M$27</c:f>
              <c:numCache>
                <c:formatCode>0.000</c:formatCode>
                <c:ptCount val="10"/>
                <c:pt idx="0">
                  <c:v>2.66882412</c:v>
                </c:pt>
                <c:pt idx="1">
                  <c:v>2.5385411449999999</c:v>
                </c:pt>
                <c:pt idx="2">
                  <c:v>3.1028522430000001</c:v>
                </c:pt>
                <c:pt idx="3">
                  <c:v>2.6287019649999999</c:v>
                </c:pt>
                <c:pt idx="4">
                  <c:v>2.562382317</c:v>
                </c:pt>
                <c:pt idx="5">
                  <c:v>2.4665765739999999</c:v>
                </c:pt>
                <c:pt idx="6">
                  <c:v>2.3211773120000001</c:v>
                </c:pt>
                <c:pt idx="7">
                  <c:v>2.4642988520000002</c:v>
                </c:pt>
                <c:pt idx="8">
                  <c:v>2.5412607999999999</c:v>
                </c:pt>
                <c:pt idx="9">
                  <c:v>2.5555653</c:v>
                </c:pt>
              </c:numCache>
            </c:numRef>
          </c:val>
        </c:ser>
        <c:ser>
          <c:idx val="1"/>
          <c:order val="1"/>
          <c:tx>
            <c:v>Wood biomass</c:v>
          </c:tx>
          <c:spPr>
            <a:solidFill>
              <a:schemeClr val="accent4"/>
            </a:solidFill>
          </c:spPr>
          <c:invertIfNegative val="0"/>
          <c:cat>
            <c:numRef>
              <c:f>'Fig26'!$D$26:$M$26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'Fig26'!$D$28:$M$28</c:f>
              <c:numCache>
                <c:formatCode>0.000</c:formatCode>
                <c:ptCount val="10"/>
                <c:pt idx="0">
                  <c:v>1.9310100180000001</c:v>
                </c:pt>
                <c:pt idx="1">
                  <c:v>1.9806868900000001</c:v>
                </c:pt>
                <c:pt idx="2">
                  <c:v>2.010246451</c:v>
                </c:pt>
                <c:pt idx="3">
                  <c:v>2.0102657210000001</c:v>
                </c:pt>
                <c:pt idx="4">
                  <c:v>2.1695434850000002</c:v>
                </c:pt>
                <c:pt idx="5">
                  <c:v>2.229612055</c:v>
                </c:pt>
                <c:pt idx="6">
                  <c:v>2.0433401779999998</c:v>
                </c:pt>
                <c:pt idx="7">
                  <c:v>1.948657638</c:v>
                </c:pt>
                <c:pt idx="8">
                  <c:v>1.9188426999999999</c:v>
                </c:pt>
                <c:pt idx="9">
                  <c:v>1.9395551</c:v>
                </c:pt>
              </c:numCache>
            </c:numRef>
          </c:val>
        </c:ser>
        <c:ser>
          <c:idx val="2"/>
          <c:order val="2"/>
          <c:tx>
            <c:v>Liquid biofuels</c:v>
          </c:tx>
          <c:spPr>
            <a:solidFill>
              <a:schemeClr val="accent3"/>
            </a:solidFill>
          </c:spPr>
          <c:invertIfNegative val="0"/>
          <c:cat>
            <c:numRef>
              <c:f>'Fig26'!$D$26:$M$26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'Fig26'!$D$29:$M$29</c:f>
              <c:numCache>
                <c:formatCode>0.000</c:formatCode>
                <c:ptCount val="10"/>
                <c:pt idx="0">
                  <c:v>0.96813222215999994</c:v>
                </c:pt>
                <c:pt idx="1">
                  <c:v>1.1413686189000001</c:v>
                </c:pt>
                <c:pt idx="2">
                  <c:v>1.2729980890000001</c:v>
                </c:pt>
                <c:pt idx="3">
                  <c:v>1.2170591100999999</c:v>
                </c:pt>
                <c:pt idx="4">
                  <c:v>1.2700047080000001</c:v>
                </c:pt>
                <c:pt idx="5">
                  <c:v>1.3438127403</c:v>
                </c:pt>
                <c:pt idx="6">
                  <c:v>1.3817756503</c:v>
                </c:pt>
                <c:pt idx="7">
                  <c:v>1.4591884282000001</c:v>
                </c:pt>
                <c:pt idx="8">
                  <c:v>1.4798427031000001</c:v>
                </c:pt>
                <c:pt idx="9">
                  <c:v>1.4959712999999999</c:v>
                </c:pt>
              </c:numCache>
            </c:numRef>
          </c:val>
        </c:ser>
        <c:ser>
          <c:idx val="3"/>
          <c:order val="3"/>
          <c:tx>
            <c:v>Wind power</c:v>
          </c:tx>
          <c:spPr>
            <a:solidFill>
              <a:schemeClr val="accent2"/>
            </a:solidFill>
          </c:spPr>
          <c:invertIfNegative val="0"/>
          <c:cat>
            <c:numRef>
              <c:f>'Fig26'!$D$26:$M$26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'Fig26'!$D$30:$M$30</c:f>
              <c:numCache>
                <c:formatCode>0.000</c:formatCode>
                <c:ptCount val="10"/>
                <c:pt idx="0">
                  <c:v>0.72112661688000002</c:v>
                </c:pt>
                <c:pt idx="1">
                  <c:v>0.92327053465999998</c:v>
                </c:pt>
                <c:pt idx="2">
                  <c:v>1.1670944041</c:v>
                </c:pt>
                <c:pt idx="3">
                  <c:v>1.3393646844</c:v>
                </c:pt>
                <c:pt idx="4">
                  <c:v>1.6004236409000001</c:v>
                </c:pt>
                <c:pt idx="5">
                  <c:v>1.7260260421</c:v>
                </c:pt>
                <c:pt idx="6">
                  <c:v>1.8120999203000001</c:v>
                </c:pt>
                <c:pt idx="7">
                  <c:v>2.1202164157999999</c:v>
                </c:pt>
                <c:pt idx="8">
                  <c:v>2.2718077000000001</c:v>
                </c:pt>
                <c:pt idx="9">
                  <c:v>2.4924255999999998</c:v>
                </c:pt>
              </c:numCache>
            </c:numRef>
          </c:val>
        </c:ser>
        <c:ser>
          <c:idx val="4"/>
          <c:order val="4"/>
          <c:tx>
            <c:v>Other biomass</c:v>
          </c:tx>
          <c:spPr>
            <a:solidFill>
              <a:schemeClr val="accent5"/>
            </a:solidFill>
          </c:spPr>
          <c:invertIfNegative val="0"/>
          <c:cat>
            <c:numRef>
              <c:f>'Fig26'!$D$26:$M$26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'Fig26'!$D$31:$M$31</c:f>
              <c:numCache>
                <c:formatCode>0.000</c:formatCode>
                <c:ptCount val="10"/>
                <c:pt idx="0">
                  <c:v>0.45168690700000003</c:v>
                </c:pt>
                <c:pt idx="1">
                  <c:v>0.467912094</c:v>
                </c:pt>
                <c:pt idx="2">
                  <c:v>0.46179330699999999</c:v>
                </c:pt>
                <c:pt idx="3">
                  <c:v>0.46660426199999999</c:v>
                </c:pt>
                <c:pt idx="4">
                  <c:v>0.49643562200000002</c:v>
                </c:pt>
                <c:pt idx="5">
                  <c:v>0.51587706200000005</c:v>
                </c:pt>
                <c:pt idx="6">
                  <c:v>0.52234687499999999</c:v>
                </c:pt>
                <c:pt idx="7">
                  <c:v>0.52601641399999999</c:v>
                </c:pt>
                <c:pt idx="8">
                  <c:v>0.5241711</c:v>
                </c:pt>
                <c:pt idx="9">
                  <c:v>0.52840299999999996</c:v>
                </c:pt>
              </c:numCache>
            </c:numRef>
          </c:val>
        </c:ser>
        <c:ser>
          <c:idx val="5"/>
          <c:order val="5"/>
          <c:tx>
            <c:v>Geothermal</c:v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numRef>
              <c:f>'Fig26'!$D$26:$M$26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'Fig26'!$D$32:$M$32</c:f>
              <c:numCache>
                <c:formatCode>0.000</c:formatCode>
                <c:ptCount val="10"/>
                <c:pt idx="0">
                  <c:v>0.20018450300000001</c:v>
                </c:pt>
                <c:pt idx="1">
                  <c:v>0.20797864399999999</c:v>
                </c:pt>
                <c:pt idx="2">
                  <c:v>0.21231091899999999</c:v>
                </c:pt>
                <c:pt idx="3">
                  <c:v>0.21159204200000001</c:v>
                </c:pt>
                <c:pt idx="4">
                  <c:v>0.214006166</c:v>
                </c:pt>
                <c:pt idx="5">
                  <c:v>0.214489708</c:v>
                </c:pt>
                <c:pt idx="6">
                  <c:v>0.21294468</c:v>
                </c:pt>
                <c:pt idx="7">
                  <c:v>0.229383432</c:v>
                </c:pt>
                <c:pt idx="8">
                  <c:v>0.23307079999999999</c:v>
                </c:pt>
                <c:pt idx="9">
                  <c:v>0.2336667</c:v>
                </c:pt>
              </c:numCache>
            </c:numRef>
          </c:val>
        </c:ser>
        <c:ser>
          <c:idx val="6"/>
          <c:order val="6"/>
          <c:tx>
            <c:v>Solar</c:v>
          </c:tx>
          <c:spPr>
            <a:solidFill>
              <a:schemeClr val="accent6"/>
            </a:solidFill>
          </c:spPr>
          <c:invertIfNegative val="0"/>
          <c:cat>
            <c:numRef>
              <c:f>'Fig26'!$D$26:$M$26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'Fig26'!$D$33:$M$33</c:f>
              <c:numCache>
                <c:formatCode>0.000</c:formatCode>
                <c:ptCount val="10"/>
                <c:pt idx="0">
                  <c:v>7.7613890000000005E-2</c:v>
                </c:pt>
                <c:pt idx="1">
                  <c:v>9.0339735000000004E-2</c:v>
                </c:pt>
                <c:pt idx="2">
                  <c:v>0.110679501</c:v>
                </c:pt>
                <c:pt idx="3">
                  <c:v>0.156692107</c:v>
                </c:pt>
                <c:pt idx="4">
                  <c:v>0.224552008</c:v>
                </c:pt>
                <c:pt idx="5">
                  <c:v>0.33731089400000003</c:v>
                </c:pt>
                <c:pt idx="6">
                  <c:v>0.427414513</c:v>
                </c:pt>
                <c:pt idx="7">
                  <c:v>0.58211586699999995</c:v>
                </c:pt>
                <c:pt idx="8">
                  <c:v>0.75142200000000003</c:v>
                </c:pt>
                <c:pt idx="9">
                  <c:v>0.88072510000000004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82783152"/>
        <c:axId val="582783712"/>
      </c:barChart>
      <c:scatterChart>
        <c:scatterStyle val="lineMarker"/>
        <c:varyColors val="0"/>
        <c:ser>
          <c:idx val="7"/>
          <c:order val="7"/>
          <c:tx>
            <c:strRef>
              <c:f>'Fig26'!$B$37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4880443331495158E-3"/>
                  <c:y val="3.968662208681201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'Fig26'!$A$38:$A$39</c:f>
              <c:numCache>
                <c:formatCode>General</c:formatCode>
                <c:ptCount val="2"/>
                <c:pt idx="0">
                  <c:v>8.5</c:v>
                </c:pt>
                <c:pt idx="1">
                  <c:v>8.5</c:v>
                </c:pt>
              </c:numCache>
            </c:numRef>
          </c:xVal>
          <c:yVal>
            <c:numRef>
              <c:f>'Fig26'!$B$38:$B$39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84272"/>
        <c:axId val="582784832"/>
      </c:scatterChart>
      <c:catAx>
        <c:axId val="58278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82783712"/>
        <c:crosses val="autoZero"/>
        <c:auto val="1"/>
        <c:lblAlgn val="ctr"/>
        <c:lblOffset val="100"/>
        <c:noMultiLvlLbl val="0"/>
      </c:catAx>
      <c:valAx>
        <c:axId val="582783712"/>
        <c:scaling>
          <c:orientation val="minMax"/>
          <c:max val="12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582783152"/>
        <c:crosses val="autoZero"/>
        <c:crossBetween val="between"/>
      </c:valAx>
      <c:valAx>
        <c:axId val="582784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82784832"/>
        <c:crosses val="autoZero"/>
        <c:crossBetween val="midCat"/>
      </c:valAx>
      <c:valAx>
        <c:axId val="58278483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582784272"/>
        <c:crosses val="max"/>
        <c:crossBetween val="midCat"/>
      </c:valAx>
    </c:plotArea>
    <c:legend>
      <c:legendPos val="r"/>
      <c:legendEntry>
        <c:idx val="7"/>
        <c:delete val="1"/>
      </c:legendEntry>
      <c:layout>
        <c:manualLayout>
          <c:xMode val="edge"/>
          <c:yMode val="edge"/>
          <c:x val="0.78128377115253556"/>
          <c:y val="0.30953892574453418"/>
          <c:w val="0.18466114812571741"/>
          <c:h val="0.35415049496767875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400"/>
            </a:pPr>
            <a:r>
              <a:rPr lang="en-US" sz="1400" b="0"/>
              <a:t>U.S. diesel fuel and crude oil prices</a:t>
            </a:r>
          </a:p>
          <a:p>
            <a:pPr algn="l">
              <a:defRPr sz="1400"/>
            </a:pPr>
            <a:r>
              <a:rPr lang="en-US" sz="1000" b="0"/>
              <a:t>dollars per gallon</a:t>
            </a:r>
          </a:p>
        </c:rich>
      </c:tx>
      <c:layout>
        <c:manualLayout>
          <c:xMode val="edge"/>
          <c:yMode val="edge"/>
          <c:x val="1.084520417853752E-2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3296661088095691E-2"/>
          <c:y val="0.17117395828480017"/>
          <c:w val="0.89581058465252816"/>
          <c:h val="0.59379086489928401"/>
        </c:manualLayout>
      </c:layout>
      <c:barChart>
        <c:barDir val="col"/>
        <c:grouping val="clustered"/>
        <c:varyColors val="0"/>
        <c:ser>
          <c:idx val="2"/>
          <c:order val="2"/>
          <c:tx>
            <c:v>Price difference</c:v>
          </c:tx>
          <c:spPr>
            <a:solidFill>
              <a:schemeClr val="accent3"/>
            </a:solidFill>
          </c:spPr>
          <c:invertIfNegative val="0"/>
          <c:cat>
            <c:numRef>
              <c:f>'Fig3'!$A$28:$A$99</c:f>
              <c:numCache>
                <c:formatCode>mmm\ 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'Fig3'!$E$28:$E$99</c:f>
              <c:numCache>
                <c:formatCode>0.00</c:formatCode>
                <c:ptCount val="72"/>
                <c:pt idx="0">
                  <c:v>1.5089761904761905</c:v>
                </c:pt>
                <c:pt idx="1">
                  <c:v>1.6950238095238097</c:v>
                </c:pt>
                <c:pt idx="2">
                  <c:v>1.6575119047619049</c:v>
                </c:pt>
                <c:pt idx="3">
                  <c:v>1.5609523809523811</c:v>
                </c:pt>
                <c:pt idx="4">
                  <c:v>1.4852500000000002</c:v>
                </c:pt>
                <c:pt idx="5">
                  <c:v>1.4999642857142859</c:v>
                </c:pt>
                <c:pt idx="6">
                  <c:v>1.3933809523809524</c:v>
                </c:pt>
                <c:pt idx="7">
                  <c:v>1.3759285714285716</c:v>
                </c:pt>
                <c:pt idx="8">
                  <c:v>1.4441333333333333</c:v>
                </c:pt>
                <c:pt idx="9">
                  <c:v>1.4940357142857148</c:v>
                </c:pt>
                <c:pt idx="10">
                  <c:v>1.6168452380952383</c:v>
                </c:pt>
                <c:pt idx="11">
                  <c:v>1.6360857142857146</c:v>
                </c:pt>
                <c:pt idx="12">
                  <c:v>1.6651547619047622</c:v>
                </c:pt>
                <c:pt idx="13">
                  <c:v>1.6177857142857146</c:v>
                </c:pt>
                <c:pt idx="14">
                  <c:v>1.6175047619047622</c:v>
                </c:pt>
                <c:pt idx="15">
                  <c:v>1.5797261904761908</c:v>
                </c:pt>
                <c:pt idx="16">
                  <c:v>1.5472738095238094</c:v>
                </c:pt>
                <c:pt idx="17">
                  <c:v>1.4654857142857143</c:v>
                </c:pt>
                <c:pt idx="18">
                  <c:v>1.4735</c:v>
                </c:pt>
                <c:pt idx="19">
                  <c:v>1.5615714285714288</c:v>
                </c:pt>
                <c:pt idx="20">
                  <c:v>1.5957333333333334</c:v>
                </c:pt>
                <c:pt idx="21">
                  <c:v>1.6569285714285718</c:v>
                </c:pt>
                <c:pt idx="22">
                  <c:v>1.8458214285714287</c:v>
                </c:pt>
                <c:pt idx="23">
                  <c:v>1.9653619047619049</c:v>
                </c:pt>
                <c:pt idx="24">
                  <c:v>1.8782023809523811</c:v>
                </c:pt>
                <c:pt idx="25">
                  <c:v>1.6929880952380951</c:v>
                </c:pt>
                <c:pt idx="26">
                  <c:v>1.7543809523809522</c:v>
                </c:pt>
                <c:pt idx="27">
                  <c:v>1.5082023809523812</c:v>
                </c:pt>
                <c:pt idx="28">
                  <c:v>1.4910714285714288</c:v>
                </c:pt>
                <c:pt idx="29">
                  <c:v>1.4415714285714287</c:v>
                </c:pt>
                <c:pt idx="30">
                  <c:v>1.5163214285714286</c:v>
                </c:pt>
                <c:pt idx="31">
                  <c:v>1.5242857142857145</c:v>
                </c:pt>
                <c:pt idx="32">
                  <c:v>1.4483333333333333</c:v>
                </c:pt>
                <c:pt idx="33">
                  <c:v>1.453297619047619</c:v>
                </c:pt>
                <c:pt idx="34">
                  <c:v>1.4805714285714286</c:v>
                </c:pt>
                <c:pt idx="35">
                  <c:v>1.4606666666666666</c:v>
                </c:pt>
                <c:pt idx="36">
                  <c:v>1.4287023809523809</c:v>
                </c:pt>
                <c:pt idx="37">
                  <c:v>1.3189142857142857</c:v>
                </c:pt>
                <c:pt idx="38">
                  <c:v>1.2847619047619045</c:v>
                </c:pt>
                <c:pt idx="39">
                  <c:v>1.2536428571428571</c:v>
                </c:pt>
                <c:pt idx="40">
                  <c:v>1.2936476190476189</c:v>
                </c:pt>
                <c:pt idx="41">
                  <c:v>1.3282142857142856</c:v>
                </c:pt>
                <c:pt idx="42">
                  <c:v>1.3745000000000001</c:v>
                </c:pt>
                <c:pt idx="43">
                  <c:v>1.3339333333333334</c:v>
                </c:pt>
                <c:pt idx="44">
                  <c:v>1.3768690476190477</c:v>
                </c:pt>
                <c:pt idx="45">
                  <c:v>1.3396380952380953</c:v>
                </c:pt>
                <c:pt idx="46">
                  <c:v>1.3758809523809523</c:v>
                </c:pt>
                <c:pt idx="47">
                  <c:v>1.2964285714285713</c:v>
                </c:pt>
                <c:pt idx="48">
                  <c:v>1.3538476190476192</c:v>
                </c:pt>
                <c:pt idx="49">
                  <c:v>1.4371567619047618</c:v>
                </c:pt>
                <c:pt idx="50">
                  <c:v>1.503708761904762</c:v>
                </c:pt>
                <c:pt idx="51">
                  <c:v>1.4673387619047622</c:v>
                </c:pt>
                <c:pt idx="52">
                  <c:v>1.4547437619047621</c:v>
                </c:pt>
                <c:pt idx="53">
                  <c:v>1.4550667619047615</c:v>
                </c:pt>
                <c:pt idx="54">
                  <c:v>1.4405162380952379</c:v>
                </c:pt>
                <c:pt idx="55">
                  <c:v>1.4677852380952379</c:v>
                </c:pt>
                <c:pt idx="56">
                  <c:v>1.4966572380952381</c:v>
                </c:pt>
                <c:pt idx="57">
                  <c:v>1.506483238095238</c:v>
                </c:pt>
                <c:pt idx="58">
                  <c:v>1.5248192380952381</c:v>
                </c:pt>
                <c:pt idx="59">
                  <c:v>1.5313872380952382</c:v>
                </c:pt>
                <c:pt idx="60">
                  <c:v>1.5029392380952382</c:v>
                </c:pt>
                <c:pt idx="61">
                  <c:v>1.5336452380952381</c:v>
                </c:pt>
                <c:pt idx="62">
                  <c:v>1.581463238095238</c:v>
                </c:pt>
                <c:pt idx="63">
                  <c:v>1.5210877142857144</c:v>
                </c:pt>
                <c:pt idx="64">
                  <c:v>1.5012651904761902</c:v>
                </c:pt>
                <c:pt idx="65">
                  <c:v>1.5106831904761904</c:v>
                </c:pt>
                <c:pt idx="66">
                  <c:v>1.5102021904761906</c:v>
                </c:pt>
                <c:pt idx="67">
                  <c:v>1.5101496666666667</c:v>
                </c:pt>
                <c:pt idx="68">
                  <c:v>1.5436096666666665</c:v>
                </c:pt>
                <c:pt idx="69">
                  <c:v>1.5444431428571428</c:v>
                </c:pt>
                <c:pt idx="70">
                  <c:v>1.5672271428571429</c:v>
                </c:pt>
                <c:pt idx="71">
                  <c:v>1.5645696190476195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5484400"/>
        <c:axId val="422602192"/>
      </c:barChart>
      <c:lineChart>
        <c:grouping val="standard"/>
        <c:varyColors val="0"/>
        <c:ser>
          <c:idx val="0"/>
          <c:order val="0"/>
          <c:tx>
            <c:v>Retail diesel fuel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'Fig3'!$A$28:$A$99</c:f>
              <c:numCache>
                <c:formatCode>mmm\ 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'Fig3'!$B$28:$B$99</c:f>
              <c:numCache>
                <c:formatCode>0.00</c:formatCode>
                <c:ptCount val="72"/>
                <c:pt idx="0">
                  <c:v>3.9085000000000001</c:v>
                </c:pt>
                <c:pt idx="1">
                  <c:v>4.1105</c:v>
                </c:pt>
                <c:pt idx="2">
                  <c:v>4.0677500000000002</c:v>
                </c:pt>
                <c:pt idx="3">
                  <c:v>3.93</c:v>
                </c:pt>
                <c:pt idx="4">
                  <c:v>3.87025</c:v>
                </c:pt>
                <c:pt idx="5">
                  <c:v>3.8492500000000001</c:v>
                </c:pt>
                <c:pt idx="6">
                  <c:v>3.8660000000000001</c:v>
                </c:pt>
                <c:pt idx="7">
                  <c:v>3.9045000000000001</c:v>
                </c:pt>
                <c:pt idx="8">
                  <c:v>3.9607999999999999</c:v>
                </c:pt>
                <c:pt idx="9">
                  <c:v>3.8847500000000004</c:v>
                </c:pt>
                <c:pt idx="10">
                  <c:v>3.8387500000000001</c:v>
                </c:pt>
                <c:pt idx="11">
                  <c:v>3.8818000000000001</c:v>
                </c:pt>
                <c:pt idx="12">
                  <c:v>3.8932500000000001</c:v>
                </c:pt>
                <c:pt idx="13">
                  <c:v>3.9835000000000003</c:v>
                </c:pt>
                <c:pt idx="14">
                  <c:v>4.0006000000000004</c:v>
                </c:pt>
                <c:pt idx="15">
                  <c:v>3.9642500000000003</c:v>
                </c:pt>
                <c:pt idx="16">
                  <c:v>3.9427499999999998</c:v>
                </c:pt>
                <c:pt idx="17">
                  <c:v>3.9062000000000001</c:v>
                </c:pt>
                <c:pt idx="18">
                  <c:v>3.8835000000000002</c:v>
                </c:pt>
                <c:pt idx="19">
                  <c:v>3.8380000000000001</c:v>
                </c:pt>
                <c:pt idx="20">
                  <c:v>3.7924000000000002</c:v>
                </c:pt>
                <c:pt idx="21">
                  <c:v>3.6805000000000003</c:v>
                </c:pt>
                <c:pt idx="22">
                  <c:v>3.6472500000000001</c:v>
                </c:pt>
                <c:pt idx="23">
                  <c:v>3.4106000000000001</c:v>
                </c:pt>
                <c:pt idx="24">
                  <c:v>2.9972500000000002</c:v>
                </c:pt>
                <c:pt idx="25">
                  <c:v>2.8577499999999998</c:v>
                </c:pt>
                <c:pt idx="26">
                  <c:v>2.8969999999999998</c:v>
                </c:pt>
                <c:pt idx="27">
                  <c:v>2.7822500000000003</c:v>
                </c:pt>
                <c:pt idx="28">
                  <c:v>2.8875000000000002</c:v>
                </c:pt>
                <c:pt idx="29">
                  <c:v>2.8730000000000002</c:v>
                </c:pt>
                <c:pt idx="30">
                  <c:v>2.78775</c:v>
                </c:pt>
                <c:pt idx="31">
                  <c:v>2.5950000000000002</c:v>
                </c:pt>
                <c:pt idx="32">
                  <c:v>2.5049999999999999</c:v>
                </c:pt>
                <c:pt idx="33">
                  <c:v>2.51925</c:v>
                </c:pt>
                <c:pt idx="34">
                  <c:v>2.4670000000000001</c:v>
                </c:pt>
                <c:pt idx="35">
                  <c:v>2.3090000000000002</c:v>
                </c:pt>
                <c:pt idx="36">
                  <c:v>2.1427499999999999</c:v>
                </c:pt>
                <c:pt idx="37">
                  <c:v>1.9982</c:v>
                </c:pt>
                <c:pt idx="38">
                  <c:v>2.09</c:v>
                </c:pt>
                <c:pt idx="39">
                  <c:v>2.1515</c:v>
                </c:pt>
                <c:pt idx="40">
                  <c:v>2.3146</c:v>
                </c:pt>
                <c:pt idx="41">
                  <c:v>2.4224999999999999</c:v>
                </c:pt>
                <c:pt idx="42">
                  <c:v>2.4045000000000001</c:v>
                </c:pt>
                <c:pt idx="43">
                  <c:v>2.3506</c:v>
                </c:pt>
                <c:pt idx="44">
                  <c:v>2.39425</c:v>
                </c:pt>
                <c:pt idx="45">
                  <c:v>2.4544000000000001</c:v>
                </c:pt>
                <c:pt idx="46">
                  <c:v>2.4384999999999999</c:v>
                </c:pt>
                <c:pt idx="47">
                  <c:v>2.5099999999999998</c:v>
                </c:pt>
                <c:pt idx="48">
                  <c:v>2.5798000000000001</c:v>
                </c:pt>
                <c:pt idx="49">
                  <c:v>2.675252</c:v>
                </c:pt>
                <c:pt idx="50">
                  <c:v>2.7418040000000001</c:v>
                </c:pt>
                <c:pt idx="51">
                  <c:v>2.7054340000000003</c:v>
                </c:pt>
                <c:pt idx="52">
                  <c:v>2.6928390000000002</c:v>
                </c:pt>
                <c:pt idx="53">
                  <c:v>2.6931619999999996</c:v>
                </c:pt>
                <c:pt idx="54">
                  <c:v>2.7024209999999997</c:v>
                </c:pt>
                <c:pt idx="55">
                  <c:v>2.7296899999999997</c:v>
                </c:pt>
                <c:pt idx="56">
                  <c:v>2.758562</c:v>
                </c:pt>
                <c:pt idx="57">
                  <c:v>2.7683879999999998</c:v>
                </c:pt>
                <c:pt idx="58">
                  <c:v>2.786724</c:v>
                </c:pt>
                <c:pt idx="59">
                  <c:v>2.7932920000000001</c:v>
                </c:pt>
                <c:pt idx="60">
                  <c:v>2.7648440000000001</c:v>
                </c:pt>
                <c:pt idx="61">
                  <c:v>2.79555</c:v>
                </c:pt>
                <c:pt idx="62">
                  <c:v>2.8433679999999999</c:v>
                </c:pt>
                <c:pt idx="63">
                  <c:v>2.8068020000000002</c:v>
                </c:pt>
                <c:pt idx="64">
                  <c:v>2.8107889999999998</c:v>
                </c:pt>
                <c:pt idx="65">
                  <c:v>2.8202069999999999</c:v>
                </c:pt>
                <c:pt idx="66">
                  <c:v>2.8197260000000002</c:v>
                </c:pt>
                <c:pt idx="67">
                  <c:v>2.843483</c:v>
                </c:pt>
                <c:pt idx="68">
                  <c:v>2.8769429999999998</c:v>
                </c:pt>
                <c:pt idx="69">
                  <c:v>2.901586</c:v>
                </c:pt>
                <c:pt idx="70">
                  <c:v>2.9243700000000001</c:v>
                </c:pt>
                <c:pt idx="71">
                  <c:v>2.9455220000000004</c:v>
                </c:pt>
              </c:numCache>
            </c:numRef>
          </c:val>
          <c:smooth val="0"/>
        </c:ser>
        <c:ser>
          <c:idx val="1"/>
          <c:order val="1"/>
          <c:tx>
            <c:v>Crude oil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'Fig3'!$A$28:$A$99</c:f>
              <c:numCache>
                <c:formatCode>mmm\ 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'Fig3'!$C$28:$C$99</c:f>
              <c:numCache>
                <c:formatCode>0.00</c:formatCode>
                <c:ptCount val="72"/>
                <c:pt idx="0">
                  <c:v>2.3995238095238096</c:v>
                </c:pt>
                <c:pt idx="1">
                  <c:v>2.4154761904761903</c:v>
                </c:pt>
                <c:pt idx="2">
                  <c:v>2.4102380952380953</c:v>
                </c:pt>
                <c:pt idx="3">
                  <c:v>2.3690476190476191</c:v>
                </c:pt>
                <c:pt idx="4">
                  <c:v>2.3849999999999998</c:v>
                </c:pt>
                <c:pt idx="5">
                  <c:v>2.3492857142857142</c:v>
                </c:pt>
                <c:pt idx="6">
                  <c:v>2.4726190476190477</c:v>
                </c:pt>
                <c:pt idx="7">
                  <c:v>2.5285714285714285</c:v>
                </c:pt>
                <c:pt idx="8">
                  <c:v>2.5166666666666666</c:v>
                </c:pt>
                <c:pt idx="9">
                  <c:v>2.3907142857142856</c:v>
                </c:pt>
                <c:pt idx="10">
                  <c:v>2.2219047619047618</c:v>
                </c:pt>
                <c:pt idx="11">
                  <c:v>2.2457142857142856</c:v>
                </c:pt>
                <c:pt idx="12">
                  <c:v>2.2280952380952379</c:v>
                </c:pt>
                <c:pt idx="13">
                  <c:v>2.3657142857142857</c:v>
                </c:pt>
                <c:pt idx="14">
                  <c:v>2.3830952380952382</c:v>
                </c:pt>
                <c:pt idx="15">
                  <c:v>2.3845238095238095</c:v>
                </c:pt>
                <c:pt idx="16">
                  <c:v>2.3954761904761903</c:v>
                </c:pt>
                <c:pt idx="17">
                  <c:v>2.4407142857142858</c:v>
                </c:pt>
                <c:pt idx="18">
                  <c:v>2.41</c:v>
                </c:pt>
                <c:pt idx="19">
                  <c:v>2.2764285714285712</c:v>
                </c:pt>
                <c:pt idx="20">
                  <c:v>2.1966666666666668</c:v>
                </c:pt>
                <c:pt idx="21">
                  <c:v>2.0235714285714286</c:v>
                </c:pt>
                <c:pt idx="22">
                  <c:v>1.8014285714285714</c:v>
                </c:pt>
                <c:pt idx="23">
                  <c:v>1.4452380952380952</c:v>
                </c:pt>
                <c:pt idx="24">
                  <c:v>1.1190476190476191</c:v>
                </c:pt>
                <c:pt idx="25">
                  <c:v>1.1647619047619047</c:v>
                </c:pt>
                <c:pt idx="26">
                  <c:v>1.1426190476190476</c:v>
                </c:pt>
                <c:pt idx="27">
                  <c:v>1.2740476190476191</c:v>
                </c:pt>
                <c:pt idx="28">
                  <c:v>1.3964285714285714</c:v>
                </c:pt>
                <c:pt idx="29">
                  <c:v>1.4314285714285715</c:v>
                </c:pt>
                <c:pt idx="30">
                  <c:v>1.2714285714285714</c:v>
                </c:pt>
                <c:pt idx="31">
                  <c:v>1.0707142857142857</c:v>
                </c:pt>
                <c:pt idx="32">
                  <c:v>1.0566666666666666</c:v>
                </c:pt>
                <c:pt idx="33">
                  <c:v>1.065952380952381</c:v>
                </c:pt>
                <c:pt idx="34">
                  <c:v>0.98642857142857143</c:v>
                </c:pt>
                <c:pt idx="35">
                  <c:v>0.84833333333333349</c:v>
                </c:pt>
                <c:pt idx="36">
                  <c:v>0.71404761904761904</c:v>
                </c:pt>
                <c:pt idx="37">
                  <c:v>0.67928571428571427</c:v>
                </c:pt>
                <c:pt idx="38">
                  <c:v>0.8052380952380952</c:v>
                </c:pt>
                <c:pt idx="39">
                  <c:v>0.89785714285714291</c:v>
                </c:pt>
                <c:pt idx="40">
                  <c:v>1.0209523809523811</c:v>
                </c:pt>
                <c:pt idx="41">
                  <c:v>1.0942857142857143</c:v>
                </c:pt>
                <c:pt idx="42">
                  <c:v>1.03</c:v>
                </c:pt>
                <c:pt idx="43">
                  <c:v>1.0166666666666666</c:v>
                </c:pt>
                <c:pt idx="44">
                  <c:v>1.0173809523809523</c:v>
                </c:pt>
                <c:pt idx="45">
                  <c:v>1.1147619047619048</c:v>
                </c:pt>
                <c:pt idx="46">
                  <c:v>1.0626190476190476</c:v>
                </c:pt>
                <c:pt idx="47">
                  <c:v>1.2135714285714285</c:v>
                </c:pt>
                <c:pt idx="48">
                  <c:v>1.2259523809523809</c:v>
                </c:pt>
                <c:pt idx="49">
                  <c:v>1.2380952380952381</c:v>
                </c:pt>
                <c:pt idx="50">
                  <c:v>1.2380952380952381</c:v>
                </c:pt>
                <c:pt idx="51">
                  <c:v>1.2380952380952381</c:v>
                </c:pt>
                <c:pt idx="52">
                  <c:v>1.2380952380952381</c:v>
                </c:pt>
                <c:pt idx="53">
                  <c:v>1.2380952380952381</c:v>
                </c:pt>
                <c:pt idx="54">
                  <c:v>1.2619047619047619</c:v>
                </c:pt>
                <c:pt idx="55">
                  <c:v>1.2619047619047619</c:v>
                </c:pt>
                <c:pt idx="56">
                  <c:v>1.2619047619047619</c:v>
                </c:pt>
                <c:pt idx="57">
                  <c:v>1.2619047619047619</c:v>
                </c:pt>
                <c:pt idx="58">
                  <c:v>1.2619047619047619</c:v>
                </c:pt>
                <c:pt idx="59">
                  <c:v>1.2619047619047619</c:v>
                </c:pt>
                <c:pt idx="60">
                  <c:v>1.2619047619047619</c:v>
                </c:pt>
                <c:pt idx="61">
                  <c:v>1.2619047619047619</c:v>
                </c:pt>
                <c:pt idx="62">
                  <c:v>1.2619047619047619</c:v>
                </c:pt>
                <c:pt idx="63">
                  <c:v>1.2857142857142858</c:v>
                </c:pt>
                <c:pt idx="64">
                  <c:v>1.3095238095238095</c:v>
                </c:pt>
                <c:pt idx="65">
                  <c:v>1.3095238095238095</c:v>
                </c:pt>
                <c:pt idx="66">
                  <c:v>1.3095238095238095</c:v>
                </c:pt>
                <c:pt idx="67">
                  <c:v>1.3333333333333333</c:v>
                </c:pt>
                <c:pt idx="68">
                  <c:v>1.3333333333333333</c:v>
                </c:pt>
                <c:pt idx="69">
                  <c:v>1.3571428571428572</c:v>
                </c:pt>
                <c:pt idx="70">
                  <c:v>1.3571428571428572</c:v>
                </c:pt>
                <c:pt idx="71">
                  <c:v>1.3809523809523809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4400"/>
        <c:axId val="422602192"/>
      </c:lineChart>
      <c:scatterChart>
        <c:scatterStyle val="lineMarker"/>
        <c:varyColors val="0"/>
        <c:ser>
          <c:idx val="3"/>
          <c:order val="3"/>
          <c:tx>
            <c:strRef>
              <c:f>'Fig3'!$B$103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3.0447991946212203E-2"/>
                  <c:y val="3.0266925177066396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'Fig3'!$A$104:$A$105</c:f>
              <c:numCache>
                <c:formatCode>General</c:formatCode>
                <c:ptCount val="2"/>
                <c:pt idx="0">
                  <c:v>49</c:v>
                </c:pt>
                <c:pt idx="1">
                  <c:v>49</c:v>
                </c:pt>
              </c:numCache>
            </c:numRef>
          </c:xVal>
          <c:yVal>
            <c:numRef>
              <c:f>'Fig3'!$B$104:$B$105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02752"/>
        <c:axId val="422603312"/>
      </c:scatterChart>
      <c:dateAx>
        <c:axId val="5484400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>
            <a:solidFill>
              <a:schemeClr val="tx1"/>
            </a:solidFill>
          </a:ln>
        </c:spPr>
        <c:crossAx val="422602192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422602192"/>
        <c:scaling>
          <c:orientation val="minMax"/>
          <c:max val="5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noFill/>
          </a:ln>
        </c:spPr>
        <c:crossAx val="5484400"/>
        <c:crosses val="autoZero"/>
        <c:crossBetween val="between"/>
      </c:valAx>
      <c:valAx>
        <c:axId val="422602752"/>
        <c:scaling>
          <c:orientation val="minMax"/>
          <c:max val="72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422603312"/>
        <c:crosses val="max"/>
        <c:crossBetween val="midCat"/>
      </c:valAx>
      <c:valAx>
        <c:axId val="42260331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422602752"/>
        <c:crosses val="max"/>
        <c:crossBetween val="midCat"/>
      </c:valAx>
    </c:plotArea>
    <c:legend>
      <c:legendPos val="l"/>
      <c:legendEntry>
        <c:idx val="3"/>
        <c:delete val="1"/>
      </c:legendEntry>
      <c:layout>
        <c:manualLayout>
          <c:xMode val="edge"/>
          <c:yMode val="edge"/>
          <c:x val="0.38535576888505374"/>
          <c:y val="0.16843872907846319"/>
          <c:w val="0.28926682945119664"/>
          <c:h val="0.1912264517231204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U.S. annual energy expenditures</a:t>
            </a:r>
          </a:p>
          <a:p>
            <a:pPr algn="l">
              <a:defRPr/>
            </a:pPr>
            <a:r>
              <a:rPr lang="en-US" sz="1000" b="0"/>
              <a:t>share of gross domestic product</a:t>
            </a:r>
          </a:p>
        </c:rich>
      </c:tx>
      <c:layout>
        <c:manualLayout>
          <c:xMode val="edge"/>
          <c:yMode val="edge"/>
          <c:x val="1.0564940066252401E-2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2227404501266602E-2"/>
          <c:y val="0.17117395828480017"/>
          <c:w val="0.8890416746687152"/>
          <c:h val="0.62528692789140949"/>
        </c:manualLayout>
      </c:layout>
      <c:lineChart>
        <c:grouping val="standard"/>
        <c:varyColors val="0"/>
        <c:ser>
          <c:idx val="1"/>
          <c:order val="0"/>
          <c:tx>
            <c:v>Energy expenditures as share of GDP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'Fig27'!$A$28:$A$54</c:f>
              <c:numCache>
                <c:formatCode>General</c:formatCode>
                <c:ptCount val="27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</c:numCache>
            </c:numRef>
          </c:cat>
          <c:val>
            <c:numRef>
              <c:f>'Fig27'!$B$28:$B$54</c:f>
              <c:numCache>
                <c:formatCode>0.0%</c:formatCode>
                <c:ptCount val="27"/>
                <c:pt idx="0">
                  <c:v>7.2881288321999999E-2</c:v>
                </c:pt>
                <c:pt idx="1">
                  <c:v>7.1514968456E-2</c:v>
                </c:pt>
                <c:pt idx="2">
                  <c:v>6.9032029191999994E-2</c:v>
                </c:pt>
                <c:pt idx="3">
                  <c:v>6.7103571109000004E-2</c:v>
                </c:pt>
                <c:pt idx="4">
                  <c:v>6.9123188879E-2</c:v>
                </c:pt>
                <c:pt idx="5">
                  <c:v>6.5925483497000004E-2</c:v>
                </c:pt>
                <c:pt idx="6">
                  <c:v>5.7858326957000002E-2</c:v>
                </c:pt>
                <c:pt idx="7">
                  <c:v>5.7837297287000003E-2</c:v>
                </c:pt>
                <c:pt idx="8">
                  <c:v>6.6875827641999994E-2</c:v>
                </c:pt>
                <c:pt idx="9">
                  <c:v>6.5557104739000005E-2</c:v>
                </c:pt>
                <c:pt idx="10">
                  <c:v>6.0492917303E-2</c:v>
                </c:pt>
                <c:pt idx="11">
                  <c:v>6.5609354374000006E-2</c:v>
                </c:pt>
                <c:pt idx="12">
                  <c:v>7.0987272382999997E-2</c:v>
                </c:pt>
                <c:pt idx="13">
                  <c:v>7.9881360686999997E-2</c:v>
                </c:pt>
                <c:pt idx="14">
                  <c:v>8.365065361E-2</c:v>
                </c:pt>
                <c:pt idx="15">
                  <c:v>8.5235634211E-2</c:v>
                </c:pt>
                <c:pt idx="16">
                  <c:v>9.5756089934000005E-2</c:v>
                </c:pt>
                <c:pt idx="17">
                  <c:v>7.3967990728000005E-2</c:v>
                </c:pt>
                <c:pt idx="18">
                  <c:v>8.0994808306000005E-2</c:v>
                </c:pt>
                <c:pt idx="19">
                  <c:v>8.9763438776999993E-2</c:v>
                </c:pt>
                <c:pt idx="20">
                  <c:v>8.3937369945999998E-2</c:v>
                </c:pt>
                <c:pt idx="21">
                  <c:v>8.2575531234999999E-2</c:v>
                </c:pt>
                <c:pt idx="22">
                  <c:v>8.0194880247E-2</c:v>
                </c:pt>
                <c:pt idx="23">
                  <c:v>6.0564503439000002E-2</c:v>
                </c:pt>
                <c:pt idx="24">
                  <c:v>5.4315399411999997E-2</c:v>
                </c:pt>
                <c:pt idx="25">
                  <c:v>5.7963879846000002E-2</c:v>
                </c:pt>
                <c:pt idx="26">
                  <c:v>5.7591287111999998E-2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789312"/>
        <c:axId val="582789872"/>
      </c:lineChart>
      <c:scatterChart>
        <c:scatterStyle val="lineMarker"/>
        <c:varyColors val="0"/>
        <c:ser>
          <c:idx val="0"/>
          <c:order val="1"/>
          <c:tx>
            <c:strRef>
              <c:f>'Fig27'!$B$57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8.6495285650269333E-3"/>
                  <c:y val="-2.347168915443358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'Fig27'!$A$58:$A$59</c:f>
              <c:numCache>
                <c:formatCode>General</c:formatCode>
                <c:ptCount val="2"/>
                <c:pt idx="0">
                  <c:v>25.5</c:v>
                </c:pt>
                <c:pt idx="1">
                  <c:v>25.5</c:v>
                </c:pt>
              </c:numCache>
            </c:numRef>
          </c:xVal>
          <c:yVal>
            <c:numRef>
              <c:f>'Fig27'!$B$58:$B$59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90432"/>
        <c:axId val="582790992"/>
      </c:scatterChart>
      <c:catAx>
        <c:axId val="58278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58278987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82789872"/>
        <c:scaling>
          <c:orientation val="minMax"/>
          <c:max val="0.12000000000000002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582789312"/>
        <c:crosses val="autoZero"/>
        <c:crossBetween val="between"/>
      </c:valAx>
      <c:valAx>
        <c:axId val="58279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82790992"/>
        <c:crosses val="autoZero"/>
        <c:crossBetween val="midCat"/>
      </c:valAx>
      <c:valAx>
        <c:axId val="58279099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582790432"/>
        <c:crosses val="max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U.S. energy-related carbon dioxide emissions</a:t>
            </a:r>
          </a:p>
          <a:p>
            <a:pPr algn="l">
              <a:defRPr/>
            </a:pPr>
            <a:r>
              <a:rPr lang="en-US" sz="1000" b="0"/>
              <a:t>annual growth</a:t>
            </a:r>
          </a:p>
        </c:rich>
      </c:tx>
      <c:layout>
        <c:manualLayout>
          <c:xMode val="edge"/>
          <c:yMode val="edge"/>
          <c:x val="1.2744539411206804E-2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5169482019875717E-2"/>
          <c:y val="0.17117395828480017"/>
          <c:w val="0.8939378304208021"/>
          <c:h val="0.5930668281849073"/>
        </c:manualLayout>
      </c:layout>
      <c:barChart>
        <c:barDir val="col"/>
        <c:grouping val="clustered"/>
        <c:varyColors val="0"/>
        <c:ser>
          <c:idx val="0"/>
          <c:order val="0"/>
          <c:tx>
            <c:v>All fossil fuels</c:v>
          </c:tx>
          <c:spPr>
            <a:solidFill>
              <a:schemeClr val="accent1"/>
            </a:solidFill>
          </c:spPr>
          <c:invertIfNegative val="0"/>
          <c:cat>
            <c:numRef>
              <c:f>'Fig28'!$J$26:$M$26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'Fig28'!$J$27:$M$27</c:f>
              <c:numCache>
                <c:formatCode>0.0%</c:formatCode>
                <c:ptCount val="4"/>
                <c:pt idx="0">
                  <c:v>-2.7267171245790922E-2</c:v>
                </c:pt>
                <c:pt idx="1">
                  <c:v>-1.7388453571221096E-2</c:v>
                </c:pt>
                <c:pt idx="2">
                  <c:v>3.2148994851060042E-3</c:v>
                </c:pt>
                <c:pt idx="3">
                  <c:v>1.4523124813470067E-2</c:v>
                </c:pt>
              </c:numCache>
            </c:numRef>
          </c:val>
        </c:ser>
        <c:ser>
          <c:idx val="1"/>
          <c:order val="1"/>
          <c:tx>
            <c:v>Coal</c:v>
          </c:tx>
          <c:spPr>
            <a:solidFill>
              <a:schemeClr val="accent4"/>
            </a:solidFill>
          </c:spPr>
          <c:invertIfNegative val="0"/>
          <c:cat>
            <c:numRef>
              <c:f>'Fig28'!$J$26:$M$26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'Fig28'!$J$28:$M$28</c:f>
              <c:numCache>
                <c:formatCode>0.0%</c:formatCode>
                <c:ptCount val="4"/>
                <c:pt idx="0">
                  <c:v>-0.13610568640884524</c:v>
                </c:pt>
                <c:pt idx="1">
                  <c:v>-7.931321295764171E-2</c:v>
                </c:pt>
                <c:pt idx="2">
                  <c:v>1.4900006531689991E-2</c:v>
                </c:pt>
                <c:pt idx="3">
                  <c:v>8.222165493277922E-3</c:v>
                </c:pt>
              </c:numCache>
            </c:numRef>
          </c:val>
        </c:ser>
        <c:ser>
          <c:idx val="2"/>
          <c:order val="2"/>
          <c:tx>
            <c:v>Petroleum</c:v>
          </c:tx>
          <c:spPr>
            <a:solidFill>
              <a:schemeClr val="accent3"/>
            </a:solidFill>
          </c:spPr>
          <c:invertIfNegative val="0"/>
          <c:cat>
            <c:numRef>
              <c:f>'Fig28'!$J$26:$M$26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'Fig28'!$J$29:$M$29</c:f>
              <c:numCache>
                <c:formatCode>0.0%</c:formatCode>
                <c:ptCount val="4"/>
                <c:pt idx="0">
                  <c:v>1.9133433240427156E-2</c:v>
                </c:pt>
                <c:pt idx="1">
                  <c:v>7.0926337754213531E-3</c:v>
                </c:pt>
                <c:pt idx="2">
                  <c:v>2.6334621337480435E-3</c:v>
                </c:pt>
                <c:pt idx="3">
                  <c:v>1.0191252831275088E-2</c:v>
                </c:pt>
              </c:numCache>
            </c:numRef>
          </c:val>
        </c:ser>
        <c:ser>
          <c:idx val="3"/>
          <c:order val="3"/>
          <c:tx>
            <c:v>Natural gas</c:v>
          </c:tx>
          <c:spPr>
            <a:solidFill>
              <a:schemeClr val="accent2"/>
            </a:solidFill>
          </c:spPr>
          <c:invertIfNegative val="0"/>
          <c:cat>
            <c:numRef>
              <c:f>'Fig28'!$J$26:$M$26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'Fig28'!$J$30:$M$30</c:f>
              <c:numCache>
                <c:formatCode>0.0%</c:formatCode>
                <c:ptCount val="4"/>
                <c:pt idx="0">
                  <c:v>3.009490732114628E-2</c:v>
                </c:pt>
                <c:pt idx="1">
                  <c:v>8.2316808766476068E-3</c:v>
                </c:pt>
                <c:pt idx="2">
                  <c:v>-8.1242177140762317E-3</c:v>
                </c:pt>
                <c:pt idx="3">
                  <c:v>2.7257785421308967E-2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2796592"/>
        <c:axId val="582797152"/>
      </c:barChart>
      <c:scatterChart>
        <c:scatterStyle val="lineMarker"/>
        <c:varyColors val="0"/>
        <c:ser>
          <c:idx val="4"/>
          <c:order val="4"/>
          <c:tx>
            <c:strRef>
              <c:f>'Fig28'!$D$33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30123972308339492"/>
                  <c:y val="4.355636449966367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'Fig28'!$C$34:$C$35</c:f>
              <c:numCache>
                <c:formatCode>General</c:formatCode>
                <c:ptCount val="2"/>
                <c:pt idx="0">
                  <c:v>2.5</c:v>
                </c:pt>
                <c:pt idx="1">
                  <c:v>2.5</c:v>
                </c:pt>
              </c:numCache>
            </c:numRef>
          </c:xVal>
          <c:yVal>
            <c:numRef>
              <c:f>'Fig28'!$D$34:$D$35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97712"/>
        <c:axId val="582798272"/>
      </c:scatterChart>
      <c:catAx>
        <c:axId val="58279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582797152"/>
        <c:crosses val="autoZero"/>
        <c:auto val="1"/>
        <c:lblAlgn val="ctr"/>
        <c:lblOffset val="100"/>
        <c:noMultiLvlLbl val="0"/>
      </c:catAx>
      <c:valAx>
        <c:axId val="582797152"/>
        <c:scaling>
          <c:orientation val="minMax"/>
          <c:max val="6.0000000000000012E-2"/>
          <c:min val="-0.15000000000000002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582796592"/>
        <c:crosses val="autoZero"/>
        <c:crossBetween val="between"/>
        <c:majorUnit val="3.0000000000000006E-2"/>
        <c:minorUnit val="1.0000000000000005E-2"/>
      </c:valAx>
      <c:valAx>
        <c:axId val="58279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82798272"/>
        <c:crosses val="autoZero"/>
        <c:crossBetween val="midCat"/>
      </c:valAx>
      <c:valAx>
        <c:axId val="58279827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582797712"/>
        <c:crosses val="max"/>
        <c:crossBetween val="midCat"/>
      </c:valAx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0.20174783707593369"/>
          <c:y val="0.84704486742312635"/>
          <c:w val="0.59650432584812396"/>
          <c:h val="5.848234946962988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U.S. total industrial production index</a:t>
            </a:r>
          </a:p>
          <a:p>
            <a:pPr algn="l">
              <a:defRPr/>
            </a:pPr>
            <a:r>
              <a:rPr lang="en-US" sz="1000" b="0"/>
              <a:t>index (2007 = 100)</a:t>
            </a:r>
          </a:p>
        </c:rich>
      </c:tx>
      <c:layout>
        <c:manualLayout>
          <c:xMode val="edge"/>
          <c:yMode val="edge"/>
          <c:x val="1.1475029036004667E-2"/>
          <c:y val="1.1834319526627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834673104886533E-2"/>
          <c:y val="0.16925064840267748"/>
          <c:w val="0.83686027051496614"/>
          <c:h val="0.62942117442420364"/>
        </c:manualLayout>
      </c:layout>
      <c:barChart>
        <c:barDir val="col"/>
        <c:grouping val="clustered"/>
        <c:varyColors val="0"/>
        <c:ser>
          <c:idx val="2"/>
          <c:order val="2"/>
          <c:tx>
            <c:v>Change from prior year (right axis)</c:v>
          </c:tx>
          <c:invertIfNegative val="0"/>
          <c:val>
            <c:numRef>
              <c:f>'Fig33'!$C$28:$C$99</c:f>
              <c:numCache>
                <c:formatCode>0.0%</c:formatCode>
                <c:ptCount val="72"/>
                <c:pt idx="0">
                  <c:v>1.5925947914E-2</c:v>
                </c:pt>
                <c:pt idx="1">
                  <c:v>1.8265504557E-2</c:v>
                </c:pt>
                <c:pt idx="2">
                  <c:v>2.7004412988E-2</c:v>
                </c:pt>
                <c:pt idx="3">
                  <c:v>1.7457001029999999E-2</c:v>
                </c:pt>
                <c:pt idx="4">
                  <c:v>1.5973329120000001E-2</c:v>
                </c:pt>
                <c:pt idx="5">
                  <c:v>1.7897308655999998E-2</c:v>
                </c:pt>
                <c:pt idx="6">
                  <c:v>9.2819289983999999E-3</c:v>
                </c:pt>
                <c:pt idx="7">
                  <c:v>2.1573755320000002E-2</c:v>
                </c:pt>
                <c:pt idx="8">
                  <c:v>2.5258128509999998E-2</c:v>
                </c:pt>
                <c:pt idx="9">
                  <c:v>2.2093587162000002E-2</c:v>
                </c:pt>
                <c:pt idx="10">
                  <c:v>1.9928526841000001E-2</c:v>
                </c:pt>
                <c:pt idx="11">
                  <c:v>1.8934422822000002E-2</c:v>
                </c:pt>
                <c:pt idx="12">
                  <c:v>1.4864096576000001E-2</c:v>
                </c:pt>
                <c:pt idx="13">
                  <c:v>1.7873807254999999E-2</c:v>
                </c:pt>
                <c:pt idx="14">
                  <c:v>2.4199499754999999E-2</c:v>
                </c:pt>
                <c:pt idx="15">
                  <c:v>2.6169861934999997E-2</c:v>
                </c:pt>
                <c:pt idx="16">
                  <c:v>3.0043818207999999E-2</c:v>
                </c:pt>
                <c:pt idx="17">
                  <c:v>3.2411431309999995E-2</c:v>
                </c:pt>
                <c:pt idx="18">
                  <c:v>3.9142944344000001E-2</c:v>
                </c:pt>
                <c:pt idx="19">
                  <c:v>3.1434571852E-2</c:v>
                </c:pt>
                <c:pt idx="20">
                  <c:v>3.0153769293999998E-2</c:v>
                </c:pt>
                <c:pt idx="21">
                  <c:v>3.1391592395000001E-2</c:v>
                </c:pt>
                <c:pt idx="22">
                  <c:v>3.8079966372999999E-2</c:v>
                </c:pt>
                <c:pt idx="23">
                  <c:v>3.4646478480999998E-2</c:v>
                </c:pt>
                <c:pt idx="24">
                  <c:v>3.4437123579999999E-2</c:v>
                </c:pt>
                <c:pt idx="25">
                  <c:v>2.4839314602999998E-2</c:v>
                </c:pt>
                <c:pt idx="26">
                  <c:v>1.3693971348E-2</c:v>
                </c:pt>
                <c:pt idx="27">
                  <c:v>9.9030227099000008E-3</c:v>
                </c:pt>
                <c:pt idx="28">
                  <c:v>3.5526558443000002E-3</c:v>
                </c:pt>
                <c:pt idx="29">
                  <c:v>-2.49614021E-3</c:v>
                </c:pt>
                <c:pt idx="30">
                  <c:v>2.5492527609999997E-3</c:v>
                </c:pt>
                <c:pt idx="31">
                  <c:v>3.6065015889000002E-3</c:v>
                </c:pt>
                <c:pt idx="32">
                  <c:v>-2.5365853659E-3</c:v>
                </c:pt>
                <c:pt idx="33">
                  <c:v>-4.5359844989000002E-3</c:v>
                </c:pt>
                <c:pt idx="34">
                  <c:v>-2.0618295796999999E-2</c:v>
                </c:pt>
                <c:pt idx="35">
                  <c:v>-2.321668973E-2</c:v>
                </c:pt>
                <c:pt idx="36">
                  <c:v>-1.3596488745E-2</c:v>
                </c:pt>
                <c:pt idx="37">
                  <c:v>-1.3637188071999999E-2</c:v>
                </c:pt>
                <c:pt idx="38">
                  <c:v>-1.980287163E-2</c:v>
                </c:pt>
                <c:pt idx="39">
                  <c:v>-1.3628349854999999E-2</c:v>
                </c:pt>
                <c:pt idx="40">
                  <c:v>-1.2684490207E-2</c:v>
                </c:pt>
                <c:pt idx="41">
                  <c:v>-6.0814477221999997E-3</c:v>
                </c:pt>
                <c:pt idx="42">
                  <c:v>-8.8532408000000003E-3</c:v>
                </c:pt>
                <c:pt idx="43">
                  <c:v>-1.0651810078E-2</c:v>
                </c:pt>
                <c:pt idx="44">
                  <c:v>-1.0106621389999999E-2</c:v>
                </c:pt>
                <c:pt idx="45">
                  <c:v>-8.0483126974999989E-3</c:v>
                </c:pt>
                <c:pt idx="46">
                  <c:v>-6.0122254326000005E-3</c:v>
                </c:pt>
                <c:pt idx="47">
                  <c:v>3.2038188721000001E-3</c:v>
                </c:pt>
                <c:pt idx="48">
                  <c:v>1.7137372284999999E-3</c:v>
                </c:pt>
                <c:pt idx="49">
                  <c:v>4.6867209999999996E-3</c:v>
                </c:pt>
                <c:pt idx="50">
                  <c:v>1.5703769999999999E-2</c:v>
                </c:pt>
                <c:pt idx="51">
                  <c:v>1.176464E-2</c:v>
                </c:pt>
                <c:pt idx="52">
                  <c:v>1.481854E-2</c:v>
                </c:pt>
                <c:pt idx="53">
                  <c:v>1.18064E-2</c:v>
                </c:pt>
                <c:pt idx="54">
                  <c:v>1.2079319999999999E-2</c:v>
                </c:pt>
                <c:pt idx="55">
                  <c:v>1.5507169999999999E-2</c:v>
                </c:pt>
                <c:pt idx="56">
                  <c:v>2.0086989999999999E-2</c:v>
                </c:pt>
                <c:pt idx="57">
                  <c:v>2.1564119999999999E-2</c:v>
                </c:pt>
                <c:pt idx="58">
                  <c:v>2.8702969999999998E-2</c:v>
                </c:pt>
                <c:pt idx="59">
                  <c:v>2.6323050000000001E-2</c:v>
                </c:pt>
                <c:pt idx="60">
                  <c:v>2.602471E-2</c:v>
                </c:pt>
                <c:pt idx="61">
                  <c:v>2.7116699999999997E-2</c:v>
                </c:pt>
                <c:pt idx="62">
                  <c:v>2.8420209999999998E-2</c:v>
                </c:pt>
                <c:pt idx="63">
                  <c:v>3.0761189999999997E-2</c:v>
                </c:pt>
                <c:pt idx="64">
                  <c:v>3.1869330000000001E-2</c:v>
                </c:pt>
                <c:pt idx="65">
                  <c:v>3.2570130000000003E-2</c:v>
                </c:pt>
                <c:pt idx="66">
                  <c:v>3.2608290000000005E-2</c:v>
                </c:pt>
                <c:pt idx="67">
                  <c:v>3.2692990000000005E-2</c:v>
                </c:pt>
                <c:pt idx="68">
                  <c:v>3.2568559999999996E-2</c:v>
                </c:pt>
                <c:pt idx="69">
                  <c:v>3.2317100000000001E-2</c:v>
                </c:pt>
                <c:pt idx="70">
                  <c:v>3.1718400000000001E-2</c:v>
                </c:pt>
                <c:pt idx="71">
                  <c:v>3.0855570000000002E-2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82804432"/>
        <c:axId val="582803872"/>
      </c:barChart>
      <c:lineChart>
        <c:grouping val="standard"/>
        <c:varyColors val="0"/>
        <c:ser>
          <c:idx val="0"/>
          <c:order val="0"/>
          <c:tx>
            <c:v>Industrial production index (left axis)</c:v>
          </c:tx>
          <c:marker>
            <c:symbol val="none"/>
          </c:marker>
          <c:cat>
            <c:numRef>
              <c:f>'Fig33'!$A$28:$A$99</c:f>
              <c:numCache>
                <c:formatCode>mmm\ 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'Fig33'!$B$28:$B$99</c:f>
              <c:numCache>
                <c:formatCode>0</c:formatCode>
                <c:ptCount val="72"/>
                <c:pt idx="0">
                  <c:v>100.9614</c:v>
                </c:pt>
                <c:pt idx="1">
                  <c:v>101.4781</c:v>
                </c:pt>
                <c:pt idx="2">
                  <c:v>101.6302</c:v>
                </c:pt>
                <c:pt idx="3">
                  <c:v>101.5825</c:v>
                </c:pt>
                <c:pt idx="4">
                  <c:v>101.6016</c:v>
                </c:pt>
                <c:pt idx="5">
                  <c:v>101.82210000000001</c:v>
                </c:pt>
                <c:pt idx="6">
                  <c:v>101.2443</c:v>
                </c:pt>
                <c:pt idx="7">
                  <c:v>101.9928</c:v>
                </c:pt>
                <c:pt idx="8">
                  <c:v>102.4847</c:v>
                </c:pt>
                <c:pt idx="9">
                  <c:v>102.42870000000001</c:v>
                </c:pt>
                <c:pt idx="10">
                  <c:v>102.7732</c:v>
                </c:pt>
                <c:pt idx="11">
                  <c:v>102.9513</c:v>
                </c:pt>
                <c:pt idx="12">
                  <c:v>102.46210000000001</c:v>
                </c:pt>
                <c:pt idx="13">
                  <c:v>103.2919</c:v>
                </c:pt>
                <c:pt idx="14">
                  <c:v>104.0896</c:v>
                </c:pt>
                <c:pt idx="15">
                  <c:v>104.2409</c:v>
                </c:pt>
                <c:pt idx="16">
                  <c:v>104.6541</c:v>
                </c:pt>
                <c:pt idx="17">
                  <c:v>105.1223</c:v>
                </c:pt>
                <c:pt idx="18">
                  <c:v>105.2073</c:v>
                </c:pt>
                <c:pt idx="19">
                  <c:v>105.19889999999999</c:v>
                </c:pt>
                <c:pt idx="20">
                  <c:v>105.575</c:v>
                </c:pt>
                <c:pt idx="21">
                  <c:v>105.64409999999999</c:v>
                </c:pt>
                <c:pt idx="22">
                  <c:v>106.68680000000001</c:v>
                </c:pt>
                <c:pt idx="23">
                  <c:v>106.51819999999999</c:v>
                </c:pt>
                <c:pt idx="24">
                  <c:v>105.9906</c:v>
                </c:pt>
                <c:pt idx="25">
                  <c:v>105.85760000000001</c:v>
                </c:pt>
                <c:pt idx="26">
                  <c:v>105.515</c:v>
                </c:pt>
                <c:pt idx="27">
                  <c:v>105.2732</c:v>
                </c:pt>
                <c:pt idx="28">
                  <c:v>105.02589999999999</c:v>
                </c:pt>
                <c:pt idx="29">
                  <c:v>104.8599</c:v>
                </c:pt>
                <c:pt idx="30">
                  <c:v>105.4755</c:v>
                </c:pt>
                <c:pt idx="31">
                  <c:v>105.5783</c:v>
                </c:pt>
                <c:pt idx="32">
                  <c:v>105.30719999999999</c:v>
                </c:pt>
                <c:pt idx="33">
                  <c:v>105.1649</c:v>
                </c:pt>
                <c:pt idx="34">
                  <c:v>104.4871</c:v>
                </c:pt>
                <c:pt idx="35">
                  <c:v>104.04519999999999</c:v>
                </c:pt>
                <c:pt idx="36">
                  <c:v>104.54949999999999</c:v>
                </c:pt>
                <c:pt idx="37">
                  <c:v>104.414</c:v>
                </c:pt>
                <c:pt idx="38">
                  <c:v>103.4255</c:v>
                </c:pt>
                <c:pt idx="39">
                  <c:v>103.8385</c:v>
                </c:pt>
                <c:pt idx="40">
                  <c:v>103.69370000000001</c:v>
                </c:pt>
                <c:pt idx="41">
                  <c:v>104.2222</c:v>
                </c:pt>
                <c:pt idx="42">
                  <c:v>104.54170000000001</c:v>
                </c:pt>
                <c:pt idx="43">
                  <c:v>104.4537</c:v>
                </c:pt>
                <c:pt idx="44">
                  <c:v>104.24290000000001</c:v>
                </c:pt>
                <c:pt idx="45">
                  <c:v>104.3185</c:v>
                </c:pt>
                <c:pt idx="46">
                  <c:v>103.85890000000001</c:v>
                </c:pt>
                <c:pt idx="47">
                  <c:v>104.37854197999999</c:v>
                </c:pt>
                <c:pt idx="48">
                  <c:v>104.72867037</c:v>
                </c:pt>
                <c:pt idx="49">
                  <c:v>104.9034</c:v>
                </c:pt>
                <c:pt idx="50">
                  <c:v>105.0497</c:v>
                </c:pt>
                <c:pt idx="51">
                  <c:v>105.06010000000001</c:v>
                </c:pt>
                <c:pt idx="52">
                  <c:v>105.2303</c:v>
                </c:pt>
                <c:pt idx="53">
                  <c:v>105.45269999999999</c:v>
                </c:pt>
                <c:pt idx="54">
                  <c:v>105.8045</c:v>
                </c:pt>
                <c:pt idx="55">
                  <c:v>106.0735</c:v>
                </c:pt>
                <c:pt idx="56">
                  <c:v>106.3368</c:v>
                </c:pt>
                <c:pt idx="57">
                  <c:v>106.568</c:v>
                </c:pt>
                <c:pt idx="58">
                  <c:v>106.84</c:v>
                </c:pt>
                <c:pt idx="59">
                  <c:v>107.12609999999999</c:v>
                </c:pt>
                <c:pt idx="60">
                  <c:v>107.4542</c:v>
                </c:pt>
                <c:pt idx="61">
                  <c:v>107.748</c:v>
                </c:pt>
                <c:pt idx="62">
                  <c:v>108.0352</c:v>
                </c:pt>
                <c:pt idx="63">
                  <c:v>108.2919</c:v>
                </c:pt>
                <c:pt idx="64">
                  <c:v>108.5839</c:v>
                </c:pt>
                <c:pt idx="65">
                  <c:v>108.8873</c:v>
                </c:pt>
                <c:pt idx="66">
                  <c:v>109.2546</c:v>
                </c:pt>
                <c:pt idx="67">
                  <c:v>109.54130000000001</c:v>
                </c:pt>
                <c:pt idx="68">
                  <c:v>109.8001</c:v>
                </c:pt>
                <c:pt idx="69">
                  <c:v>110.012</c:v>
                </c:pt>
                <c:pt idx="70">
                  <c:v>110.22880000000001</c:v>
                </c:pt>
                <c:pt idx="71">
                  <c:v>110.4315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802752"/>
        <c:axId val="582803312"/>
      </c:lineChart>
      <c:scatterChart>
        <c:scatterStyle val="lineMarker"/>
        <c:varyColors val="0"/>
        <c:ser>
          <c:idx val="1"/>
          <c:order val="1"/>
          <c:tx>
            <c:strRef>
              <c:f>'Fig33'!$B$102</c:f>
              <c:strCache>
                <c:ptCount val="1"/>
                <c:pt idx="0">
                  <c:v>Forecast</c:v>
                </c:pt>
              </c:strCache>
            </c:strRef>
          </c:tx>
          <c:spPr>
            <a:ln w="15875">
              <a:solidFill>
                <a:schemeClr val="tx1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323063275627132E-3"/>
                  <c:y val="-4.065334546749495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'Fig33'!$A$103:$A$104</c:f>
              <c:numCache>
                <c:formatCode>General</c:formatCode>
                <c:ptCount val="2"/>
                <c:pt idx="0">
                  <c:v>49.5</c:v>
                </c:pt>
                <c:pt idx="1">
                  <c:v>49.5</c:v>
                </c:pt>
              </c:numCache>
            </c:numRef>
          </c:xVal>
          <c:yVal>
            <c:numRef>
              <c:f>'Fig33'!$B$103:$B$104</c:f>
              <c:numCache>
                <c:formatCode>General</c:formatCode>
                <c:ptCount val="2"/>
                <c:pt idx="0">
                  <c:v>-0.2</c:v>
                </c:pt>
                <c:pt idx="1">
                  <c:v>0.6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804432"/>
        <c:axId val="582803872"/>
      </c:scatterChart>
      <c:dateAx>
        <c:axId val="582802752"/>
        <c:scaling>
          <c:orientation val="minMax"/>
        </c:scaling>
        <c:delete val="0"/>
        <c:axPos val="b"/>
        <c:numFmt formatCode="mmm\ yyyy" sourceLinked="1"/>
        <c:majorTickMark val="cross"/>
        <c:minorTickMark val="out"/>
        <c:tickLblPos val="nextTo"/>
        <c:spPr>
          <a:ln>
            <a:solidFill>
              <a:schemeClr val="tx1"/>
            </a:solidFill>
          </a:ln>
        </c:spPr>
        <c:crossAx val="582803312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582803312"/>
        <c:scaling>
          <c:orientation val="minMax"/>
          <c:max val="120"/>
          <c:min val="8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spPr>
          <a:ln>
            <a:noFill/>
          </a:ln>
        </c:spPr>
        <c:crossAx val="582802752"/>
        <c:crosses val="autoZero"/>
        <c:crossBetween val="between"/>
        <c:majorUnit val="5"/>
      </c:valAx>
      <c:valAx>
        <c:axId val="582803872"/>
        <c:scaling>
          <c:orientation val="minMax"/>
          <c:max val="0.18000000000000002"/>
          <c:min val="-6.0000000000000012E-2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582804432"/>
        <c:crosses val="max"/>
        <c:crossBetween val="between"/>
        <c:majorUnit val="3.0000000000000006E-2"/>
      </c:valAx>
      <c:catAx>
        <c:axId val="582804432"/>
        <c:scaling>
          <c:orientation val="minMax"/>
        </c:scaling>
        <c:delete val="0"/>
        <c:axPos val="b"/>
        <c:numFmt formatCode="mmm\ yyyy" sourceLinked="1"/>
        <c:majorTickMark val="cross"/>
        <c:minorTickMark val="none"/>
        <c:tickLblPos val="none"/>
        <c:spPr>
          <a:ln>
            <a:solidFill>
              <a:schemeClr val="tx1">
                <a:lumMod val="50000"/>
                <a:lumOff val="50000"/>
              </a:schemeClr>
            </a:solidFill>
          </a:ln>
        </c:spPr>
        <c:crossAx val="582803872"/>
        <c:crossesAt val="0"/>
        <c:auto val="0"/>
        <c:lblAlgn val="ctr"/>
        <c:lblOffset val="100"/>
        <c:tickLblSkip val="12"/>
        <c:tickMarkSkip val="12"/>
        <c:noMultiLvlLbl val="0"/>
      </c:catAx>
    </c:plotArea>
    <c:legend>
      <c:legendPos val="l"/>
      <c:legendEntry>
        <c:idx val="2"/>
        <c:delete val="1"/>
      </c:legendEntry>
      <c:layout>
        <c:manualLayout>
          <c:xMode val="edge"/>
          <c:yMode val="edge"/>
          <c:x val="6.6976323081566022E-2"/>
          <c:y val="0.17184346931507932"/>
          <c:w val="0.47512195121952361"/>
          <c:h val="0.13167404370311667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95" r="0.70000000000000095" t="0.75000000000001465" header="0.30000000000000032" footer="0.30000000000000032"/>
    <c:pageSetup orientation="landscape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U.S. disposable income</a:t>
            </a:r>
          </a:p>
          <a:p>
            <a:pPr algn="l">
              <a:defRPr/>
            </a:pPr>
            <a:r>
              <a:rPr lang="en-US" sz="1000" b="0"/>
              <a:t>billion 2009 dollars, seasonally adjusted</a:t>
            </a:r>
          </a:p>
        </c:rich>
      </c:tx>
      <c:layout>
        <c:manualLayout>
          <c:xMode val="edge"/>
          <c:yMode val="edge"/>
          <c:x val="1.1475029036004667E-2"/>
          <c:y val="1.1834319526627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147694952765079"/>
          <c:y val="0.16925064840267748"/>
          <c:w val="0.82083239595050617"/>
          <c:h val="0.62942117442420364"/>
        </c:manualLayout>
      </c:layout>
      <c:barChart>
        <c:barDir val="col"/>
        <c:grouping val="clustered"/>
        <c:varyColors val="0"/>
        <c:ser>
          <c:idx val="2"/>
          <c:order val="2"/>
          <c:tx>
            <c:v>Change from prior year (right axis)</c:v>
          </c:tx>
          <c:invertIfNegative val="0"/>
          <c:val>
            <c:numRef>
              <c:f>'Fig34'!$C$28:$C$99</c:f>
              <c:numCache>
                <c:formatCode>0.0%</c:formatCode>
                <c:ptCount val="72"/>
                <c:pt idx="0">
                  <c:v>-5.1934720579000001E-3</c:v>
                </c:pt>
                <c:pt idx="1">
                  <c:v>-1.0917899472000002E-2</c:v>
                </c:pt>
                <c:pt idx="2">
                  <c:v>-1.2416947104999999E-2</c:v>
                </c:pt>
                <c:pt idx="3">
                  <c:v>-1.4647160069E-2</c:v>
                </c:pt>
                <c:pt idx="4">
                  <c:v>-9.8176597519E-3</c:v>
                </c:pt>
                <c:pt idx="5">
                  <c:v>-9.6330353925999992E-3</c:v>
                </c:pt>
                <c:pt idx="6">
                  <c:v>-7.5259753663999996E-3</c:v>
                </c:pt>
                <c:pt idx="7">
                  <c:v>-2.7659061143000003E-3</c:v>
                </c:pt>
                <c:pt idx="8">
                  <c:v>-4.9227285981000004E-3</c:v>
                </c:pt>
                <c:pt idx="9">
                  <c:v>-1.3376985446E-2</c:v>
                </c:pt>
                <c:pt idx="10">
                  <c:v>-2.3761643120999997E-2</c:v>
                </c:pt>
                <c:pt idx="11">
                  <c:v>-4.7512054317999999E-2</c:v>
                </c:pt>
                <c:pt idx="12">
                  <c:v>1.9474443618999998E-2</c:v>
                </c:pt>
                <c:pt idx="13">
                  <c:v>2.5461829123000001E-2</c:v>
                </c:pt>
                <c:pt idx="14">
                  <c:v>3.0475924195E-2</c:v>
                </c:pt>
                <c:pt idx="15">
                  <c:v>3.2900137994000003E-2</c:v>
                </c:pt>
                <c:pt idx="16">
                  <c:v>3.1038644196999997E-2</c:v>
                </c:pt>
                <c:pt idx="17">
                  <c:v>3.3484907540000004E-2</c:v>
                </c:pt>
                <c:pt idx="18">
                  <c:v>3.6077962371E-2</c:v>
                </c:pt>
                <c:pt idx="19">
                  <c:v>3.7680908972999999E-2</c:v>
                </c:pt>
                <c:pt idx="20">
                  <c:v>3.6534284828000002E-2</c:v>
                </c:pt>
                <c:pt idx="21">
                  <c:v>4.3889666614999996E-2</c:v>
                </c:pt>
                <c:pt idx="22">
                  <c:v>4.5206553872999995E-2</c:v>
                </c:pt>
                <c:pt idx="23">
                  <c:v>4.7178745458999999E-2</c:v>
                </c:pt>
                <c:pt idx="24">
                  <c:v>4.3994784787000002E-2</c:v>
                </c:pt>
                <c:pt idx="25">
                  <c:v>3.9875809243999999E-2</c:v>
                </c:pt>
                <c:pt idx="26">
                  <c:v>3.3288394848000002E-2</c:v>
                </c:pt>
                <c:pt idx="27">
                  <c:v>3.6680336532E-2</c:v>
                </c:pt>
                <c:pt idx="28">
                  <c:v>3.6099836636999998E-2</c:v>
                </c:pt>
                <c:pt idx="29">
                  <c:v>3.3799582638000002E-2</c:v>
                </c:pt>
                <c:pt idx="30">
                  <c:v>3.4353252141000004E-2</c:v>
                </c:pt>
                <c:pt idx="31">
                  <c:v>3.2765454303E-2</c:v>
                </c:pt>
                <c:pt idx="32">
                  <c:v>3.3334164817000002E-2</c:v>
                </c:pt>
                <c:pt idx="33">
                  <c:v>3.1580864397000002E-2</c:v>
                </c:pt>
                <c:pt idx="34">
                  <c:v>2.8902925751000001E-2</c:v>
                </c:pt>
                <c:pt idx="35">
                  <c:v>3.0476675929E-2</c:v>
                </c:pt>
                <c:pt idx="36">
                  <c:v>3.0786042346000003E-2</c:v>
                </c:pt>
                <c:pt idx="37">
                  <c:v>2.9118887083999997E-2</c:v>
                </c:pt>
                <c:pt idx="38">
                  <c:v>3.1945185245999999E-2</c:v>
                </c:pt>
                <c:pt idx="39">
                  <c:v>2.9191781603999999E-2</c:v>
                </c:pt>
                <c:pt idx="40">
                  <c:v>2.7868759194E-2</c:v>
                </c:pt>
                <c:pt idx="41">
                  <c:v>2.7652123157999999E-2</c:v>
                </c:pt>
                <c:pt idx="42">
                  <c:v>2.8457289805000001E-2</c:v>
                </c:pt>
                <c:pt idx="43">
                  <c:v>2.607412663E-2</c:v>
                </c:pt>
                <c:pt idx="44">
                  <c:v>2.5354855322000002E-2</c:v>
                </c:pt>
                <c:pt idx="45">
                  <c:v>2.4603582204999998E-2</c:v>
                </c:pt>
                <c:pt idx="46">
                  <c:v>2.2793392800999998E-2</c:v>
                </c:pt>
                <c:pt idx="47">
                  <c:v>2.1252482487000002E-2</c:v>
                </c:pt>
                <c:pt idx="48">
                  <c:v>2.1486370236000002E-2</c:v>
                </c:pt>
                <c:pt idx="49">
                  <c:v>2.3614419999999997E-2</c:v>
                </c:pt>
                <c:pt idx="50">
                  <c:v>2.3876050000000003E-2</c:v>
                </c:pt>
                <c:pt idx="51">
                  <c:v>2.4429850000000003E-2</c:v>
                </c:pt>
                <c:pt idx="52">
                  <c:v>2.5047980000000001E-2</c:v>
                </c:pt>
                <c:pt idx="53">
                  <c:v>2.5438209999999999E-2</c:v>
                </c:pt>
                <c:pt idx="54">
                  <c:v>2.4478929999999999E-2</c:v>
                </c:pt>
                <c:pt idx="55">
                  <c:v>2.6378579999999999E-2</c:v>
                </c:pt>
                <c:pt idx="56">
                  <c:v>2.767348E-2</c:v>
                </c:pt>
                <c:pt idx="57">
                  <c:v>2.7015790000000001E-2</c:v>
                </c:pt>
                <c:pt idx="58">
                  <c:v>3.1043470000000004E-2</c:v>
                </c:pt>
                <c:pt idx="59">
                  <c:v>3.2316669999999999E-2</c:v>
                </c:pt>
                <c:pt idx="60">
                  <c:v>3.857841E-2</c:v>
                </c:pt>
                <c:pt idx="61">
                  <c:v>4.0930260000000003E-2</c:v>
                </c:pt>
                <c:pt idx="62">
                  <c:v>4.2060199999999999E-2</c:v>
                </c:pt>
                <c:pt idx="63">
                  <c:v>4.0309220000000007E-2</c:v>
                </c:pt>
                <c:pt idx="64">
                  <c:v>4.0273909999999996E-2</c:v>
                </c:pt>
                <c:pt idx="65">
                  <c:v>4.0281830000000005E-2</c:v>
                </c:pt>
                <c:pt idx="66">
                  <c:v>4.0437689999999998E-2</c:v>
                </c:pt>
                <c:pt idx="67">
                  <c:v>4.0452209999999995E-2</c:v>
                </c:pt>
                <c:pt idx="68">
                  <c:v>4.043099E-2</c:v>
                </c:pt>
                <c:pt idx="69">
                  <c:v>4.1182150000000001E-2</c:v>
                </c:pt>
                <c:pt idx="70">
                  <c:v>4.0483650000000003E-2</c:v>
                </c:pt>
                <c:pt idx="71">
                  <c:v>3.9153790000000001E-2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582810592"/>
        <c:axId val="582810032"/>
      </c:barChart>
      <c:lineChart>
        <c:grouping val="standard"/>
        <c:varyColors val="0"/>
        <c:ser>
          <c:idx val="0"/>
          <c:order val="0"/>
          <c:tx>
            <c:v>Real disposable income (left axis)</c:v>
          </c:tx>
          <c:marker>
            <c:symbol val="none"/>
          </c:marker>
          <c:cat>
            <c:numRef>
              <c:f>'Fig34'!$A$28:$A$99</c:f>
              <c:numCache>
                <c:formatCode>mmm\ 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'Fig34'!$B$28:$B$99</c:f>
              <c:numCache>
                <c:formatCode>#,##0</c:formatCode>
                <c:ptCount val="72"/>
                <c:pt idx="0">
                  <c:v>11435.5</c:v>
                </c:pt>
                <c:pt idx="1">
                  <c:v>11432.8</c:v>
                </c:pt>
                <c:pt idx="2">
                  <c:v>11445.1</c:v>
                </c:pt>
                <c:pt idx="3">
                  <c:v>11449.8</c:v>
                </c:pt>
                <c:pt idx="4">
                  <c:v>11517.9</c:v>
                </c:pt>
                <c:pt idx="5">
                  <c:v>11545.5</c:v>
                </c:pt>
                <c:pt idx="6">
                  <c:v>11538.9</c:v>
                </c:pt>
                <c:pt idx="7">
                  <c:v>11573.5</c:v>
                </c:pt>
                <c:pt idx="8">
                  <c:v>11602.8</c:v>
                </c:pt>
                <c:pt idx="9">
                  <c:v>11572.2</c:v>
                </c:pt>
                <c:pt idx="10">
                  <c:v>11602.3</c:v>
                </c:pt>
                <c:pt idx="11">
                  <c:v>11615.4</c:v>
                </c:pt>
                <c:pt idx="12">
                  <c:v>11658.2</c:v>
                </c:pt>
                <c:pt idx="13">
                  <c:v>11723.9</c:v>
                </c:pt>
                <c:pt idx="14">
                  <c:v>11793.9</c:v>
                </c:pt>
                <c:pt idx="15">
                  <c:v>11826.5</c:v>
                </c:pt>
                <c:pt idx="16">
                  <c:v>11875.4</c:v>
                </c:pt>
                <c:pt idx="17">
                  <c:v>11932.1</c:v>
                </c:pt>
                <c:pt idx="18">
                  <c:v>11955.2</c:v>
                </c:pt>
                <c:pt idx="19">
                  <c:v>12009.6</c:v>
                </c:pt>
                <c:pt idx="20">
                  <c:v>12026.7</c:v>
                </c:pt>
                <c:pt idx="21">
                  <c:v>12080.1</c:v>
                </c:pt>
                <c:pt idx="22">
                  <c:v>12126.8</c:v>
                </c:pt>
                <c:pt idx="23">
                  <c:v>12163.4</c:v>
                </c:pt>
                <c:pt idx="24">
                  <c:v>12171.1</c:v>
                </c:pt>
                <c:pt idx="25">
                  <c:v>12191.4</c:v>
                </c:pt>
                <c:pt idx="26">
                  <c:v>12186.5</c:v>
                </c:pt>
                <c:pt idx="27">
                  <c:v>12260.3</c:v>
                </c:pt>
                <c:pt idx="28">
                  <c:v>12304.1</c:v>
                </c:pt>
                <c:pt idx="29">
                  <c:v>12335.4</c:v>
                </c:pt>
                <c:pt idx="30">
                  <c:v>12365.9</c:v>
                </c:pt>
                <c:pt idx="31">
                  <c:v>12403.1</c:v>
                </c:pt>
                <c:pt idx="32">
                  <c:v>12427.6</c:v>
                </c:pt>
                <c:pt idx="33">
                  <c:v>12461.6</c:v>
                </c:pt>
                <c:pt idx="34">
                  <c:v>12477.3</c:v>
                </c:pt>
                <c:pt idx="35">
                  <c:v>12534.1</c:v>
                </c:pt>
                <c:pt idx="36">
                  <c:v>12545.8</c:v>
                </c:pt>
                <c:pt idx="37">
                  <c:v>12546.4</c:v>
                </c:pt>
                <c:pt idx="38">
                  <c:v>12575.8</c:v>
                </c:pt>
                <c:pt idx="39">
                  <c:v>12618.2</c:v>
                </c:pt>
                <c:pt idx="40">
                  <c:v>12647</c:v>
                </c:pt>
                <c:pt idx="41">
                  <c:v>12676.5</c:v>
                </c:pt>
                <c:pt idx="42">
                  <c:v>12717.8</c:v>
                </c:pt>
                <c:pt idx="43">
                  <c:v>12726.5</c:v>
                </c:pt>
                <c:pt idx="44">
                  <c:v>12742.7</c:v>
                </c:pt>
                <c:pt idx="45">
                  <c:v>12768.2</c:v>
                </c:pt>
                <c:pt idx="46">
                  <c:v>12761.7</c:v>
                </c:pt>
                <c:pt idx="47">
                  <c:v>12800.480740999999</c:v>
                </c:pt>
                <c:pt idx="48">
                  <c:v>12815.363703999999</c:v>
                </c:pt>
                <c:pt idx="49">
                  <c:v>12842.68</c:v>
                </c:pt>
                <c:pt idx="50">
                  <c:v>12876.06</c:v>
                </c:pt>
                <c:pt idx="51">
                  <c:v>12926.46</c:v>
                </c:pt>
                <c:pt idx="52">
                  <c:v>12963.78</c:v>
                </c:pt>
                <c:pt idx="53">
                  <c:v>12998.97</c:v>
                </c:pt>
                <c:pt idx="54">
                  <c:v>13029.12</c:v>
                </c:pt>
                <c:pt idx="55">
                  <c:v>13062.21</c:v>
                </c:pt>
                <c:pt idx="56">
                  <c:v>13095.33</c:v>
                </c:pt>
                <c:pt idx="57">
                  <c:v>13113.14</c:v>
                </c:pt>
                <c:pt idx="58">
                  <c:v>13157.87</c:v>
                </c:pt>
                <c:pt idx="59">
                  <c:v>13214.15</c:v>
                </c:pt>
                <c:pt idx="60">
                  <c:v>13309.76</c:v>
                </c:pt>
                <c:pt idx="61">
                  <c:v>13368.33</c:v>
                </c:pt>
                <c:pt idx="62">
                  <c:v>13417.63</c:v>
                </c:pt>
                <c:pt idx="63">
                  <c:v>13447.52</c:v>
                </c:pt>
                <c:pt idx="64">
                  <c:v>13485.88</c:v>
                </c:pt>
                <c:pt idx="65">
                  <c:v>13522.59</c:v>
                </c:pt>
                <c:pt idx="66">
                  <c:v>13555.99</c:v>
                </c:pt>
                <c:pt idx="67">
                  <c:v>13590.6</c:v>
                </c:pt>
                <c:pt idx="68">
                  <c:v>13624.79</c:v>
                </c:pt>
                <c:pt idx="69">
                  <c:v>13653.17</c:v>
                </c:pt>
                <c:pt idx="70">
                  <c:v>13690.55</c:v>
                </c:pt>
                <c:pt idx="71">
                  <c:v>13731.53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808912"/>
        <c:axId val="582809472"/>
      </c:lineChart>
      <c:scatterChart>
        <c:scatterStyle val="lineMarker"/>
        <c:varyColors val="0"/>
        <c:ser>
          <c:idx val="1"/>
          <c:order val="1"/>
          <c:tx>
            <c:strRef>
              <c:f>'Fig34'!$B$102</c:f>
              <c:strCache>
                <c:ptCount val="1"/>
                <c:pt idx="0">
                  <c:v>Forecast</c:v>
                </c:pt>
              </c:strCache>
            </c:strRef>
          </c:tx>
          <c:spPr>
            <a:ln w="15875">
              <a:solidFill>
                <a:schemeClr val="tx1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2.0905740440981476E-2"/>
                  <c:y val="2.761341222879690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'Fig34'!$A$103:$A$104</c:f>
              <c:numCache>
                <c:formatCode>General</c:formatCode>
                <c:ptCount val="2"/>
                <c:pt idx="0">
                  <c:v>49.5</c:v>
                </c:pt>
                <c:pt idx="1">
                  <c:v>49.5</c:v>
                </c:pt>
              </c:numCache>
            </c:numRef>
          </c:xVal>
          <c:yVal>
            <c:numRef>
              <c:f>'Fig34'!$B$103:$B$104</c:f>
              <c:numCache>
                <c:formatCode>General</c:formatCode>
                <c:ptCount val="2"/>
                <c:pt idx="0">
                  <c:v>-1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810592"/>
        <c:axId val="582810032"/>
      </c:scatterChart>
      <c:dateAx>
        <c:axId val="582808912"/>
        <c:scaling>
          <c:orientation val="minMax"/>
        </c:scaling>
        <c:delete val="0"/>
        <c:axPos val="b"/>
        <c:numFmt formatCode="mmm\ yyyy" sourceLinked="1"/>
        <c:majorTickMark val="cross"/>
        <c:minorTickMark val="out"/>
        <c:tickLblPos val="nextTo"/>
        <c:spPr>
          <a:ln>
            <a:solidFill>
              <a:schemeClr val="tx1"/>
            </a:solidFill>
          </a:ln>
        </c:spPr>
        <c:crossAx val="582809472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582809472"/>
        <c:scaling>
          <c:orientation val="minMax"/>
          <c:max val="14000"/>
          <c:min val="1080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noFill/>
          </a:ln>
        </c:spPr>
        <c:crossAx val="582808912"/>
        <c:crosses val="autoZero"/>
        <c:crossBetween val="between"/>
        <c:majorUnit val="400"/>
      </c:valAx>
      <c:valAx>
        <c:axId val="582810032"/>
        <c:scaling>
          <c:orientation val="minMax"/>
          <c:max val="0.21000000000000002"/>
          <c:min val="-6.0000000000000012E-2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582810592"/>
        <c:crosses val="max"/>
        <c:crossBetween val="between"/>
        <c:majorUnit val="3.0000000000000006E-2"/>
      </c:valAx>
      <c:catAx>
        <c:axId val="582810592"/>
        <c:scaling>
          <c:orientation val="minMax"/>
        </c:scaling>
        <c:delete val="0"/>
        <c:axPos val="b"/>
        <c:numFmt formatCode="mmm\ yyyy" sourceLinked="1"/>
        <c:majorTickMark val="cross"/>
        <c:minorTickMark val="none"/>
        <c:tickLblPos val="none"/>
        <c:spPr>
          <a:ln>
            <a:solidFill>
              <a:schemeClr val="tx1">
                <a:lumMod val="50000"/>
                <a:lumOff val="50000"/>
              </a:schemeClr>
            </a:solidFill>
          </a:ln>
        </c:spPr>
        <c:crossAx val="582810032"/>
        <c:crossesAt val="0"/>
        <c:auto val="0"/>
        <c:lblAlgn val="ctr"/>
        <c:lblOffset val="100"/>
        <c:tickLblSkip val="12"/>
        <c:tickMarkSkip val="12"/>
        <c:noMultiLvlLbl val="0"/>
      </c:catAx>
    </c:plotArea>
    <c:legend>
      <c:legendPos val="l"/>
      <c:legendEntry>
        <c:idx val="2"/>
        <c:delete val="1"/>
      </c:legendEntry>
      <c:layout>
        <c:manualLayout>
          <c:xMode val="edge"/>
          <c:yMode val="edge"/>
          <c:x val="8.323648568319203E-2"/>
          <c:y val="0.19186863451113836"/>
          <c:w val="0.47512195121952372"/>
          <c:h val="0.14745313640528662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95" r="0.70000000000000095" t="0.75000000000001465" header="0.30000000000000032" footer="0.30000000000000032"/>
    <c:pageSetup orientation="landscape"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U.S. summer cooling degree days</a:t>
            </a:r>
          </a:p>
          <a:p>
            <a:pPr algn="l">
              <a:defRPr/>
            </a:pPr>
            <a:r>
              <a:rPr lang="en-US" sz="1000" b="0"/>
              <a:t>population</a:t>
            </a:r>
            <a:r>
              <a:rPr lang="en-US" sz="1000" b="0" baseline="0"/>
              <a:t>-weighted</a:t>
            </a:r>
            <a:endParaRPr lang="en-US" sz="1000" b="0"/>
          </a:p>
        </c:rich>
      </c:tx>
      <c:layout>
        <c:manualLayout>
          <c:xMode val="edge"/>
          <c:yMode val="edge"/>
          <c:x val="1.4709502775567701E-2"/>
          <c:y val="1.577909270216962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8480433848207992E-2"/>
          <c:y val="0.17357001972386588"/>
          <c:w val="0.89596788206352251"/>
          <c:h val="0.585654071347590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'Fig29'!$B$26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'Fig29'!$A$27:$A$32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'Fig29'!$B$27:$B$32</c:f>
              <c:numCache>
                <c:formatCode>0</c:formatCode>
                <c:ptCount val="6"/>
                <c:pt idx="0">
                  <c:v>53.356033363999998</c:v>
                </c:pt>
                <c:pt idx="1">
                  <c:v>125.9657717</c:v>
                </c:pt>
                <c:pt idx="2">
                  <c:v>255.16354622</c:v>
                </c:pt>
                <c:pt idx="3">
                  <c:v>336.01668622</c:v>
                </c:pt>
                <c:pt idx="4">
                  <c:v>315.52240819000002</c:v>
                </c:pt>
                <c:pt idx="5">
                  <c:v>223.37339832999999</c:v>
                </c:pt>
              </c:numCache>
            </c:numRef>
          </c:val>
        </c:ser>
        <c:ser>
          <c:idx val="1"/>
          <c:order val="1"/>
          <c:tx>
            <c:strRef>
              <c:f>'Fig29'!$C$26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'Fig29'!$A$27:$A$32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'Fig29'!$C$27:$C$32</c:f>
              <c:numCache>
                <c:formatCode>0</c:formatCode>
                <c:ptCount val="6"/>
                <c:pt idx="0">
                  <c:v>42.665723094999997</c:v>
                </c:pt>
                <c:pt idx="1">
                  <c:v>97.464444354999998</c:v>
                </c:pt>
                <c:pt idx="2">
                  <c:v>270.31827881999999</c:v>
                </c:pt>
                <c:pt idx="3">
                  <c:v>383.58931858</c:v>
                </c:pt>
                <c:pt idx="4">
                  <c:v>361.71782325999999</c:v>
                </c:pt>
                <c:pt idx="5">
                  <c:v>220.16345195</c:v>
                </c:pt>
              </c:numCache>
            </c:numRef>
          </c:val>
        </c:ser>
        <c:ser>
          <c:idx val="2"/>
          <c:order val="2"/>
          <c:tx>
            <c:strRef>
              <c:f>'Fig29'!$D$26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'Fig29'!$A$27:$A$32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'Fig29'!$D$27:$D$32</c:f>
              <c:numCache>
                <c:formatCode>0</c:formatCode>
                <c:ptCount val="6"/>
                <c:pt idx="0">
                  <c:v>42.886724031</c:v>
                </c:pt>
                <c:pt idx="1">
                  <c:v>126.32850126</c:v>
                </c:pt>
                <c:pt idx="2">
                  <c:v>247.66019671999999</c:v>
                </c:pt>
                <c:pt idx="3">
                  <c:v>357.12762593999997</c:v>
                </c:pt>
                <c:pt idx="4">
                  <c:v>331.88751832999998</c:v>
                </c:pt>
                <c:pt idx="5">
                  <c:v>182.98378316</c:v>
                </c:pt>
              </c:numCache>
            </c:numRef>
          </c:val>
        </c:ser>
        <c:ser>
          <c:idx val="3"/>
          <c:order val="3"/>
          <c:tx>
            <c:strRef>
              <c:f>'Fig29'!$E$26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'Fig29'!$A$27:$A$32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'Fig29'!$E$27:$E$32</c:f>
              <c:numCache>
                <c:formatCode>0</c:formatCode>
                <c:ptCount val="6"/>
                <c:pt idx="0">
                  <c:v>39.891996532999997</c:v>
                </c:pt>
                <c:pt idx="1">
                  <c:v>126.74356014999999</c:v>
                </c:pt>
                <c:pt idx="2">
                  <c:v>248.12415813999999</c:v>
                </c:pt>
                <c:pt idx="3">
                  <c:v>357.56511886999999</c:v>
                </c:pt>
                <c:pt idx="4">
                  <c:v>332.36211229000003</c:v>
                </c:pt>
                <c:pt idx="5">
                  <c:v>183.49430365000001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0651936"/>
        <c:axId val="580652496"/>
      </c:barChart>
      <c:lineChart>
        <c:grouping val="standard"/>
        <c:varyColors val="0"/>
        <c:ser>
          <c:idx val="4"/>
          <c:order val="4"/>
          <c:tx>
            <c:strRef>
              <c:f>'Fig29'!$F$26</c:f>
              <c:strCache>
                <c:ptCount val="1"/>
                <c:pt idx="0">
                  <c:v>2007-2016 Avg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strRef>
              <c:f>'Fig29'!$A$27:$A$32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cat>
          <c:val>
            <c:numRef>
              <c:f>'Fig29'!$G$27:$G$32</c:f>
              <c:numCache>
                <c:formatCode>General</c:formatCode>
                <c:ptCount val="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651936"/>
        <c:axId val="580652496"/>
      </c:lineChart>
      <c:scatterChart>
        <c:scatterStyle val="lineMarker"/>
        <c:varyColors val="0"/>
        <c:ser>
          <c:idx val="5"/>
          <c:order val="5"/>
          <c:tx>
            <c:v>Average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0.4"/>
          </c:errBars>
          <c:errBars>
            <c:errDir val="x"/>
            <c:errBarType val="both"/>
            <c:errValType val="fixedVal"/>
            <c:noEndCap val="0"/>
            <c:val val="0.38000000000001088"/>
            <c:spPr>
              <a:ln w="25400">
                <a:solidFill>
                  <a:schemeClr val="tx1"/>
                </a:solidFill>
              </a:ln>
            </c:spPr>
          </c:errBars>
          <c:xVal>
            <c:strRef>
              <c:f>'Fig29'!$A$27:$A$32</c:f>
              <c:strCache>
                <c:ptCount val="6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</c:strCache>
            </c:strRef>
          </c:xVal>
          <c:yVal>
            <c:numRef>
              <c:f>'Fig29'!$F$27:$F$32</c:f>
              <c:numCache>
                <c:formatCode>0</c:formatCode>
                <c:ptCount val="6"/>
                <c:pt idx="0">
                  <c:v>39.470820000000003</c:v>
                </c:pt>
                <c:pt idx="1">
                  <c:v>115.6249</c:v>
                </c:pt>
                <c:pt idx="2">
                  <c:v>250.42339999999999</c:v>
                </c:pt>
                <c:pt idx="3">
                  <c:v>346.50330000000002</c:v>
                </c:pt>
                <c:pt idx="4">
                  <c:v>323.428</c:v>
                </c:pt>
                <c:pt idx="5">
                  <c:v>187.47909999999999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653616"/>
        <c:axId val="580653056"/>
      </c:scatterChart>
      <c:catAx>
        <c:axId val="580651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652496"/>
        <c:crosses val="autoZero"/>
        <c:auto val="1"/>
        <c:lblAlgn val="ctr"/>
        <c:lblOffset val="100"/>
        <c:noMultiLvlLbl val="0"/>
      </c:catAx>
      <c:valAx>
        <c:axId val="580652496"/>
        <c:scaling>
          <c:orientation val="minMax"/>
          <c:max val="40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spPr>
          <a:ln>
            <a:noFill/>
          </a:ln>
        </c:spPr>
        <c:crossAx val="580651936"/>
        <c:crosses val="autoZero"/>
        <c:crossBetween val="between"/>
        <c:majorUnit val="50"/>
      </c:valAx>
      <c:valAx>
        <c:axId val="580653056"/>
        <c:scaling>
          <c:orientation val="minMax"/>
          <c:max val="400"/>
          <c:min val="0"/>
        </c:scaling>
        <c:delete val="0"/>
        <c:axPos val="r"/>
        <c:numFmt formatCode="0" sourceLinked="1"/>
        <c:majorTickMark val="none"/>
        <c:minorTickMark val="none"/>
        <c:tickLblPos val="none"/>
        <c:spPr>
          <a:ln>
            <a:noFill/>
          </a:ln>
        </c:spPr>
        <c:crossAx val="580653616"/>
        <c:crosses val="max"/>
        <c:crossBetween val="midCat"/>
        <c:majorUnit val="50"/>
      </c:valAx>
      <c:valAx>
        <c:axId val="580653616"/>
        <c:scaling>
          <c:orientation val="minMax"/>
        </c:scaling>
        <c:delete val="1"/>
        <c:axPos val="b"/>
        <c:majorTickMark val="out"/>
        <c:minorTickMark val="none"/>
        <c:tickLblPos val="none"/>
        <c:crossAx val="580653056"/>
        <c:crosses val="autoZero"/>
        <c:crossBetween val="midCat"/>
      </c:valAx>
    </c:plotArea>
    <c:legend>
      <c:legendPos val="l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7.7129322249352983E-2"/>
          <c:y val="0.18422028607370827"/>
          <c:w val="0.12037166085946555"/>
          <c:h val="0.27738122971314977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95" r="0.70000000000000095" t="0.75000000000001465" header="0.30000000000000032" footer="0.30000000000000032"/>
    <c:pageSetup orientation="landscape"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U.S. winter heating degree days</a:t>
            </a:r>
          </a:p>
          <a:p>
            <a:pPr algn="l">
              <a:defRPr/>
            </a:pPr>
            <a:r>
              <a:rPr lang="en-US" sz="1000" b="0"/>
              <a:t>population</a:t>
            </a:r>
            <a:r>
              <a:rPr lang="en-US" sz="1000" b="0" baseline="0"/>
              <a:t>-weighted</a:t>
            </a:r>
            <a:endParaRPr lang="en-US" sz="1000" b="0"/>
          </a:p>
        </c:rich>
      </c:tx>
      <c:layout>
        <c:manualLayout>
          <c:xMode val="edge"/>
          <c:yMode val="edge"/>
          <c:x val="1.4709502775567701E-2"/>
          <c:y val="1.577909270216962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1395648714642383E-2"/>
          <c:y val="0.17357001972386588"/>
          <c:w val="0.8843534802052182"/>
          <c:h val="0.585654071347590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'Fig30'!$B$26</c:f>
              <c:strCache>
                <c:ptCount val="1"/>
                <c:pt idx="0">
                  <c:v>2014/15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'Fig30'!$A$27:$A$32</c:f>
              <c:strCache>
                <c:ptCount val="6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</c:strCache>
            </c:strRef>
          </c:cat>
          <c:val>
            <c:numRef>
              <c:f>'Fig30'!$B$27:$B$32</c:f>
              <c:numCache>
                <c:formatCode>0</c:formatCode>
                <c:ptCount val="6"/>
                <c:pt idx="0">
                  <c:v>220.44996631999999</c:v>
                </c:pt>
                <c:pt idx="1">
                  <c:v>613.95444473999999</c:v>
                </c:pt>
                <c:pt idx="2">
                  <c:v>705.22987746000001</c:v>
                </c:pt>
                <c:pt idx="3">
                  <c:v>889.91030916</c:v>
                </c:pt>
                <c:pt idx="4">
                  <c:v>866.62847237999995</c:v>
                </c:pt>
                <c:pt idx="5">
                  <c:v>583.53791102000002</c:v>
                </c:pt>
              </c:numCache>
            </c:numRef>
          </c:val>
        </c:ser>
        <c:ser>
          <c:idx val="1"/>
          <c:order val="1"/>
          <c:tx>
            <c:strRef>
              <c:f>'Fig30'!$C$26</c:f>
              <c:strCache>
                <c:ptCount val="1"/>
                <c:pt idx="0">
                  <c:v>2015/16</c:v>
                </c:pt>
              </c:strCache>
            </c:strRef>
          </c:tx>
          <c:invertIfNegative val="0"/>
          <c:cat>
            <c:strRef>
              <c:f>'Fig30'!$A$27:$A$32</c:f>
              <c:strCache>
                <c:ptCount val="6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</c:strCache>
            </c:strRef>
          </c:cat>
          <c:val>
            <c:numRef>
              <c:f>'Fig30'!$C$27:$C$32</c:f>
              <c:numCache>
                <c:formatCode>0</c:formatCode>
                <c:ptCount val="6"/>
                <c:pt idx="0">
                  <c:v>226.95825633000001</c:v>
                </c:pt>
                <c:pt idx="1">
                  <c:v>445.21883613</c:v>
                </c:pt>
                <c:pt idx="2">
                  <c:v>581.17146408999997</c:v>
                </c:pt>
                <c:pt idx="3">
                  <c:v>870.11669567000001</c:v>
                </c:pt>
                <c:pt idx="4">
                  <c:v>627.91217326000003</c:v>
                </c:pt>
                <c:pt idx="5">
                  <c:v>449.17779856999999</c:v>
                </c:pt>
              </c:numCache>
            </c:numRef>
          </c:val>
        </c:ser>
        <c:ser>
          <c:idx val="2"/>
          <c:order val="2"/>
          <c:tx>
            <c:strRef>
              <c:f>'Fig30'!$D$26</c:f>
              <c:strCache>
                <c:ptCount val="1"/>
                <c:pt idx="0">
                  <c:v>2016/17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'Fig30'!$A$27:$A$32</c:f>
              <c:strCache>
                <c:ptCount val="6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</c:strCache>
            </c:strRef>
          </c:cat>
          <c:val>
            <c:numRef>
              <c:f>'Fig30'!$D$27:$D$32</c:f>
              <c:numCache>
                <c:formatCode>0</c:formatCode>
                <c:ptCount val="6"/>
                <c:pt idx="0">
                  <c:v>197.05462768999999</c:v>
                </c:pt>
                <c:pt idx="1">
                  <c:v>417.05579720999998</c:v>
                </c:pt>
                <c:pt idx="2">
                  <c:v>782.66832546000001</c:v>
                </c:pt>
                <c:pt idx="3">
                  <c:v>744.49828066999999</c:v>
                </c:pt>
                <c:pt idx="4">
                  <c:v>685.60789922000004</c:v>
                </c:pt>
                <c:pt idx="5">
                  <c:v>551.82551949000003</c:v>
                </c:pt>
              </c:numCache>
            </c:numRef>
          </c:val>
        </c:ser>
        <c:ser>
          <c:idx val="3"/>
          <c:order val="3"/>
          <c:tx>
            <c:strRef>
              <c:f>'Fig30'!$E$26</c:f>
              <c:strCache>
                <c:ptCount val="1"/>
                <c:pt idx="0">
                  <c:v>2017/18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'Fig30'!$A$27:$A$32</c:f>
              <c:strCache>
                <c:ptCount val="6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</c:strCache>
            </c:strRef>
          </c:cat>
          <c:val>
            <c:numRef>
              <c:f>'Fig30'!$E$27:$E$32</c:f>
              <c:numCache>
                <c:formatCode>0</c:formatCode>
                <c:ptCount val="6"/>
                <c:pt idx="0">
                  <c:v>243.15411477999999</c:v>
                </c:pt>
                <c:pt idx="1">
                  <c:v>485.11934280999998</c:v>
                </c:pt>
                <c:pt idx="2">
                  <c:v>767.01030118000006</c:v>
                </c:pt>
                <c:pt idx="3">
                  <c:v>844.34603315000004</c:v>
                </c:pt>
                <c:pt idx="4">
                  <c:v>682.85366234000003</c:v>
                </c:pt>
                <c:pt idx="5">
                  <c:v>556.64282671000001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0660336"/>
        <c:axId val="580660896"/>
      </c:barChart>
      <c:lineChart>
        <c:grouping val="standard"/>
        <c:varyColors val="0"/>
        <c:ser>
          <c:idx val="4"/>
          <c:order val="4"/>
          <c:tx>
            <c:strRef>
              <c:f>'Fig30'!$F$26</c:f>
              <c:strCache>
                <c:ptCount val="1"/>
                <c:pt idx="0">
                  <c:v>2006-2016 Avg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strRef>
              <c:f>'Fig30'!$A$27:$A$32</c:f>
              <c:strCache>
                <c:ptCount val="6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</c:strCache>
            </c:strRef>
          </c:cat>
          <c:val>
            <c:numRef>
              <c:f>'Fig30'!$G$27:$G$32</c:f>
              <c:numCache>
                <c:formatCode>General</c:formatCode>
                <c:ptCount val="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660336"/>
        <c:axId val="580660896"/>
      </c:lineChart>
      <c:scatterChart>
        <c:scatterStyle val="lineMarker"/>
        <c:varyColors val="0"/>
        <c:ser>
          <c:idx val="5"/>
          <c:order val="5"/>
          <c:tx>
            <c:v>Average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0.4"/>
          </c:errBars>
          <c:errBars>
            <c:errDir val="x"/>
            <c:errBarType val="both"/>
            <c:errValType val="fixedVal"/>
            <c:noEndCap val="0"/>
            <c:val val="0.38000000000001088"/>
            <c:spPr>
              <a:ln w="25400">
                <a:solidFill>
                  <a:schemeClr val="tx1"/>
                </a:solidFill>
              </a:ln>
            </c:spPr>
          </c:errBars>
          <c:xVal>
            <c:strRef>
              <c:f>'Fig30'!$A$27:$A$32</c:f>
              <c:strCache>
                <c:ptCount val="6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</c:strCache>
            </c:strRef>
          </c:xVal>
          <c:yVal>
            <c:numRef>
              <c:f>'Fig30'!$F$27:$F$32</c:f>
              <c:numCache>
                <c:formatCode>0</c:formatCode>
                <c:ptCount val="6"/>
                <c:pt idx="0">
                  <c:v>256.94560739000002</c:v>
                </c:pt>
                <c:pt idx="1">
                  <c:v>514.82145361000005</c:v>
                </c:pt>
                <c:pt idx="2">
                  <c:v>762.39734824000004</c:v>
                </c:pt>
                <c:pt idx="3">
                  <c:v>887.55268064999996</c:v>
                </c:pt>
                <c:pt idx="4">
                  <c:v>746.69470000000001</c:v>
                </c:pt>
                <c:pt idx="5">
                  <c:v>557.49990000000003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662016"/>
        <c:axId val="580661456"/>
      </c:scatterChart>
      <c:catAx>
        <c:axId val="580660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0660896"/>
        <c:crosses val="autoZero"/>
        <c:auto val="1"/>
        <c:lblAlgn val="ctr"/>
        <c:lblOffset val="100"/>
        <c:noMultiLvlLbl val="0"/>
      </c:catAx>
      <c:valAx>
        <c:axId val="580660896"/>
        <c:scaling>
          <c:orientation val="minMax"/>
          <c:max val="100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spPr>
          <a:ln>
            <a:noFill/>
          </a:ln>
        </c:spPr>
        <c:crossAx val="580660336"/>
        <c:crosses val="autoZero"/>
        <c:crossBetween val="between"/>
        <c:majorUnit val="100"/>
      </c:valAx>
      <c:valAx>
        <c:axId val="580661456"/>
        <c:scaling>
          <c:orientation val="minMax"/>
          <c:max val="1000"/>
          <c:min val="0"/>
        </c:scaling>
        <c:delete val="0"/>
        <c:axPos val="r"/>
        <c:numFmt formatCode="0" sourceLinked="1"/>
        <c:majorTickMark val="none"/>
        <c:minorTickMark val="none"/>
        <c:tickLblPos val="none"/>
        <c:spPr>
          <a:ln>
            <a:noFill/>
          </a:ln>
        </c:spPr>
        <c:crossAx val="580662016"/>
        <c:crosses val="max"/>
        <c:crossBetween val="midCat"/>
        <c:majorUnit val="100"/>
      </c:valAx>
      <c:valAx>
        <c:axId val="580662016"/>
        <c:scaling>
          <c:orientation val="minMax"/>
        </c:scaling>
        <c:delete val="1"/>
        <c:axPos val="b"/>
        <c:majorTickMark val="out"/>
        <c:minorTickMark val="none"/>
        <c:tickLblPos val="none"/>
        <c:crossAx val="580661456"/>
        <c:crosses val="autoZero"/>
        <c:crossBetween val="midCat"/>
      </c:valAx>
    </c:plotArea>
    <c:legend>
      <c:legendPos val="l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7.9452202621013934E-2"/>
          <c:y val="0.17633073972262694"/>
          <c:w val="0.17147502903600464"/>
          <c:h val="0.23398872478218341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665376"/>
        <c:axId val="580665936"/>
      </c:lineChart>
      <c:catAx>
        <c:axId val="58066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580665936"/>
        <c:crosses val="autoZero"/>
        <c:auto val="1"/>
        <c:lblAlgn val="ctr"/>
        <c:lblOffset val="100"/>
        <c:noMultiLvlLbl val="0"/>
      </c:catAx>
      <c:valAx>
        <c:axId val="580665936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58066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Henry Hub natural gas price</a:t>
            </a:r>
          </a:p>
          <a:p>
            <a:pPr algn="l">
              <a:defRPr/>
            </a:pPr>
            <a:r>
              <a:rPr lang="en-US" sz="1000" b="0"/>
              <a:t>dollars per million Btu</a:t>
            </a:r>
          </a:p>
        </c:rich>
      </c:tx>
      <c:layout>
        <c:manualLayout>
          <c:xMode val="edge"/>
          <c:yMode val="edge"/>
          <c:x val="8.7984123935727545E-3"/>
          <c:y val="1.57480314960629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3242338610112761E-2"/>
          <c:y val="0.17117395828480017"/>
          <c:w val="0.92047006319332036"/>
          <c:h val="0.57274689776204013"/>
        </c:manualLayout>
      </c:layout>
      <c:lineChart>
        <c:grouping val="standard"/>
        <c:varyColors val="0"/>
        <c:ser>
          <c:idx val="0"/>
          <c:order val="0"/>
          <c:tx>
            <c:v>Historical spot price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'Fig4'!$B$29:$B$64</c:f>
              <c:numCache>
                <c:formatCode>mmm\ 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'Fig4'!$C$29:$C$64</c:f>
              <c:numCache>
                <c:formatCode>0.00</c:formatCode>
                <c:ptCount val="36"/>
                <c:pt idx="0">
                  <c:v>2.2829999999999999</c:v>
                </c:pt>
                <c:pt idx="1">
                  <c:v>1.9890000000000001</c:v>
                </c:pt>
                <c:pt idx="2">
                  <c:v>1.7290000000000001</c:v>
                </c:pt>
                <c:pt idx="3">
                  <c:v>1.917</c:v>
                </c:pt>
                <c:pt idx="4">
                  <c:v>1.9219999999999999</c:v>
                </c:pt>
                <c:pt idx="5">
                  <c:v>2.5870000000000002</c:v>
                </c:pt>
                <c:pt idx="6">
                  <c:v>2.8220000000000001</c:v>
                </c:pt>
                <c:pt idx="7">
                  <c:v>2.8220000000000001</c:v>
                </c:pt>
                <c:pt idx="8">
                  <c:v>2.992</c:v>
                </c:pt>
                <c:pt idx="9">
                  <c:v>2.9769999999999999</c:v>
                </c:pt>
                <c:pt idx="10">
                  <c:v>2.548</c:v>
                </c:pt>
                <c:pt idx="11">
                  <c:v>3.5910000000000002</c:v>
                </c:pt>
                <c:pt idx="12">
                  <c:v>3.3039999999999998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STEO forecast price</c:v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'Fig4'!$B$29:$B$64</c:f>
              <c:numCache>
                <c:formatCode>mmm\ 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'Fig4'!$D$29:$D$64</c:f>
              <c:numCache>
                <c:formatCode>0.00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3.3039999999999998</c:v>
                </c:pt>
                <c:pt idx="13">
                  <c:v>3.396442</c:v>
                </c:pt>
                <c:pt idx="14">
                  <c:v>3.391829</c:v>
                </c:pt>
                <c:pt idx="15">
                  <c:v>3.3921079999999999</c:v>
                </c:pt>
                <c:pt idx="16">
                  <c:v>3.3653439999999999</c:v>
                </c:pt>
                <c:pt idx="17">
                  <c:v>3.3925429999999999</c:v>
                </c:pt>
                <c:pt idx="18">
                  <c:v>3.4185180000000002</c:v>
                </c:pt>
                <c:pt idx="19">
                  <c:v>3.4078780000000002</c:v>
                </c:pt>
                <c:pt idx="20">
                  <c:v>3.4012039999999999</c:v>
                </c:pt>
                <c:pt idx="21">
                  <c:v>3.4319829999999998</c:v>
                </c:pt>
                <c:pt idx="22">
                  <c:v>3.541833</c:v>
                </c:pt>
                <c:pt idx="23">
                  <c:v>3.7011829999999999</c:v>
                </c:pt>
                <c:pt idx="24">
                  <c:v>3.7680950000000002</c:v>
                </c:pt>
                <c:pt idx="25">
                  <c:v>3.7978770000000002</c:v>
                </c:pt>
                <c:pt idx="26">
                  <c:v>3.7623609999999998</c:v>
                </c:pt>
                <c:pt idx="27">
                  <c:v>3.7322829999999998</c:v>
                </c:pt>
                <c:pt idx="28">
                  <c:v>3.659484</c:v>
                </c:pt>
                <c:pt idx="29">
                  <c:v>3.6556410000000001</c:v>
                </c:pt>
                <c:pt idx="30">
                  <c:v>3.6506789999999998</c:v>
                </c:pt>
                <c:pt idx="31">
                  <c:v>3.6112289999999998</c:v>
                </c:pt>
                <c:pt idx="32">
                  <c:v>3.5828129999999998</c:v>
                </c:pt>
                <c:pt idx="33">
                  <c:v>3.5963470000000002</c:v>
                </c:pt>
                <c:pt idx="34">
                  <c:v>3.6935959999999999</c:v>
                </c:pt>
                <c:pt idx="35">
                  <c:v>3.8444530000000001</c:v>
                </c:pt>
              </c:numCache>
            </c:numRef>
          </c:val>
          <c:smooth val="0"/>
        </c:ser>
        <c:ser>
          <c:idx val="2"/>
          <c:order val="2"/>
          <c:tx>
            <c:v>NYMEX futures price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'Fig4'!$B$29:$B$64</c:f>
              <c:numCache>
                <c:formatCode>mmm\ 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'Fig4'!$E$29:$E$64</c:f>
              <c:numCache>
                <c:formatCode>0.00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3.2124000000000001</c:v>
                </c:pt>
                <c:pt idx="15">
                  <c:v>3.2549999999999999</c:v>
                </c:pt>
                <c:pt idx="16">
                  <c:v>3.2920000000000003</c:v>
                </c:pt>
                <c:pt idx="17">
                  <c:v>3.339</c:v>
                </c:pt>
                <c:pt idx="18">
                  <c:v>3.38</c:v>
                </c:pt>
                <c:pt idx="19">
                  <c:v>3.3835999999999999</c:v>
                </c:pt>
                <c:pt idx="20">
                  <c:v>3.3637999999999999</c:v>
                </c:pt>
                <c:pt idx="21">
                  <c:v>3.3780000000000001</c:v>
                </c:pt>
                <c:pt idx="22">
                  <c:v>3.4246000000000003</c:v>
                </c:pt>
                <c:pt idx="23">
                  <c:v>3.5442</c:v>
                </c:pt>
                <c:pt idx="24">
                  <c:v>3.6261999999999999</c:v>
                </c:pt>
                <c:pt idx="25">
                  <c:v>3.5905999999999998</c:v>
                </c:pt>
                <c:pt idx="26">
                  <c:v>3.4974000000000003</c:v>
                </c:pt>
                <c:pt idx="27">
                  <c:v>2.9485999999999999</c:v>
                </c:pt>
                <c:pt idx="28">
                  <c:v>2.8917999999999999</c:v>
                </c:pt>
                <c:pt idx="29">
                  <c:v>2.9068000000000001</c:v>
                </c:pt>
                <c:pt idx="30">
                  <c:v>2.9247999999999998</c:v>
                </c:pt>
                <c:pt idx="31">
                  <c:v>2.9217999999999997</c:v>
                </c:pt>
                <c:pt idx="32">
                  <c:v>2.9005999999999998</c:v>
                </c:pt>
                <c:pt idx="33">
                  <c:v>2.9156000000000004</c:v>
                </c:pt>
                <c:pt idx="34">
                  <c:v>2.9585999999999997</c:v>
                </c:pt>
                <c:pt idx="35">
                  <c:v>3.0924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'Fig4'!$B$85</c:f>
              <c:strCache>
                <c:ptCount val="1"/>
                <c:pt idx="0">
                  <c:v>95% NYMEX futures upper confidence interval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circle"/>
            <c:size val="7"/>
            <c:spPr>
              <a:solidFill>
                <a:schemeClr val="accent3"/>
              </a:solidFill>
              <a:ln w="15875">
                <a:noFill/>
              </a:ln>
            </c:spPr>
          </c:marker>
          <c:cat>
            <c:numRef>
              <c:f>'Fig4'!$B$29:$B$64</c:f>
              <c:numCache>
                <c:formatCode>mmm\ 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'Fig4'!$H$29:$H$64</c:f>
              <c:numCache>
                <c:formatCode>0.00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2.6242854448383217</c:v>
                </c:pt>
                <c:pt idx="15">
                  <c:v>2.4172043947401085</c:v>
                </c:pt>
                <c:pt idx="16">
                  <c:v>2.3113733981364666</c:v>
                </c:pt>
                <c:pt idx="17">
                  <c:v>2.2216935826733586</c:v>
                </c:pt>
                <c:pt idx="18">
                  <c:v>2.1603266061960245</c:v>
                </c:pt>
                <c:pt idx="19">
                  <c:v>2.0905442820853879</c:v>
                </c:pt>
                <c:pt idx="20">
                  <c:v>2.0044135838226884</c:v>
                </c:pt>
                <c:pt idx="21">
                  <c:v>1.9579774274063857</c:v>
                </c:pt>
                <c:pt idx="22">
                  <c:v>1.9252535336395231</c:v>
                </c:pt>
                <c:pt idx="23">
                  <c:v>1.9254608125178405</c:v>
                </c:pt>
                <c:pt idx="24">
                  <c:v>1.8655104341548852</c:v>
                </c:pt>
                <c:pt idx="25">
                  <c:v>1.7458427445629714</c:v>
                </c:pt>
                <c:pt idx="26">
                  <c:v>1.7410154541384768</c:v>
                </c:pt>
                <c:pt idx="27">
                  <c:v>1.6770310309189105</c:v>
                </c:pt>
                <c:pt idx="28">
                  <c:v>1.6589248329101196</c:v>
                </c:pt>
                <c:pt idx="29">
                  <c:v>1.6534634745021979</c:v>
                </c:pt>
                <c:pt idx="30">
                  <c:v>1.6484147575634835</c:v>
                </c:pt>
                <c:pt idx="31">
                  <c:v>1.6242906302883657</c:v>
                </c:pt>
                <c:pt idx="32">
                  <c:v>1.5840907200641814</c:v>
                </c:pt>
                <c:pt idx="33">
                  <c:v>1.5710866708515947</c:v>
                </c:pt>
                <c:pt idx="34">
                  <c:v>1.5742290598151498</c:v>
                </c:pt>
                <c:pt idx="35">
                  <c:v>1.6477405276966748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'Fig4'!$B$86</c:f>
              <c:strCache>
                <c:ptCount val="1"/>
                <c:pt idx="0">
                  <c:v>95% NYMEX futures lower confidence interval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circle"/>
            <c:size val="7"/>
            <c:spPr>
              <a:solidFill>
                <a:schemeClr val="accent3"/>
              </a:solidFill>
              <a:ln w="15875">
                <a:noFill/>
              </a:ln>
            </c:spPr>
          </c:marker>
          <c:cat>
            <c:numRef>
              <c:f>'Fig4'!$B$29:$B$64</c:f>
              <c:numCache>
                <c:formatCode>mmm\ 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'Fig4'!$I$29:$I$64</c:f>
              <c:numCache>
                <c:formatCode>0.00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3.9323137581307468</c:v>
                </c:pt>
                <c:pt idx="15">
                  <c:v>4.3831729840699509</c:v>
                </c:pt>
                <c:pt idx="16">
                  <c:v>4.688668654202516</c:v>
                </c:pt>
                <c:pt idx="17">
                  <c:v>5.018208220498404</c:v>
                </c:pt>
                <c:pt idx="18">
                  <c:v>5.288274452221124</c:v>
                </c:pt>
                <c:pt idx="19">
                  <c:v>5.4764441289803667</c:v>
                </c:pt>
                <c:pt idx="20">
                  <c:v>5.6451176200973814</c:v>
                </c:pt>
                <c:pt idx="21">
                  <c:v>5.8278935396693052</c:v>
                </c:pt>
                <c:pt idx="22">
                  <c:v>6.0916055756196759</c:v>
                </c:pt>
                <c:pt idx="23">
                  <c:v>6.5238168226202795</c:v>
                </c:pt>
                <c:pt idx="24">
                  <c:v>7.048648026435143</c:v>
                </c:pt>
                <c:pt idx="25">
                  <c:v>7.3846332381026061</c:v>
                </c:pt>
                <c:pt idx="26">
                  <c:v>7.0256738565556178</c:v>
                </c:pt>
                <c:pt idx="27">
                  <c:v>5.1843059548135413</c:v>
                </c:pt>
                <c:pt idx="28">
                  <c:v>5.0409199224116259</c:v>
                </c:pt>
                <c:pt idx="29">
                  <c:v>5.110174110464615</c:v>
                </c:pt>
                <c:pt idx="30">
                  <c:v>5.189504037590825</c:v>
                </c:pt>
                <c:pt idx="31">
                  <c:v>5.25578063482667</c:v>
                </c:pt>
                <c:pt idx="32">
                  <c:v>5.3112364421016975</c:v>
                </c:pt>
                <c:pt idx="33">
                  <c:v>5.4107284580246962</c:v>
                </c:pt>
                <c:pt idx="34">
                  <c:v>5.5603813850494133</c:v>
                </c:pt>
                <c:pt idx="35">
                  <c:v>5.8036672639033355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610032"/>
        <c:axId val="422610592"/>
      </c:lineChart>
      <c:dateAx>
        <c:axId val="422610032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>
            <a:solidFill>
              <a:schemeClr val="tx1"/>
            </a:solidFill>
          </a:ln>
        </c:spPr>
        <c:crossAx val="422610592"/>
        <c:crosses val="autoZero"/>
        <c:auto val="1"/>
        <c:lblOffset val="100"/>
        <c:baseTimeUnit val="months"/>
        <c:majorUnit val="6"/>
        <c:majorTimeUnit val="months"/>
        <c:minorUnit val="1"/>
        <c:minorTimeUnit val="months"/>
      </c:dateAx>
      <c:valAx>
        <c:axId val="422610592"/>
        <c:scaling>
          <c:orientation val="minMax"/>
          <c:max val="9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42261003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4.1818614136647558E-2"/>
          <c:y val="0.14885894037114708"/>
          <c:w val="0.57776985193923935"/>
          <c:h val="0.20286851580738338"/>
        </c:manualLayout>
      </c:layout>
      <c:overlay val="1"/>
      <c:txPr>
        <a:bodyPr/>
        <a:lstStyle/>
        <a:p>
          <a:pPr>
            <a:defRPr sz="900" kern="0" spc="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U.S. natural gas prices</a:t>
            </a:r>
          </a:p>
          <a:p>
            <a:pPr algn="l">
              <a:defRPr/>
            </a:pPr>
            <a:r>
              <a:rPr lang="en-US" sz="1000" b="0"/>
              <a:t>dollars per thousand cubic feet</a:t>
            </a:r>
          </a:p>
        </c:rich>
      </c:tx>
      <c:layout>
        <c:manualLayout>
          <c:xMode val="edge"/>
          <c:yMode val="edge"/>
          <c:x val="9.8955365622045502E-3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284342505967249E-2"/>
          <c:y val="0.17511873146035103"/>
          <c:w val="0.91482308613862295"/>
          <c:h val="0.62396682663190062"/>
        </c:manualLayout>
      </c:layout>
      <c:lineChart>
        <c:grouping val="standard"/>
        <c:varyColors val="0"/>
        <c:ser>
          <c:idx val="0"/>
          <c:order val="0"/>
          <c:tx>
            <c:v>Residential price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'Fig5'!$A$28:$A$99</c:f>
              <c:numCache>
                <c:formatCode>mmm\ 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'Fig5'!$B$28:$B$99</c:f>
              <c:numCache>
                <c:formatCode>0.00</c:formatCode>
                <c:ptCount val="72"/>
                <c:pt idx="0">
                  <c:v>9.15</c:v>
                </c:pt>
                <c:pt idx="1">
                  <c:v>9.23</c:v>
                </c:pt>
                <c:pt idx="2">
                  <c:v>9.35</c:v>
                </c:pt>
                <c:pt idx="3">
                  <c:v>10.43</c:v>
                </c:pt>
                <c:pt idx="4">
                  <c:v>12.61</c:v>
                </c:pt>
                <c:pt idx="5">
                  <c:v>15.02</c:v>
                </c:pt>
                <c:pt idx="6">
                  <c:v>16.3</c:v>
                </c:pt>
                <c:pt idx="7">
                  <c:v>16.43</c:v>
                </c:pt>
                <c:pt idx="8">
                  <c:v>15.69</c:v>
                </c:pt>
                <c:pt idx="9">
                  <c:v>12.38</c:v>
                </c:pt>
                <c:pt idx="10">
                  <c:v>10.039999999999999</c:v>
                </c:pt>
                <c:pt idx="11">
                  <c:v>9.14</c:v>
                </c:pt>
                <c:pt idx="12">
                  <c:v>9.26</c:v>
                </c:pt>
                <c:pt idx="13">
                  <c:v>9.77</c:v>
                </c:pt>
                <c:pt idx="14">
                  <c:v>10.7</c:v>
                </c:pt>
                <c:pt idx="15">
                  <c:v>11.76</c:v>
                </c:pt>
                <c:pt idx="16">
                  <c:v>13.6</c:v>
                </c:pt>
                <c:pt idx="17">
                  <c:v>16.13</c:v>
                </c:pt>
                <c:pt idx="18">
                  <c:v>17.23</c:v>
                </c:pt>
                <c:pt idx="19">
                  <c:v>17.41</c:v>
                </c:pt>
                <c:pt idx="20">
                  <c:v>16.27</c:v>
                </c:pt>
                <c:pt idx="21">
                  <c:v>13.11</c:v>
                </c:pt>
                <c:pt idx="22">
                  <c:v>10.19</c:v>
                </c:pt>
                <c:pt idx="23">
                  <c:v>10.01</c:v>
                </c:pt>
                <c:pt idx="24">
                  <c:v>9.5</c:v>
                </c:pt>
                <c:pt idx="25">
                  <c:v>9.08</c:v>
                </c:pt>
                <c:pt idx="26">
                  <c:v>9.2799999999999994</c:v>
                </c:pt>
                <c:pt idx="27">
                  <c:v>10.44</c:v>
                </c:pt>
                <c:pt idx="28">
                  <c:v>12.73</c:v>
                </c:pt>
                <c:pt idx="29">
                  <c:v>15.07</c:v>
                </c:pt>
                <c:pt idx="30">
                  <c:v>16.28</c:v>
                </c:pt>
                <c:pt idx="31">
                  <c:v>16.89</c:v>
                </c:pt>
                <c:pt idx="32">
                  <c:v>16.399999999999999</c:v>
                </c:pt>
                <c:pt idx="33">
                  <c:v>12.6</c:v>
                </c:pt>
                <c:pt idx="34">
                  <c:v>10.02</c:v>
                </c:pt>
                <c:pt idx="35">
                  <c:v>9.27</c:v>
                </c:pt>
                <c:pt idx="36">
                  <c:v>8.3000000000000007</c:v>
                </c:pt>
                <c:pt idx="37">
                  <c:v>8.3800000000000008</c:v>
                </c:pt>
                <c:pt idx="38">
                  <c:v>9.2100000000000009</c:v>
                </c:pt>
                <c:pt idx="39">
                  <c:v>9.65</c:v>
                </c:pt>
                <c:pt idx="40">
                  <c:v>11.61</c:v>
                </c:pt>
                <c:pt idx="41">
                  <c:v>14.47</c:v>
                </c:pt>
                <c:pt idx="42">
                  <c:v>16.579999999999998</c:v>
                </c:pt>
                <c:pt idx="43">
                  <c:v>17.63</c:v>
                </c:pt>
                <c:pt idx="44">
                  <c:v>16.8</c:v>
                </c:pt>
                <c:pt idx="45">
                  <c:v>13.74</c:v>
                </c:pt>
                <c:pt idx="46">
                  <c:v>10.76</c:v>
                </c:pt>
                <c:pt idx="47">
                  <c:v>9.8132370000000009</c:v>
                </c:pt>
                <c:pt idx="48">
                  <c:v>10.1983</c:v>
                </c:pt>
                <c:pt idx="49">
                  <c:v>9.8720669999999995</c:v>
                </c:pt>
                <c:pt idx="50">
                  <c:v>10.225770000000001</c:v>
                </c:pt>
                <c:pt idx="51">
                  <c:v>11.111269999999999</c:v>
                </c:pt>
                <c:pt idx="52">
                  <c:v>13.0837</c:v>
                </c:pt>
                <c:pt idx="53">
                  <c:v>15.398870000000001</c:v>
                </c:pt>
                <c:pt idx="54">
                  <c:v>16.615259999999999</c:v>
                </c:pt>
                <c:pt idx="55">
                  <c:v>17.446429999999999</c:v>
                </c:pt>
                <c:pt idx="56">
                  <c:v>16.494810000000001</c:v>
                </c:pt>
                <c:pt idx="57">
                  <c:v>13.49583</c:v>
                </c:pt>
                <c:pt idx="58">
                  <c:v>11.117000000000001</c:v>
                </c:pt>
                <c:pt idx="59">
                  <c:v>10.23742</c:v>
                </c:pt>
                <c:pt idx="60">
                  <c:v>10.048310000000001</c:v>
                </c:pt>
                <c:pt idx="61">
                  <c:v>10.112299999999999</c:v>
                </c:pt>
                <c:pt idx="62">
                  <c:v>10.440709999999999</c:v>
                </c:pt>
                <c:pt idx="63">
                  <c:v>11.35529</c:v>
                </c:pt>
                <c:pt idx="64">
                  <c:v>13.36858</c:v>
                </c:pt>
                <c:pt idx="65">
                  <c:v>15.692629999999999</c:v>
                </c:pt>
                <c:pt idx="66">
                  <c:v>16.923449999999999</c:v>
                </c:pt>
                <c:pt idx="67">
                  <c:v>17.79383</c:v>
                </c:pt>
                <c:pt idx="68">
                  <c:v>16.817240000000002</c:v>
                </c:pt>
                <c:pt idx="69">
                  <c:v>13.798019999999999</c:v>
                </c:pt>
                <c:pt idx="70">
                  <c:v>11.380039999999999</c:v>
                </c:pt>
                <c:pt idx="71">
                  <c:v>10.48146</c:v>
                </c:pt>
              </c:numCache>
            </c:numRef>
          </c:val>
          <c:smooth val="0"/>
        </c:ser>
        <c:ser>
          <c:idx val="1"/>
          <c:order val="1"/>
          <c:tx>
            <c:v>Henry Hub spot price</c:v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'Fig5'!$A$28:$A$99</c:f>
              <c:numCache>
                <c:formatCode>mmm\ 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'Fig5'!$C$28:$C$99</c:f>
              <c:numCache>
                <c:formatCode>0.00</c:formatCode>
                <c:ptCount val="72"/>
                <c:pt idx="0">
                  <c:v>3.422212</c:v>
                </c:pt>
                <c:pt idx="1">
                  <c:v>3.4232399999999998</c:v>
                </c:pt>
                <c:pt idx="2">
                  <c:v>3.9166799999999999</c:v>
                </c:pt>
                <c:pt idx="3">
                  <c:v>4.282648</c:v>
                </c:pt>
                <c:pt idx="4">
                  <c:v>4.1541480000000002</c:v>
                </c:pt>
                <c:pt idx="5">
                  <c:v>3.933128</c:v>
                </c:pt>
                <c:pt idx="6">
                  <c:v>3.7244440000000001</c:v>
                </c:pt>
                <c:pt idx="7">
                  <c:v>3.5209000000000001</c:v>
                </c:pt>
                <c:pt idx="8">
                  <c:v>3.720332</c:v>
                </c:pt>
                <c:pt idx="9">
                  <c:v>3.7799559999999999</c:v>
                </c:pt>
                <c:pt idx="10">
                  <c:v>3.7398639999999999</c:v>
                </c:pt>
                <c:pt idx="11">
                  <c:v>4.3587199999999999</c:v>
                </c:pt>
                <c:pt idx="12">
                  <c:v>4.8638159999999999</c:v>
                </c:pt>
                <c:pt idx="13">
                  <c:v>6.1909679999999998</c:v>
                </c:pt>
                <c:pt idx="14">
                  <c:v>5.0598960000000002</c:v>
                </c:pt>
                <c:pt idx="15">
                  <c:v>4.8070560000000002</c:v>
                </c:pt>
                <c:pt idx="16">
                  <c:v>4.7275919999999996</c:v>
                </c:pt>
                <c:pt idx="17">
                  <c:v>4.7348160000000004</c:v>
                </c:pt>
                <c:pt idx="18">
                  <c:v>4.1785680000000003</c:v>
                </c:pt>
                <c:pt idx="19">
                  <c:v>4.0371839999999999</c:v>
                </c:pt>
                <c:pt idx="20">
                  <c:v>4.0495679999999998</c:v>
                </c:pt>
                <c:pt idx="21">
                  <c:v>3.9019919999999999</c:v>
                </c:pt>
                <c:pt idx="22">
                  <c:v>4.2539040000000004</c:v>
                </c:pt>
                <c:pt idx="23">
                  <c:v>3.5934240000000002</c:v>
                </c:pt>
                <c:pt idx="24">
                  <c:v>3.0898080000000001</c:v>
                </c:pt>
                <c:pt idx="25">
                  <c:v>2.9649359999999998</c:v>
                </c:pt>
                <c:pt idx="26">
                  <c:v>2.921592</c:v>
                </c:pt>
                <c:pt idx="27">
                  <c:v>2.6935199999999999</c:v>
                </c:pt>
                <c:pt idx="28">
                  <c:v>2.9401679999999999</c:v>
                </c:pt>
                <c:pt idx="29">
                  <c:v>2.8730880000000001</c:v>
                </c:pt>
                <c:pt idx="30">
                  <c:v>2.9298479999999998</c:v>
                </c:pt>
                <c:pt idx="31">
                  <c:v>2.862768</c:v>
                </c:pt>
                <c:pt idx="32">
                  <c:v>2.74512</c:v>
                </c:pt>
                <c:pt idx="33">
                  <c:v>2.4159120000000001</c:v>
                </c:pt>
                <c:pt idx="34">
                  <c:v>2.1599759999999999</c:v>
                </c:pt>
                <c:pt idx="35">
                  <c:v>1.9907280000000001</c:v>
                </c:pt>
                <c:pt idx="36">
                  <c:v>2.3560560000000002</c:v>
                </c:pt>
                <c:pt idx="37">
                  <c:v>2.052648</c:v>
                </c:pt>
                <c:pt idx="38">
                  <c:v>1.7843279999999999</c:v>
                </c:pt>
                <c:pt idx="39">
                  <c:v>1.9783440000000001</c:v>
                </c:pt>
                <c:pt idx="40">
                  <c:v>1.9835039999999999</c:v>
                </c:pt>
                <c:pt idx="41">
                  <c:v>2.6697839999999999</c:v>
                </c:pt>
                <c:pt idx="42">
                  <c:v>2.9123039999999998</c:v>
                </c:pt>
                <c:pt idx="43">
                  <c:v>2.9123039999999998</c:v>
                </c:pt>
                <c:pt idx="44">
                  <c:v>3.0877439999999998</c:v>
                </c:pt>
                <c:pt idx="45">
                  <c:v>3.0722640000000001</c:v>
                </c:pt>
                <c:pt idx="46">
                  <c:v>2.6295359999999999</c:v>
                </c:pt>
                <c:pt idx="47">
                  <c:v>3.7059120000000001</c:v>
                </c:pt>
                <c:pt idx="48">
                  <c:v>3.4097279999999999</c:v>
                </c:pt>
                <c:pt idx="49">
                  <c:v>3.505128</c:v>
                </c:pt>
                <c:pt idx="50">
                  <c:v>3.5003669999999998</c:v>
                </c:pt>
                <c:pt idx="51">
                  <c:v>3.5006550000000001</c:v>
                </c:pt>
                <c:pt idx="52">
                  <c:v>3.4730349999999999</c:v>
                </c:pt>
                <c:pt idx="53">
                  <c:v>3.5011049999999999</c:v>
                </c:pt>
                <c:pt idx="54">
                  <c:v>3.527911</c:v>
                </c:pt>
                <c:pt idx="55">
                  <c:v>3.5169299999999999</c:v>
                </c:pt>
                <c:pt idx="56">
                  <c:v>3.5100419999999999</c:v>
                </c:pt>
                <c:pt idx="57">
                  <c:v>3.5418059999999998</c:v>
                </c:pt>
                <c:pt idx="58">
                  <c:v>3.6551719999999999</c:v>
                </c:pt>
                <c:pt idx="59">
                  <c:v>3.81962</c:v>
                </c:pt>
                <c:pt idx="60">
                  <c:v>3.888674</c:v>
                </c:pt>
                <c:pt idx="61">
                  <c:v>3.9194100000000001</c:v>
                </c:pt>
                <c:pt idx="62">
                  <c:v>3.8827569999999998</c:v>
                </c:pt>
                <c:pt idx="63">
                  <c:v>3.8517160000000001</c:v>
                </c:pt>
                <c:pt idx="64">
                  <c:v>3.7765870000000001</c:v>
                </c:pt>
                <c:pt idx="65">
                  <c:v>3.7726220000000001</c:v>
                </c:pt>
                <c:pt idx="66">
                  <c:v>3.7675010000000002</c:v>
                </c:pt>
                <c:pt idx="67">
                  <c:v>3.726788</c:v>
                </c:pt>
                <c:pt idx="68">
                  <c:v>3.6974629999999999</c:v>
                </c:pt>
                <c:pt idx="69">
                  <c:v>3.71143</c:v>
                </c:pt>
                <c:pt idx="70">
                  <c:v>3.8117909999999999</c:v>
                </c:pt>
                <c:pt idx="71">
                  <c:v>3.967476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616192"/>
        <c:axId val="422616752"/>
      </c:lineChart>
      <c:scatterChart>
        <c:scatterStyle val="lineMarker"/>
        <c:varyColors val="0"/>
        <c:ser>
          <c:idx val="3"/>
          <c:order val="2"/>
          <c:tx>
            <c:strRef>
              <c:f>'Fig5'!$B$102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11149825783972125"/>
                  <c:y val="2.887128556166660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'Fig5'!$A$103:$A$104</c:f>
              <c:numCache>
                <c:formatCode>General</c:formatCode>
                <c:ptCount val="2"/>
                <c:pt idx="0">
                  <c:v>49</c:v>
                </c:pt>
                <c:pt idx="1">
                  <c:v>49</c:v>
                </c:pt>
              </c:numCache>
            </c:numRef>
          </c:xVal>
          <c:yVal>
            <c:numRef>
              <c:f>'Fig5'!$B$103:$B$104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17312"/>
        <c:axId val="422617872"/>
      </c:scatterChart>
      <c:dateAx>
        <c:axId val="422616192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>
            <a:solidFill>
              <a:schemeClr val="tx1"/>
            </a:solidFill>
          </a:ln>
        </c:spPr>
        <c:crossAx val="422616752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4226167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422616192"/>
        <c:crosses val="autoZero"/>
        <c:crossBetween val="between"/>
      </c:valAx>
      <c:valAx>
        <c:axId val="422617312"/>
        <c:scaling>
          <c:orientation val="minMax"/>
          <c:max val="72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422617872"/>
        <c:crosses val="max"/>
        <c:crossBetween val="midCat"/>
      </c:valAx>
      <c:valAx>
        <c:axId val="42261787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422617312"/>
        <c:crosses val="max"/>
        <c:crossBetween val="midCat"/>
      </c:valAx>
    </c:plotArea>
    <c:legend>
      <c:legendPos val="l"/>
      <c:legendEntry>
        <c:idx val="2"/>
        <c:delete val="1"/>
      </c:legendEntry>
      <c:layout>
        <c:manualLayout>
          <c:xMode val="edge"/>
          <c:yMode val="edge"/>
          <c:x val="0.27139985550586665"/>
          <c:y val="0.13375760693229929"/>
          <c:w val="0.33887367737569385"/>
          <c:h val="0.11627576138781728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World liquid fuels</a:t>
            </a:r>
            <a:r>
              <a:rPr lang="en-US" sz="1400" b="0" baseline="0"/>
              <a:t> production and</a:t>
            </a:r>
          </a:p>
          <a:p>
            <a:pPr algn="l">
              <a:defRPr/>
            </a:pPr>
            <a:r>
              <a:rPr lang="en-US" sz="1400" b="0" baseline="0"/>
              <a:t>consumption balance</a:t>
            </a:r>
          </a:p>
          <a:p>
            <a:pPr algn="l">
              <a:defRPr/>
            </a:pPr>
            <a:r>
              <a:rPr lang="en-US" sz="1000" b="0" baseline="0"/>
              <a:t>million barrels per day (MMb/d)</a:t>
            </a:r>
            <a:endParaRPr lang="en-US" sz="1000" b="0"/>
          </a:p>
        </c:rich>
      </c:tx>
      <c:layout>
        <c:manualLayout>
          <c:xMode val="edge"/>
          <c:yMode val="edge"/>
          <c:x val="1.0534171033498865E-2"/>
          <c:y val="3.944773175542472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511792733225416E-2"/>
          <c:y val="0.2165879265091864"/>
          <c:w val="0.87404958526525645"/>
          <c:h val="0.5860286694932364"/>
        </c:manualLayout>
      </c:layout>
      <c:barChart>
        <c:barDir val="col"/>
        <c:grouping val="clustered"/>
        <c:varyColors val="0"/>
        <c:ser>
          <c:idx val="2"/>
          <c:order val="2"/>
          <c:tx>
            <c:v>Implied stock change and balance (right axis)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'Fig32'!$A$28:$A$55</c:f>
              <c:strCache>
                <c:ptCount val="28"/>
                <c:pt idx="0">
                  <c:v>2012-Q1</c:v>
                </c:pt>
                <c:pt idx="1">
                  <c:v>2012-Q2</c:v>
                </c:pt>
                <c:pt idx="2">
                  <c:v>2012-Q3</c:v>
                </c:pt>
                <c:pt idx="3">
                  <c:v>2012-Q4</c:v>
                </c:pt>
                <c:pt idx="4">
                  <c:v>2013-Q1</c:v>
                </c:pt>
                <c:pt idx="5">
                  <c:v>2013-Q2</c:v>
                </c:pt>
                <c:pt idx="6">
                  <c:v>2013-Q3</c:v>
                </c:pt>
                <c:pt idx="7">
                  <c:v>2013-Q4</c:v>
                </c:pt>
                <c:pt idx="8">
                  <c:v>2014-Q1</c:v>
                </c:pt>
                <c:pt idx="9">
                  <c:v>2014-Q2</c:v>
                </c:pt>
                <c:pt idx="10">
                  <c:v>2014-Q3</c:v>
                </c:pt>
                <c:pt idx="11">
                  <c:v>2014-Q4</c:v>
                </c:pt>
                <c:pt idx="12">
                  <c:v>2015-Q1</c:v>
                </c:pt>
                <c:pt idx="13">
                  <c:v>2015-Q2</c:v>
                </c:pt>
                <c:pt idx="14">
                  <c:v>2015-Q3</c:v>
                </c:pt>
                <c:pt idx="15">
                  <c:v>2015-Q4</c:v>
                </c:pt>
                <c:pt idx="16">
                  <c:v>2016-Q1</c:v>
                </c:pt>
                <c:pt idx="17">
                  <c:v>2016-Q2</c:v>
                </c:pt>
                <c:pt idx="18">
                  <c:v>2016-Q3</c:v>
                </c:pt>
                <c:pt idx="19">
                  <c:v>2016-Q4</c:v>
                </c:pt>
                <c:pt idx="20">
                  <c:v>2017-Q1</c:v>
                </c:pt>
                <c:pt idx="21">
                  <c:v>2017-Q2</c:v>
                </c:pt>
                <c:pt idx="22">
                  <c:v>2017-Q3</c:v>
                </c:pt>
                <c:pt idx="23">
                  <c:v>2017-Q4</c:v>
                </c:pt>
                <c:pt idx="24">
                  <c:v>2018-Q1</c:v>
                </c:pt>
                <c:pt idx="25">
                  <c:v>2018-Q2</c:v>
                </c:pt>
                <c:pt idx="26">
                  <c:v>2018-Q3</c:v>
                </c:pt>
                <c:pt idx="27">
                  <c:v>2018-Q4</c:v>
                </c:pt>
              </c:strCache>
            </c:strRef>
          </c:cat>
          <c:val>
            <c:numRef>
              <c:f>'Fig32'!$E$28:$E$55</c:f>
              <c:numCache>
                <c:formatCode>0.00</c:formatCode>
                <c:ptCount val="28"/>
                <c:pt idx="0">
                  <c:v>0.73905304256000004</c:v>
                </c:pt>
                <c:pt idx="1">
                  <c:v>0.16626009423999999</c:v>
                </c:pt>
                <c:pt idx="2">
                  <c:v>-1.0753551027999999</c:v>
                </c:pt>
                <c:pt idx="3">
                  <c:v>-1.5669071974</c:v>
                </c:pt>
                <c:pt idx="4">
                  <c:v>-1.1175830953999999</c:v>
                </c:pt>
                <c:pt idx="5">
                  <c:v>-0.60246278483000004</c:v>
                </c:pt>
                <c:pt idx="6">
                  <c:v>-1.2222915831000001</c:v>
                </c:pt>
                <c:pt idx="7">
                  <c:v>-1.3542471661</c:v>
                </c:pt>
                <c:pt idx="8">
                  <c:v>-0.61599950595999997</c:v>
                </c:pt>
                <c:pt idx="9">
                  <c:v>-4.6192939900000004E-3</c:v>
                </c:pt>
                <c:pt idx="10">
                  <c:v>0.32475286288999999</c:v>
                </c:pt>
                <c:pt idx="11">
                  <c:v>1.1891311483</c:v>
                </c:pt>
                <c:pt idx="12">
                  <c:v>1.5159842051000001</c:v>
                </c:pt>
                <c:pt idx="13">
                  <c:v>1.9642658061</c:v>
                </c:pt>
                <c:pt idx="14">
                  <c:v>1.4503978367999999</c:v>
                </c:pt>
                <c:pt idx="15">
                  <c:v>2.1439670141999998</c:v>
                </c:pt>
                <c:pt idx="16">
                  <c:v>1.4634528198000001</c:v>
                </c:pt>
                <c:pt idx="17">
                  <c:v>0.40236040279000002</c:v>
                </c:pt>
                <c:pt idx="18">
                  <c:v>-0.4186807743</c:v>
                </c:pt>
                <c:pt idx="19">
                  <c:v>1.5606792053</c:v>
                </c:pt>
                <c:pt idx="20">
                  <c:v>-0.20809501960999999</c:v>
                </c:pt>
                <c:pt idx="21">
                  <c:v>-2.7221482158999999E-2</c:v>
                </c:pt>
                <c:pt idx="22">
                  <c:v>-0.44780614206000002</c:v>
                </c:pt>
                <c:pt idx="23">
                  <c:v>0.45166854650999999</c:v>
                </c:pt>
                <c:pt idx="24">
                  <c:v>0.11564157606</c:v>
                </c:pt>
                <c:pt idx="25">
                  <c:v>0.64851244425999999</c:v>
                </c:pt>
                <c:pt idx="26">
                  <c:v>-0.22702463140000001</c:v>
                </c:pt>
                <c:pt idx="27">
                  <c:v>0.32698944314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69131888"/>
        <c:axId val="569131328"/>
      </c:barChart>
      <c:lineChart>
        <c:grouping val="standard"/>
        <c:varyColors val="0"/>
        <c:ser>
          <c:idx val="0"/>
          <c:order val="0"/>
          <c:tx>
            <c:v>World production (left axis)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'Fig32'!$A$28:$A$55</c:f>
              <c:strCache>
                <c:ptCount val="28"/>
                <c:pt idx="0">
                  <c:v>2012-Q1</c:v>
                </c:pt>
                <c:pt idx="1">
                  <c:v>2012-Q2</c:v>
                </c:pt>
                <c:pt idx="2">
                  <c:v>2012-Q3</c:v>
                </c:pt>
                <c:pt idx="3">
                  <c:v>2012-Q4</c:v>
                </c:pt>
                <c:pt idx="4">
                  <c:v>2013-Q1</c:v>
                </c:pt>
                <c:pt idx="5">
                  <c:v>2013-Q2</c:v>
                </c:pt>
                <c:pt idx="6">
                  <c:v>2013-Q3</c:v>
                </c:pt>
                <c:pt idx="7">
                  <c:v>2013-Q4</c:v>
                </c:pt>
                <c:pt idx="8">
                  <c:v>2014-Q1</c:v>
                </c:pt>
                <c:pt idx="9">
                  <c:v>2014-Q2</c:v>
                </c:pt>
                <c:pt idx="10">
                  <c:v>2014-Q3</c:v>
                </c:pt>
                <c:pt idx="11">
                  <c:v>2014-Q4</c:v>
                </c:pt>
                <c:pt idx="12">
                  <c:v>2015-Q1</c:v>
                </c:pt>
                <c:pt idx="13">
                  <c:v>2015-Q2</c:v>
                </c:pt>
                <c:pt idx="14">
                  <c:v>2015-Q3</c:v>
                </c:pt>
                <c:pt idx="15">
                  <c:v>2015-Q4</c:v>
                </c:pt>
                <c:pt idx="16">
                  <c:v>2016-Q1</c:v>
                </c:pt>
                <c:pt idx="17">
                  <c:v>2016-Q2</c:v>
                </c:pt>
                <c:pt idx="18">
                  <c:v>2016-Q3</c:v>
                </c:pt>
                <c:pt idx="19">
                  <c:v>2016-Q4</c:v>
                </c:pt>
                <c:pt idx="20">
                  <c:v>2017-Q1</c:v>
                </c:pt>
                <c:pt idx="21">
                  <c:v>2017-Q2</c:v>
                </c:pt>
                <c:pt idx="22">
                  <c:v>2017-Q3</c:v>
                </c:pt>
                <c:pt idx="23">
                  <c:v>2017-Q4</c:v>
                </c:pt>
                <c:pt idx="24">
                  <c:v>2018-Q1</c:v>
                </c:pt>
                <c:pt idx="25">
                  <c:v>2018-Q2</c:v>
                </c:pt>
                <c:pt idx="26">
                  <c:v>2018-Q3</c:v>
                </c:pt>
                <c:pt idx="27">
                  <c:v>2018-Q4</c:v>
                </c:pt>
              </c:strCache>
            </c:strRef>
          </c:cat>
          <c:val>
            <c:numRef>
              <c:f>'Fig32'!$C$28:$C$55</c:f>
              <c:numCache>
                <c:formatCode>0.00</c:formatCode>
                <c:ptCount val="28"/>
                <c:pt idx="0">
                  <c:v>90.615488103999994</c:v>
                </c:pt>
                <c:pt idx="1">
                  <c:v>90.450962777000001</c:v>
                </c:pt>
                <c:pt idx="2">
                  <c:v>90.557449757000001</c:v>
                </c:pt>
                <c:pt idx="3">
                  <c:v>91.001595703999996</c:v>
                </c:pt>
                <c:pt idx="4">
                  <c:v>90.049844258999997</c:v>
                </c:pt>
                <c:pt idx="5">
                  <c:v>91.249070962000005</c:v>
                </c:pt>
                <c:pt idx="6">
                  <c:v>91.814030509000006</c:v>
                </c:pt>
                <c:pt idx="7">
                  <c:v>91.863069675999995</c:v>
                </c:pt>
                <c:pt idx="8">
                  <c:v>92.256456635000006</c:v>
                </c:pt>
                <c:pt idx="9">
                  <c:v>92.940610668999994</c:v>
                </c:pt>
                <c:pt idx="10">
                  <c:v>94.310605315999993</c:v>
                </c:pt>
                <c:pt idx="11">
                  <c:v>95.780064386999996</c:v>
                </c:pt>
                <c:pt idx="12">
                  <c:v>95.573163984000004</c:v>
                </c:pt>
                <c:pt idx="13">
                  <c:v>96.559370178999998</c:v>
                </c:pt>
                <c:pt idx="14">
                  <c:v>97.485330544999997</c:v>
                </c:pt>
                <c:pt idx="15">
                  <c:v>97.670774522000002</c:v>
                </c:pt>
                <c:pt idx="16">
                  <c:v>96.823780651999996</c:v>
                </c:pt>
                <c:pt idx="17">
                  <c:v>96.489593322999994</c:v>
                </c:pt>
                <c:pt idx="18">
                  <c:v>97.041797590000002</c:v>
                </c:pt>
                <c:pt idx="19">
                  <c:v>98.501512758000004</c:v>
                </c:pt>
                <c:pt idx="20">
                  <c:v>96.775541509999996</c:v>
                </c:pt>
                <c:pt idx="21">
                  <c:v>97.696307489000006</c:v>
                </c:pt>
                <c:pt idx="22">
                  <c:v>98.547778953999995</c:v>
                </c:pt>
                <c:pt idx="23">
                  <c:v>99.073255919999994</c:v>
                </c:pt>
                <c:pt idx="24">
                  <c:v>98.693963736000001</c:v>
                </c:pt>
                <c:pt idx="25">
                  <c:v>99.829087755000003</c:v>
                </c:pt>
                <c:pt idx="26">
                  <c:v>100.09266555000001</c:v>
                </c:pt>
                <c:pt idx="27">
                  <c:v>100.40464325000001</c:v>
                </c:pt>
              </c:numCache>
            </c:numRef>
          </c:val>
          <c:smooth val="0"/>
        </c:ser>
        <c:ser>
          <c:idx val="1"/>
          <c:order val="1"/>
          <c:tx>
            <c:v>World consumption (left axis)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'Fig32'!$A$28:$A$55</c:f>
              <c:strCache>
                <c:ptCount val="28"/>
                <c:pt idx="0">
                  <c:v>2012-Q1</c:v>
                </c:pt>
                <c:pt idx="1">
                  <c:v>2012-Q2</c:v>
                </c:pt>
                <c:pt idx="2">
                  <c:v>2012-Q3</c:v>
                </c:pt>
                <c:pt idx="3">
                  <c:v>2012-Q4</c:v>
                </c:pt>
                <c:pt idx="4">
                  <c:v>2013-Q1</c:v>
                </c:pt>
                <c:pt idx="5">
                  <c:v>2013-Q2</c:v>
                </c:pt>
                <c:pt idx="6">
                  <c:v>2013-Q3</c:v>
                </c:pt>
                <c:pt idx="7">
                  <c:v>2013-Q4</c:v>
                </c:pt>
                <c:pt idx="8">
                  <c:v>2014-Q1</c:v>
                </c:pt>
                <c:pt idx="9">
                  <c:v>2014-Q2</c:v>
                </c:pt>
                <c:pt idx="10">
                  <c:v>2014-Q3</c:v>
                </c:pt>
                <c:pt idx="11">
                  <c:v>2014-Q4</c:v>
                </c:pt>
                <c:pt idx="12">
                  <c:v>2015-Q1</c:v>
                </c:pt>
                <c:pt idx="13">
                  <c:v>2015-Q2</c:v>
                </c:pt>
                <c:pt idx="14">
                  <c:v>2015-Q3</c:v>
                </c:pt>
                <c:pt idx="15">
                  <c:v>2015-Q4</c:v>
                </c:pt>
                <c:pt idx="16">
                  <c:v>2016-Q1</c:v>
                </c:pt>
                <c:pt idx="17">
                  <c:v>2016-Q2</c:v>
                </c:pt>
                <c:pt idx="18">
                  <c:v>2016-Q3</c:v>
                </c:pt>
                <c:pt idx="19">
                  <c:v>2016-Q4</c:v>
                </c:pt>
                <c:pt idx="20">
                  <c:v>2017-Q1</c:v>
                </c:pt>
                <c:pt idx="21">
                  <c:v>2017-Q2</c:v>
                </c:pt>
                <c:pt idx="22">
                  <c:v>2017-Q3</c:v>
                </c:pt>
                <c:pt idx="23">
                  <c:v>2017-Q4</c:v>
                </c:pt>
                <c:pt idx="24">
                  <c:v>2018-Q1</c:v>
                </c:pt>
                <c:pt idx="25">
                  <c:v>2018-Q2</c:v>
                </c:pt>
                <c:pt idx="26">
                  <c:v>2018-Q3</c:v>
                </c:pt>
                <c:pt idx="27">
                  <c:v>2018-Q4</c:v>
                </c:pt>
              </c:strCache>
            </c:strRef>
          </c:cat>
          <c:val>
            <c:numRef>
              <c:f>'Fig32'!$D$28:$D$55</c:f>
              <c:numCache>
                <c:formatCode>0.00</c:formatCode>
                <c:ptCount val="28"/>
                <c:pt idx="0">
                  <c:v>89.876435060999995</c:v>
                </c:pt>
                <c:pt idx="1">
                  <c:v>90.284702682000002</c:v>
                </c:pt>
                <c:pt idx="2">
                  <c:v>91.632804859999993</c:v>
                </c:pt>
                <c:pt idx="3">
                  <c:v>92.568502902000006</c:v>
                </c:pt>
                <c:pt idx="4">
                  <c:v>91.167427353999997</c:v>
                </c:pt>
                <c:pt idx="5">
                  <c:v>91.851533747000005</c:v>
                </c:pt>
                <c:pt idx="6">
                  <c:v>93.036322092000006</c:v>
                </c:pt>
                <c:pt idx="7">
                  <c:v>93.217316842000002</c:v>
                </c:pt>
                <c:pt idx="8">
                  <c:v>92.872456141000001</c:v>
                </c:pt>
                <c:pt idx="9">
                  <c:v>92.945229963000003</c:v>
                </c:pt>
                <c:pt idx="10">
                  <c:v>93.985852453000007</c:v>
                </c:pt>
                <c:pt idx="11">
                  <c:v>94.590933238000005</c:v>
                </c:pt>
                <c:pt idx="12">
                  <c:v>94.057179778999995</c:v>
                </c:pt>
                <c:pt idx="13">
                  <c:v>94.595104372999998</c:v>
                </c:pt>
                <c:pt idx="14">
                  <c:v>96.034932707999999</c:v>
                </c:pt>
                <c:pt idx="15">
                  <c:v>95.526807508000005</c:v>
                </c:pt>
                <c:pt idx="16">
                  <c:v>95.360327831999996</c:v>
                </c:pt>
                <c:pt idx="17">
                  <c:v>96.087232920999995</c:v>
                </c:pt>
                <c:pt idx="18">
                  <c:v>97.460478365</c:v>
                </c:pt>
                <c:pt idx="19">
                  <c:v>96.940833552000001</c:v>
                </c:pt>
                <c:pt idx="20">
                  <c:v>96.983636528999995</c:v>
                </c:pt>
                <c:pt idx="21">
                  <c:v>97.723528970999993</c:v>
                </c:pt>
                <c:pt idx="22">
                  <c:v>98.995585095999999</c:v>
                </c:pt>
                <c:pt idx="23">
                  <c:v>98.621587374000001</c:v>
                </c:pt>
                <c:pt idx="24">
                  <c:v>98.578322159999999</c:v>
                </c:pt>
                <c:pt idx="25">
                  <c:v>99.180575309999995</c:v>
                </c:pt>
                <c:pt idx="26">
                  <c:v>100.31969019</c:v>
                </c:pt>
                <c:pt idx="27">
                  <c:v>100.07765381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130208"/>
        <c:axId val="569130768"/>
      </c:lineChart>
      <c:scatterChart>
        <c:scatterStyle val="lineMarker"/>
        <c:varyColors val="0"/>
        <c:ser>
          <c:idx val="3"/>
          <c:order val="3"/>
          <c:tx>
            <c:strRef>
              <c:f>'Fig32'!$B$58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6.9686228245859516E-2"/>
                  <c:y val="2.7613342302061451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'Fig32'!$A$59:$A$60</c:f>
              <c:numCache>
                <c:formatCode>General</c:formatCode>
                <c:ptCount val="2"/>
                <c:pt idx="0">
                  <c:v>20.5</c:v>
                </c:pt>
                <c:pt idx="1">
                  <c:v>20.5</c:v>
                </c:pt>
              </c:numCache>
            </c:numRef>
          </c:xVal>
          <c:yVal>
            <c:numRef>
              <c:f>'Fig32'!$B$59:$B$60</c:f>
              <c:numCache>
                <c:formatCode>0</c:formatCode>
                <c:ptCount val="2"/>
                <c:pt idx="0">
                  <c:v>78</c:v>
                </c:pt>
                <c:pt idx="1">
                  <c:v>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130208"/>
        <c:axId val="569130768"/>
      </c:scatterChart>
      <c:catAx>
        <c:axId val="569130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9130768"/>
        <c:crosses val="autoZero"/>
        <c:auto val="1"/>
        <c:lblAlgn val="ctr"/>
        <c:lblOffset val="100"/>
        <c:tickLblSkip val="4"/>
        <c:noMultiLvlLbl val="0"/>
      </c:catAx>
      <c:valAx>
        <c:axId val="569130768"/>
        <c:scaling>
          <c:orientation val="minMax"/>
          <c:max val="102"/>
          <c:min val="84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569130208"/>
        <c:crosses val="autoZero"/>
        <c:crossBetween val="between"/>
        <c:majorUnit val="2"/>
      </c:valAx>
      <c:valAx>
        <c:axId val="569131328"/>
        <c:scaling>
          <c:orientation val="minMax"/>
          <c:max val="6"/>
          <c:min val="-3"/>
        </c:scaling>
        <c:delete val="0"/>
        <c:axPos val="r"/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569131888"/>
        <c:crosses val="max"/>
        <c:crossBetween val="between"/>
      </c:valAx>
      <c:catAx>
        <c:axId val="56913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>
            <a:solidFill>
              <a:schemeClr val="tx1"/>
            </a:solidFill>
          </a:ln>
        </c:spPr>
        <c:crossAx val="569131328"/>
        <c:crossesAt val="0"/>
        <c:auto val="1"/>
        <c:lblAlgn val="ctr"/>
        <c:lblOffset val="100"/>
        <c:tickLblSkip val="1"/>
        <c:noMultiLvlLbl val="0"/>
      </c:catAx>
    </c:plotArea>
    <c:legend>
      <c:legendPos val="l"/>
      <c:legendEntry>
        <c:idx val="3"/>
        <c:delete val="1"/>
      </c:legendEntry>
      <c:layout>
        <c:manualLayout>
          <c:xMode val="edge"/>
          <c:yMode val="edge"/>
          <c:x val="3.0197444831591175E-2"/>
          <c:y val="0.22771178728287106"/>
          <c:w val="0.54332171893147563"/>
          <c:h val="0.19084564133625309"/>
        </c:manualLayout>
      </c:layout>
      <c:overlay val="1"/>
      <c:txPr>
        <a:bodyPr/>
        <a:lstStyle/>
        <a:p>
          <a:pPr>
            <a:defRPr sz="9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95" r="0.70000000000000095" t="0.75000000000001465" header="0.30000000000000032" footer="0.30000000000000032"/>
    <c:pageSetup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 i="0" u="none" strike="noStrike" kern="1200" baseline="0">
                <a:solidFill>
                  <a:srgbClr val="000000"/>
                </a:solidFill>
                <a:latin typeface="Arial" pitchFamily="34" charset="0"/>
                <a:ea typeface="+mn-ea"/>
                <a:cs typeface="Arial" pitchFamily="34" charset="0"/>
              </a:rPr>
              <a:t>Estimated historical unplanned OPEC </a:t>
            </a:r>
          </a:p>
          <a:p>
            <a:pPr algn="l">
              <a:defRPr/>
            </a:pPr>
            <a:r>
              <a:rPr lang="en-US" sz="1400" b="0" i="0" u="none" strike="noStrike" kern="1200" baseline="0">
                <a:solidFill>
                  <a:srgbClr val="000000"/>
                </a:solidFill>
                <a:latin typeface="Arial" pitchFamily="34" charset="0"/>
                <a:ea typeface="+mn-ea"/>
                <a:cs typeface="Arial" pitchFamily="34" charset="0"/>
              </a:rPr>
              <a:t>crude oil production o</a:t>
            </a:r>
            <a:r>
              <a:rPr lang="en-US" sz="1400" b="0" i="0" u="none" strike="noStrike" baseline="0"/>
              <a:t>utages</a:t>
            </a:r>
            <a:endParaRPr lang="en-US" sz="1400" b="0"/>
          </a:p>
          <a:p>
            <a:pPr algn="l">
              <a:defRPr/>
            </a:pPr>
            <a:r>
              <a:rPr lang="en-US" sz="1000" b="0" baseline="0"/>
              <a:t>million barrels per day</a:t>
            </a:r>
            <a:endParaRPr lang="en-US" sz="1000" b="0"/>
          </a:p>
        </c:rich>
      </c:tx>
      <c:layout>
        <c:manualLayout>
          <c:xMode val="edge"/>
          <c:yMode val="edge"/>
          <c:x val="7.5598305228568924E-3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3194506623127046E-2"/>
          <c:y val="0.2170138888888922"/>
          <c:w val="0.72163390215855128"/>
          <c:h val="0.585555978087952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'Fig35'!$B$27</c:f>
              <c:strCache>
                <c:ptCount val="1"/>
                <c:pt idx="0">
                  <c:v>Iran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'Fig35'!$A$52:$A$99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'Fig35'!$B$52:$B$99</c:f>
              <c:numCache>
                <c:formatCode>0.000</c:formatCode>
                <c:ptCount val="4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1"/>
          <c:order val="1"/>
          <c:tx>
            <c:strRef>
              <c:f>'Fig35'!$C$27</c:f>
              <c:strCache>
                <c:ptCount val="1"/>
                <c:pt idx="0">
                  <c:v>Libya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'Fig35'!$A$52:$A$99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'Fig35'!$C$52:$C$99</c:f>
              <c:numCache>
                <c:formatCode>0.000</c:formatCode>
                <c:ptCount val="48"/>
                <c:pt idx="0">
                  <c:v>1.07</c:v>
                </c:pt>
                <c:pt idx="1">
                  <c:v>1.2</c:v>
                </c:pt>
                <c:pt idx="2">
                  <c:v>1.33</c:v>
                </c:pt>
                <c:pt idx="3">
                  <c:v>1.37</c:v>
                </c:pt>
                <c:pt idx="4">
                  <c:v>1.35</c:v>
                </c:pt>
                <c:pt idx="5">
                  <c:v>1.345</c:v>
                </c:pt>
                <c:pt idx="6">
                  <c:v>1.145</c:v>
                </c:pt>
                <c:pt idx="7">
                  <c:v>1.05</c:v>
                </c:pt>
                <c:pt idx="8">
                  <c:v>0.79500000000000004</c:v>
                </c:pt>
                <c:pt idx="9">
                  <c:v>0.63</c:v>
                </c:pt>
                <c:pt idx="10">
                  <c:v>0.96499999999999997</c:v>
                </c:pt>
                <c:pt idx="11">
                  <c:v>1.07</c:v>
                </c:pt>
                <c:pt idx="12">
                  <c:v>1.06</c:v>
                </c:pt>
                <c:pt idx="13">
                  <c:v>1.07</c:v>
                </c:pt>
                <c:pt idx="14">
                  <c:v>0.95499999999999996</c:v>
                </c:pt>
                <c:pt idx="15">
                  <c:v>0.92500000000000004</c:v>
                </c:pt>
                <c:pt idx="16">
                  <c:v>1.0649999999999999</c:v>
                </c:pt>
                <c:pt idx="17">
                  <c:v>1.02</c:v>
                </c:pt>
                <c:pt idx="18">
                  <c:v>1.03</c:v>
                </c:pt>
                <c:pt idx="19">
                  <c:v>1.07</c:v>
                </c:pt>
                <c:pt idx="20">
                  <c:v>1.0549999999999999</c:v>
                </c:pt>
                <c:pt idx="21">
                  <c:v>1.0149999999999999</c:v>
                </c:pt>
                <c:pt idx="22">
                  <c:v>1.0549999999999999</c:v>
                </c:pt>
                <c:pt idx="23">
                  <c:v>1.06</c:v>
                </c:pt>
                <c:pt idx="24">
                  <c:v>0.93</c:v>
                </c:pt>
                <c:pt idx="25">
                  <c:v>0.94</c:v>
                </c:pt>
                <c:pt idx="26">
                  <c:v>0.98</c:v>
                </c:pt>
                <c:pt idx="27">
                  <c:v>0.97</c:v>
                </c:pt>
                <c:pt idx="28">
                  <c:v>1.0149999999999999</c:v>
                </c:pt>
                <c:pt idx="29">
                  <c:v>0.96</c:v>
                </c:pt>
                <c:pt idx="30">
                  <c:v>0.99</c:v>
                </c:pt>
                <c:pt idx="31">
                  <c:v>1.05</c:v>
                </c:pt>
                <c:pt idx="32">
                  <c:v>0.99</c:v>
                </c:pt>
                <c:pt idx="33">
                  <c:v>0.75</c:v>
                </c:pt>
                <c:pt idx="34">
                  <c:v>0.71499999999999997</c:v>
                </c:pt>
                <c:pt idx="35">
                  <c:v>0.69</c:v>
                </c:pt>
                <c:pt idx="36">
                  <c:v>0.622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2"/>
          <c:order val="2"/>
          <c:tx>
            <c:strRef>
              <c:f>'Fig35'!$D$27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'Fig35'!$A$52:$A$99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'Fig35'!$D$52:$D$99</c:f>
              <c:numCache>
                <c:formatCode>0.000</c:formatCode>
                <c:ptCount val="48"/>
                <c:pt idx="0">
                  <c:v>0.20119999999999999</c:v>
                </c:pt>
                <c:pt idx="1">
                  <c:v>0.25119999999999998</c:v>
                </c:pt>
                <c:pt idx="2">
                  <c:v>0.30120000000000002</c:v>
                </c:pt>
                <c:pt idx="3">
                  <c:v>0.25119999999999998</c:v>
                </c:pt>
                <c:pt idx="4">
                  <c:v>0.35120000000000001</c:v>
                </c:pt>
                <c:pt idx="5">
                  <c:v>0.25119999999999998</c:v>
                </c:pt>
                <c:pt idx="6">
                  <c:v>0.20119999999999999</c:v>
                </c:pt>
                <c:pt idx="7">
                  <c:v>0.156</c:v>
                </c:pt>
                <c:pt idx="8">
                  <c:v>0.21560000000000001</c:v>
                </c:pt>
                <c:pt idx="9">
                  <c:v>0.32519999999999999</c:v>
                </c:pt>
                <c:pt idx="10">
                  <c:v>0.2848</c:v>
                </c:pt>
                <c:pt idx="11">
                  <c:v>0.28960000000000002</c:v>
                </c:pt>
                <c:pt idx="12">
                  <c:v>0.19075</c:v>
                </c:pt>
                <c:pt idx="13">
                  <c:v>0.16689999999999999</c:v>
                </c:pt>
                <c:pt idx="14">
                  <c:v>0.2419</c:v>
                </c:pt>
                <c:pt idx="15">
                  <c:v>0.16805</c:v>
                </c:pt>
                <c:pt idx="16">
                  <c:v>0.39305000000000001</c:v>
                </c:pt>
                <c:pt idx="17">
                  <c:v>0.34305000000000002</c:v>
                </c:pt>
                <c:pt idx="18">
                  <c:v>0.29304999999999998</c:v>
                </c:pt>
                <c:pt idx="19">
                  <c:v>0.29188750000000002</c:v>
                </c:pt>
                <c:pt idx="20">
                  <c:v>0.29538662500000001</c:v>
                </c:pt>
                <c:pt idx="21">
                  <c:v>0.24424725875</c:v>
                </c:pt>
                <c:pt idx="22">
                  <c:v>0.24311928616</c:v>
                </c:pt>
                <c:pt idx="23">
                  <c:v>0.32165259330000001</c:v>
                </c:pt>
                <c:pt idx="24">
                  <c:v>0.34191651681000002</c:v>
                </c:pt>
                <c:pt idx="25">
                  <c:v>0.40385735163999997</c:v>
                </c:pt>
                <c:pt idx="26">
                  <c:v>0.48262877811999999</c:v>
                </c:pt>
                <c:pt idx="27">
                  <c:v>0.5</c:v>
                </c:pt>
                <c:pt idx="28">
                  <c:v>0.75020836544000002</c:v>
                </c:pt>
                <c:pt idx="29">
                  <c:v>0.61901628178000001</c:v>
                </c:pt>
                <c:pt idx="30">
                  <c:v>0.71783611896999999</c:v>
                </c:pt>
                <c:pt idx="31">
                  <c:v>0.67666775777999999</c:v>
                </c:pt>
                <c:pt idx="32">
                  <c:v>0.64551108020000003</c:v>
                </c:pt>
                <c:pt idx="33">
                  <c:v>0.59936596939999998</c:v>
                </c:pt>
                <c:pt idx="34">
                  <c:v>0.56323230970000004</c:v>
                </c:pt>
                <c:pt idx="35">
                  <c:v>0.57710998661000001</c:v>
                </c:pt>
                <c:pt idx="36">
                  <c:v>0.61275446703000003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3"/>
          <c:order val="3"/>
          <c:tx>
            <c:strRef>
              <c:f>'Fig35'!$E$27</c:f>
              <c:strCache>
                <c:ptCount val="1"/>
                <c:pt idx="0">
                  <c:v>Iraq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'Fig35'!$A$52:$A$99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'Fig35'!$E$52:$E$99</c:f>
              <c:numCache>
                <c:formatCode>0.000</c:formatCode>
                <c:ptCount val="48"/>
                <c:pt idx="0">
                  <c:v>0.32264112902999997</c:v>
                </c:pt>
                <c:pt idx="1">
                  <c:v>0.107</c:v>
                </c:pt>
                <c:pt idx="2">
                  <c:v>0.374</c:v>
                </c:pt>
                <c:pt idx="3">
                  <c:v>0.3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0.45</c:v>
                </c:pt>
                <c:pt idx="8">
                  <c:v>0.45</c:v>
                </c:pt>
                <c:pt idx="9">
                  <c:v>0.42499999999999999</c:v>
                </c:pt>
                <c:pt idx="10">
                  <c:v>0.4</c:v>
                </c:pt>
                <c:pt idx="11">
                  <c:v>0.35</c:v>
                </c:pt>
                <c:pt idx="12">
                  <c:v>0.3</c:v>
                </c:pt>
                <c:pt idx="13">
                  <c:v>0.25700000000000001</c:v>
                </c:pt>
                <c:pt idx="14">
                  <c:v>0.15</c:v>
                </c:pt>
                <c:pt idx="15">
                  <c:v>0.1</c:v>
                </c:pt>
                <c:pt idx="16">
                  <c:v>0.1</c:v>
                </c:pt>
                <c:pt idx="17">
                  <c:v>0.127</c:v>
                </c:pt>
                <c:pt idx="18">
                  <c:v>0.127</c:v>
                </c:pt>
                <c:pt idx="19">
                  <c:v>8.8999999999999996E-2</c:v>
                </c:pt>
                <c:pt idx="20">
                  <c:v>7.9000000000000001E-2</c:v>
                </c:pt>
                <c:pt idx="21">
                  <c:v>0.28399999999999997</c:v>
                </c:pt>
                <c:pt idx="22">
                  <c:v>0.109</c:v>
                </c:pt>
                <c:pt idx="23">
                  <c:v>0.109</c:v>
                </c:pt>
                <c:pt idx="24">
                  <c:v>0.109</c:v>
                </c:pt>
                <c:pt idx="25">
                  <c:v>0.309</c:v>
                </c:pt>
                <c:pt idx="26">
                  <c:v>0.28899999999999998</c:v>
                </c:pt>
                <c:pt idx="27">
                  <c:v>0.24399999999999999</c:v>
                </c:pt>
                <c:pt idx="28">
                  <c:v>0.31900000000000001</c:v>
                </c:pt>
                <c:pt idx="29">
                  <c:v>0.21</c:v>
                </c:pt>
                <c:pt idx="30">
                  <c:v>0.11</c:v>
                </c:pt>
                <c:pt idx="31">
                  <c:v>0.18</c:v>
                </c:pt>
                <c:pt idx="32">
                  <c:v>0.158</c:v>
                </c:pt>
                <c:pt idx="33">
                  <c:v>0.13800000000000001</c:v>
                </c:pt>
                <c:pt idx="34">
                  <c:v>0.13</c:v>
                </c:pt>
                <c:pt idx="35">
                  <c:v>0.13</c:v>
                </c:pt>
                <c:pt idx="36">
                  <c:v>0.13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4"/>
          <c:order val="4"/>
          <c:tx>
            <c:strRef>
              <c:f>'Fig35'!$F$27</c:f>
              <c:strCache>
                <c:ptCount val="1"/>
                <c:pt idx="0">
                  <c:v>Kuwait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'Fig35'!$A$52:$A$99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'Fig35'!$F$52:$F$99</c:f>
              <c:numCache>
                <c:formatCode>0.000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5"/>
          <c:order val="5"/>
          <c:tx>
            <c:v>Saudi Arabia</c:v>
          </c:tx>
          <c:invertIfNegative val="0"/>
          <c:cat>
            <c:numRef>
              <c:f>'Fig35'!$A$52:$A$99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'Fig35'!$G$52:$G$99</c:f>
              <c:numCache>
                <c:formatCode>0.000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69138048"/>
        <c:axId val="569138608"/>
      </c:barChart>
      <c:dateAx>
        <c:axId val="569138048"/>
        <c:scaling>
          <c:orientation val="minMax"/>
        </c:scaling>
        <c:delete val="0"/>
        <c:axPos val="b"/>
        <c:numFmt formatCode="mmm\ yyyy" sourceLinked="1"/>
        <c:majorTickMark val="cross"/>
        <c:minorTickMark val="out"/>
        <c:tickLblPos val="nextTo"/>
        <c:crossAx val="569138608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569138608"/>
        <c:scaling>
          <c:orientation val="minMax"/>
          <c:max val="3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>
            <a:noFill/>
          </a:ln>
        </c:spPr>
        <c:crossAx val="569138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250585211129545"/>
          <c:y val="0.31420348912351864"/>
          <c:w val="0.17026077739446449"/>
          <c:h val="0.3487191054243218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988" l="0.70000000000000062" r="0.70000000000000062" t="0.75000000000000988" header="0.30000000000000032" footer="0.30000000000000032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Estimated historical unplanned non-OPEC </a:t>
            </a:r>
          </a:p>
          <a:p>
            <a:pPr algn="l">
              <a:defRPr/>
            </a:pPr>
            <a:r>
              <a:rPr lang="en-US" sz="1400" b="0"/>
              <a:t>liquid fuels production outages</a:t>
            </a:r>
          </a:p>
          <a:p>
            <a:pPr algn="l">
              <a:defRPr/>
            </a:pPr>
            <a:r>
              <a:rPr lang="en-US" sz="1000" b="0"/>
              <a:t>million</a:t>
            </a:r>
            <a:r>
              <a:rPr lang="en-US" sz="1000" b="0" baseline="0"/>
              <a:t> </a:t>
            </a:r>
            <a:r>
              <a:rPr lang="en-US" sz="1000" b="0"/>
              <a:t>barrels per day</a:t>
            </a:r>
          </a:p>
        </c:rich>
      </c:tx>
      <c:layout>
        <c:manualLayout>
          <c:xMode val="edge"/>
          <c:yMode val="edge"/>
          <c:x val="8.9010612803834301E-3"/>
          <c:y val="3.945707070707134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46140532600649E-2"/>
          <c:y val="0.21470580559532881"/>
          <c:w val="0.70759633306706227"/>
          <c:h val="0.583918354310824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'Fig36'!$B$26</c:f>
              <c:strCache>
                <c:ptCount val="1"/>
                <c:pt idx="0">
                  <c:v>Syria</c:v>
                </c:pt>
              </c:strCache>
            </c:strRef>
          </c:tx>
          <c:spPr>
            <a:solidFill>
              <a:srgbClr val="594620"/>
            </a:solidFill>
          </c:spPr>
          <c:invertIfNegative val="0"/>
          <c:cat>
            <c:numRef>
              <c:f>'Fig36'!$A$27:$A$74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'Fig36'!$B$27:$B$74</c:f>
              <c:numCache>
                <c:formatCode>0.000</c:formatCode>
                <c:ptCount val="48"/>
                <c:pt idx="0">
                  <c:v>0.29480099999999998</c:v>
                </c:pt>
                <c:pt idx="1">
                  <c:v>0.29480099999999998</c:v>
                </c:pt>
                <c:pt idx="2">
                  <c:v>0.28999999999999998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0.27</c:v>
                </c:pt>
                <c:pt idx="8">
                  <c:v>0.22</c:v>
                </c:pt>
                <c:pt idx="9">
                  <c:v>0.17</c:v>
                </c:pt>
                <c:pt idx="10">
                  <c:v>0.12</c:v>
                </c:pt>
                <c:pt idx="11">
                  <c:v>7.0000000000000007E-2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1"/>
          <c:order val="1"/>
          <c:tx>
            <c:strRef>
              <c:f>'Fig36'!$C$26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rgbClr val="A27D33"/>
            </a:solidFill>
          </c:spPr>
          <c:invertIfNegative val="0"/>
          <c:cat>
            <c:numRef>
              <c:f>'Fig36'!$A$27:$A$74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'Fig36'!$C$27:$C$74</c:f>
              <c:numCache>
                <c:formatCode>0.000</c:formatCode>
                <c:ptCount val="48"/>
                <c:pt idx="0">
                  <c:v>0.02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</c:v>
                </c:pt>
                <c:pt idx="36">
                  <c:v>0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2"/>
          <c:order val="2"/>
          <c:tx>
            <c:strRef>
              <c:f>'Fig36'!$D$26</c:f>
              <c:strCache>
                <c:ptCount val="1"/>
                <c:pt idx="0">
                  <c:v>Yemen</c:v>
                </c:pt>
              </c:strCache>
            </c:strRef>
          </c:tx>
          <c:spPr>
            <a:solidFill>
              <a:srgbClr val="D1BA8D"/>
            </a:solidFill>
          </c:spPr>
          <c:invertIfNegative val="0"/>
          <c:cat>
            <c:numRef>
              <c:f>'Fig36'!$A$27:$A$74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'Fig36'!$D$27:$D$74</c:f>
              <c:numCache>
                <c:formatCode>0.000</c:formatCode>
                <c:ptCount val="48"/>
                <c:pt idx="0">
                  <c:v>7.4999999999999997E-2</c:v>
                </c:pt>
                <c:pt idx="1">
                  <c:v>5.3999999999999999E-2</c:v>
                </c:pt>
                <c:pt idx="2">
                  <c:v>6.3E-2</c:v>
                </c:pt>
                <c:pt idx="3">
                  <c:v>6.2E-2</c:v>
                </c:pt>
                <c:pt idx="4">
                  <c:v>7.0999999999999994E-2</c:v>
                </c:pt>
                <c:pt idx="5">
                  <c:v>0.06</c:v>
                </c:pt>
                <c:pt idx="6">
                  <c:v>5.8999999999999997E-2</c:v>
                </c:pt>
                <c:pt idx="7">
                  <c:v>5.8000000000000003E-2</c:v>
                </c:pt>
                <c:pt idx="8">
                  <c:v>5.7000000000000002E-2</c:v>
                </c:pt>
                <c:pt idx="9">
                  <c:v>5.6000000000000001E-2</c:v>
                </c:pt>
                <c:pt idx="10">
                  <c:v>5.5E-2</c:v>
                </c:pt>
                <c:pt idx="11">
                  <c:v>6.4000000000000001E-2</c:v>
                </c:pt>
                <c:pt idx="12">
                  <c:v>6.3E-2</c:v>
                </c:pt>
                <c:pt idx="13">
                  <c:v>6.2E-2</c:v>
                </c:pt>
                <c:pt idx="14">
                  <c:v>8.1000000000000003E-2</c:v>
                </c:pt>
                <c:pt idx="15">
                  <c:v>0.1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0.13</c:v>
                </c:pt>
                <c:pt idx="21">
                  <c:v>0.13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  <c:pt idx="30">
                  <c:v>0.13</c:v>
                </c:pt>
                <c:pt idx="31">
                  <c:v>0.13</c:v>
                </c:pt>
                <c:pt idx="32">
                  <c:v>0.13</c:v>
                </c:pt>
                <c:pt idx="33">
                  <c:v>0.13</c:v>
                </c:pt>
                <c:pt idx="34">
                  <c:v>0.13</c:v>
                </c:pt>
                <c:pt idx="35">
                  <c:v>0.13</c:v>
                </c:pt>
                <c:pt idx="36">
                  <c:v>0.13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3"/>
          <c:order val="3"/>
          <c:tx>
            <c:strRef>
              <c:f>'Fig36'!$E$26</c:f>
              <c:strCache>
                <c:ptCount val="1"/>
                <c:pt idx="0">
                  <c:v>North Sea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'Fig36'!$A$27:$A$74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'Fig36'!$E$27:$E$74</c:f>
              <c:numCache>
                <c:formatCode>0.000</c:formatCode>
                <c:ptCount val="48"/>
                <c:pt idx="0">
                  <c:v>0.05</c:v>
                </c:pt>
                <c:pt idx="1">
                  <c:v>0.02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1.1290322581E-2</c:v>
                </c:pt>
                <c:pt idx="19">
                  <c:v>0</c:v>
                </c:pt>
                <c:pt idx="20">
                  <c:v>0</c:v>
                </c:pt>
                <c:pt idx="21">
                  <c:v>2.4677419355000001E-2</c:v>
                </c:pt>
                <c:pt idx="22">
                  <c:v>2E-3</c:v>
                </c:pt>
                <c:pt idx="23">
                  <c:v>2E-3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1.3935483871E-2</c:v>
                </c:pt>
                <c:pt idx="32">
                  <c:v>7.1999999999999995E-2</c:v>
                </c:pt>
                <c:pt idx="33">
                  <c:v>0.01</c:v>
                </c:pt>
                <c:pt idx="34">
                  <c:v>0</c:v>
                </c:pt>
                <c:pt idx="35">
                  <c:v>0.01</c:v>
                </c:pt>
                <c:pt idx="36">
                  <c:v>0.10387096774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4"/>
          <c:order val="4"/>
          <c:tx>
            <c:strRef>
              <c:f>'Fig36'!$F$26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'Fig36'!$A$27:$A$74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'Fig36'!$F$27:$F$74</c:f>
              <c:numCache>
                <c:formatCode>0.000</c:formatCode>
                <c:ptCount val="48"/>
                <c:pt idx="0">
                  <c:v>7.0000000000000007E-2</c:v>
                </c:pt>
                <c:pt idx="1">
                  <c:v>7.0000000000000007E-2</c:v>
                </c:pt>
                <c:pt idx="2">
                  <c:v>0.05</c:v>
                </c:pt>
                <c:pt idx="3">
                  <c:v>0.05</c:v>
                </c:pt>
                <c:pt idx="4">
                  <c:v>9.6000000000000002E-2</c:v>
                </c:pt>
                <c:pt idx="5">
                  <c:v>0.03</c:v>
                </c:pt>
                <c:pt idx="6">
                  <c:v>0.02</c:v>
                </c:pt>
                <c:pt idx="7">
                  <c:v>1.2E-2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3.5000000000000003E-2</c:v>
                </c:pt>
                <c:pt idx="17">
                  <c:v>4.8000000000000001E-2</c:v>
                </c:pt>
                <c:pt idx="18">
                  <c:v>0.01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  <c:pt idx="22">
                  <c:v>0.09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2.5000000000000001E-2</c:v>
                </c:pt>
                <c:pt idx="27">
                  <c:v>0.05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5"/>
          <c:order val="5"/>
          <c:tx>
            <c:strRef>
              <c:f>'Fig36'!$G$26</c:f>
              <c:strCache>
                <c:ptCount val="1"/>
                <c:pt idx="0">
                  <c:v>Colombia</c:v>
                </c:pt>
              </c:strCache>
            </c:strRef>
          </c:tx>
          <c:spPr>
            <a:solidFill>
              <a:srgbClr val="76D5FF"/>
            </a:solidFill>
          </c:spPr>
          <c:invertIfNegative val="0"/>
          <c:cat>
            <c:numRef>
              <c:f>'Fig36'!$A$27:$A$74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'Fig36'!$G$27:$G$74</c:f>
              <c:numCache>
                <c:formatCode>0.000</c:formatCode>
                <c:ptCount val="48"/>
                <c:pt idx="0">
                  <c:v>0.02</c:v>
                </c:pt>
                <c:pt idx="1">
                  <c:v>0.02</c:v>
                </c:pt>
                <c:pt idx="2">
                  <c:v>1.4999999999999999E-2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0.05</c:v>
                </c:pt>
                <c:pt idx="8">
                  <c:v>0.02</c:v>
                </c:pt>
                <c:pt idx="9">
                  <c:v>3.5000000000000003E-2</c:v>
                </c:pt>
                <c:pt idx="10">
                  <c:v>0.05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0.08</c:v>
                </c:pt>
                <c:pt idx="19">
                  <c:v>0.05</c:v>
                </c:pt>
                <c:pt idx="20">
                  <c:v>0.04</c:v>
                </c:pt>
                <c:pt idx="21">
                  <c:v>0.04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0.04</c:v>
                </c:pt>
                <c:pt idx="26">
                  <c:v>0.03</c:v>
                </c:pt>
                <c:pt idx="27">
                  <c:v>0.02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0.02</c:v>
                </c:pt>
                <c:pt idx="32">
                  <c:v>7.0000000000000007E-2</c:v>
                </c:pt>
                <c:pt idx="33">
                  <c:v>0.02</c:v>
                </c:pt>
                <c:pt idx="34">
                  <c:v>0.08</c:v>
                </c:pt>
                <c:pt idx="35">
                  <c:v>0.04</c:v>
                </c:pt>
                <c:pt idx="36">
                  <c:v>0.05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6"/>
          <c:order val="6"/>
          <c:tx>
            <c:strRef>
              <c:f>'Fig36'!$H$26</c:f>
              <c:strCache>
                <c:ptCount val="1"/>
                <c:pt idx="0">
                  <c:v>Sudan / S. Sudan</c:v>
                </c:pt>
              </c:strCache>
            </c:strRef>
          </c:tx>
          <c:spPr>
            <a:solidFill>
              <a:srgbClr val="C8858C"/>
            </a:solidFill>
          </c:spPr>
          <c:invertIfNegative val="0"/>
          <c:cat>
            <c:numRef>
              <c:f>'Fig36'!$A$27:$A$74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'Fig36'!$H$27:$H$74</c:f>
              <c:numCache>
                <c:formatCode>0.000</c:formatCode>
                <c:ptCount val="48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0.13500000000000001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0.12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9"/>
          <c:order val="7"/>
          <c:tx>
            <c:strRef>
              <c:f>'Fig36'!$I$26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rgbClr val="2A4B11"/>
            </a:solidFill>
          </c:spPr>
          <c:invertIfNegative val="0"/>
          <c:cat>
            <c:numRef>
              <c:f>'Fig36'!$A$27:$A$74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'Fig36'!$I$27:$I$74</c:f>
              <c:numCache>
                <c:formatCode>0.000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0.16</c:v>
                </c:pt>
                <c:pt idx="16">
                  <c:v>5.8000000000000003E-2</c:v>
                </c:pt>
                <c:pt idx="17">
                  <c:v>5.8000000000000003E-2</c:v>
                </c:pt>
                <c:pt idx="18">
                  <c:v>0</c:v>
                </c:pt>
                <c:pt idx="19">
                  <c:v>0.02</c:v>
                </c:pt>
                <c:pt idx="20">
                  <c:v>0.2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2.5000000000000001E-2</c:v>
                </c:pt>
                <c:pt idx="25">
                  <c:v>0.05</c:v>
                </c:pt>
                <c:pt idx="26">
                  <c:v>0.05</c:v>
                </c:pt>
                <c:pt idx="27">
                  <c:v>0</c:v>
                </c:pt>
                <c:pt idx="28">
                  <c:v>0.75</c:v>
                </c:pt>
                <c:pt idx="29">
                  <c:v>0.4</c:v>
                </c:pt>
                <c:pt idx="30">
                  <c:v>0.05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10"/>
          <c:order val="8"/>
          <c:tx>
            <c:strRef>
              <c:f>'Fig36'!$J$26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rgbClr val="5D9732"/>
            </a:solidFill>
          </c:spPr>
          <c:invertIfNegative val="0"/>
          <c:cat>
            <c:numRef>
              <c:f>'Fig36'!$A$27:$A$74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'Fig36'!$J$27:$J$74</c:f>
              <c:numCache>
                <c:formatCode>0.000</c:formatCode>
                <c:ptCount val="48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2.8000000000000001E-2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0.04</c:v>
                </c:pt>
                <c:pt idx="16">
                  <c:v>0.04</c:v>
                </c:pt>
                <c:pt idx="17">
                  <c:v>0.03</c:v>
                </c:pt>
                <c:pt idx="18">
                  <c:v>0.01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11"/>
          <c:order val="9"/>
          <c:tx>
            <c:strRef>
              <c:f>'Fig36'!$K$26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rgbClr val="BED5AD"/>
            </a:solidFill>
          </c:spPr>
          <c:invertIfNegative val="0"/>
          <c:cat>
            <c:numRef>
              <c:f>'Fig36'!$A$27:$A$74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'Fig36'!$K$27:$K$74</c:f>
              <c:numCache>
                <c:formatCode>0.000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5.0000000000000001E-3</c:v>
                </c:pt>
                <c:pt idx="29">
                  <c:v>0.05</c:v>
                </c:pt>
                <c:pt idx="30">
                  <c:v>7.0000000000000007E-2</c:v>
                </c:pt>
                <c:pt idx="31">
                  <c:v>2.8200838709999999E-2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7"/>
          <c:order val="10"/>
          <c:tx>
            <c:strRef>
              <c:f>'Fig36'!$L$26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C702"/>
            </a:solidFill>
          </c:spPr>
          <c:invertIfNegative val="0"/>
          <c:cat>
            <c:numRef>
              <c:f>'Fig36'!$A$27:$A$74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'Fig36'!$L$27:$L$74</c:f>
              <c:numCache>
                <c:formatCode>0.000</c:formatCode>
                <c:ptCount val="48"/>
                <c:pt idx="0">
                  <c:v>0.02</c:v>
                </c:pt>
                <c:pt idx="1">
                  <c:v>0.02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1.4999999999999999E-2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1.7000000000000001E-2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3.5000000000000003E-2</c:v>
                </c:pt>
                <c:pt idx="17">
                  <c:v>0</c:v>
                </c:pt>
                <c:pt idx="18">
                  <c:v>0.04</c:v>
                </c:pt>
                <c:pt idx="19">
                  <c:v>0</c:v>
                </c:pt>
                <c:pt idx="20">
                  <c:v>0.01</c:v>
                </c:pt>
                <c:pt idx="21">
                  <c:v>0</c:v>
                </c:pt>
                <c:pt idx="22">
                  <c:v>0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3.7499999999999999E-2</c:v>
                </c:pt>
                <c:pt idx="26">
                  <c:v>3.9E-2</c:v>
                </c:pt>
                <c:pt idx="27">
                  <c:v>5.3999999999999999E-2</c:v>
                </c:pt>
                <c:pt idx="28">
                  <c:v>4.3999999999999997E-2</c:v>
                </c:pt>
                <c:pt idx="29">
                  <c:v>5.3999999999999999E-2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4.4999999999999998E-2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5.5000000000000007E-2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575062560"/>
        <c:axId val="575063120"/>
      </c:barChart>
      <c:dateAx>
        <c:axId val="575062560"/>
        <c:scaling>
          <c:orientation val="minMax"/>
        </c:scaling>
        <c:delete val="0"/>
        <c:axPos val="b"/>
        <c:numFmt formatCode="mmm\ yyyy" sourceLinked="1"/>
        <c:majorTickMark val="cross"/>
        <c:minorTickMark val="out"/>
        <c:tickLblPos val="nextTo"/>
        <c:crossAx val="575063120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575063120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>
            <a:noFill/>
          </a:ln>
        </c:spPr>
        <c:crossAx val="575062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922082795670624"/>
          <c:y val="0.15707455957209893"/>
          <c:w val="0.1783068817902779"/>
          <c:h val="0.64433986767279094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977" l="0.70000000000000062" r="0.70000000000000062" t="0.75000000000000977" header="0.30000000000000032" footer="0.30000000000000032"/>
    <c:pageSetup orientation="landscape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World liquid fuels consumption</a:t>
            </a:r>
          </a:p>
          <a:p>
            <a:pPr algn="l">
              <a:defRPr/>
            </a:pPr>
            <a:r>
              <a:rPr lang="en-US" sz="1000" b="0"/>
              <a:t>million barrels per day (MMb/d)</a:t>
            </a:r>
          </a:p>
        </c:rich>
      </c:tx>
      <c:layout>
        <c:manualLayout>
          <c:xMode val="edge"/>
          <c:yMode val="edge"/>
          <c:x val="9.3731445962427808E-3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834673104886284E-2"/>
          <c:y val="0.17171442327105571"/>
          <c:w val="0.86756874902832271"/>
          <c:h val="0.63137803040894869"/>
        </c:manualLayout>
      </c:layout>
      <c:barChart>
        <c:barDir val="col"/>
        <c:grouping val="stacked"/>
        <c:varyColors val="0"/>
        <c:ser>
          <c:idx val="3"/>
          <c:order val="1"/>
          <c:tx>
            <c:v>Change in other consumption (right axis)</c:v>
          </c:tx>
          <c:spPr>
            <a:solidFill>
              <a:srgbClr val="5D9732"/>
            </a:solidFill>
          </c:spPr>
          <c:invertIfNegative val="0"/>
          <c:cat>
            <c:numRef>
              <c:f>'Fig6'!$A$28:$A$36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'Fig6'!$I$28:$I$36</c:f>
              <c:numCache>
                <c:formatCode>0.000</c:formatCode>
                <c:ptCount val="9"/>
                <c:pt idx="0">
                  <c:v>2.1455776924000105</c:v>
                </c:pt>
                <c:pt idx="1">
                  <c:v>0.48129348399999827</c:v>
                </c:pt>
                <c:pt idx="2">
                  <c:v>1.1071448649999951</c:v>
                </c:pt>
                <c:pt idx="3">
                  <c:v>0.22417552199999591</c:v>
                </c:pt>
                <c:pt idx="4">
                  <c:v>0.72553847699999352</c:v>
                </c:pt>
                <c:pt idx="5">
                  <c:v>0.54349300600001271</c:v>
                </c:pt>
                <c:pt idx="6">
                  <c:v>0.95270458600001007</c:v>
                </c:pt>
                <c:pt idx="7">
                  <c:v>1.0628936019999884</c:v>
                </c:pt>
                <c:pt idx="8">
                  <c:v>0.82729601999999147</c:v>
                </c:pt>
              </c:numCache>
            </c:numRef>
          </c:val>
        </c:ser>
        <c:ser>
          <c:idx val="0"/>
          <c:order val="2"/>
          <c:tx>
            <c:v>Change in China consumption (right axis)</c:v>
          </c:tx>
          <c:spPr>
            <a:solidFill>
              <a:schemeClr val="accent1"/>
            </a:solidFill>
          </c:spPr>
          <c:invertIfNegative val="0"/>
          <c:cat>
            <c:numRef>
              <c:f>'Fig6'!$A$28:$A$36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'Fig6'!$G$28:$G$36</c:f>
              <c:numCache>
                <c:formatCode>0.000</c:formatCode>
                <c:ptCount val="9"/>
                <c:pt idx="0">
                  <c:v>1.0299784166000006</c:v>
                </c:pt>
                <c:pt idx="1">
                  <c:v>0.52609817699999972</c:v>
                </c:pt>
                <c:pt idx="2">
                  <c:v>0.4962475210000008</c:v>
                </c:pt>
                <c:pt idx="3">
                  <c:v>0.53450995599999906</c:v>
                </c:pt>
                <c:pt idx="4">
                  <c:v>0.40863030699999925</c:v>
                </c:pt>
                <c:pt idx="5">
                  <c:v>0.48726803400000129</c:v>
                </c:pt>
                <c:pt idx="6">
                  <c:v>0.40000000000000036</c:v>
                </c:pt>
                <c:pt idx="7">
                  <c:v>0.29999999999999893</c:v>
                </c:pt>
                <c:pt idx="8">
                  <c:v>0.30000000000000071</c:v>
                </c:pt>
              </c:numCache>
            </c:numRef>
          </c:val>
        </c:ser>
        <c:ser>
          <c:idx val="2"/>
          <c:order val="3"/>
          <c:tx>
            <c:v>Change in U.S. consumption (right axis)</c:v>
          </c:tx>
          <c:spPr>
            <a:solidFill>
              <a:schemeClr val="accent4"/>
            </a:solidFill>
          </c:spPr>
          <c:invertIfNegative val="0"/>
          <c:cat>
            <c:numRef>
              <c:f>'Fig6'!$A$28:$A$36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'Fig6'!$H$28:$H$36</c:f>
              <c:numCache>
                <c:formatCode>0.000</c:formatCode>
                <c:ptCount val="9"/>
                <c:pt idx="0">
                  <c:v>0.40866078900000247</c:v>
                </c:pt>
                <c:pt idx="1">
                  <c:v>-0.29805311500000187</c:v>
                </c:pt>
                <c:pt idx="2">
                  <c:v>-0.39185934099999997</c:v>
                </c:pt>
                <c:pt idx="3">
                  <c:v>0.470917527000001</c:v>
                </c:pt>
                <c:pt idx="4">
                  <c:v>0.14448449900000071</c:v>
                </c:pt>
                <c:pt idx="5">
                  <c:v>0.42507324700000026</c:v>
                </c:pt>
                <c:pt idx="6">
                  <c:v>5.3327451999997777E-2</c:v>
                </c:pt>
                <c:pt idx="7">
                  <c:v>0.25893056099999967</c:v>
                </c:pt>
                <c:pt idx="8">
                  <c:v>0.32993330700000101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75069840"/>
        <c:axId val="575070400"/>
      </c:barChart>
      <c:lineChart>
        <c:grouping val="standard"/>
        <c:varyColors val="0"/>
        <c:ser>
          <c:idx val="1"/>
          <c:order val="0"/>
          <c:tx>
            <c:v>Total world consumption (left axis)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'Fig6'!$A$28:$A$36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'Fig6'!$E$28:$E$36</c:f>
              <c:numCache>
                <c:formatCode>0.000</c:formatCode>
                <c:ptCount val="9"/>
                <c:pt idx="0">
                  <c:v>89.175259143000005</c:v>
                </c:pt>
                <c:pt idx="1">
                  <c:v>89.884597689000003</c:v>
                </c:pt>
                <c:pt idx="2">
                  <c:v>91.096130733999999</c:v>
                </c:pt>
                <c:pt idx="3">
                  <c:v>92.325733739</c:v>
                </c:pt>
                <c:pt idx="4">
                  <c:v>93.604387021999997</c:v>
                </c:pt>
                <c:pt idx="5">
                  <c:v>95.060221308999999</c:v>
                </c:pt>
                <c:pt idx="6">
                  <c:v>96.466253347000006</c:v>
                </c:pt>
                <c:pt idx="7">
                  <c:v>98.088077510000005</c:v>
                </c:pt>
                <c:pt idx="8">
                  <c:v>99.545306836999998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068720"/>
        <c:axId val="575069280"/>
      </c:lineChart>
      <c:scatterChart>
        <c:scatterStyle val="lineMarker"/>
        <c:varyColors val="0"/>
        <c:ser>
          <c:idx val="4"/>
          <c:order val="4"/>
          <c:tx>
            <c:strRef>
              <c:f>'Fig6'!$B$41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3.9708451077761619E-4"/>
                  <c:y val="2.7491473113599493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'Fig6'!$A$42:$A$43</c:f>
              <c:numCache>
                <c:formatCode>General</c:formatCode>
                <c:ptCount val="2"/>
                <c:pt idx="0">
                  <c:v>7.5</c:v>
                </c:pt>
                <c:pt idx="1">
                  <c:v>7.5</c:v>
                </c:pt>
              </c:numCache>
            </c:numRef>
          </c:xVal>
          <c:yVal>
            <c:numRef>
              <c:f>'Fig6'!$B$42:$B$43</c:f>
              <c:numCache>
                <c:formatCode>General</c:formatCode>
                <c:ptCount val="2"/>
                <c:pt idx="0">
                  <c:v>-2</c:v>
                </c:pt>
                <c:pt idx="1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069840"/>
        <c:axId val="575070400"/>
      </c:scatterChart>
      <c:catAx>
        <c:axId val="57506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575069280"/>
        <c:crossesAt val="80"/>
        <c:auto val="0"/>
        <c:lblAlgn val="ctr"/>
        <c:lblOffset val="100"/>
        <c:noMultiLvlLbl val="0"/>
      </c:catAx>
      <c:valAx>
        <c:axId val="575069280"/>
        <c:scaling>
          <c:orientation val="minMax"/>
          <c:max val="102"/>
          <c:min val="76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575068720"/>
        <c:crosses val="autoZero"/>
        <c:crossBetween val="between"/>
        <c:majorUnit val="2"/>
      </c:valAx>
      <c:catAx>
        <c:axId val="575069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75070400"/>
        <c:crosses val="autoZero"/>
        <c:auto val="0"/>
        <c:lblAlgn val="ctr"/>
        <c:lblOffset val="100"/>
        <c:noMultiLvlLbl val="0"/>
      </c:catAx>
      <c:valAx>
        <c:axId val="575070400"/>
        <c:scaling>
          <c:orientation val="minMax"/>
          <c:max val="11"/>
          <c:min val="-2"/>
        </c:scaling>
        <c:delete val="0"/>
        <c:axPos val="r"/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575069840"/>
        <c:crosses val="max"/>
        <c:crossBetween val="between"/>
        <c:majorUnit val="1"/>
      </c:valAx>
      <c:spPr>
        <a:noFill/>
        <a:ln w="25400">
          <a:noFill/>
        </a:ln>
      </c:spPr>
    </c:plotArea>
    <c:legend>
      <c:legendPos val="l"/>
      <c:legendEntry>
        <c:idx val="4"/>
        <c:delete val="1"/>
      </c:legendEntry>
      <c:layout>
        <c:manualLayout>
          <c:xMode val="edge"/>
          <c:yMode val="edge"/>
          <c:x val="2.7874564459930314E-2"/>
          <c:y val="0.16805412891227792"/>
          <c:w val="0.56027874564460001"/>
          <c:h val="0.23429019111304555"/>
        </c:manualLayout>
      </c:layout>
      <c:overlay val="1"/>
      <c:txPr>
        <a:bodyPr/>
        <a:lstStyle/>
        <a:p>
          <a:pPr>
            <a:defRPr sz="9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eia.doe.gov/emeu/steo/pub/contents.html" TargetMode="External"/><Relationship Id="rId4" Type="http://schemas.openxmlformats.org/officeDocument/2006/relationships/image" Target="../media/image2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152400</xdr:colOff>
      <xdr:row>2</xdr:row>
      <xdr:rowOff>104775</xdr:rowOff>
    </xdr:from>
    <xdr:to>
      <xdr:col>0</xdr:col>
      <xdr:colOff>581025</xdr:colOff>
      <xdr:row>4</xdr:row>
      <xdr:rowOff>123825</xdr:rowOff>
    </xdr:to>
    <xdr:pic>
      <xdr:nvPicPr>
        <xdr:cNvPr id="483329" name="Picture 4" descr="STEO_logoS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52400" y="628650"/>
          <a:ext cx="42862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95250</xdr:colOff>
      <xdr:row>0</xdr:row>
      <xdr:rowOff>47625</xdr:rowOff>
    </xdr:from>
    <xdr:to>
      <xdr:col>0</xdr:col>
      <xdr:colOff>685800</xdr:colOff>
      <xdr:row>1</xdr:row>
      <xdr:rowOff>219075</xdr:rowOff>
    </xdr:to>
    <xdr:pic>
      <xdr:nvPicPr>
        <xdr:cNvPr id="483330" name="Picture 6" descr="just%20EIA%20logo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95250" y="47625"/>
          <a:ext cx="5905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4904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absSizeAnchor xmlns:cdr="http://schemas.openxmlformats.org/drawingml/2006/chartDrawing">
    <cdr:from>
      <cdr:x>0.91463</cdr:x>
      <cdr:y>0.02367</cdr:y>
    </cdr:from>
    <cdr:ext cx="371452" cy="285726"/>
    <cdr:pic>
      <cdr:nvPicPr>
        <cdr:cNvPr id="4" name="Picture 3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00610" y="76192"/>
          <a:ext cx="371452" cy="285726"/>
        </a:xfrm>
        <a:prstGeom xmlns:a="http://schemas.openxmlformats.org/drawingml/2006/main" prst="rect">
          <a:avLst/>
        </a:prstGeom>
      </cdr:spPr>
    </cdr:pic>
  </cdr:absSizeAnchor>
  <cdr:absSizeAnchor xmlns:cdr="http://schemas.openxmlformats.org/drawingml/2006/chartDrawing">
    <cdr:from>
      <cdr:x>0.00712</cdr:x>
      <cdr:y>0.90237</cdr:y>
    </cdr:from>
    <cdr:ext cx="3450226" cy="238207"/>
    <cdr:sp macro="" textlink="'Fig5'!$A$100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8928" y="2905125"/>
          <a:ext cx="3450225" cy="238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A4AE757A-2196-46E8-839F-C35475256945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February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absSizeAnchor xmlns:cdr="http://schemas.openxmlformats.org/drawingml/2006/chartDrawing">
    <cdr:from>
      <cdr:x>0.00871</cdr:x>
      <cdr:y>0.90237</cdr:y>
    </cdr:from>
    <cdr:ext cx="3600469" cy="209554"/>
    <cdr:sp macro="" textlink="'Fig32'!$A$56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7625" y="2905125"/>
          <a:ext cx="360045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EC04801-DBB9-4723-9C59-083D281348BF}" type="TxLink">
            <a:rPr lang="en-US" sz="900" b="0" i="0" u="none" strike="noStrike">
              <a:solidFill>
                <a:srgbClr val="000000"/>
              </a:solidFill>
              <a:latin typeface="Arialri"/>
              <a:cs typeface="Arial"/>
            </a:rPr>
            <a:pPr/>
            <a:t>Source: Short-Term Energy Outlook, February 2017.</a:t>
          </a:fld>
          <a:endParaRPr lang="en-US" sz="900"/>
        </a:p>
      </cdr:txBody>
    </cdr:sp>
  </cdr:absSizeAnchor>
  <cdr:absSizeAnchor xmlns:cdr="http://schemas.openxmlformats.org/drawingml/2006/chartDrawing">
    <cdr:from>
      <cdr:x>0.91812</cdr:x>
      <cdr:y>0.02071</cdr:y>
    </cdr:from>
    <cdr:ext cx="371397" cy="285726"/>
    <cdr:pic>
      <cdr:nvPicPr>
        <cdr:cNvPr id="4" name="Picture 3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19676" y="66675"/>
          <a:ext cx="371429" cy="285714"/>
        </a:xfrm>
        <a:prstGeom xmlns:a="http://schemas.openxmlformats.org/drawingml/2006/main" prst="rect">
          <a:avLst/>
        </a:prstGeom>
      </cdr:spPr>
    </cdr:pic>
  </cdr:absSizeAnchor>
  <cdr:relSizeAnchor xmlns:cdr="http://schemas.openxmlformats.org/drawingml/2006/chartDrawing">
    <cdr:from>
      <cdr:x>0.84669</cdr:x>
      <cdr:y>0.1213</cdr:y>
    </cdr:from>
    <cdr:to>
      <cdr:x>0.99303</cdr:x>
      <cdr:y>0.18343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629150" y="390525"/>
          <a:ext cx="80010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MMb/d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600837</xdr:colOff>
      <xdr:row>22</xdr:row>
      <xdr:rowOff>151638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0.00871</cdr:x>
      <cdr:y>0.90258</cdr:y>
    </cdr:from>
    <cdr:to>
      <cdr:x>0.67238</cdr:x>
      <cdr:y>0.97952</cdr:y>
    </cdr:to>
    <cdr:sp macro="" textlink="'Fig35'!$A$100">
      <cdr:nvSpPr>
        <cdr:cNvPr id="3" name="TextBox 2"/>
        <cdr:cNvSpPr txBox="1"/>
      </cdr:nvSpPr>
      <cdr:spPr>
        <a:xfrm xmlns:a="http://schemas.openxmlformats.org/drawingml/2006/main">
          <a:off x="47624" y="2905125"/>
          <a:ext cx="36290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BD55A243-49EA-45B5-B800-10837959DD7A}" type="TxLink">
            <a:rPr lang="en-US" sz="900" b="0" i="0" u="none" strike="noStrike">
              <a:solidFill>
                <a:srgbClr val="000000"/>
              </a:solidFill>
              <a:latin typeface="Arialri"/>
              <a:cs typeface="Arial"/>
            </a:rPr>
            <a:pPr algn="l"/>
            <a:t>Source: Short-Term Energy Outlook, February 2017.</a:t>
          </a:fld>
          <a:endParaRPr lang="en-US" sz="900"/>
        </a:p>
      </cdr:txBody>
    </cdr:sp>
  </cdr:relSizeAnchor>
  <cdr:relSizeAnchor xmlns:cdr="http://schemas.openxmlformats.org/drawingml/2006/chartDrawing">
    <cdr:from>
      <cdr:x>0.91451</cdr:x>
      <cdr:y>0.02368</cdr:y>
    </cdr:from>
    <cdr:to>
      <cdr:x>0.98244</cdr:x>
      <cdr:y>0.11245</cdr:y>
    </cdr:to>
    <cdr:pic>
      <cdr:nvPicPr>
        <cdr:cNvPr id="4" name="Picture 3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00664" y="76225"/>
          <a:ext cx="371429" cy="285714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600837</xdr:colOff>
      <xdr:row>22</xdr:row>
      <xdr:rowOff>151638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0.00697</cdr:x>
      <cdr:y>0.90258</cdr:y>
    </cdr:from>
    <cdr:to>
      <cdr:x>0.6689</cdr:x>
      <cdr:y>0.98544</cdr:y>
    </cdr:to>
    <cdr:sp macro="" textlink="'Fig36'!$A$75">
      <cdr:nvSpPr>
        <cdr:cNvPr id="2" name="TextBox 1"/>
        <cdr:cNvSpPr txBox="1"/>
      </cdr:nvSpPr>
      <cdr:spPr>
        <a:xfrm xmlns:a="http://schemas.openxmlformats.org/drawingml/2006/main">
          <a:off x="38100" y="2905125"/>
          <a:ext cx="36195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3C796914-C605-4AB5-8A14-9041447E6D71}" type="TxLink">
            <a:rPr lang="en-US" sz="900" b="0" i="0" u="none" strike="noStrike">
              <a:solidFill>
                <a:srgbClr val="000000"/>
              </a:solidFill>
              <a:latin typeface="Arialri"/>
              <a:cs typeface="Arial"/>
            </a:rPr>
            <a:pPr/>
            <a:t>Source: Short-Term Energy Outlook, February 2017.</a:t>
          </a:fld>
          <a:endParaRPr lang="en-US" sz="900"/>
        </a:p>
      </cdr:txBody>
    </cdr:sp>
  </cdr:relSizeAnchor>
  <cdr:relSizeAnchor xmlns:cdr="http://schemas.openxmlformats.org/drawingml/2006/chartDrawing">
    <cdr:from>
      <cdr:x>0.91625</cdr:x>
      <cdr:y>0.02071</cdr:y>
    </cdr:from>
    <cdr:to>
      <cdr:x>0.98418</cdr:x>
      <cdr:y>0.10948</cdr:y>
    </cdr:to>
    <cdr:pic>
      <cdr:nvPicPr>
        <cdr:cNvPr id="3" name="Picture 2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10151" y="66675"/>
          <a:ext cx="371429" cy="285714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4925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absSizeAnchor xmlns:cdr="http://schemas.openxmlformats.org/drawingml/2006/chartDrawing">
    <cdr:from>
      <cdr:x>0.90941</cdr:x>
      <cdr:y>0.00296</cdr:y>
    </cdr:from>
    <cdr:ext cx="371452" cy="285694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72047" y="9540"/>
          <a:ext cx="371451" cy="285694"/>
        </a:xfrm>
        <a:prstGeom xmlns:a="http://schemas.openxmlformats.org/drawingml/2006/main" prst="rect">
          <a:avLst/>
        </a:prstGeom>
      </cdr:spPr>
    </cdr:pic>
  </cdr:absSizeAnchor>
  <cdr:absSizeAnchor xmlns:cdr="http://schemas.openxmlformats.org/drawingml/2006/chartDrawing">
    <cdr:from>
      <cdr:x>0.62647</cdr:x>
      <cdr:y>0.0768</cdr:y>
    </cdr:from>
    <cdr:ext cx="2032706" cy="304781"/>
    <cdr:sp macro="" textlink="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425119" y="247240"/>
          <a:ext cx="2032706" cy="3047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000">
              <a:latin typeface="Arial" pitchFamily="34" charset="0"/>
              <a:cs typeface="Arial" pitchFamily="34" charset="0"/>
            </a:rPr>
            <a:t>annual change</a:t>
          </a:r>
          <a:r>
            <a:rPr lang="en-US" sz="1000" baseline="0">
              <a:latin typeface="Arial" pitchFamily="34" charset="0"/>
              <a:cs typeface="Arial" pitchFamily="34" charset="0"/>
            </a:rPr>
            <a:t> (MMb/d)</a:t>
          </a:r>
          <a:endParaRPr lang="en-US" sz="10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0.00744</cdr:x>
      <cdr:y>0.90237</cdr:y>
    </cdr:from>
    <cdr:ext cx="3434589" cy="228678"/>
    <cdr:sp macro="" textlink="'Fig6'!$A$37">
      <cdr:nvSpPr>
        <cdr:cNvPr id="4" name="TextBox 3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0689" y="2905125"/>
          <a:ext cx="3434589" cy="228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DE3FC11D-5BAD-4885-96B4-24A16683F626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February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25</xdr:row>
      <xdr:rowOff>66675</xdr:rowOff>
    </xdr:from>
    <xdr:to>
      <xdr:col>7</xdr:col>
      <xdr:colOff>9525</xdr:colOff>
      <xdr:row>25</xdr:row>
      <xdr:rowOff>76200</xdr:rowOff>
    </xdr:to>
    <xdr:sp macro="" textlink="">
      <xdr:nvSpPr>
        <xdr:cNvPr id="478213" name="Line 2"/>
        <xdr:cNvSpPr>
          <a:spLocks noChangeShapeType="1"/>
        </xdr:cNvSpPr>
      </xdr:nvSpPr>
      <xdr:spPr bwMode="auto">
        <a:xfrm flipH="1">
          <a:off x="3676650" y="5772150"/>
          <a:ext cx="60007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/>
        </a:ln>
      </xdr:spPr>
    </xdr:sp>
    <xdr:clientData/>
  </xdr:twoCellAnchor>
  <xdr:twoCellAnchor>
    <xdr:from>
      <xdr:col>1</xdr:col>
      <xdr:colOff>9524</xdr:colOff>
      <xdr:row>3</xdr:row>
      <xdr:rowOff>9524</xdr:rowOff>
    </xdr:from>
    <xdr:to>
      <xdr:col>11</xdr:col>
      <xdr:colOff>600074</xdr:colOff>
      <xdr:row>22</xdr:row>
      <xdr:rowOff>152399</xdr:rowOff>
    </xdr:to>
    <xdr:graphicFrame macro="">
      <xdr:nvGraphicFramePr>
        <xdr:cNvPr id="47821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69</xdr:row>
          <xdr:rowOff>12700</xdr:rowOff>
        </xdr:from>
        <xdr:to>
          <xdr:col>6</xdr:col>
          <xdr:colOff>495300</xdr:colOff>
          <xdr:row>72</xdr:row>
          <xdr:rowOff>127000</xdr:rowOff>
        </xdr:to>
        <xdr:sp macro="" textlink="">
          <xdr:nvSpPr>
            <xdr:cNvPr id="478211" name="Object 3" hidden="1">
              <a:extLst>
                <a:ext uri="{63B3BB69-23CF-44E3-9099-C40C66FF867C}">
                  <a14:compatExt spid="_x0000_s478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12700</xdr:colOff>
          <xdr:row>74</xdr:row>
          <xdr:rowOff>12700</xdr:rowOff>
        </xdr:from>
        <xdr:to>
          <xdr:col>11</xdr:col>
          <xdr:colOff>431800</xdr:colOff>
          <xdr:row>82</xdr:row>
          <xdr:rowOff>127000</xdr:rowOff>
        </xdr:to>
        <xdr:sp macro="" textlink="">
          <xdr:nvSpPr>
            <xdr:cNvPr id="478212" name="Object 4" hidden="1">
              <a:extLst>
                <a:ext uri="{63B3BB69-23CF-44E3-9099-C40C66FF867C}">
                  <a14:compatExt spid="_x0000_s478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4945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absSizeAnchor xmlns:cdr="http://schemas.openxmlformats.org/drawingml/2006/chartDrawing">
    <cdr:from>
      <cdr:x>0.91463</cdr:x>
      <cdr:y>0.02366</cdr:y>
    </cdr:from>
    <cdr:ext cx="371452" cy="285726"/>
    <cdr:pic>
      <cdr:nvPicPr>
        <cdr:cNvPr id="7" name="Picture 6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00622" y="76187"/>
          <a:ext cx="371451" cy="285726"/>
        </a:xfrm>
        <a:prstGeom xmlns:a="http://schemas.openxmlformats.org/drawingml/2006/main" prst="rect">
          <a:avLst/>
        </a:prstGeom>
      </cdr:spPr>
    </cdr:pic>
  </cdr:absSizeAnchor>
  <cdr:absSizeAnchor xmlns:cdr="http://schemas.openxmlformats.org/drawingml/2006/chartDrawing">
    <cdr:from>
      <cdr:x>0.0057</cdr:x>
      <cdr:y>0.91124</cdr:y>
    </cdr:from>
    <cdr:ext cx="4219575" cy="228604"/>
    <cdr:sp macro="" textlink="'Fig7'!$C$32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1164" y="2933701"/>
          <a:ext cx="4219575" cy="2286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469F91F4-BED2-4B04-98A1-990459B50E64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February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0.03558</cdr:x>
      <cdr:y>0.84741</cdr:y>
    </cdr:from>
    <cdr:ext cx="5015638" cy="238122"/>
    <cdr:sp macro="" textlink="'Fig7'!$C$33">
      <cdr:nvSpPr>
        <cdr:cNvPr id="4" name="TextBox 3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194537" y="2728185"/>
          <a:ext cx="5015638" cy="2381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7D5421F3-5C26-4696-85B6-F3DD4253B0FE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ctr"/>
            <a:t>*  Countries belonging to the Organization for Economic Cooperation and Development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0.75911</cdr:x>
      <cdr:y>0.1824</cdr:y>
    </cdr:from>
    <cdr:ext cx="1082589" cy="190109"/>
    <cdr:sp macro="" textlink="">
      <cdr:nvSpPr>
        <cdr:cNvPr id="6" name="TextBox 5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150303" y="576226"/>
          <a:ext cx="1082589" cy="1901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000">
              <a:latin typeface="Arial" pitchFamily="34" charset="0"/>
              <a:cs typeface="Arial" pitchFamily="34" charset="0"/>
            </a:rPr>
            <a:t>Forecast</a:t>
          </a:r>
        </a:p>
      </cdr:txBody>
    </cdr:sp>
  </cdr:abs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22225</xdr:colOff>
      <xdr:row>3</xdr:row>
      <xdr:rowOff>3175</xdr:rowOff>
    </xdr:from>
    <xdr:to>
      <xdr:col>10</xdr:col>
      <xdr:colOff>3175</xdr:colOff>
      <xdr:row>22</xdr:row>
      <xdr:rowOff>146050</xdr:rowOff>
    </xdr:to>
    <xdr:graphicFrame macro="">
      <xdr:nvGraphicFramePr>
        <xdr:cNvPr id="4966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absSizeAnchor xmlns:cdr="http://schemas.openxmlformats.org/drawingml/2006/chartDrawing">
    <cdr:from>
      <cdr:x>0.91464</cdr:x>
      <cdr:y>0.01776</cdr:y>
    </cdr:from>
    <cdr:ext cx="371397" cy="285694"/>
    <cdr:pic>
      <cdr:nvPicPr>
        <cdr:cNvPr id="7" name="Picture 6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00633" y="57165"/>
          <a:ext cx="371397" cy="285694"/>
        </a:xfrm>
        <a:prstGeom xmlns:a="http://schemas.openxmlformats.org/drawingml/2006/main" prst="rect">
          <a:avLst/>
        </a:prstGeom>
      </cdr:spPr>
    </cdr:pic>
  </cdr:absSizeAnchor>
  <cdr:absSizeAnchor xmlns:cdr="http://schemas.openxmlformats.org/drawingml/2006/chartDrawing">
    <cdr:from>
      <cdr:x>0.00997</cdr:x>
      <cdr:y>0.01181</cdr:y>
    </cdr:from>
    <cdr:ext cx="6505575" cy="561975"/>
    <cdr:sp macro="" textlink="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66675" y="57150"/>
          <a:ext cx="6505575" cy="561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0">
              <a:latin typeface="Arial" pitchFamily="34" charset="0"/>
              <a:cs typeface="Arial" pitchFamily="34" charset="0"/>
            </a:rPr>
            <a:t>World crude oil and liquid</a:t>
          </a:r>
          <a:r>
            <a:rPr lang="en-US" sz="1400" b="0" baseline="0">
              <a:latin typeface="Arial" pitchFamily="34" charset="0"/>
              <a:cs typeface="Arial" pitchFamily="34" charset="0"/>
            </a:rPr>
            <a:t> fuels production growth</a:t>
          </a:r>
        </a:p>
        <a:p xmlns:a="http://schemas.openxmlformats.org/drawingml/2006/main">
          <a:r>
            <a:rPr lang="en-US" sz="1000" b="0" baseline="0">
              <a:latin typeface="Arial" pitchFamily="34" charset="0"/>
              <a:cs typeface="Arial" pitchFamily="34" charset="0"/>
            </a:rPr>
            <a:t>million barrels per day</a:t>
          </a:r>
          <a:endParaRPr lang="en-US" sz="1000" b="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0.00886</cdr:x>
      <cdr:y>0.91124</cdr:y>
    </cdr:from>
    <cdr:ext cx="4210050" cy="228604"/>
    <cdr:sp macro="" textlink="'Fig8'!$B$54">
      <cdr:nvSpPr>
        <cdr:cNvPr id="4" name="TextBox 3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8441" y="2933701"/>
          <a:ext cx="4210050" cy="2286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A6DC4A9F-CD69-47D3-872E-239ED799DE5D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February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0.77721</cdr:x>
      <cdr:y>0.16059</cdr:y>
    </cdr:from>
    <cdr:ext cx="989095" cy="303028"/>
    <cdr:sp macro="" textlink="">
      <cdr:nvSpPr>
        <cdr:cNvPr id="6" name="TextBox 5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249304" y="507324"/>
          <a:ext cx="989095" cy="3030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000">
              <a:latin typeface="Arial" pitchFamily="34" charset="0"/>
              <a:cs typeface="Arial" pitchFamily="34" charset="0"/>
            </a:rPr>
            <a:t>Forecast</a:t>
          </a:r>
        </a:p>
      </cdr:txBody>
    </cdr:sp>
  </cdr:abs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4986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absSizeAnchor xmlns:cdr="http://schemas.openxmlformats.org/drawingml/2006/chartDrawing">
    <cdr:from>
      <cdr:x>0.92334</cdr:x>
      <cdr:y>0.02367</cdr:y>
    </cdr:from>
    <cdr:ext cx="371452" cy="285726"/>
    <cdr:pic>
      <cdr:nvPicPr>
        <cdr:cNvPr id="5" name="Picture 4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48247" y="76192"/>
          <a:ext cx="371451" cy="285726"/>
        </a:xfrm>
        <a:prstGeom xmlns:a="http://schemas.openxmlformats.org/drawingml/2006/main" prst="rect">
          <a:avLst/>
        </a:prstGeom>
      </cdr:spPr>
    </cdr:pic>
  </cdr:absSizeAnchor>
  <cdr:absSizeAnchor xmlns:cdr="http://schemas.openxmlformats.org/drawingml/2006/chartDrawing">
    <cdr:from>
      <cdr:x>0.0152</cdr:x>
      <cdr:y>0</cdr:y>
    </cdr:from>
    <cdr:ext cx="5066126" cy="523875"/>
    <cdr:sp macro="" textlink="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83089" y="0"/>
          <a:ext cx="5066126" cy="523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0">
              <a:latin typeface="Arial" pitchFamily="34" charset="0"/>
              <a:cs typeface="Arial" pitchFamily="34" charset="0"/>
            </a:rPr>
            <a:t>Non-OPEC</a:t>
          </a:r>
          <a:r>
            <a:rPr lang="en-US" sz="1400" b="0" baseline="0">
              <a:latin typeface="Arial" pitchFamily="34" charset="0"/>
              <a:cs typeface="Arial" pitchFamily="34" charset="0"/>
            </a:rPr>
            <a:t> crude oil and liquid fuels production growth</a:t>
          </a:r>
        </a:p>
        <a:p xmlns:a="http://schemas.openxmlformats.org/drawingml/2006/main">
          <a:r>
            <a:rPr lang="en-US" sz="1000" b="0" baseline="0">
              <a:latin typeface="Arial" pitchFamily="34" charset="0"/>
              <a:cs typeface="Arial" pitchFamily="34" charset="0"/>
            </a:rPr>
            <a:t>million barrels per day</a:t>
          </a:r>
          <a:endParaRPr lang="en-US" sz="1000" b="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0.00855</cdr:x>
      <cdr:y>0.92012</cdr:y>
    </cdr:from>
    <cdr:ext cx="4200525" cy="200020"/>
    <cdr:sp macro="" textlink="'Fig9'!$B$49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6746" y="2962276"/>
          <a:ext cx="4200525" cy="2000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83D0CD04-6B6E-4283-A2EB-89D1C5703362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February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50073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absSizeAnchor xmlns:cdr="http://schemas.openxmlformats.org/drawingml/2006/chartDrawing">
    <cdr:from>
      <cdr:x>0.91289</cdr:x>
      <cdr:y>0</cdr:y>
    </cdr:from>
    <cdr:ext cx="371452" cy="285694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91097" y="0"/>
          <a:ext cx="371451" cy="285694"/>
        </a:xfrm>
        <a:prstGeom xmlns:a="http://schemas.openxmlformats.org/drawingml/2006/main" prst="rect">
          <a:avLst/>
        </a:prstGeom>
      </cdr:spPr>
    </cdr:pic>
  </cdr:absSizeAnchor>
  <cdr:absSizeAnchor xmlns:cdr="http://schemas.openxmlformats.org/drawingml/2006/chartDrawing">
    <cdr:from>
      <cdr:x>0.0057</cdr:x>
      <cdr:y>0.00984</cdr:y>
    </cdr:from>
    <cdr:ext cx="4927551" cy="480089"/>
    <cdr:sp macro="" textlink="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1164" y="31086"/>
          <a:ext cx="4927551" cy="4800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0">
              <a:latin typeface="Arial" pitchFamily="34" charset="0"/>
              <a:cs typeface="Arial" pitchFamily="34" charset="0"/>
            </a:rPr>
            <a:t>World consumption and non-OPEC production growth</a:t>
          </a:r>
        </a:p>
        <a:p xmlns:a="http://schemas.openxmlformats.org/drawingml/2006/main">
          <a:r>
            <a:rPr lang="en-US" sz="1000" b="0">
              <a:latin typeface="Arial" pitchFamily="34" charset="0"/>
              <a:cs typeface="Arial" pitchFamily="34" charset="0"/>
            </a:rPr>
            <a:t>million barrels per day</a:t>
          </a:r>
        </a:p>
      </cdr:txBody>
    </cdr:sp>
  </cdr:absSizeAnchor>
  <cdr:absSizeAnchor xmlns:cdr="http://schemas.openxmlformats.org/drawingml/2006/chartDrawing">
    <cdr:from>
      <cdr:x>0.71083</cdr:x>
      <cdr:y>0.07384</cdr:y>
    </cdr:from>
    <cdr:ext cx="1580994" cy="276225"/>
    <cdr:sp macro="" textlink="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886356" y="237710"/>
          <a:ext cx="1580994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000">
              <a:latin typeface="Arial" pitchFamily="34" charset="0"/>
              <a:cs typeface="Arial" pitchFamily="34" charset="0"/>
            </a:rPr>
            <a:t>dollars per barrel</a:t>
          </a:r>
        </a:p>
      </cdr:txBody>
    </cdr:sp>
  </cdr:absSizeAnchor>
  <cdr:absSizeAnchor xmlns:cdr="http://schemas.openxmlformats.org/drawingml/2006/chartDrawing">
    <cdr:from>
      <cdr:x>0.00681</cdr:x>
      <cdr:y>0.9142</cdr:y>
    </cdr:from>
    <cdr:ext cx="4200525" cy="228600"/>
    <cdr:sp macro="" textlink="'Fig10'!$A$52">
      <cdr:nvSpPr>
        <cdr:cNvPr id="4" name="TextBox 3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7221" y="2943226"/>
          <a:ext cx="420052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D22F9700-ADC9-4638-99A6-176C1950F924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February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5027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absSizeAnchor xmlns:cdr="http://schemas.openxmlformats.org/drawingml/2006/chartDrawing">
    <cdr:from>
      <cdr:x>0.00712</cdr:x>
      <cdr:y>0.91124</cdr:y>
    </cdr:from>
    <cdr:ext cx="3940866" cy="247737"/>
    <cdr:sp macro="" textlink="'Fig11'!$B$43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8928" y="2933701"/>
          <a:ext cx="3940865" cy="2477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DCFC2C35-A6F6-409E-9D34-26215F93938F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February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0.05271</cdr:x>
      <cdr:y>0.85039</cdr:y>
    </cdr:from>
    <cdr:ext cx="4672944" cy="205433"/>
    <cdr:sp macro="" textlink="'Fig11'!$B$44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288184" y="2737787"/>
          <a:ext cx="4672944" cy="2054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03CF86C-11AC-43BD-8E52-D6F3498C7679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/>
            <a:t>Note: Shaded area represents 2006-2016 average (2.3 million barrels per day).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0.84473</cdr:x>
      <cdr:y>0.17323</cdr:y>
    </cdr:from>
    <cdr:ext cx="700914" cy="232863"/>
    <cdr:sp macro="" textlink="">
      <cdr:nvSpPr>
        <cdr:cNvPr id="5" name="TextBox 4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618435" y="557705"/>
          <a:ext cx="700914" cy="2328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000">
              <a:latin typeface="Arial" pitchFamily="34" charset="0"/>
              <a:cs typeface="Arial" pitchFamily="34" charset="0"/>
            </a:rPr>
            <a:t>Forecast</a:t>
          </a:r>
        </a:p>
      </cdr:txBody>
    </cdr:sp>
  </cdr:absSizeAnchor>
  <cdr:absSizeAnchor xmlns:cdr="http://schemas.openxmlformats.org/drawingml/2006/chartDrawing">
    <cdr:from>
      <cdr:x>0.91115</cdr:x>
      <cdr:y>0.02367</cdr:y>
    </cdr:from>
    <cdr:ext cx="371429" cy="285714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81576" y="76200"/>
          <a:ext cx="371429" cy="285714"/>
        </a:xfrm>
        <a:prstGeom xmlns:a="http://schemas.openxmlformats.org/drawingml/2006/main" prst="rect">
          <a:avLst/>
        </a:prstGeom>
      </cdr:spPr>
    </cdr:pic>
  </cdr:absSizeAnchor>
</c:userShapes>
</file>

<file path=xl/drawings/drawing3.xml><?xml version="1.0" encoding="utf-8"?>
<c:userShapes xmlns:c="http://schemas.openxmlformats.org/drawingml/2006/chart">
  <cdr:absSizeAnchor xmlns:cdr="http://schemas.openxmlformats.org/drawingml/2006/chartDrawing">
    <cdr:from>
      <cdr:x>0.91464</cdr:x>
      <cdr:y>0.02367</cdr:y>
    </cdr:from>
    <cdr:ext cx="371397" cy="285726"/>
    <cdr:pic>
      <cdr:nvPicPr>
        <cdr:cNvPr id="5" name="Picture 4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00653" y="76201"/>
          <a:ext cx="371397" cy="285726"/>
        </a:xfrm>
        <a:prstGeom xmlns:a="http://schemas.openxmlformats.org/drawingml/2006/main" prst="rect">
          <a:avLst/>
        </a:prstGeom>
      </cdr:spPr>
    </cdr:pic>
  </cdr:absSizeAnchor>
  <cdr:absSizeAnchor xmlns:cdr="http://schemas.openxmlformats.org/drawingml/2006/chartDrawing">
    <cdr:from>
      <cdr:x>0.00997</cdr:x>
      <cdr:y>0.92321</cdr:y>
    </cdr:from>
    <cdr:ext cx="4191000" cy="209135"/>
    <cdr:sp macro="" textlink="'Fig1'!$B$65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54509" y="2972215"/>
          <a:ext cx="4191000" cy="2091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B53D2551-A50C-47B6-8645-978CE5E94D0A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February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0.01045</cdr:x>
      <cdr:y>0.83267</cdr:y>
    </cdr:from>
    <cdr:ext cx="5410199" cy="395837"/>
    <cdr:sp macro="" textlink="'Fig1'!$B$66">
      <cdr:nvSpPr>
        <cdr:cNvPr id="4" name="TextBox 3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57151" y="2680739"/>
          <a:ext cx="5410199" cy="3958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0160427B-599B-4BA4-8C53-02A7D8E25CA3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/>
            <a:t>Note: Confidence interval derived from options market information for the 5 trading days ending Feb 2, 2017. Intervals not calculated for months with sparse trading in near-the-money options contracts.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5048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absSizeAnchor xmlns:cdr="http://schemas.openxmlformats.org/drawingml/2006/chartDrawing">
    <cdr:from>
      <cdr:x>0.00883</cdr:x>
      <cdr:y>0.81688</cdr:y>
    </cdr:from>
    <cdr:ext cx="5314319" cy="379992"/>
    <cdr:sp macro="" textlink="'Fig12'!$A$114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8297" y="2629908"/>
          <a:ext cx="5314277" cy="3799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44B82C80-563C-430A-B67F-00109FB5EB30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/>
            <a:t>Note:  Colored band around days of supply of crude oil and other liquids stocks represents the range between the minimum and maximum from Jan. 2012 - Dec. 2016.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0.0106</cdr:x>
      <cdr:y>0.90828</cdr:y>
    </cdr:from>
    <cdr:ext cx="3940866" cy="225522"/>
    <cdr:sp macro="" textlink="'Fig12'!$A$113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57978" y="2924175"/>
          <a:ext cx="3940865" cy="2254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B4C09DF6-3487-46E4-8025-668F94ABC5D3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February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0.90767</cdr:x>
      <cdr:y>0.02367</cdr:y>
    </cdr:from>
    <cdr:ext cx="371397" cy="285694"/>
    <cdr:pic>
      <cdr:nvPicPr>
        <cdr:cNvPr id="5" name="Picture 4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62533" y="76210"/>
          <a:ext cx="371397" cy="285694"/>
        </a:xfrm>
        <a:prstGeom xmlns:a="http://schemas.openxmlformats.org/drawingml/2006/main" prst="rect">
          <a:avLst/>
        </a:prstGeom>
      </cdr:spPr>
    </cdr:pic>
  </cdr:abs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50688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absSizeAnchor xmlns:cdr="http://schemas.openxmlformats.org/drawingml/2006/chartDrawing">
    <cdr:from>
      <cdr:x>0.56806</cdr:x>
      <cdr:y>0.08272</cdr:y>
    </cdr:from>
    <cdr:ext cx="2352054" cy="295275"/>
    <cdr:sp macro="" textlink="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105771" y="266299"/>
          <a:ext cx="2352054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000" b="0">
              <a:latin typeface="Arial" pitchFamily="34" charset="0"/>
              <a:cs typeface="Arial" pitchFamily="34" charset="0"/>
            </a:rPr>
            <a:t>annual change (MMb/d)</a:t>
          </a:r>
        </a:p>
      </cdr:txBody>
    </cdr:sp>
  </cdr:absSizeAnchor>
  <cdr:absSizeAnchor xmlns:cdr="http://schemas.openxmlformats.org/drawingml/2006/chartDrawing">
    <cdr:from>
      <cdr:x>0.00507</cdr:x>
      <cdr:y>0.92616</cdr:y>
    </cdr:from>
    <cdr:ext cx="4810125" cy="209135"/>
    <cdr:sp macro="" textlink="'Fig13'!$B$31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27696" y="2981740"/>
          <a:ext cx="4810125" cy="2091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BBB2E301-E2B4-4FBC-ABF1-BAC0BC0206C8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February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0.91464</cdr:x>
      <cdr:y>0.00296</cdr:y>
    </cdr:from>
    <cdr:ext cx="371397" cy="285726"/>
    <cdr:pic>
      <cdr:nvPicPr>
        <cdr:cNvPr id="5" name="Picture 4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00641" y="9517"/>
          <a:ext cx="371397" cy="285726"/>
        </a:xfrm>
        <a:prstGeom xmlns:a="http://schemas.openxmlformats.org/drawingml/2006/main" prst="rect">
          <a:avLst/>
        </a:prstGeom>
      </cdr:spPr>
    </cdr:pic>
  </cdr:abs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5089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absSizeAnchor xmlns:cdr="http://schemas.openxmlformats.org/drawingml/2006/chartDrawing">
    <cdr:from>
      <cdr:x>0.00855</cdr:x>
      <cdr:y>0.91716</cdr:y>
    </cdr:from>
    <cdr:ext cx="3940811" cy="222335"/>
    <cdr:sp macro="" textlink="'Fig14'!$A$112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6746" y="2952751"/>
          <a:ext cx="3940811" cy="2223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EA839FD0-706E-456E-AC49-2B800F31027C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February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0.01216</cdr:x>
      <cdr:y>0.8169</cdr:y>
    </cdr:from>
    <cdr:ext cx="5315139" cy="370398"/>
    <cdr:sp macro="" textlink="'Fig14'!$A$113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66467" y="2629963"/>
          <a:ext cx="5315157" cy="370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8BB020AE-B1C5-4CD3-B669-D1DA48329E70}" type="TxLink">
            <a:rPr lang="en-US" sz="900" b="0" i="0" u="none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pPr/>
            <a:t>Note:  Colored band around storage levels represents the range between the minimum and maximum from Jan. 2012 - Dec. 2016.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0.90941</cdr:x>
      <cdr:y>0.02662</cdr:y>
    </cdr:from>
    <cdr:ext cx="371452" cy="285726"/>
    <cdr:pic>
      <cdr:nvPicPr>
        <cdr:cNvPr id="5" name="Picture 4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72047" y="85712"/>
          <a:ext cx="371451" cy="285726"/>
        </a:xfrm>
        <a:prstGeom xmlns:a="http://schemas.openxmlformats.org/drawingml/2006/main" prst="rect">
          <a:avLst/>
        </a:prstGeom>
      </cdr:spPr>
    </cdr:pic>
  </cdr:abs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5109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absSizeAnchor xmlns:cdr="http://schemas.openxmlformats.org/drawingml/2006/chartDrawing">
    <cdr:from>
      <cdr:x>0.57265</cdr:x>
      <cdr:y>0.07384</cdr:y>
    </cdr:from>
    <cdr:ext cx="2336472" cy="276225"/>
    <cdr:sp macro="" textlink="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130878" y="237710"/>
          <a:ext cx="2336472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000" b="0">
              <a:latin typeface="Arial" pitchFamily="34" charset="0"/>
              <a:cs typeface="Arial" pitchFamily="34" charset="0"/>
            </a:rPr>
            <a:t>annual change (MMb/d)</a:t>
          </a:r>
        </a:p>
      </cdr:txBody>
    </cdr:sp>
  </cdr:absSizeAnchor>
  <cdr:absSizeAnchor xmlns:cdr="http://schemas.openxmlformats.org/drawingml/2006/chartDrawing">
    <cdr:from>
      <cdr:x>0.00712</cdr:x>
      <cdr:y>0.92308</cdr:y>
    </cdr:from>
    <cdr:ext cx="3952074" cy="209618"/>
    <cdr:sp macro="" textlink="'Fig15'!$B$32">
      <cdr:nvSpPr>
        <cdr:cNvPr id="5" name="TextBox 4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8928" y="2971801"/>
          <a:ext cx="3952047" cy="2096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10E687D9-2C40-4483-B461-5086C8B65E9B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February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0.91637</cdr:x>
      <cdr:y>0.00296</cdr:y>
    </cdr:from>
    <cdr:ext cx="371452" cy="285726"/>
    <cdr:pic>
      <cdr:nvPicPr>
        <cdr:cNvPr id="7" name="Picture 6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10135" y="9517"/>
          <a:ext cx="371452" cy="285726"/>
        </a:xfrm>
        <a:prstGeom xmlns:a="http://schemas.openxmlformats.org/drawingml/2006/main" prst="rect">
          <a:avLst/>
        </a:prstGeom>
      </cdr:spPr>
    </cdr:pic>
  </cdr:abs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513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absSizeAnchor xmlns:cdr="http://schemas.openxmlformats.org/drawingml/2006/chartDrawing">
    <cdr:from>
      <cdr:x>0.00886</cdr:x>
      <cdr:y>0.92616</cdr:y>
    </cdr:from>
    <cdr:ext cx="4210050" cy="209135"/>
    <cdr:sp macro="" textlink="'Fig16'!$A$111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8453" y="2981740"/>
          <a:ext cx="4210050" cy="2091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4CAD6D71-5D1C-4992-9130-CC1D93B77270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February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0.01327</cdr:x>
      <cdr:y>0.82477</cdr:y>
    </cdr:from>
    <cdr:ext cx="5118588" cy="364120"/>
    <cdr:sp macro="" textlink="'Fig16'!$A$112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72525" y="2655301"/>
          <a:ext cx="5118600" cy="3641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77777D1E-F6EE-4DC7-BF02-FF6946EE3CD3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/>
            <a:t>Note:  Colored bands around storage levels represent the range between the minimum and maximum from Jan. 2012 - Dec. 2016.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0.14076</cdr:x>
      <cdr:y>0.15346</cdr:y>
    </cdr:from>
    <cdr:ext cx="2733673" cy="314327"/>
    <cdr:sp macro="" textlink="">
      <cdr:nvSpPr>
        <cdr:cNvPr id="5" name="TextBox 4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769592" y="484796"/>
          <a:ext cx="2733673" cy="3143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aseline="0">
              <a:solidFill>
                <a:schemeClr val="accent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Total motor gasoline inventory</a:t>
          </a:r>
        </a:p>
      </cdr:txBody>
    </cdr:sp>
  </cdr:absSizeAnchor>
  <cdr:absSizeAnchor xmlns:cdr="http://schemas.openxmlformats.org/drawingml/2006/chartDrawing">
    <cdr:from>
      <cdr:x>0.12566</cdr:x>
      <cdr:y>0.63463</cdr:y>
    </cdr:from>
    <cdr:ext cx="2367636" cy="202793"/>
    <cdr:sp macro="" textlink="">
      <cdr:nvSpPr>
        <cdr:cNvPr id="6" name="TextBox 5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687027" y="2004879"/>
          <a:ext cx="2367636" cy="2027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1000" baseline="0">
              <a:solidFill>
                <a:schemeClr val="accent6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Total distillate fuel inventory</a:t>
          </a:r>
        </a:p>
      </cdr:txBody>
    </cdr:sp>
  </cdr:absSizeAnchor>
  <cdr:absSizeAnchor xmlns:cdr="http://schemas.openxmlformats.org/drawingml/2006/chartDrawing">
    <cdr:from>
      <cdr:x>0.91115</cdr:x>
      <cdr:y>0.02663</cdr:y>
    </cdr:from>
    <cdr:ext cx="371452" cy="285694"/>
    <cdr:pic>
      <cdr:nvPicPr>
        <cdr:cNvPr id="7" name="Picture 6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81560" y="85740"/>
          <a:ext cx="371452" cy="285694"/>
        </a:xfrm>
        <a:prstGeom xmlns:a="http://schemas.openxmlformats.org/drawingml/2006/main" prst="rect">
          <a:avLst/>
        </a:prstGeom>
      </cdr:spPr>
    </cdr:pic>
  </cdr:abs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4853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515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c:userShapes xmlns:c="http://schemas.openxmlformats.org/drawingml/2006/chart">
  <cdr:absSizeAnchor xmlns:cdr="http://schemas.openxmlformats.org/drawingml/2006/chartDrawing">
    <cdr:from>
      <cdr:x>0.59054</cdr:x>
      <cdr:y>0.0858</cdr:y>
    </cdr:from>
    <cdr:ext cx="2219635" cy="282150"/>
    <cdr:sp macro="" textlink="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228665" y="276215"/>
          <a:ext cx="2219635" cy="282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000" b="0">
              <a:latin typeface="Arial" pitchFamily="34" charset="0"/>
              <a:cs typeface="Arial" pitchFamily="34" charset="0"/>
            </a:rPr>
            <a:t>annual change (Bcf/d)</a:t>
          </a:r>
        </a:p>
      </cdr:txBody>
    </cdr:sp>
  </cdr:absSizeAnchor>
  <cdr:absSizeAnchor xmlns:cdr="http://schemas.openxmlformats.org/drawingml/2006/chartDrawing">
    <cdr:from>
      <cdr:x>0.01583</cdr:x>
      <cdr:y>0.92235</cdr:y>
    </cdr:from>
    <cdr:ext cx="3442408" cy="200121"/>
    <cdr:sp macro="" textlink="'Fig17'!$B$32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86572" y="2913820"/>
          <a:ext cx="3442408" cy="2001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C538102B-7E90-41E4-B016-B4FAA2DBF776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February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0.91638</cdr:x>
      <cdr:y>0.00295</cdr:y>
    </cdr:from>
    <cdr:ext cx="371429" cy="285714"/>
    <cdr:pic>
      <cdr:nvPicPr>
        <cdr:cNvPr id="5" name="Picture 4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10147" y="9512"/>
          <a:ext cx="371429" cy="285714"/>
        </a:xfrm>
        <a:prstGeom xmlns:a="http://schemas.openxmlformats.org/drawingml/2006/main" prst="rect">
          <a:avLst/>
        </a:prstGeom>
      </cdr:spPr>
    </cdr:pic>
  </cdr:absSizeAnchor>
</c:userShapes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517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c:userShapes xmlns:c="http://schemas.openxmlformats.org/drawingml/2006/chart">
  <cdr:absSizeAnchor xmlns:cdr="http://schemas.openxmlformats.org/drawingml/2006/chartDrawing">
    <cdr:from>
      <cdr:x>0.53561</cdr:x>
      <cdr:y>0.08284</cdr:y>
    </cdr:from>
    <cdr:ext cx="2538983" cy="272628"/>
    <cdr:sp macro="" textlink="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2928367" y="266686"/>
          <a:ext cx="2538983" cy="2726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000">
              <a:latin typeface="Arial" pitchFamily="34" charset="0"/>
              <a:cs typeface="Arial" pitchFamily="34" charset="0"/>
            </a:rPr>
            <a:t>annual change (Bcf/d)</a:t>
          </a:r>
        </a:p>
      </cdr:txBody>
    </cdr:sp>
  </cdr:absSizeAnchor>
  <cdr:absSizeAnchor xmlns:cdr="http://schemas.openxmlformats.org/drawingml/2006/chartDrawing">
    <cdr:from>
      <cdr:x>0.00712</cdr:x>
      <cdr:y>0.91532</cdr:y>
    </cdr:from>
    <cdr:ext cx="4210050" cy="215478"/>
    <cdr:sp macro="" textlink="'Fig18'!$B$30">
      <cdr:nvSpPr>
        <cdr:cNvPr id="4" name="TextBox 3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8928" y="2946822"/>
          <a:ext cx="4210050" cy="215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6240280B-68C9-4AB0-ABBB-BCD4897C9166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February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0.91463</cdr:x>
      <cdr:y>0.00591</cdr:y>
    </cdr:from>
    <cdr:ext cx="371429" cy="285714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00610" y="19037"/>
          <a:ext cx="371429" cy="285714"/>
        </a:xfrm>
        <a:prstGeom xmlns:a="http://schemas.openxmlformats.org/drawingml/2006/main" prst="rect">
          <a:avLst/>
        </a:prstGeom>
      </cdr:spPr>
    </cdr:pic>
  </cdr:absSizeAnchor>
</c:userShapes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519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c:userShapes xmlns:c="http://schemas.openxmlformats.org/drawingml/2006/chart">
  <cdr:absSizeAnchor xmlns:cdr="http://schemas.openxmlformats.org/drawingml/2006/chartDrawing">
    <cdr:from>
      <cdr:x>0.66028</cdr:x>
      <cdr:y>0.07384</cdr:y>
    </cdr:from>
    <cdr:ext cx="1857375" cy="276225"/>
    <cdr:sp macro="" textlink="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609975" y="237724"/>
          <a:ext cx="185737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000">
              <a:latin typeface="Arial" pitchFamily="34" charset="0"/>
              <a:cs typeface="Arial" pitchFamily="34" charset="0"/>
            </a:rPr>
            <a:t>deviation from average</a:t>
          </a:r>
        </a:p>
      </cdr:txBody>
    </cdr:sp>
  </cdr:absSizeAnchor>
  <cdr:absSizeAnchor xmlns:cdr="http://schemas.openxmlformats.org/drawingml/2006/chartDrawing">
    <cdr:from>
      <cdr:x>0.00712</cdr:x>
      <cdr:y>0.92616</cdr:y>
    </cdr:from>
    <cdr:ext cx="4210050" cy="209135"/>
    <cdr:sp macro="" textlink="'Fig19'!$A$112">
      <cdr:nvSpPr>
        <cdr:cNvPr id="5" name="TextBox 4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8928" y="2981740"/>
          <a:ext cx="4210050" cy="2091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0A84FE8D-E011-4434-80C7-5034634BF260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February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0.02735</cdr:x>
      <cdr:y>0.83364</cdr:y>
    </cdr:from>
    <cdr:ext cx="5070147" cy="428625"/>
    <cdr:sp macro="" textlink="'Fig19'!$A$113">
      <cdr:nvSpPr>
        <cdr:cNvPr id="6" name="TextBox 5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149553" y="2683876"/>
          <a:ext cx="5070147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95FE529B-B094-43D4-B910-DB1258ACF826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Note:  Colored band around storage levels represents the range between the minimum and maximum from Jan. 2012 - Dec. 2016.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0.91638</cdr:x>
      <cdr:y>0.00591</cdr:y>
    </cdr:from>
    <cdr:ext cx="371429" cy="285714"/>
    <cdr:pic>
      <cdr:nvPicPr>
        <cdr:cNvPr id="7" name="Picture 6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10170" y="19037"/>
          <a:ext cx="371429" cy="285714"/>
        </a:xfrm>
        <a:prstGeom xmlns:a="http://schemas.openxmlformats.org/drawingml/2006/main" prst="rect">
          <a:avLst/>
        </a:prstGeom>
      </cdr:spPr>
    </cdr:pic>
  </cdr:absSizeAnchor>
</c:userShapes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521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c:userShapes xmlns:c="http://schemas.openxmlformats.org/drawingml/2006/chart">
  <cdr:absSizeAnchor xmlns:cdr="http://schemas.openxmlformats.org/drawingml/2006/chartDrawing">
    <cdr:from>
      <cdr:x>0.67664</cdr:x>
      <cdr:y>0.0858</cdr:y>
    </cdr:from>
    <cdr:ext cx="1767921" cy="263103"/>
    <cdr:sp macro="" textlink="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699428" y="276215"/>
          <a:ext cx="1767921" cy="2631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000" b="0">
              <a:latin typeface="Arial" pitchFamily="34" charset="0"/>
              <a:cs typeface="Arial" pitchFamily="34" charset="0"/>
            </a:rPr>
            <a:t>annual change (MMst)</a:t>
          </a:r>
        </a:p>
      </cdr:txBody>
    </cdr:sp>
  </cdr:absSizeAnchor>
  <cdr:absSizeAnchor xmlns:cdr="http://schemas.openxmlformats.org/drawingml/2006/chartDrawing">
    <cdr:from>
      <cdr:x>0.00886</cdr:x>
      <cdr:y>0.92025</cdr:y>
    </cdr:from>
    <cdr:ext cx="4210050" cy="209135"/>
    <cdr:sp macro="" textlink="'Fig20'!$B$31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8453" y="2962690"/>
          <a:ext cx="4210050" cy="2091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B8618973-4DE2-4841-9637-68587C89691A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February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0.90592</cdr:x>
      <cdr:y>0.00888</cdr:y>
    </cdr:from>
    <cdr:ext cx="371429" cy="285714"/>
    <cdr:pic>
      <cdr:nvPicPr>
        <cdr:cNvPr id="4" name="Picture 3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52977" y="28585"/>
          <a:ext cx="371429" cy="285714"/>
        </a:xfrm>
        <a:prstGeom xmlns:a="http://schemas.openxmlformats.org/drawingml/2006/main" prst="rect">
          <a:avLst/>
        </a:prstGeom>
      </cdr:spPr>
    </cdr:pic>
  </cdr:absSizeAnchor>
</c:userShapes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523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c:userShapes xmlns:c="http://schemas.openxmlformats.org/drawingml/2006/chart">
  <cdr:absSizeAnchor xmlns:cdr="http://schemas.openxmlformats.org/drawingml/2006/chartDrawing">
    <cdr:from>
      <cdr:x>0.55128</cdr:x>
      <cdr:y>0.08173</cdr:y>
    </cdr:from>
    <cdr:ext cx="2453309" cy="308374"/>
    <cdr:sp macro="" textlink="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014053" y="263112"/>
          <a:ext cx="2453309" cy="3083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000">
              <a:latin typeface="Arial" pitchFamily="34" charset="0"/>
              <a:cs typeface="Arial" pitchFamily="34" charset="0"/>
            </a:rPr>
            <a:t>annual change (MMst)</a:t>
          </a:r>
        </a:p>
      </cdr:txBody>
    </cdr:sp>
  </cdr:absSizeAnchor>
  <cdr:absSizeAnchor xmlns:cdr="http://schemas.openxmlformats.org/drawingml/2006/chartDrawing">
    <cdr:from>
      <cdr:x>0.00855</cdr:x>
      <cdr:y>0.91828</cdr:y>
    </cdr:from>
    <cdr:ext cx="4200525" cy="215478"/>
    <cdr:sp macro="" textlink="'Fig21'!$B$31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6746" y="2956347"/>
          <a:ext cx="4200525" cy="215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02A1234C-687C-4E70-9FDB-4D51F3EBBCD0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February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0.91289</cdr:x>
      <cdr:y>0.00591</cdr:y>
    </cdr:from>
    <cdr:ext cx="371429" cy="285714"/>
    <cdr:pic>
      <cdr:nvPicPr>
        <cdr:cNvPr id="5" name="Picture 4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91108" y="19037"/>
          <a:ext cx="371429" cy="285714"/>
        </a:xfrm>
        <a:prstGeom xmlns:a="http://schemas.openxmlformats.org/drawingml/2006/main" prst="rect">
          <a:avLst/>
        </a:prstGeom>
      </cdr:spPr>
    </cdr:pic>
  </cdr:absSizeAnchor>
</c:userShapes>
</file>

<file path=xl/drawings/drawing5.xml><?xml version="1.0" encoding="utf-8"?>
<c:userShapes xmlns:c="http://schemas.openxmlformats.org/drawingml/2006/chart">
  <cdr:absSizeAnchor xmlns:cdr="http://schemas.openxmlformats.org/drawingml/2006/chartDrawing">
    <cdr:from>
      <cdr:x>0.91812</cdr:x>
      <cdr:y>0.02071</cdr:y>
    </cdr:from>
    <cdr:ext cx="371452" cy="285726"/>
    <cdr:pic>
      <cdr:nvPicPr>
        <cdr:cNvPr id="5" name="Picture 4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19672" y="66667"/>
          <a:ext cx="371451" cy="285726"/>
        </a:xfrm>
        <a:prstGeom xmlns:a="http://schemas.openxmlformats.org/drawingml/2006/main" prst="rect">
          <a:avLst/>
        </a:prstGeom>
      </cdr:spPr>
    </cdr:pic>
  </cdr:absSizeAnchor>
  <cdr:absSizeAnchor xmlns:cdr="http://schemas.openxmlformats.org/drawingml/2006/chartDrawing">
    <cdr:from>
      <cdr:x>0.00681</cdr:x>
      <cdr:y>0.92124</cdr:y>
    </cdr:from>
    <cdr:ext cx="4210050" cy="215478"/>
    <cdr:sp macro="" textlink="'Fig2'!$A$100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7221" y="2965872"/>
          <a:ext cx="4210050" cy="215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D775E55C-5B7A-4130-BE15-A70478C8E8E4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February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0.04114</cdr:x>
      <cdr:y>0.84449</cdr:y>
    </cdr:from>
    <cdr:ext cx="5109075" cy="247650"/>
    <cdr:sp macro="" textlink="'Fig2'!$A$101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224925" y="2718793"/>
          <a:ext cx="51090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CDD3749C-1874-406D-871D-DBE4CF2BE829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/>
            <a:t>Crude oil price is composite refiner acquisition cost.  Retail prices include state and federal taxes.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</c:userShapes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5253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c:userShapes xmlns:c="http://schemas.openxmlformats.org/drawingml/2006/chart">
  <cdr:absSizeAnchor xmlns:cdr="http://schemas.openxmlformats.org/drawingml/2006/chartDrawing">
    <cdr:from>
      <cdr:x>0.0057</cdr:x>
      <cdr:y>0.91828</cdr:y>
    </cdr:from>
    <cdr:ext cx="4229100" cy="215478"/>
    <cdr:sp macro="" textlink="'Fig22'!$A$148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1164" y="2956347"/>
          <a:ext cx="4229100" cy="215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58ECE484-E076-425A-BF6D-4C910A4C72FD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February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0.03354</cdr:x>
      <cdr:y>0.80998</cdr:y>
    </cdr:from>
    <cdr:ext cx="5093493" cy="400049"/>
    <cdr:sp macro="" textlink="'Fig22'!$A$149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183357" y="2607699"/>
          <a:ext cx="5093493" cy="4000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AD05990-75FA-4929-9655-D77D1AA5AB88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/>
            <a:t>Note:  Colored band around stock levels represents the range between the minimum and maximum from Jan. 2009 - Dec. 2016.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0.91289</cdr:x>
      <cdr:y>0.02662</cdr:y>
    </cdr:from>
    <cdr:ext cx="371429" cy="285714"/>
    <cdr:pic>
      <cdr:nvPicPr>
        <cdr:cNvPr id="5" name="Picture 4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91108" y="85717"/>
          <a:ext cx="371429" cy="285714"/>
        </a:xfrm>
        <a:prstGeom xmlns:a="http://schemas.openxmlformats.org/drawingml/2006/main" prst="rect">
          <a:avLst/>
        </a:prstGeom>
      </cdr:spPr>
    </cdr:pic>
  </cdr:absSizeAnchor>
</c:userShapes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52736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c:userShapes xmlns:c="http://schemas.openxmlformats.org/drawingml/2006/chart">
  <cdr:absSizeAnchor xmlns:cdr="http://schemas.openxmlformats.org/drawingml/2006/chartDrawing">
    <cdr:from>
      <cdr:x>0.56969</cdr:x>
      <cdr:y>0.0858</cdr:y>
    </cdr:from>
    <cdr:ext cx="2343162" cy="253693"/>
    <cdr:sp macro="" textlink="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114695" y="276225"/>
          <a:ext cx="2343162" cy="2536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000">
              <a:latin typeface="Arial" pitchFamily="34" charset="0"/>
              <a:cs typeface="Arial" pitchFamily="34" charset="0"/>
            </a:rPr>
            <a:t>annual change (million kWh/d)</a:t>
          </a:r>
        </a:p>
      </cdr:txBody>
    </cdr:sp>
  </cdr:absSizeAnchor>
  <cdr:absSizeAnchor xmlns:cdr="http://schemas.openxmlformats.org/drawingml/2006/chartDrawing">
    <cdr:from>
      <cdr:x>0.00855</cdr:x>
      <cdr:y>0.91729</cdr:y>
    </cdr:from>
    <cdr:ext cx="4200525" cy="209135"/>
    <cdr:sp macro="" textlink="'Fig23'!$B$32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6746" y="2953165"/>
          <a:ext cx="4200525" cy="2091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A44D5DFE-2448-489F-A8A3-B780747A3EE2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February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0.91289</cdr:x>
      <cdr:y>0.00887</cdr:y>
    </cdr:from>
    <cdr:ext cx="371429" cy="285714"/>
    <cdr:pic>
      <cdr:nvPicPr>
        <cdr:cNvPr id="5" name="Picture 4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91108" y="28567"/>
          <a:ext cx="371429" cy="285714"/>
        </a:xfrm>
        <a:prstGeom xmlns:a="http://schemas.openxmlformats.org/drawingml/2006/main" prst="rect">
          <a:avLst/>
        </a:prstGeom>
      </cdr:spPr>
    </cdr:pic>
  </cdr:absSizeAnchor>
</c:userShapes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529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5.xml><?xml version="1.0" encoding="utf-8"?>
<c:userShapes xmlns:c="http://schemas.openxmlformats.org/drawingml/2006/chart">
  <cdr:absSizeAnchor xmlns:cdr="http://schemas.openxmlformats.org/drawingml/2006/chartDrawing">
    <cdr:from>
      <cdr:x>0.01029</cdr:x>
      <cdr:y>0.91729</cdr:y>
    </cdr:from>
    <cdr:ext cx="3590925" cy="209135"/>
    <cdr:sp macro="" textlink="'Fig24'!$A$184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56271" y="2953165"/>
          <a:ext cx="3590925" cy="2091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D326F51B-47AA-4660-A05A-BCC4C493EFED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February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0.91463</cdr:x>
      <cdr:y>0.02071</cdr:y>
    </cdr:from>
    <cdr:ext cx="371429" cy="285714"/>
    <cdr:pic>
      <cdr:nvPicPr>
        <cdr:cNvPr id="5" name="Picture 4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00602" y="66662"/>
          <a:ext cx="371429" cy="285714"/>
        </a:xfrm>
        <a:prstGeom xmlns:a="http://schemas.openxmlformats.org/drawingml/2006/main" prst="rect">
          <a:avLst/>
        </a:prstGeom>
      </cdr:spPr>
    </cdr:pic>
  </cdr:absSizeAnchor>
</c:userShapes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5314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7.xml><?xml version="1.0" encoding="utf-8"?>
<c:userShapes xmlns:c="http://schemas.openxmlformats.org/drawingml/2006/chart">
  <cdr:absSizeAnchor xmlns:cdr="http://schemas.openxmlformats.org/drawingml/2006/chartDrawing">
    <cdr:from>
      <cdr:x>0.0057</cdr:x>
      <cdr:y>0.92025</cdr:y>
    </cdr:from>
    <cdr:ext cx="4229100" cy="209135"/>
    <cdr:sp macro="" textlink="'Fig25'!$A$38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1164" y="2962690"/>
          <a:ext cx="4229100" cy="2091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D7AD152F-55F7-4C7D-B322-22F8D9187EE4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February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0.00517</cdr:x>
      <cdr:y>0.83364</cdr:y>
    </cdr:from>
    <cdr:ext cx="5229535" cy="285749"/>
    <cdr:sp macro="" textlink="'Fig25'!$A$39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28264" y="2683876"/>
          <a:ext cx="5229535" cy="2857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4AF1EB48-D8E1-43AC-9D05-9582C5210417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/>
            <a:t>Note: Labels show percentage share of total generation provided by coal and natural gas.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0.90767</cdr:x>
      <cdr:y>0.01479</cdr:y>
    </cdr:from>
    <cdr:ext cx="371429" cy="285714"/>
    <cdr:pic>
      <cdr:nvPicPr>
        <cdr:cNvPr id="5" name="Picture 4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62533" y="47612"/>
          <a:ext cx="371429" cy="285714"/>
        </a:xfrm>
        <a:prstGeom xmlns:a="http://schemas.openxmlformats.org/drawingml/2006/main" prst="rect">
          <a:avLst/>
        </a:prstGeom>
      </cdr:spPr>
    </cdr:pic>
  </cdr:absSizeAnchor>
  <cdr:relSizeAnchor xmlns:cdr="http://schemas.openxmlformats.org/drawingml/2006/chartDrawing">
    <cdr:from>
      <cdr:x>0.81707</cdr:x>
      <cdr:y>0.57212</cdr:y>
    </cdr:from>
    <cdr:to>
      <cdr:x>0.83798</cdr:x>
      <cdr:y>0.60503</cdr:y>
    </cdr:to>
    <cdr:sp macro="" textlink="">
      <cdr:nvSpPr>
        <cdr:cNvPr id="4" name="Rectangle 3"/>
        <cdr:cNvSpPr/>
      </cdr:nvSpPr>
      <cdr:spPr bwMode="auto">
        <a:xfrm xmlns:a="http://schemas.openxmlformats.org/drawingml/2006/main">
          <a:off x="4467225" y="1876425"/>
          <a:ext cx="114300" cy="1079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1" cap="flat" cmpd="sng" algn="ctr">
          <a:noFill/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533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9.xml><?xml version="1.0" encoding="utf-8"?>
<c:userShapes xmlns:c="http://schemas.openxmlformats.org/drawingml/2006/chart">
  <cdr:absSizeAnchor xmlns:cdr="http://schemas.openxmlformats.org/drawingml/2006/chartDrawing">
    <cdr:from>
      <cdr:x>0.00396</cdr:x>
      <cdr:y>0.92321</cdr:y>
    </cdr:from>
    <cdr:ext cx="4219575" cy="209135"/>
    <cdr:sp macro="" textlink="'Fig26'!$A$34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21639" y="2972215"/>
          <a:ext cx="4219575" cy="2091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DFE9DFCF-4617-43C0-AD55-A51A19351ADE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February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0.02389</cdr:x>
      <cdr:y>0.83136</cdr:y>
    </cdr:from>
    <cdr:ext cx="5241494" cy="361950"/>
    <cdr:sp macro="" textlink="'Fig26'!$A$35:$M$36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130606" y="2676526"/>
          <a:ext cx="5241494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1C217CF9-8A02-4FCC-BBCA-78DFC97356D0}" type="TxLink">
            <a:rPr lang="en-US" sz="8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/>
            <a:t>Note: Hydropower excludes pumped storage generation.  Liquid biofuels include ethanol and biodiesel.  Other biomass includes municipal waste from biogenic sources, landfill gas, and other non-wood waste.</a:t>
          </a:fld>
          <a:endParaRPr lang="en-US" sz="8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0.90592</cdr:x>
      <cdr:y>0.01776</cdr:y>
    </cdr:from>
    <cdr:ext cx="371429" cy="285714"/>
    <cdr:pic>
      <cdr:nvPicPr>
        <cdr:cNvPr id="5" name="Picture 4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52997" y="57165"/>
          <a:ext cx="371429" cy="285714"/>
        </a:xfrm>
        <a:prstGeom xmlns:a="http://schemas.openxmlformats.org/drawingml/2006/main" prst="rect">
          <a:avLst/>
        </a:prstGeom>
      </cdr:spPr>
    </cdr:pic>
  </cdr:abs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4874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535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1.xml><?xml version="1.0" encoding="utf-8"?>
<c:userShapes xmlns:c="http://schemas.openxmlformats.org/drawingml/2006/chart">
  <cdr:absSizeAnchor xmlns:cdr="http://schemas.openxmlformats.org/drawingml/2006/chartDrawing">
    <cdr:from>
      <cdr:x>0.00744</cdr:x>
      <cdr:y>0.90828</cdr:y>
    </cdr:from>
    <cdr:ext cx="4229100" cy="238125"/>
    <cdr:sp macro="" textlink="'Fig27'!$A$55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0689" y="2924175"/>
          <a:ext cx="42291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210FA31A-C0D9-439B-BFA5-2895FEC1A022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February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0.9129</cdr:x>
      <cdr:y>0.02071</cdr:y>
    </cdr:from>
    <cdr:ext cx="371429" cy="285714"/>
    <cdr:pic>
      <cdr:nvPicPr>
        <cdr:cNvPr id="4" name="Picture 3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91120" y="66685"/>
          <a:ext cx="371429" cy="285714"/>
        </a:xfrm>
        <a:prstGeom xmlns:a="http://schemas.openxmlformats.org/drawingml/2006/main" prst="rect">
          <a:avLst/>
        </a:prstGeom>
      </cdr:spPr>
    </cdr:pic>
  </cdr:absSizeAnchor>
</c:userShapes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5376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3.xml><?xml version="1.0" encoding="utf-8"?>
<c:userShapes xmlns:c="http://schemas.openxmlformats.org/drawingml/2006/chart">
  <cdr:absSizeAnchor xmlns:cdr="http://schemas.openxmlformats.org/drawingml/2006/chartDrawing">
    <cdr:from>
      <cdr:x>0.00744</cdr:x>
      <cdr:y>0.91532</cdr:y>
    </cdr:from>
    <cdr:ext cx="4219575" cy="215478"/>
    <cdr:sp macro="" textlink="'Fig28'!$C$31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0689" y="2946822"/>
          <a:ext cx="4219575" cy="215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30543455-5BC2-4AD0-8AD6-14D10D955A8E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February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0.9129</cdr:x>
      <cdr:y>0.02071</cdr:y>
    </cdr:from>
    <cdr:ext cx="371429" cy="285714"/>
    <cdr:pic>
      <cdr:nvPicPr>
        <cdr:cNvPr id="4" name="Picture 3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91120" y="66690"/>
          <a:ext cx="371429" cy="285714"/>
        </a:xfrm>
        <a:prstGeom xmlns:a="http://schemas.openxmlformats.org/drawingml/2006/main" prst="rect">
          <a:avLst/>
        </a:prstGeom>
      </cdr:spPr>
    </cdr:pic>
  </cdr:absSizeAnchor>
</c:userShapes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3</xdr:row>
      <xdr:rowOff>9525</xdr:rowOff>
    </xdr:from>
    <xdr:to>
      <xdr:col>9</xdr:col>
      <xdr:colOff>595313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5.xml><?xml version="1.0" encoding="utf-8"?>
<c:userShapes xmlns:c="http://schemas.openxmlformats.org/drawingml/2006/chart">
  <cdr:absSizeAnchor xmlns:cdr="http://schemas.openxmlformats.org/drawingml/2006/chartDrawing">
    <cdr:from>
      <cdr:x>0.00784</cdr:x>
      <cdr:y>0.90828</cdr:y>
    </cdr:from>
    <cdr:ext cx="4124350" cy="238143"/>
    <cdr:sp macro="" textlink="'Fig33'!$A$100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2862" y="2924175"/>
          <a:ext cx="41243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B427BEF1-696B-43E3-95DF-13875552106C}" type="TxLink">
            <a:rPr lang="en-US" sz="900" b="0" i="0" u="none" strike="noStrike">
              <a:solidFill>
                <a:srgbClr val="000000"/>
              </a:solidFill>
              <a:latin typeface="Arialri"/>
              <a:cs typeface="Arial"/>
            </a:rPr>
            <a:pPr algn="l"/>
            <a:t>Source: Short-Term Energy Outlook, February 2017.</a:t>
          </a:fld>
          <a:endParaRPr lang="en-US" sz="900"/>
        </a:p>
      </cdr:txBody>
    </cdr:sp>
  </cdr:absSizeAnchor>
  <cdr:absSizeAnchor xmlns:cdr="http://schemas.openxmlformats.org/drawingml/2006/chartDrawing">
    <cdr:from>
      <cdr:x>0.80226</cdr:x>
      <cdr:y>0.07692</cdr:y>
    </cdr:from>
    <cdr:ext cx="1028711" cy="285758"/>
    <cdr:sp macro="" textlink="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386262" y="247640"/>
          <a:ext cx="1028711" cy="2857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000">
              <a:latin typeface="Arial" pitchFamily="34" charset="0"/>
              <a:cs typeface="Arial" pitchFamily="34" charset="0"/>
            </a:rPr>
            <a:t>annual</a:t>
          </a:r>
          <a:r>
            <a:rPr lang="en-US" sz="1000" baseline="0">
              <a:latin typeface="Arial" pitchFamily="34" charset="0"/>
              <a:cs typeface="Arial" pitchFamily="34" charset="0"/>
            </a:rPr>
            <a:t> </a:t>
          </a:r>
          <a:r>
            <a:rPr lang="en-US" sz="1000">
              <a:latin typeface="Arial" pitchFamily="34" charset="0"/>
              <a:cs typeface="Arial" pitchFamily="34" charset="0"/>
            </a:rPr>
            <a:t>change</a:t>
          </a:r>
        </a:p>
      </cdr:txBody>
    </cdr:sp>
  </cdr:absSizeAnchor>
  <cdr:absSizeAnchor xmlns:cdr="http://schemas.openxmlformats.org/drawingml/2006/chartDrawing">
    <cdr:from>
      <cdr:x>0.91812</cdr:x>
      <cdr:y>0.00888</cdr:y>
    </cdr:from>
    <cdr:ext cx="371397" cy="285694"/>
    <cdr:pic>
      <cdr:nvPicPr>
        <cdr:cNvPr id="4" name="Picture 3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19676" y="28575"/>
          <a:ext cx="371429" cy="285714"/>
        </a:xfrm>
        <a:prstGeom xmlns:a="http://schemas.openxmlformats.org/drawingml/2006/main" prst="rect">
          <a:avLst/>
        </a:prstGeom>
      </cdr:spPr>
    </cdr:pic>
  </cdr:absSizeAnchor>
  <cdr:relSizeAnchor xmlns:cdr="http://schemas.openxmlformats.org/drawingml/2006/chartDrawing">
    <cdr:from>
      <cdr:x>0.7587</cdr:x>
      <cdr:y>0.16985</cdr:y>
    </cdr:from>
    <cdr:to>
      <cdr:x>0.91084</cdr:x>
      <cdr:y>0.23618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148096" y="536578"/>
          <a:ext cx="831802" cy="209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Forecast</a:t>
          </a:r>
        </a:p>
      </cdr:txBody>
    </cdr:sp>
  </cdr:relSizeAnchor>
</c:userShapes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3</xdr:row>
      <xdr:rowOff>9525</xdr:rowOff>
    </xdr:from>
    <xdr:to>
      <xdr:col>9</xdr:col>
      <xdr:colOff>595313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323850</xdr:colOff>
      <xdr:row>6</xdr:row>
      <xdr:rowOff>38100</xdr:rowOff>
    </xdr:from>
    <xdr:ext cx="683520" cy="239809"/>
    <xdr:sp macro="" textlink="">
      <xdr:nvSpPr>
        <xdr:cNvPr id="6" name="TextBox 5"/>
        <xdr:cNvSpPr txBox="1"/>
      </xdr:nvSpPr>
      <xdr:spPr>
        <a:xfrm>
          <a:off x="4591050" y="1028700"/>
          <a:ext cx="68352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Forecast</a:t>
          </a:r>
        </a:p>
      </xdr:txBody>
    </xdr:sp>
    <xdr:clientData/>
  </xdr:oneCellAnchor>
</xdr:wsDr>
</file>

<file path=xl/drawings/drawing67.xml><?xml version="1.0" encoding="utf-8"?>
<c:userShapes xmlns:c="http://schemas.openxmlformats.org/drawingml/2006/chart">
  <cdr:absSizeAnchor xmlns:cdr="http://schemas.openxmlformats.org/drawingml/2006/chartDrawing">
    <cdr:from>
      <cdr:x>0.00784</cdr:x>
      <cdr:y>0.90828</cdr:y>
    </cdr:from>
    <cdr:ext cx="4124350" cy="238143"/>
    <cdr:sp macro="" textlink="'Fig34'!$A$100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2862" y="2924175"/>
          <a:ext cx="41243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B427BEF1-696B-43E3-95DF-13875552106C}" type="TxLink">
            <a:rPr lang="en-US" sz="900" b="0" i="0" u="none" strike="noStrike">
              <a:solidFill>
                <a:srgbClr val="000000"/>
              </a:solidFill>
              <a:latin typeface="Arialri"/>
              <a:cs typeface="Arial"/>
            </a:rPr>
            <a:pPr algn="l"/>
            <a:t>Source: Short-Term Energy Outlook, February 2017.</a:t>
          </a:fld>
          <a:endParaRPr lang="en-US" sz="900"/>
        </a:p>
      </cdr:txBody>
    </cdr:sp>
  </cdr:absSizeAnchor>
  <cdr:absSizeAnchor xmlns:cdr="http://schemas.openxmlformats.org/drawingml/2006/chartDrawing">
    <cdr:from>
      <cdr:x>0.79007</cdr:x>
      <cdr:y>0.07692</cdr:y>
    </cdr:from>
    <cdr:ext cx="1095386" cy="285758"/>
    <cdr:sp macro="" textlink="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319587" y="247640"/>
          <a:ext cx="1095386" cy="2857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000">
              <a:latin typeface="Arial" pitchFamily="34" charset="0"/>
              <a:cs typeface="Arial" pitchFamily="34" charset="0"/>
            </a:rPr>
            <a:t>annual change</a:t>
          </a:r>
        </a:p>
      </cdr:txBody>
    </cdr:sp>
  </cdr:absSizeAnchor>
  <cdr:absSizeAnchor xmlns:cdr="http://schemas.openxmlformats.org/drawingml/2006/chartDrawing">
    <cdr:from>
      <cdr:x>0.91812</cdr:x>
      <cdr:y>0.00888</cdr:y>
    </cdr:from>
    <cdr:ext cx="371397" cy="285694"/>
    <cdr:pic>
      <cdr:nvPicPr>
        <cdr:cNvPr id="4" name="Picture 3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19676" y="28575"/>
          <a:ext cx="371429" cy="285714"/>
        </a:xfrm>
        <a:prstGeom xmlns:a="http://schemas.openxmlformats.org/drawingml/2006/main" prst="rect">
          <a:avLst/>
        </a:prstGeom>
      </cdr:spPr>
    </cdr:pic>
  </cdr:absSizeAnchor>
</c:userShapes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3</xdr:row>
      <xdr:rowOff>9525</xdr:rowOff>
    </xdr:from>
    <xdr:to>
      <xdr:col>9</xdr:col>
      <xdr:colOff>604837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9.xml><?xml version="1.0" encoding="utf-8"?>
<c:userShapes xmlns:c="http://schemas.openxmlformats.org/drawingml/2006/chart">
  <cdr:absSizeAnchor xmlns:cdr="http://schemas.openxmlformats.org/drawingml/2006/chartDrawing">
    <cdr:from>
      <cdr:x>0.0122</cdr:x>
      <cdr:y>0.91716</cdr:y>
    </cdr:from>
    <cdr:ext cx="4190997" cy="219470"/>
    <cdr:sp macro="" textlink="'Fig29'!$A$34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66675" y="2952750"/>
          <a:ext cx="4191000" cy="2194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62A86F8F-AED2-490A-BD31-C42A0B06EA5F}" type="TxLink">
            <a:rPr lang="en-US" sz="900" b="0" i="0" u="none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pPr algn="l"/>
            <a:t>Source: Short-Term Energy Outlook, February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0.0061</cdr:x>
      <cdr:y>0.8284</cdr:y>
    </cdr:from>
    <cdr:ext cx="5362574" cy="352433"/>
    <cdr:sp macro="" textlink="'Fig29'!$A$35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3339" y="2666992"/>
          <a:ext cx="5362574" cy="3524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0EB1BEF9-8216-4989-B11D-DC0D8A44F86F}" type="TxLink">
            <a:rPr lang="en-US" sz="800" b="0" i="0" u="none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pPr/>
            <a:t>Note: EIA calculations based on from the National Oceanic and Atmospheric Administration data. Horizontal lines indicate each month's prior 10-year average (2007-2016). Projections reflect NOAA's 14-16 month outlook.</a:t>
          </a:fld>
          <a:endParaRPr lang="en-US" sz="8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0.9007</cdr:x>
      <cdr:y>0.02663</cdr:y>
    </cdr:from>
    <cdr:ext cx="371429" cy="285714"/>
    <cdr:pic>
      <cdr:nvPicPr>
        <cdr:cNvPr id="4" name="Picture 3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24426" y="85725"/>
          <a:ext cx="371429" cy="285714"/>
        </a:xfrm>
        <a:prstGeom xmlns:a="http://schemas.openxmlformats.org/drawingml/2006/main" prst="rect">
          <a:avLst/>
        </a:prstGeom>
      </cdr:spPr>
    </cdr:pic>
  </cdr:absSizeAnchor>
</c:userShapes>
</file>

<file path=xl/drawings/drawing7.xml><?xml version="1.0" encoding="utf-8"?>
<c:userShapes xmlns:c="http://schemas.openxmlformats.org/drawingml/2006/chart">
  <cdr:absSizeAnchor xmlns:cdr="http://schemas.openxmlformats.org/drawingml/2006/chartDrawing">
    <cdr:from>
      <cdr:x>0.91638</cdr:x>
      <cdr:y>0.02071</cdr:y>
    </cdr:from>
    <cdr:ext cx="371397" cy="285726"/>
    <cdr:pic>
      <cdr:nvPicPr>
        <cdr:cNvPr id="5" name="Picture 4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10178" y="66667"/>
          <a:ext cx="371397" cy="285726"/>
        </a:xfrm>
        <a:prstGeom xmlns:a="http://schemas.openxmlformats.org/drawingml/2006/main" prst="rect">
          <a:avLst/>
        </a:prstGeom>
      </cdr:spPr>
    </cdr:pic>
  </cdr:absSizeAnchor>
  <cdr:absSizeAnchor xmlns:cdr="http://schemas.openxmlformats.org/drawingml/2006/chartDrawing">
    <cdr:from>
      <cdr:x>0.00997</cdr:x>
      <cdr:y>0.91716</cdr:y>
    </cdr:from>
    <cdr:ext cx="3426826" cy="222335"/>
    <cdr:sp macro="" textlink="'Fig3'!$A$100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54509" y="2952751"/>
          <a:ext cx="3426826" cy="2223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D2750BA6-0886-4B1E-9EF8-4CAFECFC83ED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February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0.03833</cdr:x>
      <cdr:y>0.84547</cdr:y>
    </cdr:from>
    <cdr:ext cx="5143464" cy="221273"/>
    <cdr:sp macro="" textlink="'Fig3'!$A$101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209564" y="2721948"/>
          <a:ext cx="5143486" cy="2212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368969C7-1257-4E6F-B04F-BC2759C1B282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Crude oil price is composite refiner acquisition cost.  Retail prices include state and federal taxes.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</c:userShapes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3</xdr:row>
      <xdr:rowOff>14287</xdr:rowOff>
    </xdr:from>
    <xdr:to>
      <xdr:col>9</xdr:col>
      <xdr:colOff>595313</xdr:colOff>
      <xdr:row>22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1.xml><?xml version="1.0" encoding="utf-8"?>
<c:userShapes xmlns:c="http://schemas.openxmlformats.org/drawingml/2006/chart">
  <cdr:absSizeAnchor xmlns:cdr="http://schemas.openxmlformats.org/drawingml/2006/chartDrawing">
    <cdr:from>
      <cdr:x>0.0122</cdr:x>
      <cdr:y>0.91716</cdr:y>
    </cdr:from>
    <cdr:ext cx="4190997" cy="219470"/>
    <cdr:sp macro="" textlink="'Fig30'!$A$34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66675" y="2952750"/>
          <a:ext cx="4191000" cy="2194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62A86F8F-AED2-490A-BD31-C42A0B06EA5F}" type="TxLink">
            <a:rPr lang="en-US" sz="900" b="0" i="0" u="none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pPr algn="l"/>
            <a:t>Source: Short-Term Energy Outlook, February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0.00261</cdr:x>
      <cdr:y>0.8284</cdr:y>
    </cdr:from>
    <cdr:ext cx="5438775" cy="352433"/>
    <cdr:sp macro="" textlink="'Fig30'!$A$35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14287" y="2666992"/>
          <a:ext cx="5438775" cy="3524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0EB1BEF9-8216-4989-B11D-DC0D8A44F86F}" type="TxLink">
            <a:rPr lang="en-US" sz="800" b="0" i="0" u="none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pPr/>
            <a:t>Note: EIA calculations based on National Oceanic and Atmospheric Administration (NOAA) data. Horizontal lines indicate each month's prior 10-year average (Oct 2006 - Mar 2016). Projections reflect NOAA's 14-16 month outlook.</a:t>
          </a:fld>
          <a:endParaRPr lang="en-US" sz="8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0.90767</cdr:x>
      <cdr:y>0.02071</cdr:y>
    </cdr:from>
    <cdr:ext cx="371429" cy="285714"/>
    <cdr:pic>
      <cdr:nvPicPr>
        <cdr:cNvPr id="4" name="Picture 3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62526" y="66675"/>
          <a:ext cx="371429" cy="285714"/>
        </a:xfrm>
        <a:prstGeom xmlns:a="http://schemas.openxmlformats.org/drawingml/2006/main" prst="rect">
          <a:avLst/>
        </a:prstGeom>
      </cdr:spPr>
    </cdr:pic>
  </cdr:absSizeAnchor>
</c:userShapes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3</xdr:row>
      <xdr:rowOff>14288</xdr:rowOff>
    </xdr:from>
    <xdr:to>
      <xdr:col>9</xdr:col>
      <xdr:colOff>596075</xdr:colOff>
      <xdr:row>22</xdr:row>
      <xdr:rowOff>156401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0.00997</cdr:x>
      <cdr:y>0.02362</cdr:y>
    </cdr:from>
    <cdr:to>
      <cdr:x>0.74501</cdr:x>
      <cdr:y>0.12992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6675" y="114300"/>
          <a:ext cx="4914900" cy="514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0">
              <a:latin typeface="Arial" pitchFamily="34" charset="0"/>
              <a:cs typeface="Arial" pitchFamily="34" charset="0"/>
            </a:rPr>
            <a:t>U.S. census regions and divisions</a:t>
          </a:r>
        </a:p>
      </cdr:txBody>
    </cdr:sp>
  </cdr:relSizeAnchor>
  <cdr:relSizeAnchor xmlns:cdr="http://schemas.openxmlformats.org/drawingml/2006/chartDrawing">
    <cdr:from>
      <cdr:x>0.00958</cdr:x>
      <cdr:y>0.9011</cdr:y>
    </cdr:from>
    <cdr:to>
      <cdr:x>0.71332</cdr:x>
      <cdr:y>0.97804</cdr:y>
    </cdr:to>
    <cdr:sp macro="" textlink="'Fig31'!$A$77">
      <cdr:nvSpPr>
        <cdr:cNvPr id="6" name="TextBox 5"/>
        <cdr:cNvSpPr txBox="1"/>
      </cdr:nvSpPr>
      <cdr:spPr>
        <a:xfrm xmlns:a="http://schemas.openxmlformats.org/drawingml/2006/main">
          <a:off x="52388" y="2900362"/>
          <a:ext cx="38481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5CD0DD9F-ADED-49FC-B8E2-02BF0AA2DCAC}" type="TxLink">
            <a:rPr lang="en-US" sz="900" b="0" i="0" u="none" strike="noStrike">
              <a:solidFill>
                <a:srgbClr val="000000"/>
              </a:solidFill>
              <a:latin typeface="Arialri"/>
              <a:cs typeface="Arial"/>
            </a:rPr>
            <a:pPr algn="l"/>
            <a:t>Source: Short-Term Energy Outlook, February 2017.</a:t>
          </a:fld>
          <a:endParaRPr lang="en-US" sz="900"/>
        </a:p>
      </cdr:txBody>
    </cdr:sp>
  </cdr:relSizeAnchor>
  <cdr:relSizeAnchor xmlns:cdr="http://schemas.openxmlformats.org/drawingml/2006/chartDrawing">
    <cdr:from>
      <cdr:x>0.11671</cdr:x>
      <cdr:y>0.11245</cdr:y>
    </cdr:from>
    <cdr:to>
      <cdr:x>0.90068</cdr:x>
      <cdr:y>0.90491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38175" y="361950"/>
          <a:ext cx="4286849" cy="2550675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25</xdr:row>
      <xdr:rowOff>66675</xdr:rowOff>
    </xdr:from>
    <xdr:to>
      <xdr:col>7</xdr:col>
      <xdr:colOff>9525</xdr:colOff>
      <xdr:row>25</xdr:row>
      <xdr:rowOff>76200</xdr:rowOff>
    </xdr:to>
    <xdr:sp macro="" textlink="">
      <xdr:nvSpPr>
        <xdr:cNvPr id="482309" name="Line 2"/>
        <xdr:cNvSpPr>
          <a:spLocks noChangeShapeType="1"/>
        </xdr:cNvSpPr>
      </xdr:nvSpPr>
      <xdr:spPr bwMode="auto">
        <a:xfrm flipH="1">
          <a:off x="3676650" y="5772150"/>
          <a:ext cx="60007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/>
        </a:ln>
      </xdr:spPr>
    </xdr:sp>
    <xdr:clientData/>
  </xdr:twoCellAnchor>
  <xdr:twoCellAnchor>
    <xdr:from>
      <xdr:col>1</xdr:col>
      <xdr:colOff>9524</xdr:colOff>
      <xdr:row>3</xdr:row>
      <xdr:rowOff>9525</xdr:rowOff>
    </xdr:from>
    <xdr:to>
      <xdr:col>11</xdr:col>
      <xdr:colOff>600074</xdr:colOff>
      <xdr:row>22</xdr:row>
      <xdr:rowOff>152400</xdr:rowOff>
    </xdr:to>
    <xdr:graphicFrame macro="">
      <xdr:nvGraphicFramePr>
        <xdr:cNvPr id="48231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68</xdr:row>
          <xdr:rowOff>12700</xdr:rowOff>
        </xdr:from>
        <xdr:to>
          <xdr:col>6</xdr:col>
          <xdr:colOff>495300</xdr:colOff>
          <xdr:row>71</xdr:row>
          <xdr:rowOff>127000</xdr:rowOff>
        </xdr:to>
        <xdr:sp macro="" textlink="">
          <xdr:nvSpPr>
            <xdr:cNvPr id="482307" name="Object 3" hidden="1">
              <a:extLst>
                <a:ext uri="{63B3BB69-23CF-44E3-9099-C40C66FF867C}">
                  <a14:compatExt spid="_x0000_s482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12700</xdr:colOff>
          <xdr:row>73</xdr:row>
          <xdr:rowOff>12700</xdr:rowOff>
        </xdr:from>
        <xdr:to>
          <xdr:col>9</xdr:col>
          <xdr:colOff>0</xdr:colOff>
          <xdr:row>81</xdr:row>
          <xdr:rowOff>127000</xdr:rowOff>
        </xdr:to>
        <xdr:sp macro="" textlink="">
          <xdr:nvSpPr>
            <xdr:cNvPr id="482308" name="Object 4" hidden="1">
              <a:extLst>
                <a:ext uri="{63B3BB69-23CF-44E3-9099-C40C66FF867C}">
                  <a14:compatExt spid="_x0000_s482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</xdr:spPr>
        </xdr:sp>
        <xdr:clientData/>
      </xdr:twoCellAnchor>
    </mc:Choice>
    <mc:Fallback/>
  </mc:AlternateContent>
</xdr:wsDr>
</file>

<file path=xl/drawings/drawing9.xml><?xml version="1.0" encoding="utf-8"?>
<c:userShapes xmlns:c="http://schemas.openxmlformats.org/drawingml/2006/chart">
  <cdr:absSizeAnchor xmlns:cdr="http://schemas.openxmlformats.org/drawingml/2006/chartDrawing">
    <cdr:from>
      <cdr:x>0.91289</cdr:x>
      <cdr:y>0.02663</cdr:y>
    </cdr:from>
    <cdr:ext cx="371397" cy="285726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91116" y="85726"/>
          <a:ext cx="371397" cy="285726"/>
        </a:xfrm>
        <a:prstGeom xmlns:a="http://schemas.openxmlformats.org/drawingml/2006/main" prst="rect">
          <a:avLst/>
        </a:prstGeom>
      </cdr:spPr>
    </cdr:pic>
  </cdr:absSizeAnchor>
  <cdr:absSizeAnchor xmlns:cdr="http://schemas.openxmlformats.org/drawingml/2006/chartDrawing">
    <cdr:from>
      <cdr:x>0.00856</cdr:x>
      <cdr:y>0.91124</cdr:y>
    </cdr:from>
    <cdr:ext cx="3437870" cy="203308"/>
    <cdr:sp macro="" textlink="'Fig4'!$B$65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6801" y="2933700"/>
          <a:ext cx="3437869" cy="2032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BA8A61B4-6495-49F1-9E64-A795F7416099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February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0.00381</cdr:x>
      <cdr:y>0.81953</cdr:y>
    </cdr:from>
    <cdr:ext cx="5436995" cy="380990"/>
    <cdr:sp macro="" textlink="'Fig4'!$B$66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20830" y="2638436"/>
          <a:ext cx="5436995" cy="3809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FB1A4CB7-367C-4E94-B949-B692590B7DF8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Note: Confidence interval derived from options market information for the 5 trading days ending Feb 2, 2017. Intervals not calculated for months with sparse trading in near-the-money options contracts.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</c:userShapes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ia.gov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4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8.xml"/><Relationship Id="rId2" Type="http://schemas.openxmlformats.org/officeDocument/2006/relationships/printerSettings" Target="../printerSettings/printerSettings35.bin"/><Relationship Id="rId1" Type="http://schemas.openxmlformats.org/officeDocument/2006/relationships/hyperlink" Target="http://www.eia.gov/forecasts/steo/special/pdf/2012_sp_04.pdf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0.xml"/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http://www.eia.gov/forecasts/steo/special/pdf/2012_sp_04.pdf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4.emf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6.emf"/><Relationship Id="rId4" Type="http://schemas.openxmlformats.org/officeDocument/2006/relationships/oleObject" Target="../embeddings/oleObject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50"/>
  <sheetViews>
    <sheetView tabSelected="1" workbookViewId="0">
      <selection activeCell="D15" sqref="D15"/>
    </sheetView>
  </sheetViews>
  <sheetFormatPr defaultColWidth="9.1796875" defaultRowHeight="12.5" x14ac:dyDescent="0.25"/>
  <cols>
    <col min="1" max="1" width="10.453125" style="28" customWidth="1"/>
    <col min="2" max="2" width="4.1796875" style="28" customWidth="1"/>
    <col min="3" max="3" width="85.81640625" style="28" customWidth="1"/>
    <col min="4" max="16384" width="9.1796875" style="28"/>
  </cols>
  <sheetData>
    <row r="1" spans="1:8" ht="22" customHeight="1" x14ac:dyDescent="0.4">
      <c r="A1" s="177"/>
      <c r="B1" s="197" t="s">
        <v>112</v>
      </c>
      <c r="C1" s="198"/>
      <c r="D1" s="175"/>
    </row>
    <row r="2" spans="1:8" ht="19.5" customHeight="1" x14ac:dyDescent="0.5">
      <c r="A2" s="176"/>
      <c r="B2" s="199" t="s">
        <v>113</v>
      </c>
      <c r="C2" s="200"/>
    </row>
    <row r="3" spans="1:8" ht="12.75" customHeight="1" x14ac:dyDescent="0.25">
      <c r="B3" s="201"/>
      <c r="C3" s="202"/>
    </row>
    <row r="4" spans="1:8" ht="19.5" customHeight="1" x14ac:dyDescent="0.4">
      <c r="B4" s="203" t="s">
        <v>359</v>
      </c>
      <c r="C4" s="202"/>
    </row>
    <row r="5" spans="1:8" ht="12.75" customHeight="1" x14ac:dyDescent="0.25">
      <c r="B5" s="201"/>
      <c r="C5" s="202"/>
    </row>
    <row r="6" spans="1:8" ht="15" customHeight="1" x14ac:dyDescent="0.3">
      <c r="B6" s="152" t="s">
        <v>355</v>
      </c>
      <c r="C6" s="151"/>
    </row>
    <row r="7" spans="1:8" ht="15" customHeight="1" x14ac:dyDescent="0.25">
      <c r="C7" s="149" t="s">
        <v>357</v>
      </c>
    </row>
    <row r="8" spans="1:8" ht="15" customHeight="1" x14ac:dyDescent="0.25">
      <c r="C8" s="150" t="s">
        <v>314</v>
      </c>
    </row>
    <row r="9" spans="1:8" ht="15" customHeight="1" x14ac:dyDescent="0.25">
      <c r="C9" s="183" t="s">
        <v>315</v>
      </c>
    </row>
    <row r="10" spans="1:8" ht="15" customHeight="1" x14ac:dyDescent="0.25">
      <c r="C10" s="150" t="s">
        <v>316</v>
      </c>
      <c r="H10" s="182"/>
    </row>
    <row r="11" spans="1:8" ht="15" customHeight="1" x14ac:dyDescent="0.25">
      <c r="C11" s="150" t="s">
        <v>317</v>
      </c>
    </row>
    <row r="12" spans="1:8" ht="15" customHeight="1" x14ac:dyDescent="0.3">
      <c r="B12" s="152" t="s">
        <v>318</v>
      </c>
      <c r="C12" s="150"/>
    </row>
    <row r="13" spans="1:8" ht="15" customHeight="1" x14ac:dyDescent="0.3">
      <c r="B13" s="152"/>
      <c r="C13" s="183" t="s">
        <v>319</v>
      </c>
    </row>
    <row r="14" spans="1:8" ht="15" customHeight="1" x14ac:dyDescent="0.3">
      <c r="B14" s="152"/>
      <c r="C14" s="184" t="s">
        <v>320</v>
      </c>
    </row>
    <row r="15" spans="1:8" ht="15" customHeight="1" x14ac:dyDescent="0.3">
      <c r="B15" s="152"/>
      <c r="C15" s="183" t="s">
        <v>321</v>
      </c>
      <c r="E15" s="182"/>
    </row>
    <row r="16" spans="1:8" ht="15" customHeight="1" x14ac:dyDescent="0.25">
      <c r="C16" s="150" t="s">
        <v>322</v>
      </c>
    </row>
    <row r="17" spans="2:3" ht="15" customHeight="1" x14ac:dyDescent="0.25">
      <c r="C17" s="150" t="s">
        <v>323</v>
      </c>
    </row>
    <row r="18" spans="2:3" ht="15" customHeight="1" x14ac:dyDescent="0.25">
      <c r="C18" s="150" t="s">
        <v>324</v>
      </c>
    </row>
    <row r="19" spans="2:3" ht="15" customHeight="1" x14ac:dyDescent="0.25">
      <c r="C19" s="150" t="s">
        <v>325</v>
      </c>
    </row>
    <row r="20" spans="2:3" ht="15" customHeight="1" x14ac:dyDescent="0.25">
      <c r="C20" s="149" t="s">
        <v>356</v>
      </c>
    </row>
    <row r="21" spans="2:3" ht="15" customHeight="1" x14ac:dyDescent="0.25">
      <c r="C21" s="150" t="s">
        <v>326</v>
      </c>
    </row>
    <row r="22" spans="2:3" ht="15" customHeight="1" x14ac:dyDescent="0.25">
      <c r="C22" s="149" t="s">
        <v>327</v>
      </c>
    </row>
    <row r="23" spans="2:3" ht="15" customHeight="1" x14ac:dyDescent="0.3">
      <c r="B23" s="152" t="s">
        <v>354</v>
      </c>
      <c r="C23" s="149"/>
    </row>
    <row r="24" spans="2:3" ht="15" customHeight="1" x14ac:dyDescent="0.25">
      <c r="C24" s="150" t="s">
        <v>328</v>
      </c>
    </row>
    <row r="25" spans="2:3" ht="15" customHeight="1" x14ac:dyDescent="0.25">
      <c r="C25" s="149" t="s">
        <v>329</v>
      </c>
    </row>
    <row r="26" spans="2:3" ht="15" customHeight="1" x14ac:dyDescent="0.25">
      <c r="C26" s="150" t="s">
        <v>330</v>
      </c>
    </row>
    <row r="27" spans="2:3" ht="15" customHeight="1" x14ac:dyDescent="0.25">
      <c r="C27" s="150" t="s">
        <v>331</v>
      </c>
    </row>
    <row r="28" spans="2:3" ht="15" customHeight="1" x14ac:dyDescent="0.3">
      <c r="B28" s="152" t="s">
        <v>353</v>
      </c>
      <c r="C28" s="150"/>
    </row>
    <row r="29" spans="2:3" ht="15" customHeight="1" x14ac:dyDescent="0.25">
      <c r="C29" s="149" t="s">
        <v>332</v>
      </c>
    </row>
    <row r="30" spans="2:3" ht="15" customHeight="1" x14ac:dyDescent="0.25">
      <c r="C30" s="150" t="s">
        <v>333</v>
      </c>
    </row>
    <row r="31" spans="2:3" ht="15" customHeight="1" x14ac:dyDescent="0.25">
      <c r="C31" s="150" t="s">
        <v>334</v>
      </c>
    </row>
    <row r="32" spans="2:3" ht="15" customHeight="1" x14ac:dyDescent="0.3">
      <c r="B32" s="152" t="s">
        <v>352</v>
      </c>
      <c r="C32" s="150"/>
    </row>
    <row r="33" spans="2:3" ht="15" customHeight="1" x14ac:dyDescent="0.25">
      <c r="C33" s="149" t="s">
        <v>335</v>
      </c>
    </row>
    <row r="34" spans="2:3" ht="15" customHeight="1" x14ac:dyDescent="0.25">
      <c r="C34" s="149" t="s">
        <v>336</v>
      </c>
    </row>
    <row r="35" spans="2:3" ht="15" customHeight="1" x14ac:dyDescent="0.25">
      <c r="C35" s="150" t="s">
        <v>337</v>
      </c>
    </row>
    <row r="36" spans="2:3" ht="15" customHeight="1" x14ac:dyDescent="0.3">
      <c r="B36" s="152" t="s">
        <v>351</v>
      </c>
      <c r="C36" s="145"/>
    </row>
    <row r="37" spans="2:3" ht="15" customHeight="1" x14ac:dyDescent="0.25">
      <c r="C37" s="149" t="s">
        <v>338</v>
      </c>
    </row>
    <row r="38" spans="2:3" ht="15" customHeight="1" x14ac:dyDescent="0.25">
      <c r="C38" s="150" t="s">
        <v>339</v>
      </c>
    </row>
    <row r="39" spans="2:3" ht="15" customHeight="1" x14ac:dyDescent="0.25">
      <c r="C39" s="153" t="s">
        <v>340</v>
      </c>
    </row>
    <row r="40" spans="2:3" ht="15" customHeight="1" x14ac:dyDescent="0.3">
      <c r="B40" s="152" t="s">
        <v>350</v>
      </c>
      <c r="C40" s="146"/>
    </row>
    <row r="41" spans="2:3" ht="15" customHeight="1" x14ac:dyDescent="0.25">
      <c r="C41" s="153" t="s">
        <v>341</v>
      </c>
    </row>
    <row r="42" spans="2:3" ht="15" customHeight="1" x14ac:dyDescent="0.25">
      <c r="C42" s="150" t="s">
        <v>342</v>
      </c>
    </row>
    <row r="43" spans="2:3" ht="15" customHeight="1" x14ac:dyDescent="0.3">
      <c r="B43" s="152" t="s">
        <v>343</v>
      </c>
      <c r="C43" s="150"/>
    </row>
    <row r="44" spans="2:3" ht="15" customHeight="1" x14ac:dyDescent="0.25">
      <c r="C44" s="173" t="s">
        <v>344</v>
      </c>
    </row>
    <row r="45" spans="2:3" ht="15" customHeight="1" x14ac:dyDescent="0.25">
      <c r="C45" s="173" t="s">
        <v>345</v>
      </c>
    </row>
    <row r="46" spans="2:3" ht="15" customHeight="1" x14ac:dyDescent="0.3">
      <c r="B46" s="152" t="s">
        <v>11</v>
      </c>
      <c r="C46" s="145"/>
    </row>
    <row r="47" spans="2:3" ht="15" customHeight="1" x14ac:dyDescent="0.25">
      <c r="C47" s="153" t="s">
        <v>346</v>
      </c>
    </row>
    <row r="48" spans="2:3" ht="15" customHeight="1" x14ac:dyDescent="0.25">
      <c r="C48" s="150" t="s">
        <v>347</v>
      </c>
    </row>
    <row r="49" spans="2:3" ht="15" customHeight="1" x14ac:dyDescent="0.25">
      <c r="C49" s="150" t="s">
        <v>348</v>
      </c>
    </row>
    <row r="50" spans="2:3" ht="15" customHeight="1" x14ac:dyDescent="0.25">
      <c r="B50" s="19"/>
      <c r="C50" s="29" t="s">
        <v>349</v>
      </c>
    </row>
  </sheetData>
  <mergeCells count="5">
    <mergeCell ref="B1:C1"/>
    <mergeCell ref="B2:C2"/>
    <mergeCell ref="B3:C3"/>
    <mergeCell ref="B4:C4"/>
    <mergeCell ref="B5:C5"/>
  </mergeCells>
  <phoneticPr fontId="0" type="noConversion"/>
  <hyperlinks>
    <hyperlink ref="C9" location="Fig3!A1" display="Figure 3 - U.S. Distillate Fuel Prices"/>
    <hyperlink ref="C17" location="Fig7!A1" display="Figure 7 - World Liquid Fuels Consumption Growth"/>
    <hyperlink ref="C16" location="Fig6!A1" display="Figure 6 - World Liquid Fuels Consumption"/>
    <hyperlink ref="C19" location="Fig9!A1" display="Figure 9 - Non-OPEC Crude Oil and Liquid Fuels Production Growth"/>
    <hyperlink ref="C21" location="Fig11!A1" display="Figure 11 - OPEC Surplus Crude Oil Production Capacity"/>
    <hyperlink ref="C22" location="'Fig12'!A1" display="Figure 12 - OECD Commercial Oil Stocks Days of Supply"/>
    <hyperlink ref="C24" location="Fig13!A1" display="Figure 13 - U.S. Crude Oil and Liquid Fuels Production"/>
    <hyperlink ref="C25" location="'Fig14'!A1" display="U.S. Commercial Crude Oil Stocks"/>
    <hyperlink ref="C26" location="Fig15!A1" display="Figure 15 - U.S. Liquid Fuels Consumption Growth"/>
    <hyperlink ref="C27" location="Fig16!A1" display="Figure 16 - U.S. Gasoline and Distillate Inventories"/>
    <hyperlink ref="C29" location="'Fig17'!A1" display="Figure 17 - U.S. Natural Gas Consumption"/>
    <hyperlink ref="C31" location="Fig19!A1" display="Figure 19 - U.S. Working Natural Gas in Storage"/>
    <hyperlink ref="C33" location="'Fig20'!A1" display="Figure 20 - U.S. Coal Consumption"/>
    <hyperlink ref="C34" location="'Fig21'!A1" display="Figure 21 - U.S. Coal Production"/>
    <hyperlink ref="C35" location="Fig22!A1" display="Figure 22 - U.S. Electric Power Sector Coal Stocks"/>
    <hyperlink ref="C38" location="Fig24!A1" display="Figure 24 - U.S. Residential Electricity Price"/>
    <hyperlink ref="C47" location="Fig27!A1" display="Figure 27 - U.S. Annual Energy Expenditures Share of Gross Domestic Product"/>
    <hyperlink ref="C48" location="Fig29!A1" display="Figure 29 - U.S. Summer Cooling Degree-Days"/>
    <hyperlink ref="C49" location="Fig30!A1" display="Figure 30 - U.S. Winter Heating Degree-Days"/>
    <hyperlink ref="C20" location="'Fig10'!A1" display="Figure 10 - World Consumption and Non-OPEC Production Growth"/>
    <hyperlink ref="C18" location="Fig8!A1" display="Figure 8 - World Crude Oil and Liquid Fuels Production Growth"/>
    <hyperlink ref="C42" location="Fig28!A1" display="Figure 28 - U.S. Carbon Dioxide Emissions Growth"/>
    <hyperlink ref="C11" location="Fig5!A1" display="Figure 5 - Natural Gas Prices"/>
    <hyperlink ref="C7" location="'Fig1'!A1" display="West Texas Intermediate (WTI) Crude Oil Price"/>
    <hyperlink ref="C8" location="Fig2!A1" display="Figure 2 - Gasoline and Crude Oil Prices"/>
    <hyperlink ref="C10" location="Fig4!A1" display="Figure 4 - Henry Hub Natural Gas Price"/>
    <hyperlink ref="B2" r:id="rId1"/>
    <hyperlink ref="C39" location="Fig25!A1" display="Figure 25 - U.S. Electricity Generation by Fuel, All Sectors"/>
    <hyperlink ref="C37" location="'Fig23'!A1" display="Figure 23 - U.S. Electricity Consumption"/>
    <hyperlink ref="C30" location="Fig18!A1" display="Figure 18 - U.S. Natural Gas Production and Imports"/>
    <hyperlink ref="C41" location="Fig26!A1" display="Figure 26 - U.S. Renewable Energy Supply"/>
    <hyperlink ref="C50" location="'Fig31'!A1" display="Figure 31 - U.S. Census Regions and Census Divisions"/>
    <hyperlink ref="C13" location="'Fig32'!A1" display="World Liquid Fuels Production and Consumption Balance"/>
    <hyperlink ref="C44" location="'Fig33'!A1" display="U.S. Total Industrial Production Index"/>
    <hyperlink ref="C45" location="'Fig34'!A1" display="U.S. Disposable Income"/>
    <hyperlink ref="C15" location="'Fig36'!A1" display="Estimated Unplanned Crude Oil Production Disruptions Among non-OPEC Producers"/>
    <hyperlink ref="C14" location="'Fig35'!A1" display="Estimated Unplanned Crude Oil Production Outages Among OPEC Producers"/>
  </hyperlinks>
  <pageMargins left="0.75" right="0.75" top="1" bottom="1" header="0.5" footer="0.5"/>
  <pageSetup orientation="portrait" r:id="rId2"/>
  <headerFooter alignWithMargins="0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2:L43"/>
  <sheetViews>
    <sheetView workbookViewId="0"/>
  </sheetViews>
  <sheetFormatPr defaultRowHeight="12.5" x14ac:dyDescent="0.25"/>
  <sheetData>
    <row r="2" spans="1:1" ht="15.5" x14ac:dyDescent="0.35">
      <c r="A2" s="63" t="s">
        <v>360</v>
      </c>
    </row>
    <row r="3" spans="1:1" x14ac:dyDescent="0.25">
      <c r="A3" s="29" t="s">
        <v>32</v>
      </c>
    </row>
    <row r="24" spans="1:12" x14ac:dyDescent="0.25">
      <c r="L24" s="4"/>
    </row>
    <row r="25" spans="1:12" x14ac:dyDescent="0.25">
      <c r="B25" s="212" t="s">
        <v>75</v>
      </c>
      <c r="C25" s="212"/>
      <c r="D25" s="212"/>
      <c r="E25" s="212"/>
      <c r="F25" s="47"/>
      <c r="G25" s="212" t="s">
        <v>77</v>
      </c>
      <c r="H25" s="212"/>
      <c r="I25" s="212"/>
      <c r="J25" s="212"/>
    </row>
    <row r="26" spans="1:12" x14ac:dyDescent="0.25">
      <c r="A26" s="12"/>
      <c r="B26" s="48" t="s">
        <v>26</v>
      </c>
      <c r="C26" s="48" t="s">
        <v>27</v>
      </c>
      <c r="D26" s="48" t="s">
        <v>11</v>
      </c>
      <c r="E26" s="48" t="s">
        <v>25</v>
      </c>
      <c r="F26" s="49"/>
      <c r="G26" s="48" t="s">
        <v>26</v>
      </c>
      <c r="H26" s="48" t="s">
        <v>27</v>
      </c>
      <c r="I26" s="48" t="s">
        <v>11</v>
      </c>
      <c r="J26" s="48" t="s">
        <v>25</v>
      </c>
    </row>
    <row r="27" spans="1:12" x14ac:dyDescent="0.25">
      <c r="A27">
        <v>2009</v>
      </c>
      <c r="B27" s="27">
        <v>8.4972675883999997</v>
      </c>
      <c r="C27" s="27">
        <v>18.771455155999998</v>
      </c>
      <c r="D27" s="27">
        <f>E27-C27-B27</f>
        <v>58.322319500599995</v>
      </c>
      <c r="E27" s="39">
        <v>85.591042244999997</v>
      </c>
      <c r="G27" s="40"/>
      <c r="H27" s="40"/>
      <c r="I27" s="40"/>
      <c r="J27" s="40"/>
    </row>
    <row r="28" spans="1:12" x14ac:dyDescent="0.25">
      <c r="A28">
        <v>2010</v>
      </c>
      <c r="B28" s="27">
        <v>9.5272460050000003</v>
      </c>
      <c r="C28" s="27">
        <v>19.180115945000001</v>
      </c>
      <c r="D28" s="27">
        <f t="shared" ref="D28:D36" si="0">E28-C28-B28</f>
        <v>60.467897193000006</v>
      </c>
      <c r="E28" s="39">
        <v>89.175259143000005</v>
      </c>
      <c r="G28" s="39">
        <f>B28-B27</f>
        <v>1.0299784166000006</v>
      </c>
      <c r="H28" s="39">
        <f>C28-C27</f>
        <v>0.40866078900000247</v>
      </c>
      <c r="I28" s="39">
        <f>D28-D27</f>
        <v>2.1455776924000105</v>
      </c>
      <c r="J28" s="39">
        <f>E28-E27</f>
        <v>3.5842168980000082</v>
      </c>
    </row>
    <row r="29" spans="1:12" x14ac:dyDescent="0.25">
      <c r="A29">
        <v>2011</v>
      </c>
      <c r="B29" s="27">
        <v>10.053344182</v>
      </c>
      <c r="C29" s="27">
        <v>18.882062829999999</v>
      </c>
      <c r="D29" s="27">
        <f t="shared" si="0"/>
        <v>60.949190677000004</v>
      </c>
      <c r="E29" s="39">
        <v>89.884597689000003</v>
      </c>
      <c r="G29" s="39">
        <f t="shared" ref="G29:J36" si="1">B29-B28</f>
        <v>0.52609817699999972</v>
      </c>
      <c r="H29" s="39">
        <f t="shared" si="1"/>
        <v>-0.29805311500000187</v>
      </c>
      <c r="I29" s="39">
        <f t="shared" si="1"/>
        <v>0.48129348399999827</v>
      </c>
      <c r="J29" s="39">
        <f t="shared" si="1"/>
        <v>0.7093385459999979</v>
      </c>
    </row>
    <row r="30" spans="1:12" x14ac:dyDescent="0.25">
      <c r="A30">
        <v>2012</v>
      </c>
      <c r="B30" s="27">
        <v>10.549591703000001</v>
      </c>
      <c r="C30" s="27">
        <v>18.490203488999999</v>
      </c>
      <c r="D30" s="27">
        <f t="shared" si="0"/>
        <v>62.056335541999999</v>
      </c>
      <c r="E30" s="39">
        <v>91.096130733999999</v>
      </c>
      <c r="G30" s="39">
        <f t="shared" si="1"/>
        <v>0.4962475210000008</v>
      </c>
      <c r="H30" s="39">
        <f t="shared" si="1"/>
        <v>-0.39185934099999997</v>
      </c>
      <c r="I30" s="39">
        <f t="shared" si="1"/>
        <v>1.1071448649999951</v>
      </c>
      <c r="J30" s="39">
        <f t="shared" si="1"/>
        <v>1.2115330449999959</v>
      </c>
    </row>
    <row r="31" spans="1:12" x14ac:dyDescent="0.25">
      <c r="A31">
        <v>2013</v>
      </c>
      <c r="B31" s="27">
        <v>11.084101659</v>
      </c>
      <c r="C31" s="27">
        <v>18.961121016</v>
      </c>
      <c r="D31" s="27">
        <f t="shared" si="0"/>
        <v>62.280511063999995</v>
      </c>
      <c r="E31" s="39">
        <v>92.325733739</v>
      </c>
      <c r="G31" s="39">
        <f t="shared" si="1"/>
        <v>0.53450995599999906</v>
      </c>
      <c r="H31" s="39">
        <f t="shared" si="1"/>
        <v>0.470917527000001</v>
      </c>
      <c r="I31" s="39">
        <f t="shared" si="1"/>
        <v>0.22417552199999591</v>
      </c>
      <c r="J31" s="39">
        <f t="shared" si="1"/>
        <v>1.2296030050000013</v>
      </c>
    </row>
    <row r="32" spans="1:12" x14ac:dyDescent="0.25">
      <c r="A32">
        <v>2014</v>
      </c>
      <c r="B32" s="27">
        <v>11.492731965999999</v>
      </c>
      <c r="C32" s="27">
        <v>19.105605515000001</v>
      </c>
      <c r="D32" s="27">
        <f t="shared" si="0"/>
        <v>63.006049540999989</v>
      </c>
      <c r="E32" s="39">
        <v>93.604387021999997</v>
      </c>
      <c r="G32" s="39">
        <f t="shared" si="1"/>
        <v>0.40863030699999925</v>
      </c>
      <c r="H32" s="39">
        <f t="shared" si="1"/>
        <v>0.14448449900000071</v>
      </c>
      <c r="I32" s="39">
        <f t="shared" si="1"/>
        <v>0.72553847699999352</v>
      </c>
      <c r="J32" s="39">
        <f t="shared" si="1"/>
        <v>1.278653282999997</v>
      </c>
    </row>
    <row r="33" spans="1:10" x14ac:dyDescent="0.25">
      <c r="A33">
        <v>2015</v>
      </c>
      <c r="B33" s="27">
        <v>11.98</v>
      </c>
      <c r="C33" s="27">
        <v>19.530678762000001</v>
      </c>
      <c r="D33" s="27">
        <f t="shared" si="0"/>
        <v>63.549542547000001</v>
      </c>
      <c r="E33" s="39">
        <v>95.060221308999999</v>
      </c>
      <c r="G33" s="39">
        <f t="shared" si="1"/>
        <v>0.48726803400000129</v>
      </c>
      <c r="H33" s="39">
        <f t="shared" si="1"/>
        <v>0.42507324700000026</v>
      </c>
      <c r="I33" s="39">
        <f t="shared" si="1"/>
        <v>0.54349300600001271</v>
      </c>
      <c r="J33" s="39">
        <f t="shared" si="1"/>
        <v>1.4558342870000018</v>
      </c>
    </row>
    <row r="34" spans="1:10" x14ac:dyDescent="0.25">
      <c r="A34">
        <v>2016</v>
      </c>
      <c r="B34" s="27">
        <v>12.38</v>
      </c>
      <c r="C34" s="27">
        <v>19.584006213999999</v>
      </c>
      <c r="D34" s="27">
        <f t="shared" si="0"/>
        <v>64.502247133000012</v>
      </c>
      <c r="E34" s="39">
        <v>96.466253347000006</v>
      </c>
      <c r="G34" s="39">
        <f t="shared" si="1"/>
        <v>0.40000000000000036</v>
      </c>
      <c r="H34" s="39">
        <f t="shared" si="1"/>
        <v>5.3327451999997777E-2</v>
      </c>
      <c r="I34" s="39">
        <f t="shared" si="1"/>
        <v>0.95270458600001007</v>
      </c>
      <c r="J34" s="39">
        <f t="shared" si="1"/>
        <v>1.4060320380000064</v>
      </c>
    </row>
    <row r="35" spans="1:10" x14ac:dyDescent="0.25">
      <c r="A35">
        <v>2017</v>
      </c>
      <c r="B35" s="27">
        <v>12.68</v>
      </c>
      <c r="C35" s="27">
        <v>19.842936774999998</v>
      </c>
      <c r="D35" s="27">
        <f t="shared" si="0"/>
        <v>65.565140735</v>
      </c>
      <c r="E35" s="39">
        <v>98.088077510000005</v>
      </c>
      <c r="G35" s="39">
        <f t="shared" si="1"/>
        <v>0.29999999999999893</v>
      </c>
      <c r="H35" s="39">
        <f t="shared" si="1"/>
        <v>0.25893056099999967</v>
      </c>
      <c r="I35" s="39">
        <f t="shared" si="1"/>
        <v>1.0628936019999884</v>
      </c>
      <c r="J35" s="39">
        <f t="shared" si="1"/>
        <v>1.6218241629999994</v>
      </c>
    </row>
    <row r="36" spans="1:10" x14ac:dyDescent="0.25">
      <c r="A36" s="12">
        <v>2018</v>
      </c>
      <c r="B36" s="87">
        <v>12.98</v>
      </c>
      <c r="C36" s="87">
        <v>20.172870081999999</v>
      </c>
      <c r="D36" s="87">
        <f t="shared" si="0"/>
        <v>66.392436754999991</v>
      </c>
      <c r="E36" s="88">
        <v>99.545306836999998</v>
      </c>
      <c r="F36" s="12"/>
      <c r="G36" s="88">
        <f t="shared" si="1"/>
        <v>0.30000000000000071</v>
      </c>
      <c r="H36" s="88">
        <f t="shared" si="1"/>
        <v>0.32993330700000101</v>
      </c>
      <c r="I36" s="88">
        <f t="shared" si="1"/>
        <v>0.82729601999999147</v>
      </c>
      <c r="J36" s="88">
        <f t="shared" si="1"/>
        <v>1.4572293269999932</v>
      </c>
    </row>
    <row r="37" spans="1:10" x14ac:dyDescent="0.25">
      <c r="A37" t="s">
        <v>361</v>
      </c>
    </row>
    <row r="41" spans="1:10" x14ac:dyDescent="0.25">
      <c r="A41" s="12"/>
      <c r="B41" s="6" t="s">
        <v>0</v>
      </c>
    </row>
    <row r="42" spans="1:10" x14ac:dyDescent="0.25">
      <c r="A42">
        <v>7.5</v>
      </c>
      <c r="B42">
        <v>-2</v>
      </c>
    </row>
    <row r="43" spans="1:10" x14ac:dyDescent="0.25">
      <c r="A43">
        <v>7.5</v>
      </c>
      <c r="B43">
        <v>11</v>
      </c>
    </row>
  </sheetData>
  <mergeCells count="2">
    <mergeCell ref="B25:E25"/>
    <mergeCell ref="G25:J25"/>
  </mergeCells>
  <phoneticPr fontId="0" type="noConversion"/>
  <hyperlinks>
    <hyperlink ref="A3" location="Contents!B4" display="Return to Contents"/>
  </hyperlinks>
  <pageMargins left="0.75" right="0.75" top="1" bottom="1" header="0.5" footer="0.5"/>
  <pageSetup scale="89" fitToHeight="2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2:K38"/>
  <sheetViews>
    <sheetView workbookViewId="0"/>
  </sheetViews>
  <sheetFormatPr defaultRowHeight="12.5" x14ac:dyDescent="0.25"/>
  <sheetData>
    <row r="2" spans="1:1" ht="15.5" x14ac:dyDescent="0.35">
      <c r="A2" s="63" t="s">
        <v>360</v>
      </c>
    </row>
    <row r="3" spans="1:1" x14ac:dyDescent="0.25">
      <c r="A3" s="29" t="s">
        <v>32</v>
      </c>
    </row>
    <row r="25" spans="1:11" x14ac:dyDescent="0.25">
      <c r="D25" s="54" t="s">
        <v>75</v>
      </c>
      <c r="E25" s="54"/>
      <c r="F25" s="54"/>
      <c r="G25" s="54"/>
      <c r="H25" s="50"/>
      <c r="I25" s="54" t="s">
        <v>77</v>
      </c>
      <c r="J25" s="54"/>
      <c r="K25" s="54"/>
    </row>
    <row r="26" spans="1:11" x14ac:dyDescent="0.25">
      <c r="A26" s="13"/>
      <c r="B26" s="12"/>
      <c r="C26" s="13"/>
      <c r="D26" s="49">
        <v>2015</v>
      </c>
      <c r="E26" s="49">
        <v>2016</v>
      </c>
      <c r="F26" s="49">
        <v>2017</v>
      </c>
      <c r="G26" s="49">
        <v>2018</v>
      </c>
      <c r="H26" s="49"/>
      <c r="I26" s="51">
        <v>2016</v>
      </c>
      <c r="J26" s="51">
        <v>2017</v>
      </c>
      <c r="K26" s="51">
        <v>2018</v>
      </c>
    </row>
    <row r="27" spans="1:11" x14ac:dyDescent="0.25">
      <c r="A27" s="3"/>
      <c r="C27" s="14" t="s">
        <v>151</v>
      </c>
      <c r="D27" s="7">
        <v>46.327475290000002</v>
      </c>
      <c r="E27" s="7">
        <v>46.631664399999998</v>
      </c>
      <c r="F27" s="7">
        <v>47.026988566999997</v>
      </c>
      <c r="G27" s="7">
        <v>47.257554519999999</v>
      </c>
      <c r="I27" s="7">
        <f t="shared" ref="I27:K31" si="0">E27-D27</f>
        <v>0.30418910999999582</v>
      </c>
      <c r="J27" s="7">
        <f t="shared" si="0"/>
        <v>0.39532416699999828</v>
      </c>
      <c r="K27" s="7">
        <f t="shared" si="0"/>
        <v>0.23056595300000282</v>
      </c>
    </row>
    <row r="28" spans="1:11" x14ac:dyDescent="0.25">
      <c r="A28" s="3"/>
      <c r="C28" s="14" t="s">
        <v>55</v>
      </c>
      <c r="D28" s="7">
        <v>24.23996868</v>
      </c>
      <c r="E28" s="7">
        <v>25.127751891999999</v>
      </c>
      <c r="F28" s="7">
        <v>25.900298849000002</v>
      </c>
      <c r="G28" s="7">
        <v>26.661100000000001</v>
      </c>
      <c r="I28" s="7">
        <f t="shared" si="0"/>
        <v>0.88778321199999866</v>
      </c>
      <c r="J28" s="7">
        <f t="shared" si="0"/>
        <v>0.77254695700000298</v>
      </c>
      <c r="K28" s="7">
        <f t="shared" si="0"/>
        <v>0.76080115099999901</v>
      </c>
    </row>
    <row r="29" spans="1:11" x14ac:dyDescent="0.25">
      <c r="A29" s="3"/>
      <c r="C29" s="14" t="s">
        <v>18</v>
      </c>
      <c r="D29" s="7">
        <v>5.56511083944</v>
      </c>
      <c r="E29" s="7">
        <v>5.5656669179500007</v>
      </c>
      <c r="F29" s="7">
        <v>5.5777945163</v>
      </c>
      <c r="G29" s="7">
        <v>5.5914392981800001</v>
      </c>
      <c r="I29" s="7">
        <f t="shared" si="0"/>
        <v>5.5607851000072372E-4</v>
      </c>
      <c r="J29" s="7">
        <f t="shared" si="0"/>
        <v>1.2127598349999325E-2</v>
      </c>
      <c r="K29" s="7">
        <f t="shared" si="0"/>
        <v>1.3644781880000068E-2</v>
      </c>
    </row>
    <row r="30" spans="1:11" x14ac:dyDescent="0.25">
      <c r="A30" s="3"/>
      <c r="C30" s="14" t="s">
        <v>11</v>
      </c>
      <c r="D30" s="7">
        <f>D31-D27-D28-D29</f>
        <v>18.927666499559997</v>
      </c>
      <c r="E30" s="7">
        <f t="shared" ref="E30:G30" si="1">E31-E27-E28-E29</f>
        <v>19.141170137050008</v>
      </c>
      <c r="F30" s="7">
        <f t="shared" si="1"/>
        <v>19.582995577700007</v>
      </c>
      <c r="G30" s="7">
        <f t="shared" si="1"/>
        <v>20.035213018819999</v>
      </c>
      <c r="I30" s="7">
        <f t="shared" si="0"/>
        <v>0.21350363749001033</v>
      </c>
      <c r="J30" s="7">
        <f t="shared" si="0"/>
        <v>0.44182544064999973</v>
      </c>
      <c r="K30" s="7">
        <f t="shared" si="0"/>
        <v>0.45221744111999129</v>
      </c>
    </row>
    <row r="31" spans="1:11" x14ac:dyDescent="0.25">
      <c r="A31" s="12"/>
      <c r="B31" s="12"/>
      <c r="C31" s="89" t="s">
        <v>25</v>
      </c>
      <c r="D31" s="85">
        <v>95.060221308999999</v>
      </c>
      <c r="E31" s="85">
        <v>96.466253347000006</v>
      </c>
      <c r="F31" s="85">
        <v>98.088077510000005</v>
      </c>
      <c r="G31" s="85">
        <v>99.545306836999998</v>
      </c>
      <c r="H31" s="12"/>
      <c r="I31" s="85">
        <f t="shared" si="0"/>
        <v>1.4060320380000064</v>
      </c>
      <c r="J31" s="85">
        <f t="shared" si="0"/>
        <v>1.6218241629999994</v>
      </c>
      <c r="K31" s="85">
        <f t="shared" si="0"/>
        <v>1.4572293269999932</v>
      </c>
    </row>
    <row r="32" spans="1:11" x14ac:dyDescent="0.25">
      <c r="C32" t="s">
        <v>361</v>
      </c>
    </row>
    <row r="33" spans="3:4" x14ac:dyDescent="0.25">
      <c r="C33" s="40" t="s">
        <v>283</v>
      </c>
    </row>
    <row r="36" spans="3:4" x14ac:dyDescent="0.25">
      <c r="C36" s="6"/>
      <c r="D36" s="6" t="s">
        <v>0</v>
      </c>
    </row>
    <row r="37" spans="3:4" x14ac:dyDescent="0.25">
      <c r="C37">
        <v>1.5</v>
      </c>
      <c r="D37">
        <v>0</v>
      </c>
    </row>
    <row r="38" spans="3:4" x14ac:dyDescent="0.25">
      <c r="C38">
        <v>1.5</v>
      </c>
      <c r="D38">
        <v>1</v>
      </c>
    </row>
  </sheetData>
  <phoneticPr fontId="0" type="noConversion"/>
  <hyperlinks>
    <hyperlink ref="A3" location="Contents!B4" display="Return to Contents"/>
  </hyperlinks>
  <pageMargins left="0.75" right="0.75" top="1" bottom="1" header="0.5" footer="0.5"/>
  <pageSetup scale="89" fitToHeight="2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2:L59"/>
  <sheetViews>
    <sheetView workbookViewId="0"/>
  </sheetViews>
  <sheetFormatPr defaultRowHeight="12.5" x14ac:dyDescent="0.25"/>
  <sheetData>
    <row r="2" spans="1:1" ht="15.5" x14ac:dyDescent="0.35">
      <c r="A2" s="63" t="s">
        <v>360</v>
      </c>
    </row>
    <row r="3" spans="1:1" x14ac:dyDescent="0.25">
      <c r="A3" s="29" t="s">
        <v>32</v>
      </c>
    </row>
    <row r="25" spans="2:12" x14ac:dyDescent="0.25">
      <c r="B25" s="47"/>
      <c r="C25" s="47"/>
      <c r="D25" s="52"/>
      <c r="E25" s="212" t="s">
        <v>76</v>
      </c>
      <c r="F25" s="212"/>
      <c r="G25" s="212"/>
      <c r="H25" s="212"/>
      <c r="I25" s="52"/>
      <c r="J25" s="54" t="s">
        <v>78</v>
      </c>
      <c r="K25" s="54"/>
      <c r="L25" s="54"/>
    </row>
    <row r="26" spans="2:12" x14ac:dyDescent="0.25">
      <c r="B26" s="49" t="s">
        <v>33</v>
      </c>
      <c r="C26" s="49"/>
      <c r="D26" s="53"/>
      <c r="E26" s="53">
        <v>2015</v>
      </c>
      <c r="F26" s="53">
        <v>2016</v>
      </c>
      <c r="G26" s="53">
        <v>2017</v>
      </c>
      <c r="H26" s="53">
        <v>2018</v>
      </c>
      <c r="I26" s="53"/>
      <c r="J26" s="53">
        <v>2016</v>
      </c>
      <c r="K26" s="53">
        <v>2017</v>
      </c>
      <c r="L26" s="53">
        <v>2018</v>
      </c>
    </row>
    <row r="27" spans="2:12" x14ac:dyDescent="0.25">
      <c r="B27" s="31" t="s">
        <v>34</v>
      </c>
      <c r="E27" s="27">
        <v>38.033975433000002</v>
      </c>
      <c r="F27" s="27">
        <v>39.019373981000001</v>
      </c>
      <c r="G27" s="27">
        <v>39.551704071000003</v>
      </c>
      <c r="H27" s="27">
        <v>40.212922824000003</v>
      </c>
      <c r="J27" s="32">
        <f>F27-E27</f>
        <v>0.98539854799999915</v>
      </c>
      <c r="K27" s="32">
        <f>G27-F27</f>
        <v>0.53233009000000209</v>
      </c>
      <c r="L27" s="32">
        <f>H27-G27</f>
        <v>0.66121875299999999</v>
      </c>
    </row>
    <row r="28" spans="2:12" x14ac:dyDescent="0.25">
      <c r="B28" s="31"/>
      <c r="E28" s="27"/>
      <c r="F28" s="27"/>
      <c r="G28" s="27"/>
      <c r="H28" s="27"/>
      <c r="J28" s="32"/>
      <c r="K28" s="32"/>
      <c r="L28" s="32"/>
    </row>
    <row r="29" spans="2:12" x14ac:dyDescent="0.25">
      <c r="B29" s="31" t="s">
        <v>35</v>
      </c>
      <c r="E29" s="32">
        <f>SUM(E30:E32)</f>
        <v>22.254182547399999</v>
      </c>
      <c r="F29" s="32">
        <f>SUM(F30:F32)</f>
        <v>21.8571321503</v>
      </c>
      <c r="G29" s="32">
        <f>SUM(G30:G32)</f>
        <v>22.157704090099998</v>
      </c>
      <c r="H29" s="32">
        <f>SUM(H30:H32)</f>
        <v>23.309315216600002</v>
      </c>
      <c r="I29" s="30"/>
      <c r="J29" s="32">
        <f t="shared" ref="J29:L32" si="0">F29-E29</f>
        <v>-0.39705039709999923</v>
      </c>
      <c r="K29" s="32">
        <f t="shared" si="0"/>
        <v>0.30057193979999752</v>
      </c>
      <c r="L29" s="32">
        <f t="shared" si="0"/>
        <v>1.1516111265000042</v>
      </c>
    </row>
    <row r="30" spans="2:12" x14ac:dyDescent="0.25">
      <c r="B30" s="31" t="s">
        <v>36</v>
      </c>
      <c r="E30" s="32">
        <v>4.5059315615999997</v>
      </c>
      <c r="F30" s="32">
        <v>4.5256855260000002</v>
      </c>
      <c r="G30" s="32">
        <v>4.7106092711000001</v>
      </c>
      <c r="H30" s="32">
        <v>4.8683554024999998</v>
      </c>
      <c r="I30" s="30"/>
      <c r="J30" s="32">
        <f t="shared" si="0"/>
        <v>1.9753964400000434E-2</v>
      </c>
      <c r="K30" s="32">
        <f t="shared" si="0"/>
        <v>0.18492374509999987</v>
      </c>
      <c r="L30" s="32">
        <f t="shared" si="0"/>
        <v>0.15774613139999971</v>
      </c>
    </row>
    <row r="31" spans="2:12" x14ac:dyDescent="0.25">
      <c r="B31" s="31" t="s">
        <v>37</v>
      </c>
      <c r="E31" s="32">
        <v>2.6246649178000001</v>
      </c>
      <c r="F31" s="32">
        <v>2.4940562623</v>
      </c>
      <c r="G31" s="32">
        <v>2.2793745109999999</v>
      </c>
      <c r="H31" s="32">
        <v>2.2761747310999998</v>
      </c>
      <c r="I31" s="30"/>
      <c r="J31" s="32">
        <f t="shared" si="0"/>
        <v>-0.13060865550000011</v>
      </c>
      <c r="K31" s="32">
        <f t="shared" si="0"/>
        <v>-0.21468175130000011</v>
      </c>
      <c r="L31" s="32">
        <f t="shared" si="0"/>
        <v>-3.1997799000000882E-3</v>
      </c>
    </row>
    <row r="32" spans="2:12" x14ac:dyDescent="0.25">
      <c r="B32" s="31" t="s">
        <v>38</v>
      </c>
      <c r="E32" s="32">
        <v>15.123586068</v>
      </c>
      <c r="F32" s="32">
        <v>14.837390362000001</v>
      </c>
      <c r="G32" s="32">
        <v>15.167720308</v>
      </c>
      <c r="H32" s="32">
        <v>16.164785083000002</v>
      </c>
      <c r="I32" s="30"/>
      <c r="J32" s="32">
        <f t="shared" si="0"/>
        <v>-0.28619570599999911</v>
      </c>
      <c r="K32" s="32">
        <f t="shared" si="0"/>
        <v>0.3303299459999991</v>
      </c>
      <c r="L32" s="32">
        <f t="shared" si="0"/>
        <v>0.9970647750000019</v>
      </c>
    </row>
    <row r="33" spans="2:12" x14ac:dyDescent="0.25">
      <c r="B33" s="31"/>
      <c r="E33" s="32"/>
      <c r="F33" s="32"/>
      <c r="G33" s="32"/>
      <c r="H33" s="32"/>
      <c r="I33" s="30"/>
      <c r="J33" s="32"/>
      <c r="K33" s="32"/>
      <c r="L33" s="32"/>
    </row>
    <row r="34" spans="2:12" x14ac:dyDescent="0.25">
      <c r="B34" s="7" t="s">
        <v>39</v>
      </c>
      <c r="C34" s="7"/>
      <c r="D34" s="7"/>
      <c r="E34" s="27">
        <f>SUM(E35:E38)</f>
        <v>13.91895144631</v>
      </c>
      <c r="F34" s="27">
        <f>SUM(F35:F38)</f>
        <v>14.088741860659999</v>
      </c>
      <c r="G34" s="27">
        <f>SUM(G35:G38)</f>
        <v>14.234436329679999</v>
      </c>
      <c r="H34" s="27">
        <f>SUM(H35:H38)</f>
        <v>14.31396289009</v>
      </c>
      <c r="J34" s="32">
        <f t="shared" ref="J34:L38" si="1">F34-E34</f>
        <v>0.16979041434999864</v>
      </c>
      <c r="K34" s="32">
        <f t="shared" si="1"/>
        <v>0.14569446902000038</v>
      </c>
      <c r="L34" s="32">
        <f t="shared" si="1"/>
        <v>7.9526560410000613E-2</v>
      </c>
    </row>
    <row r="35" spans="2:12" x14ac:dyDescent="0.25">
      <c r="B35" s="31" t="s">
        <v>42</v>
      </c>
      <c r="E35" s="27">
        <v>11.029721986</v>
      </c>
      <c r="F35" s="27">
        <v>11.240399442999999</v>
      </c>
      <c r="G35" s="27">
        <v>11.296731380000001</v>
      </c>
      <c r="H35" s="27">
        <v>11.381449769</v>
      </c>
      <c r="J35" s="32">
        <f>F35-E35</f>
        <v>0.21067745699999918</v>
      </c>
      <c r="K35" s="32">
        <f>G35-F35</f>
        <v>5.6331937000001275E-2</v>
      </c>
      <c r="L35" s="32">
        <f>H35-G35</f>
        <v>8.471838899999895E-2</v>
      </c>
    </row>
    <row r="36" spans="2:12" x14ac:dyDescent="0.25">
      <c r="B36" s="31" t="s">
        <v>40</v>
      </c>
      <c r="E36" s="32">
        <v>0.85822120000000002</v>
      </c>
      <c r="F36" s="32">
        <v>0.84808225473999999</v>
      </c>
      <c r="G36" s="32">
        <v>0.78740074248000003</v>
      </c>
      <c r="H36" s="32">
        <v>0.76913306114000002</v>
      </c>
      <c r="J36" s="32">
        <f t="shared" si="1"/>
        <v>-1.0138945260000032E-2</v>
      </c>
      <c r="K36" s="32">
        <f t="shared" si="1"/>
        <v>-6.0681512259999959E-2</v>
      </c>
      <c r="L36" s="32">
        <f t="shared" si="1"/>
        <v>-1.8267681340000008E-2</v>
      </c>
    </row>
    <row r="37" spans="2:12" x14ac:dyDescent="0.25">
      <c r="B37" s="31" t="s">
        <v>41</v>
      </c>
      <c r="E37" s="32">
        <v>1.7515083425</v>
      </c>
      <c r="F37" s="32">
        <v>1.731690647</v>
      </c>
      <c r="G37" s="32">
        <v>1.8647197606000001</v>
      </c>
      <c r="H37" s="32">
        <v>1.8775569644000001</v>
      </c>
      <c r="J37" s="32">
        <f t="shared" si="1"/>
        <v>-1.981769550000001E-2</v>
      </c>
      <c r="K37" s="32">
        <f t="shared" si="1"/>
        <v>0.13302911360000014</v>
      </c>
      <c r="L37" s="32">
        <f t="shared" si="1"/>
        <v>1.2837203799999974E-2</v>
      </c>
    </row>
    <row r="38" spans="2:12" x14ac:dyDescent="0.25">
      <c r="B38" s="31" t="s">
        <v>58</v>
      </c>
      <c r="E38" s="32">
        <v>0.27949991781</v>
      </c>
      <c r="F38" s="32">
        <v>0.26856951592</v>
      </c>
      <c r="G38" s="32">
        <v>0.28558444659999999</v>
      </c>
      <c r="H38" s="32">
        <v>0.28582309555000002</v>
      </c>
      <c r="J38" s="32">
        <f t="shared" si="1"/>
        <v>-1.0930401889999997E-2</v>
      </c>
      <c r="K38" s="32">
        <f t="shared" si="1"/>
        <v>1.7014930679999984E-2</v>
      </c>
      <c r="L38" s="32">
        <f t="shared" si="1"/>
        <v>2.3864895000003106E-4</v>
      </c>
    </row>
    <row r="39" spans="2:12" x14ac:dyDescent="0.25">
      <c r="B39" s="31"/>
      <c r="E39" s="27"/>
      <c r="F39" s="27"/>
      <c r="G39" s="27"/>
      <c r="H39" s="27"/>
      <c r="J39" s="32"/>
      <c r="K39" s="32"/>
      <c r="L39" s="32"/>
    </row>
    <row r="40" spans="2:12" x14ac:dyDescent="0.25">
      <c r="B40" s="31" t="s">
        <v>43</v>
      </c>
      <c r="E40" s="32">
        <f>SUM(E41:E44)</f>
        <v>5.3508620484499998</v>
      </c>
      <c r="F40" s="32">
        <f>SUM(F41:F44)</f>
        <v>5.2766276201700002</v>
      </c>
      <c r="G40" s="32">
        <f>SUM(G41:G44)</f>
        <v>5.3190085125000008</v>
      </c>
      <c r="H40" s="32">
        <f>SUM(H41:H44)</f>
        <v>5.3817951327099998</v>
      </c>
      <c r="I40" s="30"/>
      <c r="J40" s="32">
        <f t="shared" ref="J40:L44" si="2">F40-E40</f>
        <v>-7.4234428279999598E-2</v>
      </c>
      <c r="K40" s="32">
        <f t="shared" si="2"/>
        <v>4.2380892330000641E-2</v>
      </c>
      <c r="L40" s="32">
        <f t="shared" si="2"/>
        <v>6.2786620209998922E-2</v>
      </c>
    </row>
    <row r="41" spans="2:12" x14ac:dyDescent="0.25">
      <c r="B41" s="31" t="s">
        <v>44</v>
      </c>
      <c r="E41" s="32">
        <v>0.71029187881</v>
      </c>
      <c r="F41" s="32">
        <v>0.69652600611000004</v>
      </c>
      <c r="G41" s="32">
        <v>0.70155328515000004</v>
      </c>
      <c r="H41" s="32">
        <v>0.70146420851000002</v>
      </c>
      <c r="I41" s="30"/>
      <c r="J41" s="32">
        <f t="shared" si="2"/>
        <v>-1.3765872699999959E-2</v>
      </c>
      <c r="K41" s="32">
        <f t="shared" si="2"/>
        <v>5.0272790399999989E-3</v>
      </c>
      <c r="L41" s="32">
        <f t="shared" si="2"/>
        <v>-8.9076640000018692E-5</v>
      </c>
    </row>
    <row r="42" spans="2:12" x14ac:dyDescent="0.25">
      <c r="B42" s="31" t="s">
        <v>45</v>
      </c>
      <c r="E42" s="32">
        <v>3.1831543781999998</v>
      </c>
      <c r="F42" s="32">
        <v>3.2348831847000001</v>
      </c>
      <c r="G42" s="32">
        <v>3.2955568134000002</v>
      </c>
      <c r="H42" s="32">
        <v>3.3553912459999999</v>
      </c>
      <c r="I42" s="30"/>
      <c r="J42" s="32">
        <f t="shared" si="2"/>
        <v>5.1728806500000335E-2</v>
      </c>
      <c r="K42" s="32">
        <f t="shared" si="2"/>
        <v>6.0673628700000037E-2</v>
      </c>
      <c r="L42" s="32">
        <f t="shared" si="2"/>
        <v>5.9834432599999765E-2</v>
      </c>
    </row>
    <row r="43" spans="2:12" x14ac:dyDescent="0.25">
      <c r="B43" s="31" t="s">
        <v>46</v>
      </c>
      <c r="E43" s="32">
        <v>1.0292200718</v>
      </c>
      <c r="F43" s="32">
        <v>0.92420220444000001</v>
      </c>
      <c r="G43" s="32">
        <v>0.90841527583000004</v>
      </c>
      <c r="H43" s="32">
        <v>0.90233059174999997</v>
      </c>
      <c r="I43" s="30"/>
      <c r="J43" s="32">
        <f t="shared" si="2"/>
        <v>-0.10501786735999996</v>
      </c>
      <c r="K43" s="32">
        <f t="shared" si="2"/>
        <v>-1.5786928609999973E-2</v>
      </c>
      <c r="L43" s="32">
        <f t="shared" si="2"/>
        <v>-6.084684080000069E-3</v>
      </c>
    </row>
    <row r="44" spans="2:12" x14ac:dyDescent="0.25">
      <c r="B44" s="31" t="s">
        <v>47</v>
      </c>
      <c r="E44" s="32">
        <v>0.42819571964000003</v>
      </c>
      <c r="F44" s="32">
        <v>0.42101622492000002</v>
      </c>
      <c r="G44" s="32">
        <v>0.41348313811999998</v>
      </c>
      <c r="H44" s="32">
        <v>0.42260908645</v>
      </c>
      <c r="I44" s="30"/>
      <c r="J44" s="32">
        <f t="shared" si="2"/>
        <v>-7.1794947200000125E-3</v>
      </c>
      <c r="K44" s="32">
        <f t="shared" si="2"/>
        <v>-7.5330868000000328E-3</v>
      </c>
      <c r="L44" s="32">
        <f t="shared" si="2"/>
        <v>9.1259483300000221E-3</v>
      </c>
    </row>
    <row r="45" spans="2:12" x14ac:dyDescent="0.25">
      <c r="B45" s="31"/>
      <c r="E45" s="32"/>
      <c r="F45" s="32"/>
      <c r="G45" s="32"/>
      <c r="H45" s="32"/>
      <c r="I45" s="30"/>
      <c r="J45" s="32"/>
      <c r="K45" s="32"/>
      <c r="L45" s="32"/>
    </row>
    <row r="46" spans="2:12" x14ac:dyDescent="0.25">
      <c r="B46" s="31" t="s">
        <v>48</v>
      </c>
      <c r="E46" s="27">
        <f>SUM(E47:E49)</f>
        <v>3.0619061589200003</v>
      </c>
      <c r="F46" s="27">
        <f>SUM(F47:F49)</f>
        <v>3.1432321916100001</v>
      </c>
      <c r="G46" s="27">
        <f>SUM(G47:G49)</f>
        <v>3.0503061815699999</v>
      </c>
      <c r="H46" s="27">
        <f>SUM(H47:H49)</f>
        <v>2.9213394324399999</v>
      </c>
      <c r="J46" s="32">
        <f t="shared" ref="J46:L49" si="3">F46-E46</f>
        <v>8.1326032689999828E-2</v>
      </c>
      <c r="K46" s="32">
        <f t="shared" si="3"/>
        <v>-9.2926010040000229E-2</v>
      </c>
      <c r="L46" s="32">
        <f t="shared" si="3"/>
        <v>-0.12896674912999995</v>
      </c>
    </row>
    <row r="47" spans="2:12" x14ac:dyDescent="0.25">
      <c r="B47" s="31" t="s">
        <v>49</v>
      </c>
      <c r="E47" s="32">
        <v>1.9577091781</v>
      </c>
      <c r="F47" s="32">
        <v>2.0064891313</v>
      </c>
      <c r="G47" s="32">
        <v>1.9923885728999999</v>
      </c>
      <c r="H47" s="32">
        <v>1.9211752388000001</v>
      </c>
      <c r="J47" s="32">
        <f t="shared" si="3"/>
        <v>4.8779953199999948E-2</v>
      </c>
      <c r="K47" s="32">
        <f t="shared" si="3"/>
        <v>-1.4100558400000018E-2</v>
      </c>
      <c r="L47" s="32">
        <f t="shared" si="3"/>
        <v>-7.1213334099999859E-2</v>
      </c>
    </row>
    <row r="48" spans="2:12" x14ac:dyDescent="0.25">
      <c r="B48" s="31" t="s">
        <v>50</v>
      </c>
      <c r="E48" s="32">
        <v>0.92537488492999997</v>
      </c>
      <c r="F48" s="32">
        <v>0.98198033359000003</v>
      </c>
      <c r="G48" s="32">
        <v>0.91216140754999997</v>
      </c>
      <c r="H48" s="32">
        <v>0.86584426287000005</v>
      </c>
      <c r="J48" s="32">
        <f t="shared" si="3"/>
        <v>5.6605448660000057E-2</v>
      </c>
      <c r="K48" s="32">
        <f t="shared" si="3"/>
        <v>-6.9818926040000062E-2</v>
      </c>
      <c r="L48" s="32">
        <f t="shared" si="3"/>
        <v>-4.6317144679999922E-2</v>
      </c>
    </row>
    <row r="49" spans="2:12" x14ac:dyDescent="0.25">
      <c r="B49" s="31" t="s">
        <v>51</v>
      </c>
      <c r="E49" s="32">
        <v>0.17882209589</v>
      </c>
      <c r="F49" s="32">
        <v>0.15476272671999999</v>
      </c>
      <c r="G49" s="32">
        <v>0.14575620112000001</v>
      </c>
      <c r="H49" s="32">
        <v>0.13431993077000001</v>
      </c>
      <c r="J49" s="32">
        <f t="shared" si="3"/>
        <v>-2.4059369170000011E-2</v>
      </c>
      <c r="K49" s="32">
        <f t="shared" si="3"/>
        <v>-9.0065255999999816E-3</v>
      </c>
      <c r="L49" s="32">
        <f t="shared" si="3"/>
        <v>-1.143627035E-2</v>
      </c>
    </row>
    <row r="50" spans="2:12" x14ac:dyDescent="0.25">
      <c r="B50" s="31"/>
      <c r="E50" s="27"/>
      <c r="F50" s="27"/>
      <c r="G50" s="27"/>
      <c r="H50" s="27"/>
      <c r="J50" s="32"/>
      <c r="K50" s="32"/>
      <c r="L50" s="32"/>
    </row>
    <row r="51" spans="2:12" x14ac:dyDescent="0.25">
      <c r="B51" s="31" t="s">
        <v>52</v>
      </c>
      <c r="E51" s="27">
        <f>E53-E27-E29-E34-E40-E46</f>
        <v>14.209845957919992</v>
      </c>
      <c r="F51" s="27">
        <f>F53-F27-F29-F34-F40-F46</f>
        <v>13.83210963826</v>
      </c>
      <c r="G51" s="27">
        <f>G53-G27-G29-G34-G40-G46</f>
        <v>13.71779403615</v>
      </c>
      <c r="H51" s="27">
        <f>H53-H27-H29-H34-H40-H46</f>
        <v>13.62136623616</v>
      </c>
      <c r="J51" s="32">
        <f>F51-E51</f>
        <v>-0.37773631965999144</v>
      </c>
      <c r="K51" s="32">
        <f>G51-F51</f>
        <v>-0.11431560211000047</v>
      </c>
      <c r="L51" s="32">
        <f>H51-G51</f>
        <v>-9.6427799989999841E-2</v>
      </c>
    </row>
    <row r="52" spans="2:12" x14ac:dyDescent="0.25">
      <c r="E52" s="27"/>
      <c r="F52" s="27"/>
      <c r="G52" s="27"/>
      <c r="H52" s="27"/>
    </row>
    <row r="53" spans="2:12" x14ac:dyDescent="0.25">
      <c r="B53" s="90" t="s">
        <v>53</v>
      </c>
      <c r="C53" s="12"/>
      <c r="D53" s="12"/>
      <c r="E53" s="91">
        <v>96.829723591999993</v>
      </c>
      <c r="F53" s="91">
        <v>97.217217442000006</v>
      </c>
      <c r="G53" s="91">
        <v>98.030953221000004</v>
      </c>
      <c r="H53" s="91">
        <v>99.760701732000001</v>
      </c>
      <c r="I53" s="12"/>
      <c r="J53" s="91">
        <f>F53-E53</f>
        <v>0.38749385000001269</v>
      </c>
      <c r="K53" s="91">
        <f>G53-F53</f>
        <v>0.81373577899999816</v>
      </c>
      <c r="L53" s="91">
        <f>H53-G53</f>
        <v>1.7297485109999968</v>
      </c>
    </row>
    <row r="54" spans="2:12" x14ac:dyDescent="0.25">
      <c r="B54" t="s">
        <v>361</v>
      </c>
    </row>
    <row r="57" spans="2:12" x14ac:dyDescent="0.25">
      <c r="B57" s="6"/>
      <c r="C57" s="6" t="s">
        <v>0</v>
      </c>
    </row>
    <row r="58" spans="2:12" x14ac:dyDescent="0.25">
      <c r="B58">
        <v>1.5</v>
      </c>
      <c r="C58">
        <v>0</v>
      </c>
    </row>
    <row r="59" spans="2:12" x14ac:dyDescent="0.25">
      <c r="B59">
        <v>1.5</v>
      </c>
      <c r="C59">
        <v>1</v>
      </c>
    </row>
  </sheetData>
  <mergeCells count="1">
    <mergeCell ref="E25:H25"/>
  </mergeCells>
  <phoneticPr fontId="0" type="noConversion"/>
  <hyperlinks>
    <hyperlink ref="A3" location="Contents!B4" display="Return to Contents"/>
  </hyperlinks>
  <pageMargins left="0.75" right="0.75" top="1" bottom="1" header="0.5" footer="0.5"/>
  <pageSetup scale="66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2:K49"/>
  <sheetViews>
    <sheetView workbookViewId="0"/>
  </sheetViews>
  <sheetFormatPr defaultRowHeight="12.5" x14ac:dyDescent="0.25"/>
  <sheetData>
    <row r="2" spans="1:1" ht="15.5" x14ac:dyDescent="0.35">
      <c r="A2" s="63" t="s">
        <v>360</v>
      </c>
    </row>
    <row r="3" spans="1:1" x14ac:dyDescent="0.25">
      <c r="A3" s="29" t="s">
        <v>32</v>
      </c>
    </row>
    <row r="25" spans="1:11" x14ac:dyDescent="0.25">
      <c r="C25" s="212" t="s">
        <v>76</v>
      </c>
      <c r="D25" s="212"/>
      <c r="E25" s="212"/>
      <c r="F25" s="212"/>
      <c r="G25" s="47"/>
      <c r="H25" s="54" t="s">
        <v>78</v>
      </c>
      <c r="I25" s="54"/>
      <c r="J25" s="54"/>
      <c r="K25" s="47"/>
    </row>
    <row r="26" spans="1:11" x14ac:dyDescent="0.25">
      <c r="A26" s="19"/>
      <c r="B26" s="12"/>
      <c r="C26" s="49">
        <v>2015</v>
      </c>
      <c r="D26" s="49">
        <v>2016</v>
      </c>
      <c r="E26" s="49">
        <v>2017</v>
      </c>
      <c r="F26" s="49">
        <v>2018</v>
      </c>
      <c r="G26" s="49"/>
      <c r="H26" s="49">
        <v>2016</v>
      </c>
      <c r="I26" s="49">
        <v>2017</v>
      </c>
      <c r="J26" s="49">
        <v>2018</v>
      </c>
      <c r="K26" s="47"/>
    </row>
    <row r="27" spans="1:11" x14ac:dyDescent="0.25">
      <c r="B27" s="4" t="s">
        <v>192</v>
      </c>
      <c r="C27" s="7">
        <v>15.123586068</v>
      </c>
      <c r="D27" s="7">
        <v>14.837390362000001</v>
      </c>
      <c r="E27" s="7">
        <v>15.167720308</v>
      </c>
      <c r="F27" s="7">
        <v>16.164785083000002</v>
      </c>
      <c r="H27" s="27">
        <f t="shared" ref="H27:H46" si="0">D27-C27</f>
        <v>-0.28619570599999911</v>
      </c>
      <c r="I27" s="27">
        <f t="shared" ref="I27:I46" si="1">E27-D27</f>
        <v>0.3303299459999991</v>
      </c>
      <c r="J27" s="27">
        <f t="shared" ref="J27:J46" si="2">F27-E27</f>
        <v>0.9970647750000019</v>
      </c>
      <c r="K27" s="27">
        <f t="shared" ref="K27:K46" si="3">SUM(H27:J27)</f>
        <v>1.0411990150000019</v>
      </c>
    </row>
    <row r="28" spans="1:11" x14ac:dyDescent="0.25">
      <c r="B28" s="4" t="s">
        <v>193</v>
      </c>
      <c r="C28" s="7">
        <v>4.5059315615999997</v>
      </c>
      <c r="D28" s="7">
        <v>4.5256855260000002</v>
      </c>
      <c r="E28" s="7">
        <v>4.7106092711000001</v>
      </c>
      <c r="F28" s="7">
        <v>4.8683554024999998</v>
      </c>
      <c r="H28" s="27">
        <f t="shared" si="0"/>
        <v>1.9753964400000434E-2</v>
      </c>
      <c r="I28" s="27">
        <f t="shared" si="1"/>
        <v>0.18492374509999987</v>
      </c>
      <c r="J28" s="27">
        <f t="shared" si="2"/>
        <v>0.15774613139999971</v>
      </c>
      <c r="K28" s="27">
        <f t="shared" si="3"/>
        <v>0.36242384090000002</v>
      </c>
    </row>
    <row r="29" spans="1:11" x14ac:dyDescent="0.25">
      <c r="B29" s="4" t="s">
        <v>196</v>
      </c>
      <c r="C29" s="7">
        <v>11.029721986</v>
      </c>
      <c r="D29" s="7">
        <v>11.240399442999999</v>
      </c>
      <c r="E29" s="7">
        <v>11.296731380000001</v>
      </c>
      <c r="F29" s="7">
        <v>11.381449769</v>
      </c>
      <c r="H29" s="27">
        <f t="shared" si="0"/>
        <v>0.21067745699999918</v>
      </c>
      <c r="I29" s="27">
        <f t="shared" si="1"/>
        <v>5.6331937000001275E-2</v>
      </c>
      <c r="J29" s="27">
        <f t="shared" si="2"/>
        <v>8.471838899999895E-2</v>
      </c>
      <c r="K29" s="27">
        <f t="shared" si="3"/>
        <v>0.35172778299999941</v>
      </c>
    </row>
    <row r="30" spans="1:11" x14ac:dyDescent="0.25">
      <c r="B30" s="4" t="s">
        <v>194</v>
      </c>
      <c r="C30" s="7">
        <v>3.1831543781999998</v>
      </c>
      <c r="D30" s="7">
        <v>3.2348831847000001</v>
      </c>
      <c r="E30" s="7">
        <v>3.2955568134000002</v>
      </c>
      <c r="F30" s="7">
        <v>3.3553912459999999</v>
      </c>
      <c r="H30" s="27">
        <f t="shared" si="0"/>
        <v>5.1728806500000335E-2</v>
      </c>
      <c r="I30" s="27">
        <f t="shared" si="1"/>
        <v>6.0673628700000037E-2</v>
      </c>
      <c r="J30" s="27">
        <f t="shared" si="2"/>
        <v>5.9834432599999765E-2</v>
      </c>
      <c r="K30" s="27">
        <f t="shared" si="3"/>
        <v>0.17223686780000014</v>
      </c>
    </row>
    <row r="31" spans="1:11" x14ac:dyDescent="0.25">
      <c r="B31" s="4" t="s">
        <v>198</v>
      </c>
      <c r="C31" s="7">
        <v>1.7515083425</v>
      </c>
      <c r="D31" s="7">
        <v>1.731690647</v>
      </c>
      <c r="E31" s="7">
        <v>1.8647197606000001</v>
      </c>
      <c r="F31" s="7">
        <v>1.8775569644000001</v>
      </c>
      <c r="H31" s="27">
        <f t="shared" si="0"/>
        <v>-1.981769550000001E-2</v>
      </c>
      <c r="I31" s="27">
        <f t="shared" si="1"/>
        <v>0.13302911360000014</v>
      </c>
      <c r="J31" s="27">
        <f t="shared" si="2"/>
        <v>1.2837203799999974E-2</v>
      </c>
      <c r="K31" s="27">
        <f t="shared" si="3"/>
        <v>0.1260486219000001</v>
      </c>
    </row>
    <row r="32" spans="1:11" x14ac:dyDescent="0.25">
      <c r="B32" s="4" t="s">
        <v>204</v>
      </c>
      <c r="C32" s="7">
        <v>0.41624702740000002</v>
      </c>
      <c r="D32" s="7">
        <v>0.39293790599</v>
      </c>
      <c r="E32" s="7">
        <v>0.40674383335999997</v>
      </c>
      <c r="F32" s="7">
        <v>0.46944442683999998</v>
      </c>
      <c r="H32" s="27">
        <f t="shared" si="0"/>
        <v>-2.3309121410000022E-2</v>
      </c>
      <c r="I32" s="27">
        <f t="shared" si="1"/>
        <v>1.3805927369999971E-2</v>
      </c>
      <c r="J32" s="27">
        <f t="shared" si="2"/>
        <v>6.2700593480000011E-2</v>
      </c>
      <c r="K32" s="27">
        <f t="shared" si="3"/>
        <v>5.3197399439999959E-2</v>
      </c>
    </row>
    <row r="33" spans="2:11" x14ac:dyDescent="0.25">
      <c r="B33" s="4" t="s">
        <v>203</v>
      </c>
      <c r="C33" s="7">
        <v>0.99025742466</v>
      </c>
      <c r="D33" s="7">
        <v>1.0181907205</v>
      </c>
      <c r="E33" s="7">
        <v>1.0046012658000001</v>
      </c>
      <c r="F33" s="7">
        <v>1.0332822758</v>
      </c>
      <c r="H33" s="27">
        <f t="shared" si="0"/>
        <v>2.7933295840000039E-2</v>
      </c>
      <c r="I33" s="27">
        <f t="shared" si="1"/>
        <v>-1.3589454699999948E-2</v>
      </c>
      <c r="J33" s="27">
        <f t="shared" si="2"/>
        <v>2.8681009999999896E-2</v>
      </c>
      <c r="K33" s="27">
        <f t="shared" si="3"/>
        <v>4.3024851139999987E-2</v>
      </c>
    </row>
    <row r="34" spans="2:11" x14ac:dyDescent="0.25">
      <c r="B34" s="4" t="s">
        <v>199</v>
      </c>
      <c r="C34" s="7">
        <v>0.73517808219000003</v>
      </c>
      <c r="D34" s="7">
        <v>0.74239094207</v>
      </c>
      <c r="E34" s="7">
        <v>0.74508896690000004</v>
      </c>
      <c r="F34" s="7">
        <v>0.74841519856000005</v>
      </c>
      <c r="H34" s="27">
        <f t="shared" si="0"/>
        <v>7.2128598799999777E-3</v>
      </c>
      <c r="I34" s="27">
        <f t="shared" si="1"/>
        <v>2.6980248300000342E-3</v>
      </c>
      <c r="J34" s="27">
        <f t="shared" si="2"/>
        <v>3.3262316600000119E-3</v>
      </c>
      <c r="K34" s="27">
        <f t="shared" si="3"/>
        <v>1.3237116370000024E-2</v>
      </c>
    </row>
    <row r="35" spans="2:11" x14ac:dyDescent="0.25">
      <c r="B35" s="4" t="s">
        <v>209</v>
      </c>
      <c r="C35" s="7">
        <v>3.4879E-2</v>
      </c>
      <c r="D35" s="7">
        <v>3.4493823010999999E-2</v>
      </c>
      <c r="E35" s="7">
        <v>3.1856231695000001E-2</v>
      </c>
      <c r="F35" s="7">
        <v>2.8652780209999999E-2</v>
      </c>
      <c r="H35" s="27">
        <f t="shared" si="0"/>
        <v>-3.8517698900000091E-4</v>
      </c>
      <c r="I35" s="27">
        <f t="shared" si="1"/>
        <v>-2.6375913159999986E-3</v>
      </c>
      <c r="J35" s="27">
        <f t="shared" si="2"/>
        <v>-3.2034514850000015E-3</v>
      </c>
      <c r="K35" s="27">
        <f t="shared" si="3"/>
        <v>-6.226219790000001E-3</v>
      </c>
    </row>
    <row r="36" spans="2:11" x14ac:dyDescent="0.25">
      <c r="B36" s="4" t="s">
        <v>200</v>
      </c>
      <c r="C36" s="7">
        <v>1.0097811739</v>
      </c>
      <c r="D36" s="7">
        <v>0.99406415484999999</v>
      </c>
      <c r="E36" s="7">
        <v>0.99876149835000005</v>
      </c>
      <c r="F36" s="7">
        <v>0.99791301851000003</v>
      </c>
      <c r="H36" s="27">
        <f t="shared" si="0"/>
        <v>-1.5717019050000003E-2</v>
      </c>
      <c r="I36" s="27">
        <f t="shared" si="1"/>
        <v>4.6973435000000618E-3</v>
      </c>
      <c r="J36" s="27">
        <f t="shared" si="2"/>
        <v>-8.4847984000002707E-4</v>
      </c>
      <c r="K36" s="27">
        <f t="shared" si="3"/>
        <v>-1.1868155389999968E-2</v>
      </c>
    </row>
    <row r="37" spans="2:11" x14ac:dyDescent="0.25">
      <c r="B37" s="4" t="s">
        <v>210</v>
      </c>
      <c r="C37" s="7">
        <v>1.9577091781</v>
      </c>
      <c r="D37" s="7">
        <v>2.0064891313</v>
      </c>
      <c r="E37" s="7">
        <v>1.9923885728999999</v>
      </c>
      <c r="F37" s="7">
        <v>1.9211752388000001</v>
      </c>
      <c r="H37" s="27">
        <f t="shared" si="0"/>
        <v>4.8779953199999948E-2</v>
      </c>
      <c r="I37" s="27">
        <f t="shared" si="1"/>
        <v>-1.4100558400000018E-2</v>
      </c>
      <c r="J37" s="27">
        <f t="shared" si="2"/>
        <v>-7.1213334099999859E-2</v>
      </c>
      <c r="K37" s="27">
        <f t="shared" si="3"/>
        <v>-3.6533939299999929E-2</v>
      </c>
    </row>
    <row r="38" spans="2:11" x14ac:dyDescent="0.25">
      <c r="B38" s="4" t="s">
        <v>201</v>
      </c>
      <c r="C38" s="7">
        <v>0.17882209589</v>
      </c>
      <c r="D38" s="7">
        <v>0.15476272671999999</v>
      </c>
      <c r="E38" s="7">
        <v>0.14575620112000001</v>
      </c>
      <c r="F38" s="7">
        <v>0.13431993077000001</v>
      </c>
      <c r="H38" s="27">
        <f t="shared" si="0"/>
        <v>-2.4059369170000011E-2</v>
      </c>
      <c r="I38" s="27">
        <f t="shared" si="1"/>
        <v>-9.0065255999999816E-3</v>
      </c>
      <c r="J38" s="27">
        <f t="shared" si="2"/>
        <v>-1.143627035E-2</v>
      </c>
      <c r="K38" s="27">
        <f t="shared" si="3"/>
        <v>-4.4502165119999992E-2</v>
      </c>
    </row>
    <row r="39" spans="2:11" x14ac:dyDescent="0.25">
      <c r="B39" s="4" t="s">
        <v>205</v>
      </c>
      <c r="C39" s="7">
        <v>0.70536719177999996</v>
      </c>
      <c r="D39" s="7">
        <v>0.69097386152999996</v>
      </c>
      <c r="E39" s="7">
        <v>0.67871741633000005</v>
      </c>
      <c r="F39" s="7">
        <v>0.66011603700999999</v>
      </c>
      <c r="H39" s="27">
        <f t="shared" si="0"/>
        <v>-1.4393330250000003E-2</v>
      </c>
      <c r="I39" s="27">
        <f t="shared" si="1"/>
        <v>-1.225644519999991E-2</v>
      </c>
      <c r="J39" s="27">
        <f t="shared" si="2"/>
        <v>-1.8601379320000055E-2</v>
      </c>
      <c r="K39" s="27">
        <f t="shared" si="3"/>
        <v>-4.5251154769999968E-2</v>
      </c>
    </row>
    <row r="40" spans="2:11" x14ac:dyDescent="0.25">
      <c r="B40" s="4" t="s">
        <v>197</v>
      </c>
      <c r="C40" s="7">
        <v>0.35269502740000003</v>
      </c>
      <c r="D40" s="7">
        <v>0.32241535187999998</v>
      </c>
      <c r="E40" s="7">
        <v>0.31649729056999998</v>
      </c>
      <c r="F40" s="7">
        <v>0.30280423529</v>
      </c>
      <c r="H40" s="27">
        <f t="shared" si="0"/>
        <v>-3.0279675520000049E-2</v>
      </c>
      <c r="I40" s="27">
        <f t="shared" si="1"/>
        <v>-5.9180613100000001E-3</v>
      </c>
      <c r="J40" s="27">
        <f t="shared" si="2"/>
        <v>-1.3693055279999977E-2</v>
      </c>
      <c r="K40" s="27">
        <f t="shared" si="3"/>
        <v>-4.9890792110000026E-2</v>
      </c>
    </row>
    <row r="41" spans="2:11" x14ac:dyDescent="0.25">
      <c r="B41" s="4" t="s">
        <v>302</v>
      </c>
      <c r="C41" s="7">
        <v>0.26100813698999997</v>
      </c>
      <c r="D41" s="7">
        <v>0.25739596085999999</v>
      </c>
      <c r="E41" s="7">
        <v>0.25247352696000003</v>
      </c>
      <c r="F41" s="7">
        <v>0.20252747583</v>
      </c>
      <c r="H41" s="27">
        <f t="shared" si="0"/>
        <v>-3.6121761299999777E-3</v>
      </c>
      <c r="I41" s="27">
        <f t="shared" si="1"/>
        <v>-4.9224338999999673E-3</v>
      </c>
      <c r="J41" s="27">
        <f t="shared" si="2"/>
        <v>-4.994605113000003E-2</v>
      </c>
      <c r="K41" s="27">
        <f t="shared" si="3"/>
        <v>-5.8480661159999975E-2</v>
      </c>
    </row>
    <row r="42" spans="2:11" x14ac:dyDescent="0.25">
      <c r="B42" s="20" t="s">
        <v>207</v>
      </c>
      <c r="C42" s="115">
        <v>0.92537488492999997</v>
      </c>
      <c r="D42" s="115">
        <v>0.98198033359000003</v>
      </c>
      <c r="E42" s="115">
        <v>0.91216140754999997</v>
      </c>
      <c r="F42" s="115">
        <v>0.86584426287000005</v>
      </c>
      <c r="G42" s="19"/>
      <c r="H42" s="116">
        <f t="shared" si="0"/>
        <v>5.6605448660000057E-2</v>
      </c>
      <c r="I42" s="116">
        <f t="shared" si="1"/>
        <v>-6.9818926040000062E-2</v>
      </c>
      <c r="J42" s="116">
        <f t="shared" si="2"/>
        <v>-4.6317144679999922E-2</v>
      </c>
      <c r="K42" s="27">
        <f t="shared" si="3"/>
        <v>-5.9530622059999927E-2</v>
      </c>
    </row>
    <row r="43" spans="2:11" x14ac:dyDescent="0.25">
      <c r="B43" s="4" t="s">
        <v>206</v>
      </c>
      <c r="C43" s="7">
        <v>0.85822120000000002</v>
      </c>
      <c r="D43" s="7">
        <v>0.84808225473999999</v>
      </c>
      <c r="E43" s="7">
        <v>0.78740074248000003</v>
      </c>
      <c r="F43" s="7">
        <v>0.76913306114000002</v>
      </c>
      <c r="H43" s="27">
        <f t="shared" si="0"/>
        <v>-1.0138945260000032E-2</v>
      </c>
      <c r="I43" s="27">
        <f t="shared" si="1"/>
        <v>-6.0681512259999959E-2</v>
      </c>
      <c r="J43" s="27">
        <f t="shared" si="2"/>
        <v>-1.8267681340000008E-2</v>
      </c>
      <c r="K43" s="27">
        <f t="shared" si="3"/>
        <v>-8.9088138859999999E-2</v>
      </c>
    </row>
    <row r="44" spans="2:11" x14ac:dyDescent="0.25">
      <c r="B44" s="4" t="s">
        <v>195</v>
      </c>
      <c r="C44" s="7">
        <v>1.0292200718</v>
      </c>
      <c r="D44" s="7">
        <v>0.92420220444000001</v>
      </c>
      <c r="E44" s="7">
        <v>0.90841527583000004</v>
      </c>
      <c r="F44" s="7">
        <v>0.90233059174999997</v>
      </c>
      <c r="H44" s="27">
        <f t="shared" si="0"/>
        <v>-0.10501786735999996</v>
      </c>
      <c r="I44" s="27">
        <f t="shared" si="1"/>
        <v>-1.5786928609999973E-2</v>
      </c>
      <c r="J44" s="27">
        <f t="shared" si="2"/>
        <v>-6.084684080000069E-3</v>
      </c>
      <c r="K44" s="27">
        <f t="shared" si="3"/>
        <v>-0.12688948005</v>
      </c>
    </row>
    <row r="45" spans="2:11" x14ac:dyDescent="0.25">
      <c r="B45" s="20" t="s">
        <v>208</v>
      </c>
      <c r="C45" s="115">
        <v>2.6246649178000001</v>
      </c>
      <c r="D45" s="115">
        <v>2.4940562623</v>
      </c>
      <c r="E45" s="115">
        <v>2.2793745109999999</v>
      </c>
      <c r="F45" s="115">
        <v>2.2761747310999998</v>
      </c>
      <c r="G45" s="19"/>
      <c r="H45" s="116">
        <f t="shared" si="0"/>
        <v>-0.13060865550000011</v>
      </c>
      <c r="I45" s="116">
        <f t="shared" si="1"/>
        <v>-0.21468175130000011</v>
      </c>
      <c r="J45" s="116">
        <f t="shared" si="2"/>
        <v>-3.1997799000000882E-3</v>
      </c>
      <c r="K45" s="27">
        <f t="shared" si="3"/>
        <v>-0.34849018670000032</v>
      </c>
    </row>
    <row r="46" spans="2:11" x14ac:dyDescent="0.25">
      <c r="B46" s="6" t="s">
        <v>26</v>
      </c>
      <c r="C46" s="85">
        <v>5.1676419178000002</v>
      </c>
      <c r="D46" s="85">
        <v>4.8555322403999996</v>
      </c>
      <c r="E46" s="85">
        <v>4.7078556608</v>
      </c>
      <c r="F46" s="85">
        <v>4.6496078618999999</v>
      </c>
      <c r="G46" s="12"/>
      <c r="H46" s="87">
        <f t="shared" si="0"/>
        <v>-0.31210967740000051</v>
      </c>
      <c r="I46" s="87">
        <f t="shared" si="1"/>
        <v>-0.14767657959999969</v>
      </c>
      <c r="J46" s="87">
        <f t="shared" si="2"/>
        <v>-5.8247798900000092E-2</v>
      </c>
      <c r="K46" s="27">
        <f t="shared" si="3"/>
        <v>-0.51803405590000029</v>
      </c>
    </row>
    <row r="47" spans="2:11" x14ac:dyDescent="0.25">
      <c r="B47" s="20" t="s">
        <v>52</v>
      </c>
      <c r="C47" s="115">
        <f>C48-SUM(C27:C46)</f>
        <v>5.9547784920600009</v>
      </c>
      <c r="D47" s="115">
        <f>D48-SUM(D27:D46)</f>
        <v>5.9098264241189895</v>
      </c>
      <c r="E47" s="115">
        <f>E48-SUM(E27:E46)</f>
        <v>5.9758192152549938</v>
      </c>
      <c r="F47" s="115">
        <f>F48-SUM(F27:F46)</f>
        <v>5.938499316719998</v>
      </c>
      <c r="G47" s="19"/>
      <c r="H47" s="116">
        <f t="shared" ref="H47:J48" si="4">D47-C47</f>
        <v>-4.4952067941011364E-2</v>
      </c>
      <c r="I47" s="116">
        <f t="shared" si="4"/>
        <v>6.5992791136004314E-2</v>
      </c>
      <c r="J47" s="116">
        <f t="shared" si="4"/>
        <v>-3.7319898534995843E-2</v>
      </c>
      <c r="K47" s="27"/>
    </row>
    <row r="48" spans="2:11" x14ac:dyDescent="0.25">
      <c r="B48" s="6" t="s">
        <v>111</v>
      </c>
      <c r="C48" s="85">
        <v>58.795748158999999</v>
      </c>
      <c r="D48" s="85">
        <v>58.197843460999998</v>
      </c>
      <c r="E48" s="85">
        <v>58.479249150000001</v>
      </c>
      <c r="F48" s="85">
        <v>59.547778907999998</v>
      </c>
      <c r="G48" s="12"/>
      <c r="H48" s="87">
        <f t="shared" si="4"/>
        <v>-0.59790469800000068</v>
      </c>
      <c r="I48" s="87">
        <f t="shared" si="4"/>
        <v>0.28140568900000318</v>
      </c>
      <c r="J48" s="87">
        <f t="shared" si="4"/>
        <v>1.0685297579999968</v>
      </c>
      <c r="K48" s="27"/>
    </row>
    <row r="49" spans="2:2" x14ac:dyDescent="0.25">
      <c r="B49" t="s">
        <v>361</v>
      </c>
    </row>
  </sheetData>
  <sortState ref="B27:K46">
    <sortCondition descending="1" ref="K27:K46"/>
    <sortCondition ref="B27:B46"/>
  </sortState>
  <mergeCells count="1">
    <mergeCell ref="C25:F25"/>
  </mergeCells>
  <phoneticPr fontId="0" type="noConversion"/>
  <hyperlinks>
    <hyperlink ref="A3" location="Contents!B4" display="Return to Contents"/>
  </hyperlinks>
  <pageMargins left="0.75" right="0.75" top="1" bottom="1" header="0.5" footer="0.5"/>
  <pageSetup scale="89" fitToHeight="2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2:J56"/>
  <sheetViews>
    <sheetView workbookViewId="0"/>
  </sheetViews>
  <sheetFormatPr defaultRowHeight="12.5" x14ac:dyDescent="0.25"/>
  <sheetData>
    <row r="2" spans="1:1" ht="15.5" x14ac:dyDescent="0.35">
      <c r="A2" s="63" t="s">
        <v>360</v>
      </c>
    </row>
    <row r="3" spans="1:1" x14ac:dyDescent="0.25">
      <c r="A3" s="29" t="s">
        <v>32</v>
      </c>
    </row>
    <row r="25" spans="1:9" x14ac:dyDescent="0.25">
      <c r="A25" s="4"/>
      <c r="B25" s="4"/>
      <c r="C25" s="4" t="s">
        <v>29</v>
      </c>
      <c r="D25" s="4" t="s">
        <v>25</v>
      </c>
      <c r="E25" s="4" t="s">
        <v>3</v>
      </c>
      <c r="G25" s="213" t="s">
        <v>65</v>
      </c>
      <c r="H25" s="213"/>
      <c r="I25" s="213"/>
    </row>
    <row r="26" spans="1:9" x14ac:dyDescent="0.25">
      <c r="A26" s="4"/>
      <c r="B26" s="4"/>
      <c r="C26" s="4" t="s">
        <v>24</v>
      </c>
      <c r="D26" s="4" t="s">
        <v>28</v>
      </c>
      <c r="E26" s="4" t="s">
        <v>8</v>
      </c>
      <c r="G26" s="26" t="s">
        <v>29</v>
      </c>
      <c r="H26" s="26" t="s">
        <v>25</v>
      </c>
      <c r="I26" s="26" t="s">
        <v>3</v>
      </c>
    </row>
    <row r="27" spans="1:9" x14ac:dyDescent="0.25">
      <c r="A27" s="6" t="s">
        <v>30</v>
      </c>
      <c r="B27" s="6" t="s">
        <v>121</v>
      </c>
      <c r="C27" s="210" t="s">
        <v>63</v>
      </c>
      <c r="D27" s="210"/>
      <c r="E27" s="46" t="s">
        <v>64</v>
      </c>
      <c r="F27" s="12"/>
      <c r="G27" s="6" t="s">
        <v>24</v>
      </c>
      <c r="H27" s="6" t="s">
        <v>28</v>
      </c>
      <c r="I27" s="6" t="s">
        <v>8</v>
      </c>
    </row>
    <row r="28" spans="1:9" x14ac:dyDescent="0.25">
      <c r="A28" s="4" t="s">
        <v>366</v>
      </c>
      <c r="B28" s="123">
        <v>41275</v>
      </c>
      <c r="C28" s="7">
        <v>53.536449724999997</v>
      </c>
      <c r="D28" s="7">
        <v>91.167427353999997</v>
      </c>
      <c r="E28" s="7">
        <v>94.325800000000001</v>
      </c>
      <c r="G28" s="41"/>
      <c r="H28" s="41"/>
      <c r="I28" s="41"/>
    </row>
    <row r="29" spans="1:9" x14ac:dyDescent="0.25">
      <c r="A29" s="4" t="s">
        <v>367</v>
      </c>
      <c r="B29" s="124">
        <v>41365</v>
      </c>
      <c r="C29" s="7">
        <v>54.174579627999996</v>
      </c>
      <c r="D29" s="7">
        <v>91.851533747000005</v>
      </c>
      <c r="E29" s="7">
        <v>94.049093749999997</v>
      </c>
      <c r="G29" s="41"/>
      <c r="H29" s="41"/>
      <c r="I29" s="41"/>
    </row>
    <row r="30" spans="1:9" x14ac:dyDescent="0.25">
      <c r="A30" s="4" t="s">
        <v>368</v>
      </c>
      <c r="B30" s="124">
        <v>41456</v>
      </c>
      <c r="C30" s="7">
        <v>55.061020433000003</v>
      </c>
      <c r="D30" s="7">
        <v>93.036322092000006</v>
      </c>
      <c r="E30" s="7">
        <v>105.83074999999999</v>
      </c>
      <c r="G30" s="41"/>
      <c r="H30" s="41"/>
      <c r="I30" s="41"/>
    </row>
    <row r="31" spans="1:9" x14ac:dyDescent="0.25">
      <c r="A31" s="4" t="s">
        <v>369</v>
      </c>
      <c r="B31" s="124">
        <v>41548</v>
      </c>
      <c r="C31" s="7">
        <v>55.894061153999999</v>
      </c>
      <c r="D31" s="7">
        <v>93.217316842000002</v>
      </c>
      <c r="E31" s="7">
        <v>97.496546875000007</v>
      </c>
      <c r="G31" s="41"/>
      <c r="H31" s="41"/>
      <c r="I31" s="41"/>
    </row>
    <row r="32" spans="1:9" x14ac:dyDescent="0.25">
      <c r="A32" s="4" t="s">
        <v>370</v>
      </c>
      <c r="B32" s="124">
        <v>41640</v>
      </c>
      <c r="C32" s="7">
        <v>55.832797691000003</v>
      </c>
      <c r="D32" s="7">
        <v>92.872456141000001</v>
      </c>
      <c r="E32" s="7">
        <v>98.678098360999996</v>
      </c>
      <c r="G32" s="38">
        <f>C32-C28</f>
        <v>2.2963479660000061</v>
      </c>
      <c r="H32" s="38">
        <f>D32-D28</f>
        <v>1.7050287870000034</v>
      </c>
      <c r="I32" s="38">
        <f>E32-E28</f>
        <v>4.3522983609999955</v>
      </c>
    </row>
    <row r="33" spans="1:10" x14ac:dyDescent="0.25">
      <c r="A33" s="4" t="s">
        <v>371</v>
      </c>
      <c r="B33" s="124">
        <v>41730</v>
      </c>
      <c r="C33" s="7">
        <v>56.802195955000002</v>
      </c>
      <c r="D33" s="7">
        <v>92.945229963000003</v>
      </c>
      <c r="E33" s="7">
        <v>103.34666667</v>
      </c>
      <c r="G33" s="38">
        <f t="shared" ref="G33:G51" si="0">C33-C29</f>
        <v>2.6276163270000055</v>
      </c>
      <c r="H33" s="38">
        <f t="shared" ref="H33:H51" si="1">D33-D29</f>
        <v>1.0936962159999979</v>
      </c>
      <c r="I33" s="38">
        <f t="shared" ref="I33:I51" si="2">E33-E29</f>
        <v>9.2975729200000075</v>
      </c>
    </row>
    <row r="34" spans="1:10" x14ac:dyDescent="0.25">
      <c r="A34" s="4" t="s">
        <v>372</v>
      </c>
      <c r="B34" s="124">
        <v>41821</v>
      </c>
      <c r="C34" s="7">
        <v>57.423574254000002</v>
      </c>
      <c r="D34" s="7">
        <v>93.985852453000007</v>
      </c>
      <c r="E34" s="7">
        <v>97.869109374999994</v>
      </c>
      <c r="G34" s="38">
        <f t="shared" si="0"/>
        <v>2.3625538209999988</v>
      </c>
      <c r="H34" s="38">
        <f t="shared" si="1"/>
        <v>0.94953036100000077</v>
      </c>
      <c r="I34" s="38">
        <f t="shared" si="2"/>
        <v>-7.9616406250000011</v>
      </c>
      <c r="J34" t="s">
        <v>168</v>
      </c>
    </row>
    <row r="35" spans="1:10" x14ac:dyDescent="0.25">
      <c r="A35" s="4" t="s">
        <v>373</v>
      </c>
      <c r="B35" s="124">
        <v>41913</v>
      </c>
      <c r="C35" s="7">
        <v>58.669676477000003</v>
      </c>
      <c r="D35" s="7">
        <v>94.590933238000005</v>
      </c>
      <c r="E35" s="7">
        <v>73.210968750000006</v>
      </c>
      <c r="G35" s="38">
        <f t="shared" si="0"/>
        <v>2.7756153230000038</v>
      </c>
      <c r="H35" s="38">
        <f t="shared" si="1"/>
        <v>1.3736163960000027</v>
      </c>
      <c r="I35" s="38">
        <f t="shared" si="2"/>
        <v>-24.285578125000001</v>
      </c>
    </row>
    <row r="36" spans="1:10" x14ac:dyDescent="0.25">
      <c r="A36" s="4" t="s">
        <v>374</v>
      </c>
      <c r="B36" s="124">
        <v>42005</v>
      </c>
      <c r="C36" s="7">
        <v>58.453621707000003</v>
      </c>
      <c r="D36" s="7">
        <v>94.057179778999995</v>
      </c>
      <c r="E36" s="7">
        <v>48.484295082000003</v>
      </c>
      <c r="G36" s="38">
        <f t="shared" si="0"/>
        <v>2.6208240160000003</v>
      </c>
      <c r="H36" s="38">
        <f t="shared" si="1"/>
        <v>1.1847236379999941</v>
      </c>
      <c r="I36" s="38">
        <f t="shared" si="2"/>
        <v>-50.193803278999994</v>
      </c>
    </row>
    <row r="37" spans="1:10" x14ac:dyDescent="0.25">
      <c r="A37" s="4" t="s">
        <v>375</v>
      </c>
      <c r="B37" s="124">
        <v>42095</v>
      </c>
      <c r="C37" s="7">
        <v>58.498679959</v>
      </c>
      <c r="D37" s="7">
        <v>94.595104372999998</v>
      </c>
      <c r="E37" s="7">
        <v>57.854460316999997</v>
      </c>
      <c r="G37" s="38">
        <f t="shared" si="0"/>
        <v>1.6964840039999984</v>
      </c>
      <c r="H37" s="38">
        <f t="shared" si="1"/>
        <v>1.6498744099999954</v>
      </c>
      <c r="I37" s="38">
        <f t="shared" si="2"/>
        <v>-45.492206353000007</v>
      </c>
    </row>
    <row r="38" spans="1:10" x14ac:dyDescent="0.25">
      <c r="A38" s="4" t="s">
        <v>376</v>
      </c>
      <c r="B38" s="124">
        <v>42186</v>
      </c>
      <c r="C38" s="7">
        <v>58.994774317000001</v>
      </c>
      <c r="D38" s="7">
        <v>96.034932707999999</v>
      </c>
      <c r="E38" s="7">
        <v>46.553676922999998</v>
      </c>
      <c r="G38" s="38">
        <f t="shared" si="0"/>
        <v>1.5712000629999991</v>
      </c>
      <c r="H38" s="38">
        <f t="shared" si="1"/>
        <v>2.0490802549999927</v>
      </c>
      <c r="I38" s="38">
        <f t="shared" si="2"/>
        <v>-51.315432451999996</v>
      </c>
    </row>
    <row r="39" spans="1:10" x14ac:dyDescent="0.25">
      <c r="A39" s="4" t="s">
        <v>377</v>
      </c>
      <c r="B39" s="124">
        <v>42278</v>
      </c>
      <c r="C39" s="7">
        <v>59.225250119999998</v>
      </c>
      <c r="D39" s="7">
        <v>95.526807508000005</v>
      </c>
      <c r="E39" s="7">
        <v>41.9363125</v>
      </c>
      <c r="G39" s="38">
        <f t="shared" si="0"/>
        <v>0.55557364299999534</v>
      </c>
      <c r="H39" s="38">
        <f t="shared" si="1"/>
        <v>0.93587426999999934</v>
      </c>
      <c r="I39" s="38">
        <f t="shared" si="2"/>
        <v>-31.274656250000007</v>
      </c>
    </row>
    <row r="40" spans="1:10" x14ac:dyDescent="0.25">
      <c r="A40" s="4" t="s">
        <v>378</v>
      </c>
      <c r="B40" s="124">
        <v>42370</v>
      </c>
      <c r="C40" s="7">
        <v>58.508242992</v>
      </c>
      <c r="D40" s="7">
        <v>95.360327831999996</v>
      </c>
      <c r="E40" s="7">
        <v>33.351262294999998</v>
      </c>
      <c r="G40" s="38">
        <f t="shared" si="0"/>
        <v>5.4621284999996078E-2</v>
      </c>
      <c r="H40" s="38">
        <f t="shared" si="1"/>
        <v>1.303148053000001</v>
      </c>
      <c r="I40" s="38">
        <f t="shared" si="2"/>
        <v>-15.133032787000005</v>
      </c>
    </row>
    <row r="41" spans="1:10" x14ac:dyDescent="0.25">
      <c r="A41" s="4" t="s">
        <v>379</v>
      </c>
      <c r="B41" s="124">
        <v>42461</v>
      </c>
      <c r="C41" s="7">
        <v>57.708725993999998</v>
      </c>
      <c r="D41" s="7">
        <v>96.087232920999995</v>
      </c>
      <c r="E41" s="7">
        <v>45.46</v>
      </c>
      <c r="G41" s="38">
        <f t="shared" si="0"/>
        <v>-0.78995396500000226</v>
      </c>
      <c r="H41" s="38">
        <f t="shared" si="1"/>
        <v>1.4921285479999966</v>
      </c>
      <c r="I41" s="38">
        <f t="shared" si="2"/>
        <v>-12.394460316999997</v>
      </c>
    </row>
    <row r="42" spans="1:10" x14ac:dyDescent="0.25">
      <c r="A42" s="4" t="s">
        <v>380</v>
      </c>
      <c r="B42" s="124">
        <v>42552</v>
      </c>
      <c r="C42" s="7">
        <v>57.978004562999999</v>
      </c>
      <c r="D42" s="7">
        <v>97.460478365</v>
      </c>
      <c r="E42" s="7">
        <v>44.851468750000002</v>
      </c>
      <c r="G42" s="38">
        <f t="shared" si="0"/>
        <v>-1.016769754000002</v>
      </c>
      <c r="H42" s="38">
        <f t="shared" si="1"/>
        <v>1.4255456570000007</v>
      </c>
      <c r="I42" s="38">
        <f t="shared" si="2"/>
        <v>-1.7022081729999954</v>
      </c>
    </row>
    <row r="43" spans="1:10" x14ac:dyDescent="0.25">
      <c r="A43" s="4" t="s">
        <v>381</v>
      </c>
      <c r="B43" s="124">
        <v>42644</v>
      </c>
      <c r="C43" s="7">
        <v>58.594457708</v>
      </c>
      <c r="D43" s="7">
        <v>96.940833552000001</v>
      </c>
      <c r="E43" s="7">
        <v>49.179625000000001</v>
      </c>
      <c r="G43" s="38">
        <f t="shared" si="0"/>
        <v>-0.63079241199999814</v>
      </c>
      <c r="H43" s="38">
        <f t="shared" si="1"/>
        <v>1.4140260439999963</v>
      </c>
      <c r="I43" s="38">
        <f t="shared" si="2"/>
        <v>7.2433125000000018</v>
      </c>
    </row>
    <row r="44" spans="1:10" x14ac:dyDescent="0.25">
      <c r="A44" s="4" t="s">
        <v>382</v>
      </c>
      <c r="B44" s="124">
        <v>42736</v>
      </c>
      <c r="C44" s="7">
        <v>57.706747063000002</v>
      </c>
      <c r="D44" s="7">
        <v>96.983636528999995</v>
      </c>
      <c r="E44" s="7">
        <v>52.83</v>
      </c>
      <c r="G44" s="38">
        <f t="shared" si="0"/>
        <v>-0.80149592899999789</v>
      </c>
      <c r="H44" s="38">
        <f t="shared" si="1"/>
        <v>1.6233086969999988</v>
      </c>
      <c r="I44" s="38">
        <f t="shared" si="2"/>
        <v>19.478737705</v>
      </c>
    </row>
    <row r="45" spans="1:10" x14ac:dyDescent="0.25">
      <c r="A45" s="4" t="s">
        <v>383</v>
      </c>
      <c r="B45" s="124">
        <v>42826</v>
      </c>
      <c r="C45" s="7">
        <v>58.329605641999997</v>
      </c>
      <c r="D45" s="7">
        <v>97.723528970999993</v>
      </c>
      <c r="E45" s="7">
        <v>53</v>
      </c>
      <c r="G45" s="38">
        <f t="shared" si="0"/>
        <v>0.62087964799999895</v>
      </c>
      <c r="H45" s="38">
        <f t="shared" si="1"/>
        <v>1.6362960499999986</v>
      </c>
      <c r="I45" s="38">
        <f t="shared" si="2"/>
        <v>7.5399999999999991</v>
      </c>
    </row>
    <row r="46" spans="1:10" x14ac:dyDescent="0.25">
      <c r="A46" s="4" t="s">
        <v>384</v>
      </c>
      <c r="B46" s="124">
        <v>42917</v>
      </c>
      <c r="C46" s="7">
        <v>58.734544735</v>
      </c>
      <c r="D46" s="7">
        <v>98.995585095999999</v>
      </c>
      <c r="E46" s="7">
        <v>54</v>
      </c>
      <c r="G46" s="38">
        <f t="shared" si="0"/>
        <v>0.75654017200000112</v>
      </c>
      <c r="H46" s="38">
        <f t="shared" si="1"/>
        <v>1.5351067309999991</v>
      </c>
      <c r="I46" s="38">
        <f t="shared" si="2"/>
        <v>9.1485312499999978</v>
      </c>
    </row>
    <row r="47" spans="1:10" x14ac:dyDescent="0.25">
      <c r="A47" s="4" t="s">
        <v>385</v>
      </c>
      <c r="B47" s="124">
        <v>43009</v>
      </c>
      <c r="C47" s="7">
        <v>59.127679077000003</v>
      </c>
      <c r="D47" s="7">
        <v>98.621587374000001</v>
      </c>
      <c r="E47" s="7">
        <v>54</v>
      </c>
      <c r="G47" s="38">
        <f t="shared" si="0"/>
        <v>0.53322136900000316</v>
      </c>
      <c r="H47" s="38">
        <f t="shared" si="1"/>
        <v>1.6807538219999998</v>
      </c>
      <c r="I47" s="38">
        <f t="shared" si="2"/>
        <v>4.8203749999999985</v>
      </c>
    </row>
    <row r="48" spans="1:10" x14ac:dyDescent="0.25">
      <c r="A48" s="4" t="s">
        <v>386</v>
      </c>
      <c r="B48" s="124">
        <v>43101</v>
      </c>
      <c r="C48" s="7">
        <v>58.730159952000001</v>
      </c>
      <c r="D48" s="7">
        <v>98.578322159999999</v>
      </c>
      <c r="E48" s="7">
        <v>54</v>
      </c>
      <c r="G48" s="38">
        <f t="shared" si="0"/>
        <v>1.0234128889999994</v>
      </c>
      <c r="H48" s="38">
        <f t="shared" si="1"/>
        <v>1.5946856310000044</v>
      </c>
      <c r="I48" s="38">
        <f t="shared" si="2"/>
        <v>1.1700000000000017</v>
      </c>
    </row>
    <row r="49" spans="1:9" x14ac:dyDescent="0.25">
      <c r="A49" s="4" t="s">
        <v>387</v>
      </c>
      <c r="B49" s="124">
        <v>43191</v>
      </c>
      <c r="C49" s="7">
        <v>59.537479816999998</v>
      </c>
      <c r="D49" s="7">
        <v>99.180575309999995</v>
      </c>
      <c r="E49" s="7">
        <v>55.671875</v>
      </c>
      <c r="G49" s="38">
        <f t="shared" si="0"/>
        <v>1.2078741750000006</v>
      </c>
      <c r="H49" s="38">
        <f t="shared" si="1"/>
        <v>1.4570463390000015</v>
      </c>
      <c r="I49" s="38">
        <f t="shared" si="2"/>
        <v>2.671875</v>
      </c>
    </row>
    <row r="50" spans="1:9" x14ac:dyDescent="0.25">
      <c r="A50" s="4" t="s">
        <v>388</v>
      </c>
      <c r="B50" s="124">
        <v>43282</v>
      </c>
      <c r="C50" s="7">
        <v>59.768345443999998</v>
      </c>
      <c r="D50" s="7">
        <v>100.31969019</v>
      </c>
      <c r="E50" s="7">
        <v>56.666666667000001</v>
      </c>
      <c r="G50" s="38">
        <f t="shared" si="0"/>
        <v>1.0338007089999977</v>
      </c>
      <c r="H50" s="38">
        <f t="shared" si="1"/>
        <v>1.3241050940000036</v>
      </c>
      <c r="I50" s="38">
        <f t="shared" si="2"/>
        <v>2.6666666670000012</v>
      </c>
    </row>
    <row r="51" spans="1:9" x14ac:dyDescent="0.25">
      <c r="A51" s="6" t="s">
        <v>389</v>
      </c>
      <c r="B51" s="125">
        <v>43374</v>
      </c>
      <c r="C51" s="85">
        <v>60.137244148000001</v>
      </c>
      <c r="D51" s="85">
        <v>100.07765381</v>
      </c>
      <c r="E51" s="85">
        <v>58.3125</v>
      </c>
      <c r="F51" s="12"/>
      <c r="G51" s="86">
        <f t="shared" si="0"/>
        <v>1.0095650709999973</v>
      </c>
      <c r="H51" s="86">
        <f t="shared" si="1"/>
        <v>1.4560664360000004</v>
      </c>
      <c r="I51" s="86">
        <f t="shared" si="2"/>
        <v>4.3125</v>
      </c>
    </row>
    <row r="52" spans="1:9" x14ac:dyDescent="0.25">
      <c r="A52" t="s">
        <v>361</v>
      </c>
      <c r="D52" s="7"/>
    </row>
    <row r="53" spans="1:9" x14ac:dyDescent="0.25">
      <c r="D53" s="7"/>
    </row>
    <row r="54" spans="1:9" x14ac:dyDescent="0.25">
      <c r="A54" s="6"/>
      <c r="B54" s="6" t="s">
        <v>0</v>
      </c>
    </row>
    <row r="55" spans="1:9" x14ac:dyDescent="0.25">
      <c r="A55">
        <v>12.5</v>
      </c>
      <c r="B55" s="22">
        <v>-6</v>
      </c>
    </row>
    <row r="56" spans="1:9" x14ac:dyDescent="0.25">
      <c r="A56">
        <v>12.5</v>
      </c>
      <c r="B56" s="22">
        <v>6</v>
      </c>
    </row>
  </sheetData>
  <mergeCells count="2">
    <mergeCell ref="G25:I25"/>
    <mergeCell ref="C27:D27"/>
  </mergeCells>
  <phoneticPr fontId="0" type="noConversion"/>
  <hyperlinks>
    <hyperlink ref="A3" location="Contents!B4" display="Return to Contents"/>
  </hyperlinks>
  <pageMargins left="0.75" right="0.75" top="1" bottom="1" header="0.5" footer="0.5"/>
  <pageSetup scale="89" fitToHeight="2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2:D48"/>
  <sheetViews>
    <sheetView workbookViewId="0"/>
  </sheetViews>
  <sheetFormatPr defaultRowHeight="12.5" x14ac:dyDescent="0.25"/>
  <cols>
    <col min="2" max="2" width="9.1796875" style="7"/>
  </cols>
  <sheetData>
    <row r="2" spans="1:1" ht="15.5" x14ac:dyDescent="0.35">
      <c r="A2" s="63" t="s">
        <v>360</v>
      </c>
    </row>
    <row r="3" spans="1:1" x14ac:dyDescent="0.25">
      <c r="A3" s="29" t="s">
        <v>32</v>
      </c>
    </row>
    <row r="25" spans="2:4" x14ac:dyDescent="0.25">
      <c r="B25" s="4"/>
      <c r="C25" s="8" t="s">
        <v>54</v>
      </c>
    </row>
    <row r="26" spans="2:4" x14ac:dyDescent="0.25">
      <c r="B26" s="4"/>
      <c r="C26" s="8" t="s">
        <v>31</v>
      </c>
      <c r="D26" t="s">
        <v>390</v>
      </c>
    </row>
    <row r="27" spans="2:4" x14ac:dyDescent="0.25">
      <c r="B27" s="6" t="s">
        <v>17</v>
      </c>
      <c r="C27" s="43" t="s">
        <v>63</v>
      </c>
      <c r="D27" s="12"/>
    </row>
    <row r="28" spans="2:4" x14ac:dyDescent="0.25">
      <c r="B28" s="20">
        <v>2005</v>
      </c>
      <c r="C28" s="189"/>
      <c r="D28" s="7">
        <f>AVERAGE($C$29:$C$39)</f>
        <v>2.290090573718182</v>
      </c>
    </row>
    <row r="29" spans="2:4" x14ac:dyDescent="0.25">
      <c r="B29">
        <v>2006</v>
      </c>
      <c r="C29" s="38">
        <v>1.4491232877</v>
      </c>
      <c r="D29" s="7">
        <f>AVERAGE($C$29:$C$39)</f>
        <v>2.290090573718182</v>
      </c>
    </row>
    <row r="30" spans="2:4" x14ac:dyDescent="0.25">
      <c r="B30">
        <v>2007</v>
      </c>
      <c r="C30" s="38">
        <v>2.0908904110000002</v>
      </c>
      <c r="D30" s="7">
        <f t="shared" ref="D30:D42" si="0">AVERAGE($C$29:$C$39)</f>
        <v>2.290090573718182</v>
      </c>
    </row>
    <row r="31" spans="2:4" x14ac:dyDescent="0.25">
      <c r="B31">
        <v>2008</v>
      </c>
      <c r="C31" s="38">
        <v>1.3971859712000001</v>
      </c>
      <c r="D31" s="7">
        <f t="shared" si="0"/>
        <v>2.290090573718182</v>
      </c>
    </row>
    <row r="32" spans="2:4" x14ac:dyDescent="0.25">
      <c r="B32">
        <v>2009</v>
      </c>
      <c r="C32" s="38">
        <v>3.7938767950000001</v>
      </c>
      <c r="D32" s="7">
        <f t="shared" si="0"/>
        <v>2.290090573718182</v>
      </c>
    </row>
    <row r="33" spans="2:4" x14ac:dyDescent="0.25">
      <c r="B33">
        <v>2010</v>
      </c>
      <c r="C33" s="38">
        <v>3.9796438959999998</v>
      </c>
      <c r="D33" s="7">
        <f t="shared" si="0"/>
        <v>2.290090573718182</v>
      </c>
    </row>
    <row r="34" spans="2:4" x14ac:dyDescent="0.25">
      <c r="B34">
        <v>2011</v>
      </c>
      <c r="C34" s="38">
        <v>3.2930137367999999</v>
      </c>
      <c r="D34" s="7">
        <f t="shared" si="0"/>
        <v>2.290090573718182</v>
      </c>
    </row>
    <row r="35" spans="2:4" x14ac:dyDescent="0.25">
      <c r="B35">
        <v>2012</v>
      </c>
      <c r="C35" s="38">
        <v>2.2404644809000001</v>
      </c>
      <c r="D35" s="7">
        <f t="shared" si="0"/>
        <v>2.290090573718182</v>
      </c>
    </row>
    <row r="36" spans="2:4" x14ac:dyDescent="0.25">
      <c r="B36">
        <v>2013</v>
      </c>
      <c r="C36" s="38">
        <v>2.1553424755999999</v>
      </c>
      <c r="D36" s="7">
        <f t="shared" si="0"/>
        <v>2.290090573718182</v>
      </c>
    </row>
    <row r="37" spans="2:4" x14ac:dyDescent="0.25">
      <c r="B37">
        <v>2014</v>
      </c>
      <c r="C37" s="38">
        <v>2.0732191962000002</v>
      </c>
      <c r="D37" s="7">
        <f t="shared" si="0"/>
        <v>2.290090573718182</v>
      </c>
    </row>
    <row r="38" spans="2:4" x14ac:dyDescent="0.25">
      <c r="B38">
        <v>2015</v>
      </c>
      <c r="C38" s="38">
        <v>1.4588781369999999</v>
      </c>
      <c r="D38" s="7">
        <f t="shared" si="0"/>
        <v>2.290090573718182</v>
      </c>
    </row>
    <row r="39" spans="2:4" x14ac:dyDescent="0.25">
      <c r="B39">
        <v>2016</v>
      </c>
      <c r="C39" s="38">
        <v>1.2593579235000001</v>
      </c>
      <c r="D39" s="7">
        <f t="shared" si="0"/>
        <v>2.290090573718182</v>
      </c>
    </row>
    <row r="40" spans="2:4" x14ac:dyDescent="0.25">
      <c r="B40">
        <v>2017</v>
      </c>
      <c r="C40" s="38">
        <v>1.6908027397000001</v>
      </c>
      <c r="D40" s="7">
        <f t="shared" si="0"/>
        <v>2.290090573718182</v>
      </c>
    </row>
    <row r="41" spans="2:4" x14ac:dyDescent="0.25">
      <c r="B41">
        <v>2018</v>
      </c>
      <c r="C41" s="38">
        <v>1.2071232877</v>
      </c>
      <c r="D41" s="7">
        <f t="shared" si="0"/>
        <v>2.290090573718182</v>
      </c>
    </row>
    <row r="42" spans="2:4" x14ac:dyDescent="0.25">
      <c r="B42" s="12">
        <f>B41+1</f>
        <v>2019</v>
      </c>
      <c r="C42" s="86"/>
      <c r="D42" s="85">
        <f t="shared" si="0"/>
        <v>2.290090573718182</v>
      </c>
    </row>
    <row r="43" spans="2:4" x14ac:dyDescent="0.25">
      <c r="B43" t="s">
        <v>361</v>
      </c>
    </row>
    <row r="44" spans="2:4" x14ac:dyDescent="0.25">
      <c r="B44" t="str">
        <f>"Note: Shaded area represents "&amp;$D$26&amp;" ("&amp;ROUND($D$42,1)&amp;" million barrels per day)."</f>
        <v>Note: Shaded area represents 2006-2016 average (2.3 million barrels per day).</v>
      </c>
    </row>
    <row r="45" spans="2:4" x14ac:dyDescent="0.25">
      <c r="B45"/>
    </row>
    <row r="46" spans="2:4" x14ac:dyDescent="0.25">
      <c r="B46" s="6"/>
      <c r="C46" s="143" t="s">
        <v>0</v>
      </c>
    </row>
    <row r="47" spans="2:4" x14ac:dyDescent="0.25">
      <c r="B47">
        <v>11</v>
      </c>
      <c r="C47">
        <v>0</v>
      </c>
    </row>
    <row r="48" spans="2:4" x14ac:dyDescent="0.25">
      <c r="B48" s="12">
        <v>11</v>
      </c>
      <c r="C48" s="12">
        <v>1</v>
      </c>
    </row>
  </sheetData>
  <phoneticPr fontId="0" type="noConversion"/>
  <hyperlinks>
    <hyperlink ref="A3" location="Contents!B4" display="Return to Contents"/>
  </hyperlinks>
  <pageMargins left="0.75" right="0.75" top="1" bottom="1" header="0.5" footer="0.5"/>
  <pageSetup scale="89" fitToHeight="2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2:H118"/>
  <sheetViews>
    <sheetView workbookViewId="0"/>
  </sheetViews>
  <sheetFormatPr defaultRowHeight="12.5" x14ac:dyDescent="0.25"/>
  <sheetData>
    <row r="2" spans="1:1" ht="15.5" x14ac:dyDescent="0.35">
      <c r="A2" s="63" t="s">
        <v>360</v>
      </c>
    </row>
    <row r="3" spans="1:1" x14ac:dyDescent="0.25">
      <c r="A3" s="29" t="s">
        <v>32</v>
      </c>
    </row>
    <row r="25" spans="1:8" x14ac:dyDescent="0.25">
      <c r="B25" s="214" t="s">
        <v>309</v>
      </c>
      <c r="C25" s="215"/>
      <c r="D25" s="215"/>
      <c r="E25" s="215"/>
    </row>
    <row r="26" spans="1:8" x14ac:dyDescent="0.25">
      <c r="B26" s="215"/>
      <c r="C26" s="215"/>
      <c r="D26" s="215"/>
      <c r="E26" s="215"/>
    </row>
    <row r="27" spans="1:8" x14ac:dyDescent="0.25">
      <c r="A27" s="4"/>
      <c r="B27" s="106" t="s">
        <v>310</v>
      </c>
      <c r="C27" s="213" t="s">
        <v>391</v>
      </c>
      <c r="D27" s="213"/>
      <c r="E27" s="213"/>
    </row>
    <row r="28" spans="1:8" x14ac:dyDescent="0.25">
      <c r="A28" s="6"/>
      <c r="B28" s="6" t="s">
        <v>24</v>
      </c>
      <c r="C28" s="57" t="s">
        <v>13</v>
      </c>
      <c r="D28" s="57" t="s">
        <v>14</v>
      </c>
      <c r="E28" s="58" t="s">
        <v>23</v>
      </c>
    </row>
    <row r="29" spans="1:8" x14ac:dyDescent="0.25">
      <c r="A29" s="2">
        <v>40909</v>
      </c>
      <c r="B29" s="16">
        <v>55.420405416000001</v>
      </c>
      <c r="C29" s="61">
        <f>+MIN($B$29,$B$41,$B$53,$B$65,$B$77)</f>
        <v>54.764239498000002</v>
      </c>
      <c r="D29" s="61">
        <f>+MAX($B$29,$B$41,$B$53,$B$65,$B$77)</f>
        <v>63.152763313000001</v>
      </c>
      <c r="E29" s="22">
        <f t="shared" ref="E29:E92" si="0">D29-C29</f>
        <v>8.3885238149999992</v>
      </c>
      <c r="G29" s="61"/>
      <c r="H29" s="22"/>
    </row>
    <row r="30" spans="1:8" x14ac:dyDescent="0.25">
      <c r="A30" s="2">
        <v>40940</v>
      </c>
      <c r="B30" s="16">
        <v>57.321964461</v>
      </c>
      <c r="C30" s="61">
        <f>+MIN($B$30,$B$42,$B$54,$B$66,$B$78)</f>
        <v>56.301411954999999</v>
      </c>
      <c r="D30" s="61">
        <f>+MAX($B$30,$B$42,$B$54,$B$66,$B$78)</f>
        <v>63.978621891000003</v>
      </c>
      <c r="E30" s="22">
        <f t="shared" si="0"/>
        <v>7.6772099360000041</v>
      </c>
      <c r="G30" s="61"/>
      <c r="H30" s="22"/>
    </row>
    <row r="31" spans="1:8" x14ac:dyDescent="0.25">
      <c r="A31" s="2">
        <v>40969</v>
      </c>
      <c r="B31" s="16">
        <v>58.732665623999999</v>
      </c>
      <c r="C31" s="61">
        <f>+MIN($B$31,$B$43,$B$55,$B$67,$B$79)</f>
        <v>56.79769855</v>
      </c>
      <c r="D31" s="61">
        <f>+MAX($B$31,$B$43,$B$55,$B$67,$B$79)</f>
        <v>65.008144266000002</v>
      </c>
      <c r="E31" s="22">
        <f t="shared" si="0"/>
        <v>8.2104457160000024</v>
      </c>
      <c r="G31" s="61"/>
      <c r="H31" s="22"/>
    </row>
    <row r="32" spans="1:8" x14ac:dyDescent="0.25">
      <c r="A32" s="2">
        <v>41000</v>
      </c>
      <c r="B32" s="16">
        <v>58.300678214000001</v>
      </c>
      <c r="C32" s="61">
        <f>+MIN($B$32,$B$44,$B$56,$B$68,$B$80)</f>
        <v>58.027573347999997</v>
      </c>
      <c r="D32" s="61">
        <f>+MAX($B$32,$B$44,$B$56,$B$68,$B$80)</f>
        <v>66.309121586000003</v>
      </c>
      <c r="E32" s="22">
        <f t="shared" si="0"/>
        <v>8.2815482380000063</v>
      </c>
      <c r="G32" s="61"/>
      <c r="H32" s="22"/>
    </row>
    <row r="33" spans="1:8" x14ac:dyDescent="0.25">
      <c r="A33" s="2">
        <v>41030</v>
      </c>
      <c r="B33" s="16">
        <v>57.958017028</v>
      </c>
      <c r="C33" s="61">
        <f>+MIN($B$33,$B$45,$B$57,$B$69,$B$81)</f>
        <v>57.848895212999999</v>
      </c>
      <c r="D33" s="61">
        <f>+MAX($B$33,$B$45,$B$57,$B$69,$B$81)</f>
        <v>65.291222095999998</v>
      </c>
      <c r="E33" s="22">
        <f t="shared" si="0"/>
        <v>7.4423268829999998</v>
      </c>
      <c r="G33" s="61"/>
      <c r="H33" s="22"/>
    </row>
    <row r="34" spans="1:8" x14ac:dyDescent="0.25">
      <c r="A34" s="2">
        <v>41061</v>
      </c>
      <c r="B34" s="16">
        <v>58.020602036</v>
      </c>
      <c r="C34" s="61">
        <f>+MIN($B$34,$B$46,$B$58,$B$70,$B$82)</f>
        <v>56.218362913999997</v>
      </c>
      <c r="D34" s="61">
        <f>+MAX($B$34,$B$46,$B$58,$B$70,$B$82)</f>
        <v>65.255755480000005</v>
      </c>
      <c r="E34" s="22">
        <f t="shared" si="0"/>
        <v>9.0373925660000083</v>
      </c>
      <c r="G34" s="61"/>
      <c r="H34" s="22"/>
    </row>
    <row r="35" spans="1:8" x14ac:dyDescent="0.25">
      <c r="A35" s="2">
        <v>41091</v>
      </c>
      <c r="B35" s="16">
        <v>57.809475139</v>
      </c>
      <c r="C35" s="61">
        <f>+MIN($B$35,$B$47,$B$59,$B$71,$B$83)</f>
        <v>57.132714411000002</v>
      </c>
      <c r="D35" s="61">
        <f>+MAX($B$35,$B$47,$B$59,$B$71,$B$83)</f>
        <v>64.391942274000002</v>
      </c>
      <c r="E35" s="22">
        <f t="shared" si="0"/>
        <v>7.2592278629999996</v>
      </c>
      <c r="G35" s="61"/>
      <c r="H35" s="22"/>
    </row>
    <row r="36" spans="1:8" x14ac:dyDescent="0.25">
      <c r="A36" s="2">
        <v>41122</v>
      </c>
      <c r="B36" s="16">
        <v>59.787912444</v>
      </c>
      <c r="C36" s="61">
        <f>+MIN($B$36,$B$48,$B$60,$B$72,$B$84)</f>
        <v>57.606513771000003</v>
      </c>
      <c r="D36" s="61">
        <f>+MAX($B$36,$B$48,$B$60,$B$72,$B$84)</f>
        <v>64.941937855000006</v>
      </c>
      <c r="E36" s="22">
        <f t="shared" si="0"/>
        <v>7.3354240840000031</v>
      </c>
      <c r="G36" s="61"/>
      <c r="H36" s="22"/>
    </row>
    <row r="37" spans="1:8" x14ac:dyDescent="0.25">
      <c r="A37" s="2">
        <v>41153</v>
      </c>
      <c r="B37" s="16">
        <v>58.270593492000003</v>
      </c>
      <c r="C37" s="61">
        <f>+MIN($B$37,$B$49,$B$61,$B$73,$B$85)</f>
        <v>57.511781839000001</v>
      </c>
      <c r="D37" s="61">
        <f>+MAX($B$37,$B$49,$B$61,$B$73,$B$85)</f>
        <v>65.609299547000006</v>
      </c>
      <c r="E37" s="22">
        <f t="shared" si="0"/>
        <v>8.0975177080000051</v>
      </c>
      <c r="G37" s="61"/>
      <c r="H37" s="22"/>
    </row>
    <row r="38" spans="1:8" x14ac:dyDescent="0.25">
      <c r="A38" s="2">
        <v>41183</v>
      </c>
      <c r="B38" s="16">
        <v>57.480771902000001</v>
      </c>
      <c r="C38" s="61">
        <f>+MIN($B$38,$B$50,$B$62,$B$74,$B$86)</f>
        <v>56.023523277999999</v>
      </c>
      <c r="D38" s="61">
        <f>+MAX($B$38,$B$50,$B$62,$B$74,$B$86)</f>
        <v>65.531282837999996</v>
      </c>
      <c r="E38" s="22">
        <f t="shared" si="0"/>
        <v>9.5077595599999967</v>
      </c>
      <c r="G38" s="61"/>
      <c r="H38" s="22"/>
    </row>
    <row r="39" spans="1:8" x14ac:dyDescent="0.25">
      <c r="A39" s="2">
        <v>41214</v>
      </c>
      <c r="B39" s="16">
        <v>58.008782185000001</v>
      </c>
      <c r="C39" s="61">
        <f>+MIN($B$39,$B$51,$B$63,$B$75,$B$87)</f>
        <v>55.874523170000003</v>
      </c>
      <c r="D39" s="61">
        <f>+MAX($B$39,$B$51,$B$63,$B$75,$B$87)</f>
        <v>65.890694847999995</v>
      </c>
      <c r="E39" s="22">
        <f t="shared" si="0"/>
        <v>10.016171677999992</v>
      </c>
      <c r="G39" s="61"/>
      <c r="H39" s="22"/>
    </row>
    <row r="40" spans="1:8" x14ac:dyDescent="0.25">
      <c r="A40" s="2">
        <v>41244</v>
      </c>
      <c r="B40" s="16">
        <v>57.577133644</v>
      </c>
      <c r="C40" s="61">
        <f>+MIN($B$40,$B$52,$B$64,$B$76,$B$88)</f>
        <v>55.817292010999999</v>
      </c>
      <c r="D40" s="61">
        <f>+MAX($B$40,$B$52,$B$64,$B$76,$B$88)</f>
        <v>66.841805539000006</v>
      </c>
      <c r="E40" s="22">
        <f t="shared" si="0"/>
        <v>11.024513528000007</v>
      </c>
      <c r="G40" s="61"/>
      <c r="H40" s="22"/>
    </row>
    <row r="41" spans="1:8" x14ac:dyDescent="0.25">
      <c r="A41" s="2">
        <v>41275</v>
      </c>
      <c r="B41" s="16">
        <v>56.873122477999999</v>
      </c>
      <c r="C41" s="61">
        <f>+MIN($B$29,$B$41,$B$53,$B$65,$B$77)</f>
        <v>54.764239498000002</v>
      </c>
      <c r="D41" s="61">
        <f>+MAX($B$29,$B$41,$B$53,$B$65,$B$77)</f>
        <v>63.152763313000001</v>
      </c>
      <c r="E41" s="22">
        <f t="shared" si="0"/>
        <v>8.3885238149999992</v>
      </c>
      <c r="G41" s="61"/>
      <c r="H41" s="22"/>
    </row>
    <row r="42" spans="1:8" x14ac:dyDescent="0.25">
      <c r="A42" s="2">
        <v>41306</v>
      </c>
      <c r="B42" s="16">
        <v>58.101152697000003</v>
      </c>
      <c r="C42" s="61">
        <f>+MIN($B$30,$B$42,$B$54,$B$66,$B$78)</f>
        <v>56.301411954999999</v>
      </c>
      <c r="D42" s="61">
        <f>+MAX($B$30,$B$42,$B$54,$B$66,$B$78)</f>
        <v>63.978621891000003</v>
      </c>
      <c r="E42" s="22">
        <f t="shared" si="0"/>
        <v>7.6772099360000041</v>
      </c>
      <c r="G42" s="61"/>
      <c r="H42" s="22"/>
    </row>
    <row r="43" spans="1:8" x14ac:dyDescent="0.25">
      <c r="A43" s="2">
        <v>41334</v>
      </c>
      <c r="B43" s="16">
        <v>57.448209898999998</v>
      </c>
      <c r="C43" s="61">
        <f>+MIN($B$31,$B$43,$B$55,$B$67,$B$79)</f>
        <v>56.79769855</v>
      </c>
      <c r="D43" s="61">
        <f>+MAX($B$31,$B$43,$B$55,$B$67,$B$79)</f>
        <v>65.008144266000002</v>
      </c>
      <c r="E43" s="22">
        <f t="shared" si="0"/>
        <v>8.2104457160000024</v>
      </c>
      <c r="G43" s="61"/>
      <c r="H43" s="22"/>
    </row>
    <row r="44" spans="1:8" x14ac:dyDescent="0.25">
      <c r="A44" s="2">
        <v>41365</v>
      </c>
      <c r="B44" s="16">
        <v>58.027573347999997</v>
      </c>
      <c r="C44" s="61">
        <f>+MIN($B$32,$B$44,$B$56,$B$68,$B$80)</f>
        <v>58.027573347999997</v>
      </c>
      <c r="D44" s="61">
        <f>+MAX($B$32,$B$44,$B$56,$B$68,$B$80)</f>
        <v>66.309121586000003</v>
      </c>
      <c r="E44" s="22">
        <f t="shared" si="0"/>
        <v>8.2815482380000063</v>
      </c>
      <c r="G44" s="61"/>
      <c r="H44" s="22"/>
    </row>
    <row r="45" spans="1:8" x14ac:dyDescent="0.25">
      <c r="A45" s="2">
        <v>41395</v>
      </c>
      <c r="B45" s="16">
        <v>57.848895212999999</v>
      </c>
      <c r="C45" s="61">
        <f>+MIN($B$33,$B$45,$B$57,$B$69,$B$81)</f>
        <v>57.848895212999999</v>
      </c>
      <c r="D45" s="61">
        <f>+MAX($B$33,$B$45,$B$57,$B$69,$B$81)</f>
        <v>65.291222095999998</v>
      </c>
      <c r="E45" s="22">
        <f t="shared" si="0"/>
        <v>7.4423268829999998</v>
      </c>
      <c r="G45" s="61"/>
      <c r="H45" s="22"/>
    </row>
    <row r="46" spans="1:8" x14ac:dyDescent="0.25">
      <c r="A46" s="2">
        <v>41426</v>
      </c>
      <c r="B46" s="16">
        <v>56.218362913999997</v>
      </c>
      <c r="C46" s="61">
        <f>+MIN($B$34,$B$46,$B$58,$B$70,$B$82)</f>
        <v>56.218362913999997</v>
      </c>
      <c r="D46" s="61">
        <f>+MAX($B$34,$B$46,$B$58,$B$70,$B$82)</f>
        <v>65.255755480000005</v>
      </c>
      <c r="E46" s="22">
        <f t="shared" si="0"/>
        <v>9.0373925660000083</v>
      </c>
      <c r="G46" s="61"/>
      <c r="H46" s="22"/>
    </row>
    <row r="47" spans="1:8" x14ac:dyDescent="0.25">
      <c r="A47" s="2">
        <v>41456</v>
      </c>
      <c r="B47" s="16">
        <v>57.132714411000002</v>
      </c>
      <c r="C47" s="61">
        <f>+MIN($B$35,$B$47,$B$59,$B$71,$B$83)</f>
        <v>57.132714411000002</v>
      </c>
      <c r="D47" s="61">
        <f>+MAX($B$35,$B$47,$B$59,$B$71,$B$83)</f>
        <v>64.391942274000002</v>
      </c>
      <c r="E47" s="22">
        <f t="shared" si="0"/>
        <v>7.2592278629999996</v>
      </c>
      <c r="G47" s="61"/>
      <c r="H47" s="22"/>
    </row>
    <row r="48" spans="1:8" x14ac:dyDescent="0.25">
      <c r="A48" s="2">
        <v>41487</v>
      </c>
      <c r="B48" s="16">
        <v>57.606513771000003</v>
      </c>
      <c r="C48" s="61">
        <f>+MIN($B$36,$B$48,$B$60,$B$72,$B$84)</f>
        <v>57.606513771000003</v>
      </c>
      <c r="D48" s="61">
        <f>+MAX($B$36,$B$48,$B$60,$B$72,$B$84)</f>
        <v>64.941937855000006</v>
      </c>
      <c r="E48" s="22">
        <f t="shared" si="0"/>
        <v>7.3354240840000031</v>
      </c>
      <c r="G48" s="61"/>
      <c r="H48" s="22"/>
    </row>
    <row r="49" spans="1:8" x14ac:dyDescent="0.25">
      <c r="A49" s="2">
        <v>41518</v>
      </c>
      <c r="B49" s="16">
        <v>57.511781839000001</v>
      </c>
      <c r="C49" s="61">
        <f>+MIN($B$37,$B$49,$B$61,$B$73,$B$85)</f>
        <v>57.511781839000001</v>
      </c>
      <c r="D49" s="61">
        <f>+MAX($B$37,$B$49,$B$61,$B$73,$B$85)</f>
        <v>65.609299547000006</v>
      </c>
      <c r="E49" s="22">
        <f t="shared" si="0"/>
        <v>8.0975177080000051</v>
      </c>
      <c r="G49" s="61"/>
      <c r="H49" s="22"/>
    </row>
    <row r="50" spans="1:8" x14ac:dyDescent="0.25">
      <c r="A50" s="2">
        <v>41548</v>
      </c>
      <c r="B50" s="16">
        <v>56.023523277999999</v>
      </c>
      <c r="C50" s="61">
        <f>+MIN($B$38,$B$50,$B$62,$B$74,$B$86)</f>
        <v>56.023523277999999</v>
      </c>
      <c r="D50" s="61">
        <f>+MAX($B$38,$B$50,$B$62,$B$74,$B$86)</f>
        <v>65.531282837999996</v>
      </c>
      <c r="E50" s="22">
        <f t="shared" si="0"/>
        <v>9.5077595599999967</v>
      </c>
      <c r="G50" s="61"/>
      <c r="H50" s="22"/>
    </row>
    <row r="51" spans="1:8" x14ac:dyDescent="0.25">
      <c r="A51" s="2">
        <v>41579</v>
      </c>
      <c r="B51" s="16">
        <v>55.874523170000003</v>
      </c>
      <c r="C51" s="61">
        <f>+MIN($B$39,$B$51,$B$63,$B$75,$B$87)</f>
        <v>55.874523170000003</v>
      </c>
      <c r="D51" s="61">
        <f>+MAX($B$39,$B$51,$B$63,$B$75,$B$87)</f>
        <v>65.890694847999995</v>
      </c>
      <c r="E51" s="22">
        <f t="shared" si="0"/>
        <v>10.016171677999992</v>
      </c>
      <c r="G51" s="61"/>
      <c r="H51" s="22"/>
    </row>
    <row r="52" spans="1:8" x14ac:dyDescent="0.25">
      <c r="A52" s="2">
        <v>41609</v>
      </c>
      <c r="B52" s="16">
        <v>55.817292010999999</v>
      </c>
      <c r="C52" s="61">
        <f>+MIN($B$40,$B$52,$B$64,$B$76,$B$88)</f>
        <v>55.817292010999999</v>
      </c>
      <c r="D52" s="61">
        <f>+MAX($B$40,$B$52,$B$64,$B$76,$B$88)</f>
        <v>66.841805539000006</v>
      </c>
      <c r="E52" s="22">
        <f t="shared" si="0"/>
        <v>11.024513528000007</v>
      </c>
      <c r="G52" s="61"/>
      <c r="H52" s="22"/>
    </row>
    <row r="53" spans="1:8" x14ac:dyDescent="0.25">
      <c r="A53" s="2">
        <v>41640</v>
      </c>
      <c r="B53" s="16">
        <v>54.764239498000002</v>
      </c>
      <c r="C53" s="61">
        <f>+MIN($B$29,$B$41,$B$53,$B$65,$B$77)</f>
        <v>54.764239498000002</v>
      </c>
      <c r="D53" s="61">
        <f>+MAX($B$29,$B$41,$B$53,$B$65,$B$77)</f>
        <v>63.152763313000001</v>
      </c>
      <c r="E53" s="22">
        <f t="shared" si="0"/>
        <v>8.3885238149999992</v>
      </c>
      <c r="G53" s="61"/>
      <c r="H53" s="22"/>
    </row>
    <row r="54" spans="1:8" x14ac:dyDescent="0.25">
      <c r="A54" s="2">
        <v>41671</v>
      </c>
      <c r="B54" s="16">
        <v>56.301411954999999</v>
      </c>
      <c r="C54" s="61">
        <f>+MIN($B$30,$B$42,$B$54,$B$66,$B$78)</f>
        <v>56.301411954999999</v>
      </c>
      <c r="D54" s="61">
        <f>+MAX($B$30,$B$42,$B$54,$B$66,$B$78)</f>
        <v>63.978621891000003</v>
      </c>
      <c r="E54" s="22">
        <f t="shared" si="0"/>
        <v>7.6772099360000041</v>
      </c>
      <c r="G54" s="61"/>
      <c r="H54" s="22"/>
    </row>
    <row r="55" spans="1:8" x14ac:dyDescent="0.25">
      <c r="A55" s="2">
        <v>41699</v>
      </c>
      <c r="B55" s="16">
        <v>56.79769855</v>
      </c>
      <c r="C55" s="61">
        <f>+MIN($B$31,$B$43,$B$55,$B$67,$B$79)</f>
        <v>56.79769855</v>
      </c>
      <c r="D55" s="61">
        <f>+MAX($B$31,$B$43,$B$55,$B$67,$B$79)</f>
        <v>65.008144266000002</v>
      </c>
      <c r="E55" s="22">
        <f t="shared" si="0"/>
        <v>8.2104457160000024</v>
      </c>
      <c r="G55" s="61"/>
      <c r="H55" s="22"/>
    </row>
    <row r="56" spans="1:8" x14ac:dyDescent="0.25">
      <c r="A56" s="2">
        <v>41730</v>
      </c>
      <c r="B56" s="16">
        <v>58.109563917000003</v>
      </c>
      <c r="C56" s="61">
        <f>+MIN($B$32,$B$44,$B$56,$B$68,$B$80)</f>
        <v>58.027573347999997</v>
      </c>
      <c r="D56" s="61">
        <f>+MAX($B$32,$B$44,$B$56,$B$68,$B$80)</f>
        <v>66.309121586000003</v>
      </c>
      <c r="E56" s="22">
        <f t="shared" si="0"/>
        <v>8.2815482380000063</v>
      </c>
      <c r="G56" s="61"/>
      <c r="H56" s="22"/>
    </row>
    <row r="57" spans="1:8" x14ac:dyDescent="0.25">
      <c r="A57" s="2">
        <v>41760</v>
      </c>
      <c r="B57" s="16">
        <v>58.500242866999997</v>
      </c>
      <c r="C57" s="61">
        <f>+MIN($B$33,$B$45,$B$57,$B$69,$B$81)</f>
        <v>57.848895212999999</v>
      </c>
      <c r="D57" s="61">
        <f>+MAX($B$33,$B$45,$B$57,$B$69,$B$81)</f>
        <v>65.291222095999998</v>
      </c>
      <c r="E57" s="22">
        <f t="shared" si="0"/>
        <v>7.4423268829999998</v>
      </c>
      <c r="G57" s="61"/>
      <c r="H57" s="22"/>
    </row>
    <row r="58" spans="1:8" x14ac:dyDescent="0.25">
      <c r="A58" s="2">
        <v>41791</v>
      </c>
      <c r="B58" s="16">
        <v>56.956333358000002</v>
      </c>
      <c r="C58" s="61">
        <f>+MIN($B$34,$B$46,$B$58,$B$70,$B$82)</f>
        <v>56.218362913999997</v>
      </c>
      <c r="D58" s="61">
        <f>+MAX($B$34,$B$46,$B$58,$B$70,$B$82)</f>
        <v>65.255755480000005</v>
      </c>
      <c r="E58" s="22">
        <f t="shared" si="0"/>
        <v>9.0373925660000083</v>
      </c>
      <c r="G58" s="61"/>
      <c r="H58" s="22"/>
    </row>
    <row r="59" spans="1:8" x14ac:dyDescent="0.25">
      <c r="A59" s="2">
        <v>41821</v>
      </c>
      <c r="B59" s="16">
        <v>57.947114095000003</v>
      </c>
      <c r="C59" s="61">
        <f>+MIN($B$35,$B$47,$B$59,$B$71,$B$83)</f>
        <v>57.132714411000002</v>
      </c>
      <c r="D59" s="61">
        <f>+MAX($B$35,$B$47,$B$59,$B$71,$B$83)</f>
        <v>64.391942274000002</v>
      </c>
      <c r="E59" s="22">
        <f t="shared" si="0"/>
        <v>7.2592278629999996</v>
      </c>
      <c r="G59" s="61"/>
      <c r="H59" s="22"/>
    </row>
    <row r="60" spans="1:8" x14ac:dyDescent="0.25">
      <c r="A60" s="2">
        <v>41852</v>
      </c>
      <c r="B60" s="16">
        <v>58.569783803</v>
      </c>
      <c r="C60" s="61">
        <f>+MIN($B$36,$B$48,$B$60,$B$72,$B$84)</f>
        <v>57.606513771000003</v>
      </c>
      <c r="D60" s="61">
        <f>+MAX($B$36,$B$48,$B$60,$B$72,$B$84)</f>
        <v>64.941937855000006</v>
      </c>
      <c r="E60" s="22">
        <f t="shared" si="0"/>
        <v>7.3354240840000031</v>
      </c>
      <c r="G60" s="61"/>
      <c r="H60" s="22"/>
    </row>
    <row r="61" spans="1:8" x14ac:dyDescent="0.25">
      <c r="A61" s="2">
        <v>41883</v>
      </c>
      <c r="B61" s="16">
        <v>58.211917546999999</v>
      </c>
      <c r="C61" s="61">
        <f>+MIN($B$37,$B$49,$B$61,$B$73,$B$85)</f>
        <v>57.511781839000001</v>
      </c>
      <c r="D61" s="61">
        <f>+MAX($B$37,$B$49,$B$61,$B$73,$B$85)</f>
        <v>65.609299547000006</v>
      </c>
      <c r="E61" s="22">
        <f t="shared" si="0"/>
        <v>8.0975177080000051</v>
      </c>
      <c r="G61" s="61"/>
      <c r="H61" s="22"/>
    </row>
    <row r="62" spans="1:8" x14ac:dyDescent="0.25">
      <c r="A62" s="2">
        <v>41913</v>
      </c>
      <c r="B62" s="16">
        <v>58.809933411999999</v>
      </c>
      <c r="C62" s="61">
        <f>+MIN($B$38,$B$50,$B$62,$B$74,$B$86)</f>
        <v>56.023523277999999</v>
      </c>
      <c r="D62" s="61">
        <f>+MAX($B$38,$B$50,$B$62,$B$74,$B$86)</f>
        <v>65.531282837999996</v>
      </c>
      <c r="E62" s="22">
        <f t="shared" si="0"/>
        <v>9.5077595599999967</v>
      </c>
      <c r="G62" s="61"/>
      <c r="H62" s="22"/>
    </row>
    <row r="63" spans="1:8" x14ac:dyDescent="0.25">
      <c r="A63" s="2">
        <v>41944</v>
      </c>
      <c r="B63" s="16">
        <v>57.055144063999997</v>
      </c>
      <c r="C63" s="61">
        <f>+MIN($B$39,$B$51,$B$63,$B$75,$B$87)</f>
        <v>55.874523170000003</v>
      </c>
      <c r="D63" s="61">
        <f>+MAX($B$39,$B$51,$B$63,$B$75,$B$87)</f>
        <v>65.890694847999995</v>
      </c>
      <c r="E63" s="22">
        <f t="shared" si="0"/>
        <v>10.016171677999992</v>
      </c>
      <c r="G63" s="61"/>
      <c r="H63" s="22"/>
    </row>
    <row r="64" spans="1:8" x14ac:dyDescent="0.25">
      <c r="A64" s="2">
        <v>41974</v>
      </c>
      <c r="B64" s="16">
        <v>58.861093695999998</v>
      </c>
      <c r="C64" s="61">
        <f>+MIN($B$40,$B$52,$B$64,$B$76,$B$88)</f>
        <v>55.817292010999999</v>
      </c>
      <c r="D64" s="61">
        <f>+MAX($B$40,$B$52,$B$64,$B$76,$B$88)</f>
        <v>66.841805539000006</v>
      </c>
      <c r="E64" s="22">
        <f t="shared" si="0"/>
        <v>11.024513528000007</v>
      </c>
      <c r="G64" s="61"/>
      <c r="H64" s="22"/>
    </row>
    <row r="65" spans="1:8" x14ac:dyDescent="0.25">
      <c r="A65" s="2">
        <v>42005</v>
      </c>
      <c r="B65" s="16">
        <v>56.889893022000003</v>
      </c>
      <c r="C65" s="61">
        <f>+MIN($B$29,$B$41,$B$53,$B$65,$B$77)</f>
        <v>54.764239498000002</v>
      </c>
      <c r="D65" s="61">
        <f>+MAX($B$29,$B$41,$B$53,$B$65,$B$77)</f>
        <v>63.152763313000001</v>
      </c>
      <c r="E65" s="22">
        <f t="shared" si="0"/>
        <v>8.3885238149999992</v>
      </c>
      <c r="G65" s="61"/>
      <c r="H65" s="22"/>
    </row>
    <row r="66" spans="1:8" x14ac:dyDescent="0.25">
      <c r="A66" s="2">
        <v>42036</v>
      </c>
      <c r="B66" s="16">
        <v>58.816094106000001</v>
      </c>
      <c r="C66" s="61">
        <f>+MIN($B$30,$B$42,$B$54,$B$66,$B$78)</f>
        <v>56.301411954999999</v>
      </c>
      <c r="D66" s="61">
        <f>+MAX($B$30,$B$42,$B$54,$B$66,$B$78)</f>
        <v>63.978621891000003</v>
      </c>
      <c r="E66" s="22">
        <f t="shared" si="0"/>
        <v>7.6772099360000041</v>
      </c>
      <c r="G66" s="61"/>
      <c r="H66" s="22"/>
    </row>
    <row r="67" spans="1:8" x14ac:dyDescent="0.25">
      <c r="A67" s="2">
        <v>42064</v>
      </c>
      <c r="B67" s="16">
        <v>60.475135344999998</v>
      </c>
      <c r="C67" s="61">
        <f>+MIN($B$31,$B$43,$B$55,$B$67,$B$79)</f>
        <v>56.79769855</v>
      </c>
      <c r="D67" s="61">
        <f>+MAX($B$31,$B$43,$B$55,$B$67,$B$79)</f>
        <v>65.008144266000002</v>
      </c>
      <c r="E67" s="22">
        <f t="shared" si="0"/>
        <v>8.2104457160000024</v>
      </c>
      <c r="G67" s="61"/>
      <c r="H67" s="22"/>
    </row>
    <row r="68" spans="1:8" x14ac:dyDescent="0.25">
      <c r="A68" s="2">
        <v>42095</v>
      </c>
      <c r="B68" s="16">
        <v>62.874877918999999</v>
      </c>
      <c r="C68" s="61">
        <f>+MIN($B$32,$B$44,$B$56,$B$68,$B$80)</f>
        <v>58.027573347999997</v>
      </c>
      <c r="D68" s="61">
        <f>+MAX($B$32,$B$44,$B$56,$B$68,$B$80)</f>
        <v>66.309121586000003</v>
      </c>
      <c r="E68" s="22">
        <f t="shared" si="0"/>
        <v>8.2815482380000063</v>
      </c>
      <c r="G68" s="61"/>
      <c r="H68" s="22"/>
    </row>
    <row r="69" spans="1:8" x14ac:dyDescent="0.25">
      <c r="A69" s="2">
        <v>42125</v>
      </c>
      <c r="B69" s="16">
        <v>61.759057009999999</v>
      </c>
      <c r="C69" s="61">
        <f>+MIN($B$33,$B$45,$B$57,$B$69,$B$81)</f>
        <v>57.848895212999999</v>
      </c>
      <c r="D69" s="61">
        <f>+MAX($B$33,$B$45,$B$57,$B$69,$B$81)</f>
        <v>65.291222095999998</v>
      </c>
      <c r="E69" s="22">
        <f t="shared" si="0"/>
        <v>7.4423268829999998</v>
      </c>
      <c r="G69" s="61"/>
      <c r="H69" s="22"/>
    </row>
    <row r="70" spans="1:8" x14ac:dyDescent="0.25">
      <c r="A70" s="2">
        <v>42156</v>
      </c>
      <c r="B70" s="16">
        <v>60.744841897999997</v>
      </c>
      <c r="C70" s="61">
        <f>+MIN($B$34,$B$46,$B$58,$B$70,$B$82)</f>
        <v>56.218362913999997</v>
      </c>
      <c r="D70" s="61">
        <f>+MAX($B$34,$B$46,$B$58,$B$70,$B$82)</f>
        <v>65.255755480000005</v>
      </c>
      <c r="E70" s="22">
        <f t="shared" si="0"/>
        <v>9.0373925660000083</v>
      </c>
      <c r="G70" s="61"/>
      <c r="H70" s="22"/>
    </row>
    <row r="71" spans="1:8" x14ac:dyDescent="0.25">
      <c r="A71" s="2">
        <v>42186</v>
      </c>
      <c r="B71" s="16">
        <v>61.273971907000004</v>
      </c>
      <c r="C71" s="61">
        <f>+MIN($B$35,$B$47,$B$59,$B$71,$B$83)</f>
        <v>57.132714411000002</v>
      </c>
      <c r="D71" s="61">
        <f>+MAX($B$35,$B$47,$B$59,$B$71,$B$83)</f>
        <v>64.391942274000002</v>
      </c>
      <c r="E71" s="22">
        <f t="shared" si="0"/>
        <v>7.2592278629999996</v>
      </c>
      <c r="G71" s="61"/>
      <c r="H71" s="22"/>
    </row>
    <row r="72" spans="1:8" x14ac:dyDescent="0.25">
      <c r="A72" s="2">
        <v>42217</v>
      </c>
      <c r="B72" s="16">
        <v>62.751916825999999</v>
      </c>
      <c r="C72" s="61">
        <f>+MIN($B$36,$B$48,$B$60,$B$72,$B$84)</f>
        <v>57.606513771000003</v>
      </c>
      <c r="D72" s="61">
        <f>+MAX($B$36,$B$48,$B$60,$B$72,$B$84)</f>
        <v>64.941937855000006</v>
      </c>
      <c r="E72" s="22">
        <f t="shared" si="0"/>
        <v>7.3354240840000031</v>
      </c>
      <c r="G72" s="61"/>
      <c r="H72" s="22"/>
    </row>
    <row r="73" spans="1:8" x14ac:dyDescent="0.25">
      <c r="A73" s="2">
        <v>42248</v>
      </c>
      <c r="B73" s="16">
        <v>63.565273560000001</v>
      </c>
      <c r="C73" s="61">
        <f>+MIN($B$37,$B$49,$B$61,$B$73,$B$85)</f>
        <v>57.511781839000001</v>
      </c>
      <c r="D73" s="61">
        <f>+MAX($B$37,$B$49,$B$61,$B$73,$B$85)</f>
        <v>65.609299547000006</v>
      </c>
      <c r="E73" s="22">
        <f t="shared" si="0"/>
        <v>8.0975177080000051</v>
      </c>
      <c r="G73" s="61"/>
      <c r="H73" s="22"/>
    </row>
    <row r="74" spans="1:8" x14ac:dyDescent="0.25">
      <c r="A74" s="2">
        <v>42278</v>
      </c>
      <c r="B74" s="16">
        <v>64.349900727000005</v>
      </c>
      <c r="C74" s="61">
        <f>+MIN($B$38,$B$50,$B$62,$B$74,$B$86)</f>
        <v>56.023523277999999</v>
      </c>
      <c r="D74" s="61">
        <f>+MAX($B$38,$B$50,$B$62,$B$74,$B$86)</f>
        <v>65.531282837999996</v>
      </c>
      <c r="E74" s="22">
        <f t="shared" si="0"/>
        <v>9.5077595599999967</v>
      </c>
      <c r="G74" s="61"/>
      <c r="H74" s="22"/>
    </row>
    <row r="75" spans="1:8" x14ac:dyDescent="0.25">
      <c r="A75" s="2">
        <v>42309</v>
      </c>
      <c r="B75" s="16">
        <v>62.439604031000002</v>
      </c>
      <c r="C75" s="61">
        <f>+MIN($B$39,$B$51,$B$63,$B$75,$B$87)</f>
        <v>55.874523170000003</v>
      </c>
      <c r="D75" s="61">
        <f>+MAX($B$39,$B$51,$B$63,$B$75,$B$87)</f>
        <v>65.890694847999995</v>
      </c>
      <c r="E75" s="22">
        <f t="shared" si="0"/>
        <v>10.016171677999992</v>
      </c>
      <c r="G75" s="61"/>
      <c r="H75" s="22"/>
    </row>
    <row r="76" spans="1:8" x14ac:dyDescent="0.25">
      <c r="A76" s="2">
        <v>42339</v>
      </c>
      <c r="B76" s="16">
        <v>65.327004078000002</v>
      </c>
      <c r="C76" s="61">
        <f>+MIN($B$40,$B$52,$B$64,$B$76,$B$88)</f>
        <v>55.817292010999999</v>
      </c>
      <c r="D76" s="61">
        <f>+MAX($B$40,$B$52,$B$64,$B$76,$B$88)</f>
        <v>66.841805539000006</v>
      </c>
      <c r="E76" s="22">
        <f t="shared" si="0"/>
        <v>11.024513528000007</v>
      </c>
      <c r="G76" s="61"/>
      <c r="H76" s="22"/>
    </row>
    <row r="77" spans="1:8" x14ac:dyDescent="0.25">
      <c r="A77" s="2">
        <v>42370</v>
      </c>
      <c r="B77" s="16">
        <v>63.152763313000001</v>
      </c>
      <c r="C77" s="61">
        <f>+MIN($B$29,$B$41,$B$53,$B$65,$B$77)</f>
        <v>54.764239498000002</v>
      </c>
      <c r="D77" s="61">
        <f>+MAX($B$29,$B$41,$B$53,$B$65,$B$77)</f>
        <v>63.152763313000001</v>
      </c>
      <c r="E77" s="22">
        <f t="shared" si="0"/>
        <v>8.3885238149999992</v>
      </c>
      <c r="G77" s="61"/>
      <c r="H77" s="22"/>
    </row>
    <row r="78" spans="1:8" x14ac:dyDescent="0.25">
      <c r="A78" s="2">
        <v>42401</v>
      </c>
      <c r="B78" s="16">
        <v>63.978621891000003</v>
      </c>
      <c r="C78" s="61">
        <f>+MIN($B$30,$B$42,$B$54,$B$66,$B$78)</f>
        <v>56.301411954999999</v>
      </c>
      <c r="D78" s="61">
        <f>+MAX($B$30,$B$42,$B$54,$B$66,$B$78)</f>
        <v>63.978621891000003</v>
      </c>
      <c r="E78" s="22">
        <f t="shared" si="0"/>
        <v>7.6772099360000041</v>
      </c>
      <c r="G78" s="61"/>
      <c r="H78" s="22"/>
    </row>
    <row r="79" spans="1:8" x14ac:dyDescent="0.25">
      <c r="A79" s="2">
        <v>42430</v>
      </c>
      <c r="B79" s="16">
        <v>65.008144266000002</v>
      </c>
      <c r="C79" s="61">
        <f>+MIN($B$31,$B$43,$B$55,$B$67,$B$79)</f>
        <v>56.79769855</v>
      </c>
      <c r="D79" s="61">
        <f>+MAX($B$31,$B$43,$B$55,$B$67,$B$79)</f>
        <v>65.008144266000002</v>
      </c>
      <c r="E79" s="22">
        <f t="shared" si="0"/>
        <v>8.2104457160000024</v>
      </c>
      <c r="G79" s="61"/>
      <c r="H79" s="22"/>
    </row>
    <row r="80" spans="1:8" x14ac:dyDescent="0.25">
      <c r="A80" s="2">
        <v>42461</v>
      </c>
      <c r="B80" s="16">
        <v>66.309121586000003</v>
      </c>
      <c r="C80" s="61">
        <f>+MIN($B$32,$B$44,$B$56,$B$68,$B$80)</f>
        <v>58.027573347999997</v>
      </c>
      <c r="D80" s="61">
        <f>+MAX($B$32,$B$44,$B$56,$B$68,$B$80)</f>
        <v>66.309121586000003</v>
      </c>
      <c r="E80" s="22">
        <f t="shared" si="0"/>
        <v>8.2815482380000063</v>
      </c>
      <c r="G80" s="61"/>
      <c r="H80" s="22"/>
    </row>
    <row r="81" spans="1:8" x14ac:dyDescent="0.25">
      <c r="A81" s="2">
        <v>42491</v>
      </c>
      <c r="B81" s="16">
        <v>65.291222095999998</v>
      </c>
      <c r="C81" s="61">
        <f>+MIN($B$33,$B$45,$B$57,$B$69,$B$81)</f>
        <v>57.848895212999999</v>
      </c>
      <c r="D81" s="61">
        <f>+MAX($B$33,$B$45,$B$57,$B$69,$B$81)</f>
        <v>65.291222095999998</v>
      </c>
      <c r="E81" s="22">
        <f t="shared" si="0"/>
        <v>7.4423268829999998</v>
      </c>
      <c r="G81" s="61"/>
      <c r="H81" s="22"/>
    </row>
    <row r="82" spans="1:8" x14ac:dyDescent="0.25">
      <c r="A82" s="2">
        <v>42522</v>
      </c>
      <c r="B82" s="16">
        <v>65.255755480000005</v>
      </c>
      <c r="C82" s="61">
        <f>+MIN($B$34,$B$46,$B$58,$B$70,$B$82)</f>
        <v>56.218362913999997</v>
      </c>
      <c r="D82" s="61">
        <f>+MAX($B$34,$B$46,$B$58,$B$70,$B$82)</f>
        <v>65.255755480000005</v>
      </c>
      <c r="E82" s="22">
        <f t="shared" si="0"/>
        <v>9.0373925660000083</v>
      </c>
      <c r="G82" s="61"/>
      <c r="H82" s="22"/>
    </row>
    <row r="83" spans="1:8" x14ac:dyDescent="0.25">
      <c r="A83" s="2">
        <v>42552</v>
      </c>
      <c r="B83" s="16">
        <v>64.391942274000002</v>
      </c>
      <c r="C83" s="61">
        <f>+MIN($B$35,$B$47,$B$59,$B$71,$B$83)</f>
        <v>57.132714411000002</v>
      </c>
      <c r="D83" s="61">
        <f>+MAX($B$35,$B$47,$B$59,$B$71,$B$83)</f>
        <v>64.391942274000002</v>
      </c>
      <c r="E83" s="22">
        <f t="shared" si="0"/>
        <v>7.2592278629999996</v>
      </c>
      <c r="G83" s="61"/>
      <c r="H83" s="22"/>
    </row>
    <row r="84" spans="1:8" x14ac:dyDescent="0.25">
      <c r="A84" s="2">
        <v>42583</v>
      </c>
      <c r="B84" s="16">
        <v>64.941937855000006</v>
      </c>
      <c r="C84" s="61">
        <f>+MIN($B$36,$B$48,$B$60,$B$72,$B$84)</f>
        <v>57.606513771000003</v>
      </c>
      <c r="D84" s="61">
        <f>+MAX($B$36,$B$48,$B$60,$B$72,$B$84)</f>
        <v>64.941937855000006</v>
      </c>
      <c r="E84" s="22">
        <f t="shared" si="0"/>
        <v>7.3354240840000031</v>
      </c>
      <c r="G84" s="61"/>
      <c r="H84" s="22"/>
    </row>
    <row r="85" spans="1:8" x14ac:dyDescent="0.25">
      <c r="A85" s="2">
        <v>42614</v>
      </c>
      <c r="B85" s="16">
        <v>65.609299547000006</v>
      </c>
      <c r="C85" s="61">
        <f>+MIN($B$37,$B$49,$B$61,$B$73,$B$85)</f>
        <v>57.511781839000001</v>
      </c>
      <c r="D85" s="61">
        <f>+MAX($B$37,$B$49,$B$61,$B$73,$B$85)</f>
        <v>65.609299547000006</v>
      </c>
      <c r="E85" s="22">
        <f t="shared" si="0"/>
        <v>8.0975177080000051</v>
      </c>
      <c r="G85" s="61"/>
      <c r="H85" s="22"/>
    </row>
    <row r="86" spans="1:8" x14ac:dyDescent="0.25">
      <c r="A86" s="2">
        <v>42644</v>
      </c>
      <c r="B86" s="16">
        <v>65.531282837999996</v>
      </c>
      <c r="C86" s="61">
        <f>+MIN($B$38,$B$50,$B$62,$B$74,$B$86)</f>
        <v>56.023523277999999</v>
      </c>
      <c r="D86" s="61">
        <f>+MAX($B$38,$B$50,$B$62,$B$74,$B$86)</f>
        <v>65.531282837999996</v>
      </c>
      <c r="E86" s="22">
        <f t="shared" si="0"/>
        <v>9.5077595599999967</v>
      </c>
      <c r="G86" s="61"/>
      <c r="H86" s="22"/>
    </row>
    <row r="87" spans="1:8" x14ac:dyDescent="0.25">
      <c r="A87" s="2">
        <v>42675</v>
      </c>
      <c r="B87" s="16">
        <v>65.890694847999995</v>
      </c>
      <c r="C87" s="61">
        <f>+MIN($B$39,$B$51,$B$63,$B$75,$B$87)</f>
        <v>55.874523170000003</v>
      </c>
      <c r="D87" s="61">
        <f>+MAX($B$39,$B$51,$B$63,$B$75,$B$87)</f>
        <v>65.890694847999995</v>
      </c>
      <c r="E87" s="22">
        <f t="shared" si="0"/>
        <v>10.016171677999992</v>
      </c>
      <c r="G87" s="61"/>
      <c r="H87" s="22"/>
    </row>
    <row r="88" spans="1:8" x14ac:dyDescent="0.25">
      <c r="A88" s="2">
        <v>42705</v>
      </c>
      <c r="B88" s="16">
        <v>66.841805539000006</v>
      </c>
      <c r="C88" s="61">
        <f>+MIN($B$40,$B$52,$B$64,$B$76,$B$88)</f>
        <v>55.817292010999999</v>
      </c>
      <c r="D88" s="61">
        <f>+MAX($B$40,$B$52,$B$64,$B$76,$B$88)</f>
        <v>66.841805539000006</v>
      </c>
      <c r="E88" s="22">
        <f t="shared" si="0"/>
        <v>11.024513528000007</v>
      </c>
      <c r="G88" s="61"/>
      <c r="H88" s="22"/>
    </row>
    <row r="89" spans="1:8" x14ac:dyDescent="0.25">
      <c r="A89" s="2">
        <v>42736</v>
      </c>
      <c r="B89" s="16">
        <v>65.038697618</v>
      </c>
      <c r="C89" s="61">
        <f>+MIN($B$29,$B$41,$B$53,$B$65,$B$77)</f>
        <v>54.764239498000002</v>
      </c>
      <c r="D89" s="61">
        <f>+MAX($B$29,$B$41,$B$53,$B$65,$B$77)</f>
        <v>63.152763313000001</v>
      </c>
      <c r="E89" s="22">
        <f t="shared" si="0"/>
        <v>8.3885238149999992</v>
      </c>
      <c r="G89" s="61"/>
      <c r="H89" s="22"/>
    </row>
    <row r="90" spans="1:8" x14ac:dyDescent="0.25">
      <c r="A90" s="2">
        <v>42767</v>
      </c>
      <c r="B90" s="16">
        <v>65.304211633999998</v>
      </c>
      <c r="C90" s="61">
        <f>+MIN($B$30,$B$42,$B$54,$B$66,$B$78)</f>
        <v>56.301411954999999</v>
      </c>
      <c r="D90" s="61">
        <f>+MAX($B$30,$B$42,$B$54,$B$66,$B$78)</f>
        <v>63.978621891000003</v>
      </c>
      <c r="E90" s="22">
        <f t="shared" si="0"/>
        <v>7.6772099360000041</v>
      </c>
      <c r="G90" s="61"/>
      <c r="H90" s="22"/>
    </row>
    <row r="91" spans="1:8" x14ac:dyDescent="0.25">
      <c r="A91" s="2">
        <v>42795</v>
      </c>
      <c r="B91" s="16">
        <v>66.437287592999994</v>
      </c>
      <c r="C91" s="61">
        <f>+MIN($B$31,$B$43,$B$55,$B$67,$B$79)</f>
        <v>56.79769855</v>
      </c>
      <c r="D91" s="61">
        <f>+MAX($B$31,$B$43,$B$55,$B$67,$B$79)</f>
        <v>65.008144266000002</v>
      </c>
      <c r="E91" s="22">
        <f t="shared" si="0"/>
        <v>8.2104457160000024</v>
      </c>
      <c r="G91" s="61"/>
      <c r="H91" s="22"/>
    </row>
    <row r="92" spans="1:8" x14ac:dyDescent="0.25">
      <c r="A92" s="2">
        <v>42826</v>
      </c>
      <c r="B92" s="16">
        <v>67.317534686000002</v>
      </c>
      <c r="C92" s="61">
        <f>+MIN($B$32,$B$44,$B$56,$B$68,$B$80)</f>
        <v>58.027573347999997</v>
      </c>
      <c r="D92" s="61">
        <f>+MAX($B$32,$B$44,$B$56,$B$68,$B$80)</f>
        <v>66.309121586000003</v>
      </c>
      <c r="E92" s="22">
        <f t="shared" si="0"/>
        <v>8.2815482380000063</v>
      </c>
      <c r="G92" s="61"/>
      <c r="H92" s="22"/>
    </row>
    <row r="93" spans="1:8" x14ac:dyDescent="0.25">
      <c r="A93" s="2">
        <v>42856</v>
      </c>
      <c r="B93" s="16">
        <v>65.983050982999998</v>
      </c>
      <c r="C93" s="61">
        <f>+MIN($B$33,$B$45,$B$57,$B$69,$B$81)</f>
        <v>57.848895212999999</v>
      </c>
      <c r="D93" s="61">
        <f>+MAX($B$33,$B$45,$B$57,$B$69,$B$81)</f>
        <v>65.291222095999998</v>
      </c>
      <c r="E93" s="22">
        <f t="shared" ref="E93:E112" si="1">D93-C93</f>
        <v>7.4423268829999998</v>
      </c>
      <c r="G93" s="61"/>
      <c r="H93" s="22"/>
    </row>
    <row r="94" spans="1:8" x14ac:dyDescent="0.25">
      <c r="A94" s="2">
        <v>42887</v>
      </c>
      <c r="B94" s="16">
        <v>65.392585119000003</v>
      </c>
      <c r="C94" s="61">
        <f>+MIN($B$34,$B$46,$B$58,$B$70,$B$82)</f>
        <v>56.218362913999997</v>
      </c>
      <c r="D94" s="61">
        <f>+MAX($B$34,$B$46,$B$58,$B$70,$B$82)</f>
        <v>65.255755480000005</v>
      </c>
      <c r="E94" s="22">
        <f t="shared" si="1"/>
        <v>9.0373925660000083</v>
      </c>
      <c r="G94" s="61"/>
      <c r="H94" s="22"/>
    </row>
    <row r="95" spans="1:8" x14ac:dyDescent="0.25">
      <c r="A95" s="2">
        <v>42917</v>
      </c>
      <c r="B95" s="16">
        <v>65.393831363000004</v>
      </c>
      <c r="C95" s="61">
        <f>+MIN($B$35,$B$47,$B$59,$B$71,$B$83)</f>
        <v>57.132714411000002</v>
      </c>
      <c r="D95" s="61">
        <f>+MAX($B$35,$B$47,$B$59,$B$71,$B$83)</f>
        <v>64.391942274000002</v>
      </c>
      <c r="E95" s="22">
        <f t="shared" si="1"/>
        <v>7.2592278629999996</v>
      </c>
      <c r="G95" s="61"/>
      <c r="H95" s="22"/>
    </row>
    <row r="96" spans="1:8" x14ac:dyDescent="0.25">
      <c r="A96" s="2">
        <v>42948</v>
      </c>
      <c r="B96" s="16">
        <v>64.690707630999995</v>
      </c>
      <c r="C96" s="61">
        <f>+MIN($B$36,$B$48,$B$60,$B$72,$B$84)</f>
        <v>57.606513771000003</v>
      </c>
      <c r="D96" s="61">
        <f>+MAX($B$36,$B$48,$B$60,$B$72,$B$84)</f>
        <v>64.941937855000006</v>
      </c>
      <c r="E96" s="22">
        <f t="shared" si="1"/>
        <v>7.3354240840000031</v>
      </c>
      <c r="G96" s="61"/>
      <c r="H96" s="22"/>
    </row>
    <row r="97" spans="1:8" x14ac:dyDescent="0.25">
      <c r="A97" s="2">
        <v>42979</v>
      </c>
      <c r="B97" s="16">
        <v>65.441792352999997</v>
      </c>
      <c r="C97" s="61">
        <f>+MIN($B$37,$B$49,$B$61,$B$73,$B$85)</f>
        <v>57.511781839000001</v>
      </c>
      <c r="D97" s="61">
        <f>+MAX($B$37,$B$49,$B$61,$B$73,$B$85)</f>
        <v>65.609299547000006</v>
      </c>
      <c r="E97" s="22">
        <f t="shared" si="1"/>
        <v>8.0975177080000051</v>
      </c>
      <c r="G97" s="61"/>
      <c r="H97" s="22"/>
    </row>
    <row r="98" spans="1:8" x14ac:dyDescent="0.25">
      <c r="A98" s="2">
        <v>43009</v>
      </c>
      <c r="B98" s="16">
        <v>65.146349158999996</v>
      </c>
      <c r="C98" s="61">
        <f>+MIN($B$38,$B$50,$B$62,$B$74,$B$86)</f>
        <v>56.023523277999999</v>
      </c>
      <c r="D98" s="61">
        <f>+MAX($B$38,$B$50,$B$62,$B$74,$B$86)</f>
        <v>65.531282837999996</v>
      </c>
      <c r="E98" s="22">
        <f t="shared" si="1"/>
        <v>9.5077595599999967</v>
      </c>
      <c r="G98" s="61"/>
      <c r="H98" s="22"/>
    </row>
    <row r="99" spans="1:8" x14ac:dyDescent="0.25">
      <c r="A99" s="2">
        <v>43040</v>
      </c>
      <c r="B99" s="16">
        <v>64.597156538999997</v>
      </c>
      <c r="C99" s="61">
        <f>+MIN($B$39,$B$51,$B$63,$B$75,$B$87)</f>
        <v>55.874523170000003</v>
      </c>
      <c r="D99" s="61">
        <f>+MAX($B$39,$B$51,$B$63,$B$75,$B$87)</f>
        <v>65.890694847999995</v>
      </c>
      <c r="E99" s="22">
        <f t="shared" si="1"/>
        <v>10.016171677999992</v>
      </c>
      <c r="G99" s="61"/>
      <c r="H99" s="22"/>
    </row>
    <row r="100" spans="1:8" x14ac:dyDescent="0.25">
      <c r="A100" s="2">
        <v>43070</v>
      </c>
      <c r="B100" s="16">
        <v>65.414323115000002</v>
      </c>
      <c r="C100" s="61">
        <f>+MIN($B$40,$B$52,$B$64,$B$76,$B$88)</f>
        <v>55.817292010999999</v>
      </c>
      <c r="D100" s="61">
        <f>+MAX($B$40,$B$52,$B$64,$B$76,$B$88)</f>
        <v>66.841805539000006</v>
      </c>
      <c r="E100" s="22">
        <f t="shared" si="1"/>
        <v>11.024513528000007</v>
      </c>
      <c r="G100" s="61"/>
      <c r="H100" s="22"/>
    </row>
    <row r="101" spans="1:8" x14ac:dyDescent="0.25">
      <c r="A101" s="2">
        <v>43101</v>
      </c>
      <c r="B101" s="16">
        <v>64.236738763000005</v>
      </c>
      <c r="C101" s="61">
        <f>+MIN($B$29,$B$41,$B$53,$B$65,$B$77)</f>
        <v>54.764239498000002</v>
      </c>
      <c r="D101" s="22">
        <f>+MAX($B$29,$B$41,$B$53,$B$65,$B$77)</f>
        <v>63.152763313000001</v>
      </c>
      <c r="E101" s="22">
        <f t="shared" si="1"/>
        <v>8.3885238149999992</v>
      </c>
      <c r="G101" s="61"/>
      <c r="H101" s="22"/>
    </row>
    <row r="102" spans="1:8" x14ac:dyDescent="0.25">
      <c r="A102" s="2">
        <v>43132</v>
      </c>
      <c r="B102" s="16">
        <v>64.780257489999997</v>
      </c>
      <c r="C102" s="61">
        <f>+MIN($B$30,$B$42,$B$54,$B$66,$B$78)</f>
        <v>56.301411954999999</v>
      </c>
      <c r="D102" s="22">
        <f>+MAX($B$30,$B$42,$B$54,$B$66,$B$78)</f>
        <v>63.978621891000003</v>
      </c>
      <c r="E102" s="22">
        <f t="shared" si="1"/>
        <v>7.6772099360000041</v>
      </c>
      <c r="G102" s="61"/>
      <c r="H102" s="22"/>
    </row>
    <row r="103" spans="1:8" x14ac:dyDescent="0.25">
      <c r="A103" s="2">
        <v>43160</v>
      </c>
      <c r="B103" s="16">
        <v>65.962352222000007</v>
      </c>
      <c r="C103" s="61">
        <f>+MIN($B$31,$B$43,$B$55,$B$67,$B$79)</f>
        <v>56.79769855</v>
      </c>
      <c r="D103" s="22">
        <f>+MAX($B$31,$B$43,$B$55,$B$67,$B$79)</f>
        <v>65.008144266000002</v>
      </c>
      <c r="E103" s="22">
        <f t="shared" si="1"/>
        <v>8.2104457160000024</v>
      </c>
      <c r="G103" s="61"/>
      <c r="H103" s="22"/>
    </row>
    <row r="104" spans="1:8" x14ac:dyDescent="0.25">
      <c r="A104" s="2">
        <v>43191</v>
      </c>
      <c r="B104" s="16">
        <v>67.133571700999994</v>
      </c>
      <c r="C104" s="61">
        <f>+MIN($B$32,$B$44,$B$56,$B$68,$B$80)</f>
        <v>58.027573347999997</v>
      </c>
      <c r="D104" s="22">
        <f>+MAX($B$32,$B$44,$B$56,$B$68,$B$80)</f>
        <v>66.309121586000003</v>
      </c>
      <c r="E104" s="22">
        <f t="shared" si="1"/>
        <v>8.2815482380000063</v>
      </c>
      <c r="G104" s="61"/>
      <c r="H104" s="22"/>
    </row>
    <row r="105" spans="1:8" x14ac:dyDescent="0.25">
      <c r="A105" s="2">
        <v>43221</v>
      </c>
      <c r="B105" s="16">
        <v>65.994690422000005</v>
      </c>
      <c r="C105" s="61">
        <f>+MIN($B$33,$B$45,$B$57,$B$69,$B$81)</f>
        <v>57.848895212999999</v>
      </c>
      <c r="D105" s="22">
        <f>+MAX($B$33,$B$45,$B$57,$B$69,$B$81)</f>
        <v>65.291222095999998</v>
      </c>
      <c r="E105" s="22">
        <f t="shared" si="1"/>
        <v>7.4423268829999998</v>
      </c>
      <c r="G105" s="61"/>
      <c r="H105" s="22"/>
    </row>
    <row r="106" spans="1:8" x14ac:dyDescent="0.25">
      <c r="A106" s="2">
        <v>43252</v>
      </c>
      <c r="B106" s="16">
        <v>65.692663107000001</v>
      </c>
      <c r="C106" s="61">
        <f>+MIN($B$34,$B$46,$B$58,$B$70,$B$82)</f>
        <v>56.218362913999997</v>
      </c>
      <c r="D106" s="22">
        <f>+MAX($B$34,$B$46,$B$58,$B$70,$B$82)</f>
        <v>65.255755480000005</v>
      </c>
      <c r="E106" s="22">
        <f t="shared" si="1"/>
        <v>9.0373925660000083</v>
      </c>
      <c r="G106" s="61"/>
      <c r="H106" s="22"/>
    </row>
    <row r="107" spans="1:8" x14ac:dyDescent="0.25">
      <c r="A107" s="2">
        <v>43282</v>
      </c>
      <c r="B107" s="16">
        <v>65.770206099000006</v>
      </c>
      <c r="C107" s="61">
        <f>+MIN($B$35,$B$47,$B$59,$B$71,$B$83)</f>
        <v>57.132714411000002</v>
      </c>
      <c r="D107" s="22">
        <f>+MAX($B$35,$B$47,$B$59,$B$71,$B$83)</f>
        <v>64.391942274000002</v>
      </c>
      <c r="E107" s="22">
        <f t="shared" si="1"/>
        <v>7.2592278629999996</v>
      </c>
      <c r="G107" s="61"/>
      <c r="H107" s="22"/>
    </row>
    <row r="108" spans="1:8" x14ac:dyDescent="0.25">
      <c r="A108" s="2">
        <v>43313</v>
      </c>
      <c r="B108" s="16">
        <v>65.205040522000004</v>
      </c>
      <c r="C108" s="61">
        <f>+MIN($B$36,$B$48,$B$60,$B$72,$B$84)</f>
        <v>57.606513771000003</v>
      </c>
      <c r="D108" s="22">
        <f>+MAX($B$36,$B$48,$B$60,$B$72,$B$84)</f>
        <v>64.941937855000006</v>
      </c>
      <c r="E108" s="22">
        <f t="shared" si="1"/>
        <v>7.3354240840000031</v>
      </c>
      <c r="G108" s="61"/>
      <c r="H108" s="22"/>
    </row>
    <row r="109" spans="1:8" x14ac:dyDescent="0.25">
      <c r="A109" s="2">
        <v>43344</v>
      </c>
      <c r="B109" s="16">
        <v>65.964337286000003</v>
      </c>
      <c r="C109" s="61">
        <f>+MIN($B$37,$B$49,$B$61,$B$73,$B$85)</f>
        <v>57.511781839000001</v>
      </c>
      <c r="D109" s="22">
        <f>+MAX($B$37,$B$49,$B$61,$B$73,$B$85)</f>
        <v>65.609299547000006</v>
      </c>
      <c r="E109" s="22">
        <f t="shared" si="1"/>
        <v>8.0975177080000051</v>
      </c>
      <c r="G109" s="61"/>
      <c r="H109" s="22"/>
    </row>
    <row r="110" spans="1:8" x14ac:dyDescent="0.25">
      <c r="A110" s="2">
        <v>43374</v>
      </c>
      <c r="B110" s="16">
        <v>65.717863774999998</v>
      </c>
      <c r="C110" s="61">
        <f>+MIN($B$38,$B$50,$B$62,$B$74,$B$86)</f>
        <v>56.023523277999999</v>
      </c>
      <c r="D110" s="22">
        <f>+MAX($B$38,$B$50,$B$62,$B$74,$B$86)</f>
        <v>65.531282837999996</v>
      </c>
      <c r="E110" s="22">
        <f t="shared" si="1"/>
        <v>9.5077595599999967</v>
      </c>
      <c r="G110" s="61"/>
      <c r="H110" s="22"/>
    </row>
    <row r="111" spans="1:8" x14ac:dyDescent="0.25">
      <c r="A111" s="2">
        <v>43405</v>
      </c>
      <c r="B111" s="16">
        <v>65.052524863000002</v>
      </c>
      <c r="C111" s="61">
        <f>+MIN($B$39,$B$51,$B$63,$B$75,$B$87)</f>
        <v>55.874523170000003</v>
      </c>
      <c r="D111" s="22">
        <f>+MAX($B$39,$B$51,$B$63,$B$75,$B$87)</f>
        <v>65.890694847999995</v>
      </c>
      <c r="E111" s="22">
        <f t="shared" si="1"/>
        <v>10.016171677999992</v>
      </c>
      <c r="G111" s="61"/>
      <c r="H111" s="22"/>
    </row>
    <row r="112" spans="1:8" x14ac:dyDescent="0.25">
      <c r="A112" s="84">
        <v>43435</v>
      </c>
      <c r="B112" s="94">
        <v>65.869691438999993</v>
      </c>
      <c r="C112" s="93">
        <f>+MIN($B$40,$B$52,$B$64,$B$76,$B$88)</f>
        <v>55.817292010999999</v>
      </c>
      <c r="D112" s="92">
        <f>+MAX($B$40,$B$52,$B$64,$B$76,$B$88)</f>
        <v>66.841805539000006</v>
      </c>
      <c r="E112" s="92">
        <f t="shared" si="1"/>
        <v>11.024513528000007</v>
      </c>
      <c r="G112" s="61"/>
      <c r="H112" s="22"/>
    </row>
    <row r="113" spans="1:2" x14ac:dyDescent="0.25">
      <c r="A113" t="s">
        <v>361</v>
      </c>
    </row>
    <row r="114" spans="1:2" x14ac:dyDescent="0.25">
      <c r="A114" t="s">
        <v>392</v>
      </c>
    </row>
    <row r="116" spans="1:2" x14ac:dyDescent="0.25">
      <c r="A116" s="5"/>
      <c r="B116" s="6" t="s">
        <v>0</v>
      </c>
    </row>
    <row r="117" spans="1:2" x14ac:dyDescent="0.25">
      <c r="A117" s="3">
        <v>61</v>
      </c>
      <c r="B117">
        <v>0</v>
      </c>
    </row>
    <row r="118" spans="1:2" x14ac:dyDescent="0.25">
      <c r="A118" s="3">
        <v>61</v>
      </c>
      <c r="B118">
        <v>1</v>
      </c>
    </row>
  </sheetData>
  <mergeCells count="2">
    <mergeCell ref="C27:E27"/>
    <mergeCell ref="B25:E26"/>
  </mergeCells>
  <phoneticPr fontId="0" type="noConversion"/>
  <hyperlinks>
    <hyperlink ref="A3" location="Contents!B4" display="Return to Contents"/>
  </hyperlinks>
  <pageMargins left="0.75" right="0.75" top="1" bottom="1" header="0.5" footer="0.5"/>
  <pageSetup scale="65" fitToHeight="2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2:M82"/>
  <sheetViews>
    <sheetView workbookViewId="0"/>
  </sheetViews>
  <sheetFormatPr defaultRowHeight="12.5" x14ac:dyDescent="0.25"/>
  <sheetData>
    <row r="2" spans="1:1" ht="15.5" x14ac:dyDescent="0.35">
      <c r="A2" s="63" t="s">
        <v>360</v>
      </c>
    </row>
    <row r="3" spans="1:1" x14ac:dyDescent="0.25">
      <c r="A3" s="29" t="s">
        <v>32</v>
      </c>
    </row>
    <row r="25" spans="2:13" x14ac:dyDescent="0.25">
      <c r="D25" s="216" t="s">
        <v>106</v>
      </c>
      <c r="E25" s="216"/>
      <c r="F25" s="216"/>
      <c r="G25" s="216"/>
      <c r="H25" s="216"/>
      <c r="I25" s="47"/>
      <c r="J25" s="216" t="s">
        <v>170</v>
      </c>
      <c r="K25" s="216"/>
      <c r="L25" s="216"/>
      <c r="M25" s="216"/>
    </row>
    <row r="26" spans="2:13" x14ac:dyDescent="0.25">
      <c r="B26" s="12"/>
      <c r="C26" s="12"/>
      <c r="D26" s="127">
        <v>2014</v>
      </c>
      <c r="E26" s="127">
        <v>2015</v>
      </c>
      <c r="F26" s="127">
        <v>2016</v>
      </c>
      <c r="G26" s="127">
        <v>2017</v>
      </c>
      <c r="H26" s="127">
        <v>2018</v>
      </c>
      <c r="I26" s="51"/>
      <c r="J26" s="127">
        <v>2015</v>
      </c>
      <c r="K26" s="127">
        <v>2016</v>
      </c>
      <c r="L26" s="127">
        <v>2017</v>
      </c>
      <c r="M26" s="127">
        <v>2018</v>
      </c>
    </row>
    <row r="27" spans="2:13" x14ac:dyDescent="0.25">
      <c r="C27" s="14" t="s">
        <v>124</v>
      </c>
      <c r="D27" s="128">
        <v>8.7635447122999999</v>
      </c>
      <c r="E27" s="128">
        <v>9.4151095726000005</v>
      </c>
      <c r="F27" s="128">
        <v>8.8847769513999992</v>
      </c>
      <c r="G27" s="128">
        <v>8.9811812896000003</v>
      </c>
      <c r="H27" s="128">
        <v>9.5298654328999994</v>
      </c>
      <c r="I27" s="15"/>
      <c r="J27" s="27">
        <f t="shared" ref="J27:M29" si="0">E27-D27</f>
        <v>0.6515648603000006</v>
      </c>
      <c r="K27" s="27">
        <f t="shared" si="0"/>
        <v>-0.53033262120000124</v>
      </c>
      <c r="L27" s="27">
        <f t="shared" si="0"/>
        <v>9.640433820000105E-2</v>
      </c>
      <c r="M27" s="27">
        <f t="shared" si="0"/>
        <v>0.54868414329999915</v>
      </c>
    </row>
    <row r="28" spans="2:13" x14ac:dyDescent="0.25">
      <c r="C28" s="157" t="s">
        <v>298</v>
      </c>
      <c r="D28" s="128">
        <v>3.0145143889999999</v>
      </c>
      <c r="E28" s="128">
        <v>3.3422785150999998</v>
      </c>
      <c r="F28" s="128">
        <v>3.4852836516000001</v>
      </c>
      <c r="G28" s="128">
        <v>3.7454134376999999</v>
      </c>
      <c r="H28" s="128">
        <v>4.1758747836000003</v>
      </c>
      <c r="I28" s="15"/>
      <c r="J28" s="27">
        <f t="shared" si="0"/>
        <v>0.32776412609999994</v>
      </c>
      <c r="K28" s="27">
        <f t="shared" si="0"/>
        <v>0.14300513650000024</v>
      </c>
      <c r="L28" s="27">
        <f t="shared" si="0"/>
        <v>0.26012978609999982</v>
      </c>
      <c r="M28" s="27">
        <f t="shared" si="0"/>
        <v>0.4304613459000004</v>
      </c>
    </row>
    <row r="29" spans="2:13" x14ac:dyDescent="0.25">
      <c r="C29" s="14" t="s">
        <v>105</v>
      </c>
      <c r="D29" s="128">
        <v>0.93364625478999996</v>
      </c>
      <c r="E29" s="128">
        <v>0.96588712055000003</v>
      </c>
      <c r="F29" s="128">
        <v>0.99634433606999995</v>
      </c>
      <c r="G29" s="128">
        <v>1.0084621186</v>
      </c>
      <c r="H29" s="128">
        <v>1.0101838030000001</v>
      </c>
      <c r="I29" s="15"/>
      <c r="J29" s="27">
        <f t="shared" si="0"/>
        <v>3.224086576000007E-2</v>
      </c>
      <c r="K29" s="27">
        <f t="shared" si="0"/>
        <v>3.0457215519999914E-2</v>
      </c>
      <c r="L29" s="27">
        <f t="shared" si="0"/>
        <v>1.2117782530000065E-2</v>
      </c>
      <c r="M29" s="27">
        <f t="shared" si="0"/>
        <v>1.7216844000000897E-3</v>
      </c>
    </row>
    <row r="30" spans="2:13" x14ac:dyDescent="0.25">
      <c r="B30" s="12"/>
      <c r="C30" s="89" t="s">
        <v>125</v>
      </c>
      <c r="D30" s="129">
        <v>8.3429775301E-2</v>
      </c>
      <c r="E30" s="129">
        <v>8.2409704121000002E-2</v>
      </c>
      <c r="F30" s="129">
        <v>0.10006504985</v>
      </c>
      <c r="G30" s="129">
        <v>0.10385243288</v>
      </c>
      <c r="H30" s="129">
        <v>0.11103038465999999</v>
      </c>
      <c r="I30" s="95"/>
      <c r="J30" s="87">
        <f>E30-D30</f>
        <v>-1.0200711799999984E-3</v>
      </c>
      <c r="K30" s="87">
        <f>F30-E30</f>
        <v>1.7655345729000002E-2</v>
      </c>
      <c r="L30" s="87">
        <f>G30-F30</f>
        <v>3.7873830299999939E-3</v>
      </c>
      <c r="M30" s="87">
        <f>H30-G30</f>
        <v>7.177951779999997E-3</v>
      </c>
    </row>
    <row r="31" spans="2:13" x14ac:dyDescent="0.25">
      <c r="B31" t="s">
        <v>361</v>
      </c>
      <c r="E31" s="14"/>
      <c r="J31" s="14" t="s">
        <v>12</v>
      </c>
      <c r="K31" s="35">
        <f>F27/E27-1</f>
        <v>-5.6327822539992911E-2</v>
      </c>
      <c r="L31" s="35">
        <f>G27/F27-1</f>
        <v>1.0850507415924637E-2</v>
      </c>
      <c r="M31" s="35">
        <f>H27/G27-1</f>
        <v>6.1092647571357128E-2</v>
      </c>
    </row>
    <row r="33" spans="2:4" x14ac:dyDescent="0.25">
      <c r="C33" s="8" t="s">
        <v>10</v>
      </c>
    </row>
    <row r="34" spans="2:4" x14ac:dyDescent="0.25">
      <c r="B34" s="6"/>
      <c r="C34" s="9" t="s">
        <v>122</v>
      </c>
      <c r="D34" s="6" t="s">
        <v>0</v>
      </c>
    </row>
    <row r="35" spans="2:4" x14ac:dyDescent="0.25">
      <c r="B35" s="2">
        <v>42005</v>
      </c>
      <c r="C35" s="128">
        <v>13.487107</v>
      </c>
      <c r="D35" s="128" t="e">
        <v>#N/A</v>
      </c>
    </row>
    <row r="36" spans="2:4" x14ac:dyDescent="0.25">
      <c r="B36" s="2">
        <v>42036</v>
      </c>
      <c r="C36" s="128">
        <v>13.724652000000001</v>
      </c>
      <c r="D36" s="128" t="e">
        <v>#N/A</v>
      </c>
    </row>
    <row r="37" spans="2:4" x14ac:dyDescent="0.25">
      <c r="B37" s="2">
        <v>42064</v>
      </c>
      <c r="C37" s="128">
        <v>13.851474</v>
      </c>
      <c r="D37" s="128" t="e">
        <v>#N/A</v>
      </c>
    </row>
    <row r="38" spans="2:4" x14ac:dyDescent="0.25">
      <c r="B38" s="2">
        <v>42095</v>
      </c>
      <c r="C38" s="128">
        <v>14.064470999999999</v>
      </c>
      <c r="D38" s="128" t="e">
        <v>#N/A</v>
      </c>
    </row>
    <row r="39" spans="2:4" x14ac:dyDescent="0.25">
      <c r="B39" s="2">
        <v>42125</v>
      </c>
      <c r="C39" s="128">
        <v>13.911987</v>
      </c>
      <c r="D39" s="128" t="e">
        <v>#N/A</v>
      </c>
    </row>
    <row r="40" spans="2:4" x14ac:dyDescent="0.25">
      <c r="B40" s="2">
        <v>42156</v>
      </c>
      <c r="C40" s="128">
        <v>13.78199</v>
      </c>
      <c r="D40" s="128" t="e">
        <v>#N/A</v>
      </c>
    </row>
    <row r="41" spans="2:4" x14ac:dyDescent="0.25">
      <c r="B41" s="2">
        <v>42186</v>
      </c>
      <c r="C41" s="128">
        <v>13.893449</v>
      </c>
      <c r="D41" s="128" t="e">
        <v>#N/A</v>
      </c>
    </row>
    <row r="42" spans="2:4" x14ac:dyDescent="0.25">
      <c r="B42" s="2">
        <v>42217</v>
      </c>
      <c r="C42" s="128">
        <v>13.902323000000001</v>
      </c>
      <c r="D42" s="128" t="e">
        <v>#N/A</v>
      </c>
    </row>
    <row r="43" spans="2:4" x14ac:dyDescent="0.25">
      <c r="B43" s="2">
        <v>42248</v>
      </c>
      <c r="C43" s="128">
        <v>13.946714999999999</v>
      </c>
      <c r="D43" s="128" t="e">
        <v>#N/A</v>
      </c>
    </row>
    <row r="44" spans="2:4" x14ac:dyDescent="0.25">
      <c r="B44" s="2">
        <v>42278</v>
      </c>
      <c r="C44" s="128">
        <v>13.947165</v>
      </c>
      <c r="D44" s="128" t="e">
        <v>#N/A</v>
      </c>
    </row>
    <row r="45" spans="2:4" x14ac:dyDescent="0.25">
      <c r="B45" s="2">
        <v>42309</v>
      </c>
      <c r="C45" s="128">
        <v>13.917403</v>
      </c>
      <c r="D45" s="128" t="e">
        <v>#N/A</v>
      </c>
    </row>
    <row r="46" spans="2:4" x14ac:dyDescent="0.25">
      <c r="B46" s="2">
        <v>42339</v>
      </c>
      <c r="C46" s="128">
        <v>13.764317999999999</v>
      </c>
      <c r="D46" s="128" t="e">
        <v>#N/A</v>
      </c>
    </row>
    <row r="47" spans="2:4" x14ac:dyDescent="0.25">
      <c r="B47" s="2">
        <v>42370</v>
      </c>
      <c r="C47" s="128">
        <v>13.59985</v>
      </c>
      <c r="D47" s="128" t="e">
        <v>#N/A</v>
      </c>
    </row>
    <row r="48" spans="2:4" x14ac:dyDescent="0.25">
      <c r="B48" s="2">
        <v>42401</v>
      </c>
      <c r="C48" s="128">
        <v>13.598221000000001</v>
      </c>
      <c r="D48" s="128" t="e">
        <v>#N/A</v>
      </c>
    </row>
    <row r="49" spans="2:4" x14ac:dyDescent="0.25">
      <c r="B49" s="2">
        <v>42430</v>
      </c>
      <c r="C49" s="128">
        <v>13.821706000000001</v>
      </c>
      <c r="D49" s="128" t="e">
        <v>#N/A</v>
      </c>
    </row>
    <row r="50" spans="2:4" x14ac:dyDescent="0.25">
      <c r="B50" s="2">
        <v>42461</v>
      </c>
      <c r="C50" s="128">
        <v>13.536816999999999</v>
      </c>
      <c r="D50" s="128" t="e">
        <v>#N/A</v>
      </c>
    </row>
    <row r="51" spans="2:4" x14ac:dyDescent="0.25">
      <c r="B51" s="2">
        <v>42491</v>
      </c>
      <c r="C51" s="128">
        <v>13.613454000000001</v>
      </c>
      <c r="D51" s="128" t="e">
        <v>#N/A</v>
      </c>
    </row>
    <row r="52" spans="2:4" x14ac:dyDescent="0.25">
      <c r="B52" s="2">
        <v>42522</v>
      </c>
      <c r="C52" s="128">
        <v>13.499012</v>
      </c>
      <c r="D52" s="128" t="e">
        <v>#N/A</v>
      </c>
    </row>
    <row r="53" spans="2:4" x14ac:dyDescent="0.25">
      <c r="B53" s="2">
        <v>42552</v>
      </c>
      <c r="C53" s="128">
        <v>13.434142</v>
      </c>
      <c r="D53" s="128" t="e">
        <v>#N/A</v>
      </c>
    </row>
    <row r="54" spans="2:4" x14ac:dyDescent="0.25">
      <c r="B54" s="2">
        <v>42583</v>
      </c>
      <c r="C54" s="128">
        <v>13.338361000000001</v>
      </c>
      <c r="D54" s="128" t="e">
        <v>#N/A</v>
      </c>
    </row>
    <row r="55" spans="2:4" x14ac:dyDescent="0.25">
      <c r="B55" s="2">
        <v>42614</v>
      </c>
      <c r="C55" s="128">
        <v>13.142232</v>
      </c>
      <c r="D55" s="128" t="e">
        <v>#N/A</v>
      </c>
    </row>
    <row r="56" spans="2:4" x14ac:dyDescent="0.25">
      <c r="B56" s="2">
        <v>42644</v>
      </c>
      <c r="C56" s="128">
        <v>13.481816999999999</v>
      </c>
      <c r="D56" s="128" t="e">
        <v>#N/A</v>
      </c>
    </row>
    <row r="57" spans="2:4" x14ac:dyDescent="0.25">
      <c r="B57" s="2">
        <v>42675</v>
      </c>
      <c r="C57" s="128">
        <v>13.688196</v>
      </c>
      <c r="D57" s="128" t="e">
        <v>#N/A</v>
      </c>
    </row>
    <row r="58" spans="2:4" x14ac:dyDescent="0.25">
      <c r="B58" s="2">
        <v>42705</v>
      </c>
      <c r="C58" s="128">
        <v>13.44270672</v>
      </c>
      <c r="D58" s="128" t="e">
        <v>#N/A</v>
      </c>
    </row>
    <row r="59" spans="2:4" x14ac:dyDescent="0.25">
      <c r="B59" s="2">
        <v>42736</v>
      </c>
      <c r="C59" s="128">
        <v>13.378066118</v>
      </c>
      <c r="D59" s="128">
        <v>13.378066118</v>
      </c>
    </row>
    <row r="60" spans="2:4" x14ac:dyDescent="0.25">
      <c r="B60" s="2">
        <v>42767</v>
      </c>
      <c r="C60" s="128" t="e">
        <v>#N/A</v>
      </c>
      <c r="D60" s="128">
        <v>13.43519</v>
      </c>
    </row>
    <row r="61" spans="2:4" x14ac:dyDescent="0.25">
      <c r="B61" s="2">
        <v>42795</v>
      </c>
      <c r="C61" s="128" t="e">
        <v>#N/A</v>
      </c>
      <c r="D61" s="128">
        <v>13.668240000000001</v>
      </c>
    </row>
    <row r="62" spans="2:4" x14ac:dyDescent="0.25">
      <c r="B62" s="2">
        <v>42826</v>
      </c>
      <c r="C62" s="128" t="e">
        <v>#N/A</v>
      </c>
      <c r="D62" s="128">
        <v>13.63791</v>
      </c>
    </row>
    <row r="63" spans="2:4" x14ac:dyDescent="0.25">
      <c r="B63" s="2">
        <v>42856</v>
      </c>
      <c r="C63" s="128" t="e">
        <v>#N/A</v>
      </c>
      <c r="D63" s="128">
        <v>13.75028</v>
      </c>
    </row>
    <row r="64" spans="2:4" x14ac:dyDescent="0.25">
      <c r="B64" s="2">
        <v>42887</v>
      </c>
      <c r="C64" s="128" t="e">
        <v>#N/A</v>
      </c>
      <c r="D64" s="128">
        <v>13.79557</v>
      </c>
    </row>
    <row r="65" spans="2:4" x14ac:dyDescent="0.25">
      <c r="B65" s="2">
        <v>42917</v>
      </c>
      <c r="C65" s="128" t="e">
        <v>#N/A</v>
      </c>
      <c r="D65" s="128">
        <v>13.92633</v>
      </c>
    </row>
    <row r="66" spans="2:4" x14ac:dyDescent="0.25">
      <c r="B66" s="2">
        <v>42948</v>
      </c>
      <c r="C66" s="128" t="e">
        <v>#N/A</v>
      </c>
      <c r="D66" s="128">
        <v>13.9505</v>
      </c>
    </row>
    <row r="67" spans="2:4" x14ac:dyDescent="0.25">
      <c r="B67" s="2">
        <v>42979</v>
      </c>
      <c r="C67" s="128" t="e">
        <v>#N/A</v>
      </c>
      <c r="D67" s="128">
        <v>13.94533</v>
      </c>
    </row>
    <row r="68" spans="2:4" x14ac:dyDescent="0.25">
      <c r="B68" s="2">
        <v>43009</v>
      </c>
      <c r="C68" s="128" t="e">
        <v>#N/A</v>
      </c>
      <c r="D68" s="128">
        <v>14.17699</v>
      </c>
    </row>
    <row r="69" spans="2:4" x14ac:dyDescent="0.25">
      <c r="B69" s="2">
        <v>43040</v>
      </c>
      <c r="C69" s="128" t="e">
        <v>#N/A</v>
      </c>
      <c r="D69" s="128">
        <v>14.34563</v>
      </c>
    </row>
    <row r="70" spans="2:4" x14ac:dyDescent="0.25">
      <c r="B70" s="2">
        <v>43070</v>
      </c>
      <c r="C70" s="128" t="e">
        <v>#N/A</v>
      </c>
      <c r="D70" s="128">
        <v>14.38176</v>
      </c>
    </row>
    <row r="71" spans="2:4" x14ac:dyDescent="0.25">
      <c r="B71" s="2">
        <v>43101</v>
      </c>
      <c r="C71" s="128" t="e">
        <v>#N/A</v>
      </c>
      <c r="D71" s="128">
        <v>14.42902</v>
      </c>
    </row>
    <row r="72" spans="2:4" x14ac:dyDescent="0.25">
      <c r="B72" s="2">
        <v>43132</v>
      </c>
      <c r="C72" s="128" t="e">
        <v>#N/A</v>
      </c>
      <c r="D72" s="128">
        <v>14.58553</v>
      </c>
    </row>
    <row r="73" spans="2:4" x14ac:dyDescent="0.25">
      <c r="B73" s="2">
        <v>43160</v>
      </c>
      <c r="C73" s="128" t="e">
        <v>#N/A</v>
      </c>
      <c r="D73" s="128">
        <v>14.72448</v>
      </c>
    </row>
    <row r="74" spans="2:4" x14ac:dyDescent="0.25">
      <c r="B74" s="2">
        <v>43191</v>
      </c>
      <c r="C74" s="128" t="e">
        <v>#N/A</v>
      </c>
      <c r="D74" s="128">
        <v>14.75648</v>
      </c>
    </row>
    <row r="75" spans="2:4" x14ac:dyDescent="0.25">
      <c r="B75" s="2">
        <v>43221</v>
      </c>
      <c r="C75" s="128" t="e">
        <v>#N/A</v>
      </c>
      <c r="D75" s="128">
        <v>14.870620000000001</v>
      </c>
    </row>
    <row r="76" spans="2:4" x14ac:dyDescent="0.25">
      <c r="B76" s="2">
        <v>43252</v>
      </c>
      <c r="C76" s="128" t="e">
        <v>#N/A</v>
      </c>
      <c r="D76" s="128">
        <v>14.8849</v>
      </c>
    </row>
    <row r="77" spans="2:4" x14ac:dyDescent="0.25">
      <c r="B77" s="2">
        <v>43282</v>
      </c>
      <c r="C77" s="128" t="e">
        <v>#N/A</v>
      </c>
      <c r="D77" s="128">
        <v>14.88893</v>
      </c>
    </row>
    <row r="78" spans="2:4" x14ac:dyDescent="0.25">
      <c r="B78" s="2">
        <v>43313</v>
      </c>
      <c r="C78" s="128" t="e">
        <v>#N/A</v>
      </c>
      <c r="D78" s="128">
        <v>14.862920000000001</v>
      </c>
    </row>
    <row r="79" spans="2:4" x14ac:dyDescent="0.25">
      <c r="B79" s="2">
        <v>43344</v>
      </c>
      <c r="C79" s="128" t="e">
        <v>#N/A</v>
      </c>
      <c r="D79" s="128">
        <v>14.815619999999999</v>
      </c>
    </row>
    <row r="80" spans="2:4" x14ac:dyDescent="0.25">
      <c r="B80" s="2">
        <v>43374</v>
      </c>
      <c r="C80" s="128" t="e">
        <v>#N/A</v>
      </c>
      <c r="D80" s="128">
        <v>14.99573</v>
      </c>
    </row>
    <row r="81" spans="2:4" x14ac:dyDescent="0.25">
      <c r="B81" s="2">
        <v>43405</v>
      </c>
      <c r="C81" s="128" t="e">
        <v>#N/A</v>
      </c>
      <c r="D81" s="128">
        <v>15.19506</v>
      </c>
    </row>
    <row r="82" spans="2:4" x14ac:dyDescent="0.25">
      <c r="B82" s="84">
        <v>43435</v>
      </c>
      <c r="C82" s="128" t="e">
        <v>#N/A</v>
      </c>
      <c r="D82" s="128">
        <v>15.252739999999999</v>
      </c>
    </row>
  </sheetData>
  <mergeCells count="2">
    <mergeCell ref="D25:H25"/>
    <mergeCell ref="J25:M25"/>
  </mergeCells>
  <phoneticPr fontId="7" type="noConversion"/>
  <conditionalFormatting sqref="C35:D82">
    <cfRule type="expression" dxfId="15" priority="2" stopIfTrue="1">
      <formula>ISNA(C35)</formula>
    </cfRule>
  </conditionalFormatting>
  <conditionalFormatting sqref="C35:D82">
    <cfRule type="expression" dxfId="14" priority="1" stopIfTrue="1">
      <formula>ISNA(C35)</formula>
    </cfRule>
  </conditionalFormatting>
  <hyperlinks>
    <hyperlink ref="A3" location="Contents!B4" display="Return to Contents"/>
  </hyperlinks>
  <pageMargins left="0.75" right="0.75" top="1" bottom="1" header="0.5" footer="0.5"/>
  <pageSetup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2:F126"/>
  <sheetViews>
    <sheetView workbookViewId="0"/>
  </sheetViews>
  <sheetFormatPr defaultRowHeight="12.5" x14ac:dyDescent="0.25"/>
  <sheetData>
    <row r="2" spans="1:1" ht="15.5" x14ac:dyDescent="0.35">
      <c r="A2" s="63" t="s">
        <v>360</v>
      </c>
    </row>
    <row r="3" spans="1:1" x14ac:dyDescent="0.25">
      <c r="A3" s="29" t="s">
        <v>32</v>
      </c>
    </row>
    <row r="25" spans="1:6" x14ac:dyDescent="0.25">
      <c r="B25" s="52"/>
      <c r="C25" s="217" t="s">
        <v>71</v>
      </c>
      <c r="D25" s="217"/>
      <c r="E25" s="217"/>
      <c r="F25" s="10"/>
    </row>
    <row r="26" spans="1:6" x14ac:dyDescent="0.25">
      <c r="B26" s="55" t="s">
        <v>69</v>
      </c>
      <c r="C26" s="218" t="s">
        <v>391</v>
      </c>
      <c r="D26" s="218"/>
      <c r="E26" s="218"/>
      <c r="F26" s="10"/>
    </row>
    <row r="27" spans="1:6" x14ac:dyDescent="0.25">
      <c r="A27" s="12"/>
      <c r="B27" s="56" t="s">
        <v>70</v>
      </c>
      <c r="C27" s="56" t="s">
        <v>13</v>
      </c>
      <c r="D27" s="56" t="s">
        <v>14</v>
      </c>
      <c r="E27" s="48" t="s">
        <v>23</v>
      </c>
      <c r="F27" s="10"/>
    </row>
    <row r="28" spans="1:6" x14ac:dyDescent="0.25">
      <c r="A28" s="2">
        <v>40909</v>
      </c>
      <c r="B28" s="16">
        <v>317.88200000000001</v>
      </c>
      <c r="C28" s="59">
        <f>MIN($B$28,$B$40,$B$52,$B$64,$B$76)</f>
        <v>317.88200000000001</v>
      </c>
      <c r="D28" s="59">
        <f>MAX($B$28,$B$40,$B$52,$B$64,$B$76)</f>
        <v>468.702</v>
      </c>
      <c r="E28" s="59">
        <f t="shared" ref="E28:E91" si="0">D28-C28</f>
        <v>150.82</v>
      </c>
      <c r="F28" s="10"/>
    </row>
    <row r="29" spans="1:6" x14ac:dyDescent="0.25">
      <c r="A29" s="2">
        <v>40940</v>
      </c>
      <c r="B29" s="16">
        <v>322.87900000000002</v>
      </c>
      <c r="C29" s="59">
        <f>MIN($B$29,$B$41,$B$53,$B$65,$B$77)</f>
        <v>322.87900000000002</v>
      </c>
      <c r="D29" s="59">
        <f>MAX($B$29,$B$41,$B$53,$B$65,$B$77)</f>
        <v>488.411</v>
      </c>
      <c r="E29" s="59">
        <f t="shared" si="0"/>
        <v>165.53199999999998</v>
      </c>
      <c r="F29" s="10"/>
    </row>
    <row r="30" spans="1:6" x14ac:dyDescent="0.25">
      <c r="A30" s="2">
        <v>40969</v>
      </c>
      <c r="B30" s="16">
        <v>347.608</v>
      </c>
      <c r="C30" s="59">
        <f>MIN($B$30,$B$42,$B$54,$B$66,$B$78)</f>
        <v>347.608</v>
      </c>
      <c r="D30" s="59">
        <f>MAX($B$30,$B$42,$B$54,$B$66,$B$78)</f>
        <v>501.51299999999998</v>
      </c>
      <c r="E30" s="59">
        <f t="shared" si="0"/>
        <v>153.90499999999997</v>
      </c>
      <c r="F30" s="10"/>
    </row>
    <row r="31" spans="1:6" x14ac:dyDescent="0.25">
      <c r="A31" s="2">
        <v>41000</v>
      </c>
      <c r="B31" s="16">
        <v>357.04500000000002</v>
      </c>
      <c r="C31" s="59">
        <f>MIN($B$31,$B$43,$B$55,$B$67,$B$79)</f>
        <v>357.04500000000002</v>
      </c>
      <c r="D31" s="59">
        <f>MAX($B$31,$B$43,$B$55,$B$67,$B$79)</f>
        <v>506.28699999999998</v>
      </c>
      <c r="E31" s="59">
        <f t="shared" si="0"/>
        <v>149.24199999999996</v>
      </c>
    </row>
    <row r="32" spans="1:6" x14ac:dyDescent="0.25">
      <c r="A32" s="2">
        <v>41030</v>
      </c>
      <c r="B32" s="16">
        <v>363.75900000000001</v>
      </c>
      <c r="C32" s="59">
        <f>MIN($B$32,$B$44,$B$56,$B$68,$B$80)</f>
        <v>363.30399999999997</v>
      </c>
      <c r="D32" s="59">
        <f>MAX($B$32,$B$44,$B$56,$B$68,$B$80)</f>
        <v>508.98</v>
      </c>
      <c r="E32" s="59">
        <f t="shared" si="0"/>
        <v>145.67600000000004</v>
      </c>
    </row>
    <row r="33" spans="1:5" x14ac:dyDescent="0.25">
      <c r="A33" s="2">
        <v>41061</v>
      </c>
      <c r="B33" s="16">
        <v>362.15300000000002</v>
      </c>
      <c r="C33" s="59">
        <f>MIN($B$33,$B$45,$B$57,$B$69,$B$81)</f>
        <v>348.80700000000002</v>
      </c>
      <c r="D33" s="59">
        <f>MAX($B$33,$B$45,$B$57,$B$69,$B$81)</f>
        <v>497.96800000000002</v>
      </c>
      <c r="E33" s="59">
        <f t="shared" si="0"/>
        <v>149.161</v>
      </c>
    </row>
    <row r="34" spans="1:5" x14ac:dyDescent="0.25">
      <c r="A34" s="2">
        <v>41091</v>
      </c>
      <c r="B34" s="16">
        <v>346.67700000000002</v>
      </c>
      <c r="C34" s="59">
        <f>MIN($B$34,$B$46,$B$58,$B$70,$B$82)</f>
        <v>338.73700000000002</v>
      </c>
      <c r="D34" s="59">
        <f>MAX($B$34,$B$46,$B$58,$B$70,$B$82)</f>
        <v>490.01299999999998</v>
      </c>
      <c r="E34" s="59">
        <f t="shared" si="0"/>
        <v>151.27599999999995</v>
      </c>
    </row>
    <row r="35" spans="1:5" x14ac:dyDescent="0.25">
      <c r="A35" s="2">
        <v>41122</v>
      </c>
      <c r="B35" s="16">
        <v>336.39100000000002</v>
      </c>
      <c r="C35" s="59">
        <f>MIN($B$35,$B$47,$B$59,$B$71,$B$83)</f>
        <v>331.07600000000002</v>
      </c>
      <c r="D35" s="59">
        <f>MAX($B$35,$B$47,$B$59,$B$71,$B$83)</f>
        <v>483.61700000000002</v>
      </c>
      <c r="E35" s="59">
        <f t="shared" si="0"/>
        <v>152.541</v>
      </c>
    </row>
    <row r="36" spans="1:5" x14ac:dyDescent="0.25">
      <c r="A36" s="2">
        <v>41153</v>
      </c>
      <c r="B36" s="16">
        <v>343.34199999999998</v>
      </c>
      <c r="C36" s="59">
        <f>MIN($B$36,$B$48,$B$60,$B$72,$B$84)</f>
        <v>332.15499999999997</v>
      </c>
      <c r="D36" s="59">
        <f>MAX($B$36,$B$48,$B$60,$B$72,$B$84)</f>
        <v>469.06299999999999</v>
      </c>
      <c r="E36" s="59">
        <f t="shared" si="0"/>
        <v>136.90800000000002</v>
      </c>
    </row>
    <row r="37" spans="1:5" x14ac:dyDescent="0.25">
      <c r="A37" s="2">
        <v>41183</v>
      </c>
      <c r="B37" s="16">
        <v>349.53100000000001</v>
      </c>
      <c r="C37" s="59">
        <f>MIN($B$37,$B$49,$B$61,$B$73,$B$85)</f>
        <v>349.53100000000001</v>
      </c>
      <c r="D37" s="59">
        <f>MAX($B$37,$B$49,$B$61,$B$73,$B$85)</f>
        <v>488.82299999999998</v>
      </c>
      <c r="E37" s="59">
        <f t="shared" si="0"/>
        <v>139.29199999999997</v>
      </c>
    </row>
    <row r="38" spans="1:5" x14ac:dyDescent="0.25">
      <c r="A38" s="2">
        <v>41214</v>
      </c>
      <c r="B38" s="16">
        <v>352.411</v>
      </c>
      <c r="C38" s="59">
        <f>MIN($B$38,$B$50,$B$62,$B$74,$B$86)</f>
        <v>344.17200000000003</v>
      </c>
      <c r="D38" s="59">
        <f>MAX($B$38,$B$50,$B$62,$B$74,$B$86)</f>
        <v>488.64</v>
      </c>
      <c r="E38" s="59">
        <f t="shared" si="0"/>
        <v>144.46799999999996</v>
      </c>
    </row>
    <row r="39" spans="1:5" x14ac:dyDescent="0.25">
      <c r="A39" s="2">
        <v>41244</v>
      </c>
      <c r="B39" s="16">
        <v>337.79599999999999</v>
      </c>
      <c r="C39" s="59">
        <f>MIN($B$39,$B$51,$B$63,$B$75,$B$87)</f>
        <v>327.19099999999997</v>
      </c>
      <c r="D39" s="59">
        <f>MAX($B$39,$B$51,$B$63,$B$75,$B$87)</f>
        <v>480.18257143</v>
      </c>
      <c r="E39" s="59">
        <f t="shared" si="0"/>
        <v>152.99157143000002</v>
      </c>
    </row>
    <row r="40" spans="1:5" x14ac:dyDescent="0.25">
      <c r="A40" s="2">
        <v>41275</v>
      </c>
      <c r="B40" s="16">
        <v>349.29399999999998</v>
      </c>
      <c r="C40" s="59">
        <f>MIN($B$28,$B$40,$B$52,$B$64,$B$76)</f>
        <v>317.88200000000001</v>
      </c>
      <c r="D40" s="59">
        <f>MAX($B$28,$B$40,$B$52,$B$64,$B$76)</f>
        <v>468.702</v>
      </c>
      <c r="E40" s="59">
        <f t="shared" si="0"/>
        <v>150.82</v>
      </c>
    </row>
    <row r="41" spans="1:5" x14ac:dyDescent="0.25">
      <c r="A41" s="2">
        <v>41306</v>
      </c>
      <c r="B41" s="16">
        <v>356.79899999999998</v>
      </c>
      <c r="C41" s="59">
        <f>MIN($B$29,$B$41,$B$53,$B$65,$B$77)</f>
        <v>322.87900000000002</v>
      </c>
      <c r="D41" s="59">
        <f>MAX($B$29,$B$41,$B$53,$B$65,$B$77)</f>
        <v>488.411</v>
      </c>
      <c r="E41" s="59">
        <f t="shared" si="0"/>
        <v>165.53199999999998</v>
      </c>
    </row>
    <row r="42" spans="1:5" x14ac:dyDescent="0.25">
      <c r="A42" s="2">
        <v>41334</v>
      </c>
      <c r="B42" s="16">
        <v>364.62099999999998</v>
      </c>
      <c r="C42" s="59">
        <f>MIN($B$30,$B$42,$B$54,$B$66,$B$78)</f>
        <v>347.608</v>
      </c>
      <c r="D42" s="59">
        <f>MAX($B$30,$B$42,$B$54,$B$66,$B$78)</f>
        <v>501.51299999999998</v>
      </c>
      <c r="E42" s="59">
        <f t="shared" si="0"/>
        <v>153.90499999999997</v>
      </c>
    </row>
    <row r="43" spans="1:5" x14ac:dyDescent="0.25">
      <c r="A43" s="2">
        <v>41365</v>
      </c>
      <c r="B43" s="16">
        <v>367.55500000000001</v>
      </c>
      <c r="C43" s="59">
        <f>MIN($B$31,$B$43,$B$55,$B$67,$B$79)</f>
        <v>357.04500000000002</v>
      </c>
      <c r="D43" s="59">
        <f>MAX($B$31,$B$43,$B$55,$B$67,$B$79)</f>
        <v>506.28699999999998</v>
      </c>
      <c r="E43" s="59">
        <f t="shared" si="0"/>
        <v>149.24199999999996</v>
      </c>
    </row>
    <row r="44" spans="1:5" x14ac:dyDescent="0.25">
      <c r="A44" s="2">
        <v>41395</v>
      </c>
      <c r="B44" s="16">
        <v>363.30399999999997</v>
      </c>
      <c r="C44" s="59">
        <f>MIN($B$32,$B$44,$B$56,$B$68,$B$80)</f>
        <v>363.30399999999997</v>
      </c>
      <c r="D44" s="59">
        <f>MAX($B$32,$B$44,$B$56,$B$68,$B$80)</f>
        <v>508.98</v>
      </c>
      <c r="E44" s="59">
        <f t="shared" si="0"/>
        <v>145.67600000000004</v>
      </c>
    </row>
    <row r="45" spans="1:5" x14ac:dyDescent="0.25">
      <c r="A45" s="2">
        <v>41426</v>
      </c>
      <c r="B45" s="16">
        <v>348.80700000000002</v>
      </c>
      <c r="C45" s="59">
        <f>MIN($B$33,$B$45,$B$57,$B$69,$B$81)</f>
        <v>348.80700000000002</v>
      </c>
      <c r="D45" s="59">
        <f>MAX($B$33,$B$45,$B$57,$B$69,$B$81)</f>
        <v>497.96800000000002</v>
      </c>
      <c r="E45" s="59">
        <f t="shared" si="0"/>
        <v>149.161</v>
      </c>
    </row>
    <row r="46" spans="1:5" x14ac:dyDescent="0.25">
      <c r="A46" s="2">
        <v>41456</v>
      </c>
      <c r="B46" s="16">
        <v>339.39100000000002</v>
      </c>
      <c r="C46" s="59">
        <f>MIN($B$34,$B$46,$B$58,$B$70,$B$82)</f>
        <v>338.73700000000002</v>
      </c>
      <c r="D46" s="59">
        <f>MAX($B$34,$B$46,$B$58,$B$70,$B$82)</f>
        <v>490.01299999999998</v>
      </c>
      <c r="E46" s="59">
        <f t="shared" si="0"/>
        <v>151.27599999999995</v>
      </c>
    </row>
    <row r="47" spans="1:5" x14ac:dyDescent="0.25">
      <c r="A47" s="2">
        <v>41487</v>
      </c>
      <c r="B47" s="16">
        <v>337.12700000000001</v>
      </c>
      <c r="C47" s="59">
        <f>MIN($B$35,$B$47,$B$59,$B$71,$B$83)</f>
        <v>331.07600000000002</v>
      </c>
      <c r="D47" s="59">
        <f>MAX($B$35,$B$47,$B$59,$B$71,$B$83)</f>
        <v>483.61700000000002</v>
      </c>
      <c r="E47" s="59">
        <f t="shared" si="0"/>
        <v>152.541</v>
      </c>
    </row>
    <row r="48" spans="1:5" x14ac:dyDescent="0.25">
      <c r="A48" s="2">
        <v>41518</v>
      </c>
      <c r="B48" s="16">
        <v>344.01600000000002</v>
      </c>
      <c r="C48" s="59">
        <f>MIN($B$36,$B$48,$B$60,$B$72,$B$84)</f>
        <v>332.15499999999997</v>
      </c>
      <c r="D48" s="59">
        <f>MAX($B$36,$B$48,$B$60,$B$72,$B$84)</f>
        <v>469.06299999999999</v>
      </c>
      <c r="E48" s="59">
        <f t="shared" si="0"/>
        <v>136.90800000000002</v>
      </c>
    </row>
    <row r="49" spans="1:5" x14ac:dyDescent="0.25">
      <c r="A49" s="2">
        <v>41548</v>
      </c>
      <c r="B49" s="16">
        <v>352.59699999999998</v>
      </c>
      <c r="C49" s="59">
        <f>MIN($B$37,$B$49,$B$61,$B$73,$B$85)</f>
        <v>349.53100000000001</v>
      </c>
      <c r="D49" s="59">
        <f>MAX($B$37,$B$49,$B$61,$B$73,$B$85)</f>
        <v>488.82299999999998</v>
      </c>
      <c r="E49" s="59">
        <f t="shared" si="0"/>
        <v>139.29199999999997</v>
      </c>
    </row>
    <row r="50" spans="1:5" x14ac:dyDescent="0.25">
      <c r="A50" s="2">
        <v>41579</v>
      </c>
      <c r="B50" s="16">
        <v>344.17200000000003</v>
      </c>
      <c r="C50" s="59">
        <f>MIN($B$38,$B$50,$B$62,$B$74,$B$86)</f>
        <v>344.17200000000003</v>
      </c>
      <c r="D50" s="59">
        <f>MAX($B$38,$B$50,$B$62,$B$74,$B$86)</f>
        <v>488.64</v>
      </c>
      <c r="E50" s="59">
        <f t="shared" si="0"/>
        <v>144.46799999999996</v>
      </c>
    </row>
    <row r="51" spans="1:5" x14ac:dyDescent="0.25">
      <c r="A51" s="2">
        <v>41609</v>
      </c>
      <c r="B51" s="16">
        <v>327.19099999999997</v>
      </c>
      <c r="C51" s="59">
        <f>MIN($B$39,$B$51,$B$63,$B$75,$B$87)</f>
        <v>327.19099999999997</v>
      </c>
      <c r="D51" s="59">
        <f>MAX($B$39,$B$51,$B$63,$B$75,$B$87)</f>
        <v>480.18257143</v>
      </c>
      <c r="E51" s="59">
        <f t="shared" si="0"/>
        <v>152.99157143000002</v>
      </c>
    </row>
    <row r="52" spans="1:5" x14ac:dyDescent="0.25">
      <c r="A52" s="2">
        <v>41640</v>
      </c>
      <c r="B52" s="16">
        <v>336.238</v>
      </c>
      <c r="C52" s="59">
        <f>MIN($B$28,$B$40,$B$52,$B$64,$B$76)</f>
        <v>317.88200000000001</v>
      </c>
      <c r="D52" s="59">
        <f>MAX($B$28,$B$40,$B$52,$B$64,$B$76)</f>
        <v>468.702</v>
      </c>
      <c r="E52" s="59">
        <f t="shared" si="0"/>
        <v>150.82</v>
      </c>
    </row>
    <row r="53" spans="1:5" x14ac:dyDescent="0.25">
      <c r="A53" s="2">
        <v>41671</v>
      </c>
      <c r="B53" s="16">
        <v>345.274</v>
      </c>
      <c r="C53" s="59">
        <f>MIN($B$29,$B$41,$B$53,$B$65,$B$77)</f>
        <v>322.87900000000002</v>
      </c>
      <c r="D53" s="59">
        <f>MAX($B$29,$B$41,$B$53,$B$65,$B$77)</f>
        <v>488.411</v>
      </c>
      <c r="E53" s="59">
        <f t="shared" si="0"/>
        <v>165.53199999999998</v>
      </c>
    </row>
    <row r="54" spans="1:5" x14ac:dyDescent="0.25">
      <c r="A54" s="2">
        <v>41699</v>
      </c>
      <c r="B54" s="16">
        <v>354.98700000000002</v>
      </c>
      <c r="C54" s="59">
        <f>MIN($B$30,$B$42,$B$54,$B$66,$B$78)</f>
        <v>347.608</v>
      </c>
      <c r="D54" s="59">
        <f>MAX($B$30,$B$42,$B$54,$B$66,$B$78)</f>
        <v>501.51299999999998</v>
      </c>
      <c r="E54" s="59">
        <f t="shared" si="0"/>
        <v>153.90499999999997</v>
      </c>
    </row>
    <row r="55" spans="1:5" x14ac:dyDescent="0.25">
      <c r="A55" s="2">
        <v>41730</v>
      </c>
      <c r="B55" s="16">
        <v>365.339</v>
      </c>
      <c r="C55" s="59">
        <f>MIN($B$31,$B$43,$B$55,$B$67,$B$79)</f>
        <v>357.04500000000002</v>
      </c>
      <c r="D55" s="59">
        <f>MAX($B$31,$B$43,$B$55,$B$67,$B$79)</f>
        <v>506.28699999999998</v>
      </c>
      <c r="E55" s="59">
        <f t="shared" si="0"/>
        <v>149.24199999999996</v>
      </c>
    </row>
    <row r="56" spans="1:5" x14ac:dyDescent="0.25">
      <c r="A56" s="2">
        <v>41760</v>
      </c>
      <c r="B56" s="16">
        <v>365.46</v>
      </c>
      <c r="C56" s="59">
        <f>MIN($B$32,$B$44,$B$56,$B$68,$B$80)</f>
        <v>363.30399999999997</v>
      </c>
      <c r="D56" s="59">
        <f>MAX($B$32,$B$44,$B$56,$B$68,$B$80)</f>
        <v>508.98</v>
      </c>
      <c r="E56" s="59">
        <f t="shared" si="0"/>
        <v>145.67600000000004</v>
      </c>
    </row>
    <row r="57" spans="1:5" x14ac:dyDescent="0.25">
      <c r="A57" s="2">
        <v>41791</v>
      </c>
      <c r="B57" s="16">
        <v>354.30500000000001</v>
      </c>
      <c r="C57" s="59">
        <f>MIN($B$33,$B$45,$B$57,$B$69,$B$81)</f>
        <v>348.80700000000002</v>
      </c>
      <c r="D57" s="59">
        <f>MAX($B$33,$B$45,$B$57,$B$69,$B$81)</f>
        <v>497.96800000000002</v>
      </c>
      <c r="E57" s="59">
        <f t="shared" si="0"/>
        <v>149.161</v>
      </c>
    </row>
    <row r="58" spans="1:5" x14ac:dyDescent="0.25">
      <c r="A58" s="2">
        <v>41821</v>
      </c>
      <c r="B58" s="16">
        <v>338.73700000000002</v>
      </c>
      <c r="C58" s="59">
        <f>MIN($B$34,$B$46,$B$58,$B$70,$B$82)</f>
        <v>338.73700000000002</v>
      </c>
      <c r="D58" s="59">
        <f>MAX($B$34,$B$46,$B$58,$B$70,$B$82)</f>
        <v>490.01299999999998</v>
      </c>
      <c r="E58" s="59">
        <f t="shared" si="0"/>
        <v>151.27599999999995</v>
      </c>
    </row>
    <row r="59" spans="1:5" x14ac:dyDescent="0.25">
      <c r="A59" s="2">
        <v>41852</v>
      </c>
      <c r="B59" s="16">
        <v>331.07600000000002</v>
      </c>
      <c r="C59" s="59">
        <f>MIN($B$35,$B$47,$B$59,$B$71,$B$83)</f>
        <v>331.07600000000002</v>
      </c>
      <c r="D59" s="59">
        <f>MAX($B$35,$B$47,$B$59,$B$71,$B$83)</f>
        <v>483.61700000000002</v>
      </c>
      <c r="E59" s="59">
        <f t="shared" si="0"/>
        <v>152.541</v>
      </c>
    </row>
    <row r="60" spans="1:5" x14ac:dyDescent="0.25">
      <c r="A60" s="2">
        <v>41883</v>
      </c>
      <c r="B60" s="16">
        <v>332.15499999999997</v>
      </c>
      <c r="C60" s="59">
        <f>MIN($B$36,$B$48,$B$60,$B$72,$B$84)</f>
        <v>332.15499999999997</v>
      </c>
      <c r="D60" s="59">
        <f>MAX($B$36,$B$48,$B$60,$B$72,$B$84)</f>
        <v>469.06299999999999</v>
      </c>
      <c r="E60" s="59">
        <f t="shared" si="0"/>
        <v>136.90800000000002</v>
      </c>
    </row>
    <row r="61" spans="1:5" x14ac:dyDescent="0.25">
      <c r="A61" s="2">
        <v>41913</v>
      </c>
      <c r="B61" s="16">
        <v>351.71699999999998</v>
      </c>
      <c r="C61" s="59">
        <f>MIN($B$37,$B$49,$B$61,$B$73,$B$85)</f>
        <v>349.53100000000001</v>
      </c>
      <c r="D61" s="59">
        <f>MAX($B$37,$B$49,$B$61,$B$73,$B$85)</f>
        <v>488.82299999999998</v>
      </c>
      <c r="E61" s="59">
        <f t="shared" si="0"/>
        <v>139.29199999999997</v>
      </c>
    </row>
    <row r="62" spans="1:5" x14ac:dyDescent="0.25">
      <c r="A62" s="2">
        <v>41944</v>
      </c>
      <c r="B62" s="16">
        <v>356.72899999999998</v>
      </c>
      <c r="C62" s="59">
        <f>MIN($B$38,$B$50,$B$62,$B$74,$B$86)</f>
        <v>344.17200000000003</v>
      </c>
      <c r="D62" s="59">
        <f>MAX($B$38,$B$50,$B$62,$B$74,$B$86)</f>
        <v>488.64</v>
      </c>
      <c r="E62" s="59">
        <f t="shared" si="0"/>
        <v>144.46799999999996</v>
      </c>
    </row>
    <row r="63" spans="1:5" x14ac:dyDescent="0.25">
      <c r="A63" s="2">
        <v>41974</v>
      </c>
      <c r="B63" s="16">
        <v>360.86500000000001</v>
      </c>
      <c r="C63" s="59">
        <f>MIN($B$39,$B$51,$B$63,$B$75,$B$87)</f>
        <v>327.19099999999997</v>
      </c>
      <c r="D63" s="59">
        <f>MAX($B$39,$B$51,$B$63,$B$75,$B$87)</f>
        <v>480.18257143</v>
      </c>
      <c r="E63" s="59">
        <f t="shared" si="0"/>
        <v>152.99157143000002</v>
      </c>
    </row>
    <row r="64" spans="1:5" x14ac:dyDescent="0.25">
      <c r="A64" s="2">
        <v>42005</v>
      </c>
      <c r="B64" s="16">
        <v>389.21300000000002</v>
      </c>
      <c r="C64" s="59">
        <f>MIN($B$28,$B$40,$B$52,$B$64,$B$76)</f>
        <v>317.88200000000001</v>
      </c>
      <c r="D64" s="59">
        <f>MAX($B$28,$B$40,$B$52,$B$64,$B$76)</f>
        <v>468.702</v>
      </c>
      <c r="E64" s="59">
        <f t="shared" si="0"/>
        <v>150.82</v>
      </c>
    </row>
    <row r="65" spans="1:5" x14ac:dyDescent="0.25">
      <c r="A65" s="2">
        <v>42036</v>
      </c>
      <c r="B65" s="16">
        <v>415.31299999999999</v>
      </c>
      <c r="C65" s="59">
        <f>MIN($B$29,$B$41,$B$53,$B$65,$B$77)</f>
        <v>322.87900000000002</v>
      </c>
      <c r="D65" s="59">
        <f>MAX($B$29,$B$41,$B$53,$B$65,$B$77)</f>
        <v>488.411</v>
      </c>
      <c r="E65" s="59">
        <f t="shared" si="0"/>
        <v>165.53199999999998</v>
      </c>
    </row>
    <row r="66" spans="1:5" x14ac:dyDescent="0.25">
      <c r="A66" s="2">
        <v>42064</v>
      </c>
      <c r="B66" s="16">
        <v>443.2</v>
      </c>
      <c r="C66" s="59">
        <f>MIN($B$30,$B$42,$B$54,$B$66,$B$78)</f>
        <v>347.608</v>
      </c>
      <c r="D66" s="59">
        <f>MAX($B$30,$B$42,$B$54,$B$66,$B$78)</f>
        <v>501.51299999999998</v>
      </c>
      <c r="E66" s="59">
        <f t="shared" si="0"/>
        <v>153.90499999999997</v>
      </c>
    </row>
    <row r="67" spans="1:5" x14ac:dyDescent="0.25">
      <c r="A67" s="2">
        <v>42095</v>
      </c>
      <c r="B67" s="16">
        <v>452.71300000000002</v>
      </c>
      <c r="C67" s="59">
        <f>MIN($B$31,$B$43,$B$55,$B$67,$B$79)</f>
        <v>357.04500000000002</v>
      </c>
      <c r="D67" s="59">
        <f>MAX($B$31,$B$43,$B$55,$B$67,$B$79)</f>
        <v>506.28699999999998</v>
      </c>
      <c r="E67" s="59">
        <f t="shared" si="0"/>
        <v>149.24199999999996</v>
      </c>
    </row>
    <row r="68" spans="1:5" x14ac:dyDescent="0.25">
      <c r="A68" s="2">
        <v>42125</v>
      </c>
      <c r="B68" s="16">
        <v>448.96100000000001</v>
      </c>
      <c r="C68" s="59">
        <f>MIN($B$32,$B$44,$B$56,$B$68,$B$80)</f>
        <v>363.30399999999997</v>
      </c>
      <c r="D68" s="59">
        <f>MAX($B$32,$B$44,$B$56,$B$68,$B$80)</f>
        <v>508.98</v>
      </c>
      <c r="E68" s="59">
        <f t="shared" si="0"/>
        <v>145.67600000000004</v>
      </c>
    </row>
    <row r="69" spans="1:5" x14ac:dyDescent="0.25">
      <c r="A69" s="2">
        <v>42156</v>
      </c>
      <c r="B69" s="16">
        <v>438.81</v>
      </c>
      <c r="C69" s="59">
        <f>MIN($B$33,$B$45,$B$57,$B$69,$B$81)</f>
        <v>348.80700000000002</v>
      </c>
      <c r="D69" s="59">
        <f>MAX($B$33,$B$45,$B$57,$B$69,$B$81)</f>
        <v>497.96800000000002</v>
      </c>
      <c r="E69" s="59">
        <f t="shared" si="0"/>
        <v>149.161</v>
      </c>
    </row>
    <row r="70" spans="1:5" x14ac:dyDescent="0.25">
      <c r="A70" s="2">
        <v>42186</v>
      </c>
      <c r="B70" s="16">
        <v>424.80900000000003</v>
      </c>
      <c r="C70" s="59">
        <f>MIN($B$34,$B$46,$B$58,$B$70,$B$82)</f>
        <v>338.73700000000002</v>
      </c>
      <c r="D70" s="59">
        <f>MAX($B$34,$B$46,$B$58,$B$70,$B$82)</f>
        <v>490.01299999999998</v>
      </c>
      <c r="E70" s="59">
        <f t="shared" si="0"/>
        <v>151.27599999999995</v>
      </c>
    </row>
    <row r="71" spans="1:5" x14ac:dyDescent="0.25">
      <c r="A71" s="2">
        <v>42217</v>
      </c>
      <c r="B71" s="16">
        <v>425.85300000000001</v>
      </c>
      <c r="C71" s="59">
        <f>MIN($B$35,$B$47,$B$59,$B$71,$B$83)</f>
        <v>331.07600000000002</v>
      </c>
      <c r="D71" s="59">
        <f>MAX($B$35,$B$47,$B$59,$B$71,$B$83)</f>
        <v>483.61700000000002</v>
      </c>
      <c r="E71" s="59">
        <f t="shared" si="0"/>
        <v>152.541</v>
      </c>
    </row>
    <row r="72" spans="1:5" x14ac:dyDescent="0.25">
      <c r="A72" s="2">
        <v>42248</v>
      </c>
      <c r="B72" s="16">
        <v>429.12900000000002</v>
      </c>
      <c r="C72" s="59">
        <f>MIN($B$36,$B$48,$B$60,$B$72,$B$84)</f>
        <v>332.15499999999997</v>
      </c>
      <c r="D72" s="59">
        <f>MAX($B$36,$B$48,$B$60,$B$72,$B$84)</f>
        <v>469.06299999999999</v>
      </c>
      <c r="E72" s="59">
        <f t="shared" si="0"/>
        <v>136.90800000000002</v>
      </c>
    </row>
    <row r="73" spans="1:5" x14ac:dyDescent="0.25">
      <c r="A73" s="2">
        <v>42278</v>
      </c>
      <c r="B73" s="16">
        <v>455.21300000000002</v>
      </c>
      <c r="C73" s="59">
        <f>MIN($B$37,$B$49,$B$61,$B$73,$B$85)</f>
        <v>349.53100000000001</v>
      </c>
      <c r="D73" s="59">
        <f>MAX($B$37,$B$49,$B$61,$B$73,$B$85)</f>
        <v>488.82299999999998</v>
      </c>
      <c r="E73" s="59">
        <f t="shared" si="0"/>
        <v>139.29199999999997</v>
      </c>
    </row>
    <row r="74" spans="1:5" x14ac:dyDescent="0.25">
      <c r="A74" s="2">
        <v>42309</v>
      </c>
      <c r="B74" s="16">
        <v>455.99400000000003</v>
      </c>
      <c r="C74" s="59">
        <f>MIN($B$38,$B$50,$B$62,$B$74,$B$86)</f>
        <v>344.17200000000003</v>
      </c>
      <c r="D74" s="59">
        <f>MAX($B$38,$B$50,$B$62,$B$74,$B$86)</f>
        <v>488.64</v>
      </c>
      <c r="E74" s="59">
        <f t="shared" si="0"/>
        <v>144.46799999999996</v>
      </c>
    </row>
    <row r="75" spans="1:5" x14ac:dyDescent="0.25">
      <c r="A75" s="2">
        <v>42339</v>
      </c>
      <c r="B75" s="16">
        <v>449.22</v>
      </c>
      <c r="C75" s="59">
        <f>MIN($B$39,$B$51,$B$63,$B$75,$B$87)</f>
        <v>327.19099999999997</v>
      </c>
      <c r="D75" s="59">
        <f>MAX($B$39,$B$51,$B$63,$B$75,$B$87)</f>
        <v>480.18257143</v>
      </c>
      <c r="E75" s="59">
        <f t="shared" si="0"/>
        <v>152.99157143000002</v>
      </c>
    </row>
    <row r="76" spans="1:5" x14ac:dyDescent="0.25">
      <c r="A76" s="2">
        <v>42370</v>
      </c>
      <c r="B76" s="16">
        <v>468.702</v>
      </c>
      <c r="C76" s="59">
        <f>MIN($B$28,$B$40,$B$52,$B$64,$B$76)</f>
        <v>317.88200000000001</v>
      </c>
      <c r="D76" s="59">
        <f>MAX($B$28,$B$40,$B$52,$B$64,$B$76)</f>
        <v>468.702</v>
      </c>
      <c r="E76" s="59">
        <f t="shared" si="0"/>
        <v>150.82</v>
      </c>
    </row>
    <row r="77" spans="1:5" x14ac:dyDescent="0.25">
      <c r="A77" s="2">
        <v>42401</v>
      </c>
      <c r="B77" s="16">
        <v>488.411</v>
      </c>
      <c r="C77" s="59">
        <f>MIN($B$29,$B$41,$B$53,$B$65,$B$77)</f>
        <v>322.87900000000002</v>
      </c>
      <c r="D77" s="59">
        <f>MAX($B$29,$B$41,$B$53,$B$65,$B$77)</f>
        <v>488.411</v>
      </c>
      <c r="E77" s="59">
        <f t="shared" si="0"/>
        <v>165.53199999999998</v>
      </c>
    </row>
    <row r="78" spans="1:5" x14ac:dyDescent="0.25">
      <c r="A78" s="2">
        <v>42430</v>
      </c>
      <c r="B78" s="16">
        <v>501.51299999999998</v>
      </c>
      <c r="C78" s="59">
        <f>MIN($B$30,$B$42,$B$54,$B$66,$B$78)</f>
        <v>347.608</v>
      </c>
      <c r="D78" s="59">
        <f>MAX($B$30,$B$42,$B$54,$B$66,$B$78)</f>
        <v>501.51299999999998</v>
      </c>
      <c r="E78" s="59">
        <f t="shared" si="0"/>
        <v>153.90499999999997</v>
      </c>
    </row>
    <row r="79" spans="1:5" x14ac:dyDescent="0.25">
      <c r="A79" s="2">
        <v>42461</v>
      </c>
      <c r="B79" s="16">
        <v>506.28699999999998</v>
      </c>
      <c r="C79" s="59">
        <f>MIN($B$31,$B$43,$B$55,$B$67,$B$79)</f>
        <v>357.04500000000002</v>
      </c>
      <c r="D79" s="59">
        <f>MAX($B$31,$B$43,$B$55,$B$67,$B$79)</f>
        <v>506.28699999999998</v>
      </c>
      <c r="E79" s="59">
        <f t="shared" si="0"/>
        <v>149.24199999999996</v>
      </c>
    </row>
    <row r="80" spans="1:5" x14ac:dyDescent="0.25">
      <c r="A80" s="2">
        <v>42491</v>
      </c>
      <c r="B80" s="16">
        <v>508.98</v>
      </c>
      <c r="C80" s="59">
        <f>MIN($B$32,$B$44,$B$56,$B$68,$B$80)</f>
        <v>363.30399999999997</v>
      </c>
      <c r="D80" s="59">
        <f>MAX($B$32,$B$44,$B$56,$B$68,$B$80)</f>
        <v>508.98</v>
      </c>
      <c r="E80" s="59">
        <f t="shared" si="0"/>
        <v>145.67600000000004</v>
      </c>
    </row>
    <row r="81" spans="1:5" x14ac:dyDescent="0.25">
      <c r="A81" s="2">
        <v>42522</v>
      </c>
      <c r="B81" s="16">
        <v>497.96800000000002</v>
      </c>
      <c r="C81" s="59">
        <f>MIN($B$33,$B$45,$B$57,$B$69,$B$81)</f>
        <v>348.80700000000002</v>
      </c>
      <c r="D81" s="59">
        <f>MAX($B$33,$B$45,$B$57,$B$69,$B$81)</f>
        <v>497.96800000000002</v>
      </c>
      <c r="E81" s="59">
        <f t="shared" si="0"/>
        <v>149.161</v>
      </c>
    </row>
    <row r="82" spans="1:5" x14ac:dyDescent="0.25">
      <c r="A82" s="2">
        <v>42552</v>
      </c>
      <c r="B82" s="16">
        <v>490.01299999999998</v>
      </c>
      <c r="C82" s="59">
        <f>MIN($B$34,$B$46,$B$58,$B$70,$B$82)</f>
        <v>338.73700000000002</v>
      </c>
      <c r="D82" s="59">
        <f>MAX($B$34,$B$46,$B$58,$B$70,$B$82)</f>
        <v>490.01299999999998</v>
      </c>
      <c r="E82" s="59">
        <f t="shared" si="0"/>
        <v>151.27599999999995</v>
      </c>
    </row>
    <row r="83" spans="1:5" x14ac:dyDescent="0.25">
      <c r="A83" s="2">
        <v>42583</v>
      </c>
      <c r="B83" s="16">
        <v>483.61700000000002</v>
      </c>
      <c r="C83" s="59">
        <f>MIN($B$35,$B$47,$B$59,$B$71,$B$83)</f>
        <v>331.07600000000002</v>
      </c>
      <c r="D83" s="59">
        <f>MAX($B$35,$B$47,$B$59,$B$71,$B$83)</f>
        <v>483.61700000000002</v>
      </c>
      <c r="E83" s="59">
        <f t="shared" si="0"/>
        <v>152.541</v>
      </c>
    </row>
    <row r="84" spans="1:5" x14ac:dyDescent="0.25">
      <c r="A84" s="2">
        <v>42614</v>
      </c>
      <c r="B84" s="16">
        <v>469.06299999999999</v>
      </c>
      <c r="C84" s="59">
        <f>MIN($B$36,$B$48,$B$60,$B$72,$B$84)</f>
        <v>332.15499999999997</v>
      </c>
      <c r="D84" s="59">
        <f>MAX($B$36,$B$48,$B$60,$B$72,$B$84)</f>
        <v>469.06299999999999</v>
      </c>
      <c r="E84" s="59">
        <f t="shared" si="0"/>
        <v>136.90800000000002</v>
      </c>
    </row>
    <row r="85" spans="1:5" x14ac:dyDescent="0.25">
      <c r="A85" s="2">
        <v>42644</v>
      </c>
      <c r="B85" s="16">
        <v>488.82299999999998</v>
      </c>
      <c r="C85" s="59">
        <f>MIN($B$37,$B$49,$B$61,$B$73,$B$85)</f>
        <v>349.53100000000001</v>
      </c>
      <c r="D85" s="59">
        <f>MAX($B$37,$B$49,$B$61,$B$73,$B$85)</f>
        <v>488.82299999999998</v>
      </c>
      <c r="E85" s="59">
        <f t="shared" si="0"/>
        <v>139.29199999999997</v>
      </c>
    </row>
    <row r="86" spans="1:5" x14ac:dyDescent="0.25">
      <c r="A86" s="2">
        <v>42675</v>
      </c>
      <c r="B86" s="16">
        <v>488.64</v>
      </c>
      <c r="C86" s="59">
        <f>MIN($B$38,$B$50,$B$62,$B$74,$B$86)</f>
        <v>344.17200000000003</v>
      </c>
      <c r="D86" s="59">
        <f>MAX($B$38,$B$50,$B$62,$B$74,$B$86)</f>
        <v>488.64</v>
      </c>
      <c r="E86" s="59">
        <f t="shared" si="0"/>
        <v>144.46799999999996</v>
      </c>
    </row>
    <row r="87" spans="1:5" x14ac:dyDescent="0.25">
      <c r="A87" s="2">
        <v>42705</v>
      </c>
      <c r="B87" s="16">
        <v>480.18257143</v>
      </c>
      <c r="C87" s="59">
        <f>MIN($B$39,$B$51,$B$63,$B$75,$B$87)</f>
        <v>327.19099999999997</v>
      </c>
      <c r="D87" s="59">
        <f>MAX($B$39,$B$51,$B$63,$B$75,$B$87)</f>
        <v>480.18257143</v>
      </c>
      <c r="E87" s="59">
        <f t="shared" si="0"/>
        <v>152.99157143000002</v>
      </c>
    </row>
    <row r="88" spans="1:5" x14ac:dyDescent="0.25">
      <c r="A88" s="2">
        <v>42736</v>
      </c>
      <c r="B88" s="16">
        <v>495.97141527000002</v>
      </c>
      <c r="C88" s="59">
        <f>MIN($B$28,$B$40,$B$52,$B$64,$B$76)</f>
        <v>317.88200000000001</v>
      </c>
      <c r="D88" s="59">
        <f>MAX($B$28,$B$40,$B$52,$B$64,$B$76)</f>
        <v>468.702</v>
      </c>
      <c r="E88" s="59">
        <f t="shared" si="0"/>
        <v>150.82</v>
      </c>
    </row>
    <row r="89" spans="1:5" x14ac:dyDescent="0.25">
      <c r="A89" s="2">
        <v>42767</v>
      </c>
      <c r="B89" s="16">
        <v>499.62909999999999</v>
      </c>
      <c r="C89" s="59">
        <f>MIN($B$29,$B$41,$B$53,$B$65,$B$77)</f>
        <v>322.87900000000002</v>
      </c>
      <c r="D89" s="59">
        <f>MAX($B$29,$B$41,$B$53,$B$65,$B$77)</f>
        <v>488.411</v>
      </c>
      <c r="E89" s="59">
        <f t="shared" si="0"/>
        <v>165.53199999999998</v>
      </c>
    </row>
    <row r="90" spans="1:5" x14ac:dyDescent="0.25">
      <c r="A90" s="2">
        <v>42795</v>
      </c>
      <c r="B90" s="16">
        <v>509.1182</v>
      </c>
      <c r="C90" s="59">
        <f>MIN($B$30,$B$42,$B$54,$B$66,$B$78)</f>
        <v>347.608</v>
      </c>
      <c r="D90" s="59">
        <f>MAX($B$30,$B$42,$B$54,$B$66,$B$78)</f>
        <v>501.51299999999998</v>
      </c>
      <c r="E90" s="59">
        <f t="shared" si="0"/>
        <v>153.90499999999997</v>
      </c>
    </row>
    <row r="91" spans="1:5" x14ac:dyDescent="0.25">
      <c r="A91" s="2">
        <v>42826</v>
      </c>
      <c r="B91" s="16">
        <v>514.06349999999998</v>
      </c>
      <c r="C91" s="59">
        <f>MIN($B$31,$B$43,$B$55,$B$67,$B$79)</f>
        <v>357.04500000000002</v>
      </c>
      <c r="D91" s="59">
        <f>MAX($B$31,$B$43,$B$55,$B$67,$B$79)</f>
        <v>506.28699999999998</v>
      </c>
      <c r="E91" s="59">
        <f t="shared" si="0"/>
        <v>149.24199999999996</v>
      </c>
    </row>
    <row r="92" spans="1:5" x14ac:dyDescent="0.25">
      <c r="A92" s="2">
        <v>42856</v>
      </c>
      <c r="B92" s="16">
        <v>510.18770000000001</v>
      </c>
      <c r="C92" s="59">
        <f>MIN($B$32,$B$44,$B$56,$B$68,$B$80)</f>
        <v>363.30399999999997</v>
      </c>
      <c r="D92" s="59">
        <f>MAX($B$32,$B$44,$B$56,$B$68,$B$80)</f>
        <v>508.98</v>
      </c>
      <c r="E92" s="59">
        <f t="shared" ref="E92:E111" si="1">D92-C92</f>
        <v>145.67600000000004</v>
      </c>
    </row>
    <row r="93" spans="1:5" x14ac:dyDescent="0.25">
      <c r="A93" s="2">
        <v>42887</v>
      </c>
      <c r="B93" s="16">
        <v>495.99779999999998</v>
      </c>
      <c r="C93" s="59">
        <f>MIN($B$33,$B$45,$B$57,$B$69,$B$81)</f>
        <v>348.80700000000002</v>
      </c>
      <c r="D93" s="59">
        <f>MAX($B$33,$B$45,$B$57,$B$69,$B$81)</f>
        <v>497.96800000000002</v>
      </c>
      <c r="E93" s="59">
        <f t="shared" si="1"/>
        <v>149.161</v>
      </c>
    </row>
    <row r="94" spans="1:5" x14ac:dyDescent="0.25">
      <c r="A94" s="2">
        <v>42917</v>
      </c>
      <c r="B94" s="16">
        <v>478.88389999999998</v>
      </c>
      <c r="C94" s="59">
        <f>MIN($B$34,$B$46,$B$58,$B$70,$B$82)</f>
        <v>338.73700000000002</v>
      </c>
      <c r="D94" s="59">
        <f>MAX($B$34,$B$46,$B$58,$B$70,$B$82)</f>
        <v>490.01299999999998</v>
      </c>
      <c r="E94" s="59">
        <f t="shared" si="1"/>
        <v>151.27599999999995</v>
      </c>
    </row>
    <row r="95" spans="1:5" x14ac:dyDescent="0.25">
      <c r="A95" s="2">
        <v>42948</v>
      </c>
      <c r="B95" s="16">
        <v>470.16770000000002</v>
      </c>
      <c r="C95" s="59">
        <f>MIN($B$35,$B$47,$B$59,$B$71,$B$83)</f>
        <v>331.07600000000002</v>
      </c>
      <c r="D95" s="59">
        <f>MAX($B$35,$B$47,$B$59,$B$71,$B$83)</f>
        <v>483.61700000000002</v>
      </c>
      <c r="E95" s="59">
        <f t="shared" si="1"/>
        <v>152.541</v>
      </c>
    </row>
    <row r="96" spans="1:5" x14ac:dyDescent="0.25">
      <c r="A96" s="2">
        <v>42979</v>
      </c>
      <c r="B96" s="16">
        <v>469.62369999999999</v>
      </c>
      <c r="C96" s="59">
        <f>MIN($B$36,$B$48,$B$60,$B$72,$B$84)</f>
        <v>332.15499999999997</v>
      </c>
      <c r="D96" s="59">
        <f>MAX($B$36,$B$48,$B$60,$B$72,$B$84)</f>
        <v>469.06299999999999</v>
      </c>
      <c r="E96" s="59">
        <f t="shared" si="1"/>
        <v>136.90800000000002</v>
      </c>
    </row>
    <row r="97" spans="1:6" x14ac:dyDescent="0.25">
      <c r="A97" s="2">
        <v>43009</v>
      </c>
      <c r="B97" s="16">
        <v>476.0222</v>
      </c>
      <c r="C97" s="59">
        <f>MIN($B$37,$B$49,$B$61,$B$73,$B$85)</f>
        <v>349.53100000000001</v>
      </c>
      <c r="D97" s="59">
        <f>MAX($B$37,$B$49,$B$61,$B$73,$B$85)</f>
        <v>488.82299999999998</v>
      </c>
      <c r="E97" s="59">
        <f t="shared" si="1"/>
        <v>139.29199999999997</v>
      </c>
    </row>
    <row r="98" spans="1:6" x14ac:dyDescent="0.25">
      <c r="A98" s="2">
        <v>43040</v>
      </c>
      <c r="B98" s="16">
        <v>471.7328</v>
      </c>
      <c r="C98" s="59">
        <f>MIN($B$38,$B$50,$B$62,$B$74,$B$86)</f>
        <v>344.17200000000003</v>
      </c>
      <c r="D98" s="59">
        <f>MAX($B$38,$B$50,$B$62,$B$74,$B$86)</f>
        <v>488.64</v>
      </c>
      <c r="E98" s="59">
        <f t="shared" si="1"/>
        <v>144.46799999999996</v>
      </c>
    </row>
    <row r="99" spans="1:6" x14ac:dyDescent="0.25">
      <c r="A99" s="139">
        <v>43070</v>
      </c>
      <c r="B99" s="140">
        <v>456.81009999999998</v>
      </c>
      <c r="C99" s="59">
        <f>MIN($B$39,$B$51,$B$63,$B$75,$B$87)</f>
        <v>327.19099999999997</v>
      </c>
      <c r="D99" s="59">
        <f>MAX($B$39,$B$51,$B$63,$B$75,$B$87)</f>
        <v>480.18257143</v>
      </c>
      <c r="E99" s="59">
        <f t="shared" si="1"/>
        <v>152.99157143000002</v>
      </c>
    </row>
    <row r="100" spans="1:6" x14ac:dyDescent="0.25">
      <c r="A100" s="139">
        <v>43101</v>
      </c>
      <c r="B100" s="140">
        <v>466.6053</v>
      </c>
      <c r="C100" s="59">
        <f>MIN($B$28,$B$40,$B$52,$B$64,$B$76)</f>
        <v>317.88200000000001</v>
      </c>
      <c r="D100" s="59">
        <f>MAX($B$28,$B$40,$B$52,$B$64,$B$76)</f>
        <v>468.702</v>
      </c>
      <c r="E100" s="59">
        <f t="shared" si="1"/>
        <v>150.82</v>
      </c>
    </row>
    <row r="101" spans="1:6" x14ac:dyDescent="0.25">
      <c r="A101" s="139">
        <v>43132</v>
      </c>
      <c r="B101" s="140">
        <v>475.5625</v>
      </c>
      <c r="C101" s="59">
        <f>MIN($B$29,$B$41,$B$53,$B$65,$B$77)</f>
        <v>322.87900000000002</v>
      </c>
      <c r="D101" s="59">
        <f>MAX($B$29,$B$41,$B$53,$B$65,$B$77)</f>
        <v>488.411</v>
      </c>
      <c r="E101" s="59">
        <f t="shared" si="1"/>
        <v>165.53199999999998</v>
      </c>
    </row>
    <row r="102" spans="1:6" x14ac:dyDescent="0.25">
      <c r="A102" s="139">
        <v>43160</v>
      </c>
      <c r="B102" s="140">
        <v>487.65910000000002</v>
      </c>
      <c r="C102" s="59">
        <f>MIN($B$30,$B$42,$B$54,$B$66,$B$78)</f>
        <v>347.608</v>
      </c>
      <c r="D102" s="59">
        <f>MAX($B$30,$B$42,$B$54,$B$66,$B$78)</f>
        <v>501.51299999999998</v>
      </c>
      <c r="E102" s="59">
        <f t="shared" si="1"/>
        <v>153.90499999999997</v>
      </c>
    </row>
    <row r="103" spans="1:6" x14ac:dyDescent="0.25">
      <c r="A103" s="139">
        <v>43191</v>
      </c>
      <c r="B103" s="140">
        <v>493.96969999999999</v>
      </c>
      <c r="C103" s="59">
        <f>MIN($B$31,$B$43,$B$55,$B$67,$B$79)</f>
        <v>357.04500000000002</v>
      </c>
      <c r="D103" s="59">
        <f>MAX($B$31,$B$43,$B$55,$B$67,$B$79)</f>
        <v>506.28699999999998</v>
      </c>
      <c r="E103" s="59">
        <f t="shared" si="1"/>
        <v>149.24199999999996</v>
      </c>
    </row>
    <row r="104" spans="1:6" x14ac:dyDescent="0.25">
      <c r="A104" s="139">
        <v>43221</v>
      </c>
      <c r="B104" s="140">
        <v>491.36380000000003</v>
      </c>
      <c r="C104" s="59">
        <f>MIN($B$32,$B$44,$B$56,$B$68,$B$80)</f>
        <v>363.30399999999997</v>
      </c>
      <c r="D104" s="59">
        <f>MAX($B$32,$B$44,$B$56,$B$68,$B$80)</f>
        <v>508.98</v>
      </c>
      <c r="E104" s="59">
        <f t="shared" si="1"/>
        <v>145.67600000000004</v>
      </c>
    </row>
    <row r="105" spans="1:6" x14ac:dyDescent="0.25">
      <c r="A105" s="139">
        <v>43252</v>
      </c>
      <c r="B105" s="140">
        <v>480.31380000000001</v>
      </c>
      <c r="C105" s="59">
        <f>MIN($B$33,$B$45,$B$57,$B$69,$B$81)</f>
        <v>348.80700000000002</v>
      </c>
      <c r="D105" s="59">
        <f>MAX($B$33,$B$45,$B$57,$B$69,$B$81)</f>
        <v>497.96800000000002</v>
      </c>
      <c r="E105" s="59">
        <f t="shared" si="1"/>
        <v>149.161</v>
      </c>
    </row>
    <row r="106" spans="1:6" x14ac:dyDescent="0.25">
      <c r="A106" s="139">
        <v>43282</v>
      </c>
      <c r="B106" s="140">
        <v>466.00119999999998</v>
      </c>
      <c r="C106" s="59">
        <f>MIN($B$34,$B$46,$B$58,$B$70,$B$82)</f>
        <v>338.73700000000002</v>
      </c>
      <c r="D106" s="59">
        <f>MAX($B$34,$B$46,$B$58,$B$70,$B$82)</f>
        <v>490.01299999999998</v>
      </c>
      <c r="E106" s="59">
        <f t="shared" si="1"/>
        <v>151.27599999999995</v>
      </c>
    </row>
    <row r="107" spans="1:6" x14ac:dyDescent="0.25">
      <c r="A107" s="139">
        <v>43313</v>
      </c>
      <c r="B107" s="140">
        <v>459.56400000000002</v>
      </c>
      <c r="C107" s="59">
        <f>MIN($B$35,$B$47,$B$59,$B$71,$B$83)</f>
        <v>331.07600000000002</v>
      </c>
      <c r="D107" s="59">
        <f>MAX($B$35,$B$47,$B$59,$B$71,$B$83)</f>
        <v>483.61700000000002</v>
      </c>
      <c r="E107" s="59">
        <f t="shared" si="1"/>
        <v>152.541</v>
      </c>
      <c r="F107" s="10"/>
    </row>
    <row r="108" spans="1:6" x14ac:dyDescent="0.25">
      <c r="A108" s="139">
        <v>43344</v>
      </c>
      <c r="B108" s="140">
        <v>458.86869999999999</v>
      </c>
      <c r="C108" s="59">
        <f>MIN($B$36,$B$48,$B$60,$B$72,$B$84)</f>
        <v>332.15499999999997</v>
      </c>
      <c r="D108" s="59">
        <f>MAX($B$36,$B$48,$B$60,$B$72,$B$84)</f>
        <v>469.06299999999999</v>
      </c>
      <c r="E108" s="59">
        <f t="shared" si="1"/>
        <v>136.90800000000002</v>
      </c>
      <c r="F108" s="10"/>
    </row>
    <row r="109" spans="1:6" x14ac:dyDescent="0.25">
      <c r="A109" s="139">
        <v>43374</v>
      </c>
      <c r="B109" s="140">
        <v>465.92720000000003</v>
      </c>
      <c r="C109" s="59">
        <f>MIN($B$37,$B$49,$B$61,$B$73,$B$85)</f>
        <v>349.53100000000001</v>
      </c>
      <c r="D109" s="59">
        <f>MAX($B$37,$B$49,$B$61,$B$73,$B$85)</f>
        <v>488.82299999999998</v>
      </c>
      <c r="E109" s="59">
        <f t="shared" si="1"/>
        <v>139.29199999999997</v>
      </c>
      <c r="F109" s="10"/>
    </row>
    <row r="110" spans="1:6" x14ac:dyDescent="0.25">
      <c r="A110" s="139">
        <v>43405</v>
      </c>
      <c r="B110" s="140">
        <v>464.16449999999998</v>
      </c>
      <c r="C110" s="59">
        <f>MIN($B$38,$B$50,$B$62,$B$74,$B$86)</f>
        <v>344.17200000000003</v>
      </c>
      <c r="D110" s="59">
        <f>MAX($B$38,$B$50,$B$62,$B$74,$B$86)</f>
        <v>488.64</v>
      </c>
      <c r="E110" s="59">
        <f t="shared" si="1"/>
        <v>144.46799999999996</v>
      </c>
      <c r="F110" s="10"/>
    </row>
    <row r="111" spans="1:6" x14ac:dyDescent="0.25">
      <c r="A111" s="84">
        <v>43435</v>
      </c>
      <c r="B111" s="94">
        <v>453.60359999999997</v>
      </c>
      <c r="C111" s="96">
        <f>MIN($B$39,$B$51,$B$63,$B$75,$B$87)</f>
        <v>327.19099999999997</v>
      </c>
      <c r="D111" s="96">
        <f>MAX($B$39,$B$51,$B$63,$B$75,$B$87)</f>
        <v>480.18257143</v>
      </c>
      <c r="E111" s="96">
        <f t="shared" si="1"/>
        <v>152.99157143000002</v>
      </c>
      <c r="F111" s="10"/>
    </row>
    <row r="112" spans="1:6" x14ac:dyDescent="0.25">
      <c r="A112" t="s">
        <v>361</v>
      </c>
      <c r="C112" s="19"/>
      <c r="D112" s="19"/>
      <c r="E112" s="19"/>
      <c r="F112" s="18"/>
    </row>
    <row r="113" spans="1:6" x14ac:dyDescent="0.25">
      <c r="A113" t="s">
        <v>393</v>
      </c>
      <c r="D113" s="19"/>
      <c r="E113" s="19"/>
    </row>
    <row r="114" spans="1:6" x14ac:dyDescent="0.25">
      <c r="D114" s="19"/>
      <c r="E114" s="19"/>
    </row>
    <row r="115" spans="1:6" x14ac:dyDescent="0.25">
      <c r="A115" s="5"/>
      <c r="B115" s="6" t="s">
        <v>0</v>
      </c>
      <c r="D115" s="19"/>
      <c r="E115" s="19"/>
    </row>
    <row r="116" spans="1:6" x14ac:dyDescent="0.25">
      <c r="A116" s="3">
        <v>61</v>
      </c>
      <c r="B116">
        <v>0</v>
      </c>
    </row>
    <row r="117" spans="1:6" x14ac:dyDescent="0.25">
      <c r="A117" s="3">
        <v>61</v>
      </c>
      <c r="B117">
        <v>1</v>
      </c>
    </row>
    <row r="123" spans="1:6" x14ac:dyDescent="0.25">
      <c r="F123" s="10"/>
    </row>
    <row r="124" spans="1:6" x14ac:dyDescent="0.25">
      <c r="F124" s="10"/>
    </row>
    <row r="125" spans="1:6" x14ac:dyDescent="0.25">
      <c r="F125" s="10"/>
    </row>
    <row r="126" spans="1:6" x14ac:dyDescent="0.25">
      <c r="F126" s="10"/>
    </row>
  </sheetData>
  <mergeCells count="2">
    <mergeCell ref="C25:E25"/>
    <mergeCell ref="C26:E26"/>
  </mergeCells>
  <phoneticPr fontId="0" type="noConversion"/>
  <hyperlinks>
    <hyperlink ref="A3" location="Contents!B4" display="Return to Contents"/>
  </hyperlinks>
  <pageMargins left="0.75" right="0.75" top="1" bottom="1" header="0.5" footer="0.5"/>
  <pageSetup scale="74" fitToHeight="2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2:N84"/>
  <sheetViews>
    <sheetView workbookViewId="0"/>
  </sheetViews>
  <sheetFormatPr defaultRowHeight="12.5" x14ac:dyDescent="0.25"/>
  <sheetData>
    <row r="2" spans="1:1" ht="15.5" x14ac:dyDescent="0.35">
      <c r="A2" s="63" t="s">
        <v>360</v>
      </c>
    </row>
    <row r="3" spans="1:1" x14ac:dyDescent="0.25">
      <c r="A3" s="29" t="s">
        <v>32</v>
      </c>
    </row>
    <row r="25" spans="1:14" x14ac:dyDescent="0.25">
      <c r="D25" s="219" t="s">
        <v>149</v>
      </c>
      <c r="E25" s="219"/>
      <c r="F25" s="219"/>
      <c r="G25" s="219"/>
      <c r="H25" s="219"/>
      <c r="I25" s="47"/>
      <c r="J25" s="219" t="s">
        <v>148</v>
      </c>
      <c r="K25" s="219"/>
      <c r="L25" s="219"/>
      <c r="M25" s="219"/>
    </row>
    <row r="26" spans="1:14" x14ac:dyDescent="0.25">
      <c r="A26" s="19"/>
      <c r="B26" s="12"/>
      <c r="C26" s="12"/>
      <c r="D26" s="127">
        <v>2014</v>
      </c>
      <c r="E26" s="127">
        <v>2015</v>
      </c>
      <c r="F26" s="127">
        <v>2016</v>
      </c>
      <c r="G26" s="127">
        <v>2017</v>
      </c>
      <c r="H26" s="127">
        <v>2018</v>
      </c>
      <c r="I26" s="51"/>
      <c r="J26" s="127">
        <v>2015</v>
      </c>
      <c r="K26" s="127">
        <v>2016</v>
      </c>
      <c r="L26" s="127">
        <v>2017</v>
      </c>
      <c r="M26" s="127">
        <v>2018</v>
      </c>
      <c r="N26" s="47"/>
    </row>
    <row r="27" spans="1:14" x14ac:dyDescent="0.25">
      <c r="C27" s="14" t="s">
        <v>10</v>
      </c>
      <c r="D27" s="23">
        <v>19.105605515000001</v>
      </c>
      <c r="E27" s="23">
        <v>19.530678762000001</v>
      </c>
      <c r="F27" s="23">
        <v>19.584006213999999</v>
      </c>
      <c r="G27" s="23">
        <v>19.842936774999998</v>
      </c>
      <c r="H27" s="23">
        <v>20.172870081999999</v>
      </c>
      <c r="I27" s="15"/>
      <c r="J27" s="7">
        <f t="shared" ref="J27:M31" si="0">E27-D27</f>
        <v>0.42507324700000026</v>
      </c>
      <c r="K27" s="7">
        <f t="shared" si="0"/>
        <v>5.3327451999997777E-2</v>
      </c>
      <c r="L27" s="7">
        <f t="shared" si="0"/>
        <v>0.25893056099999967</v>
      </c>
      <c r="M27" s="7">
        <f t="shared" si="0"/>
        <v>0.32993330700000101</v>
      </c>
    </row>
    <row r="28" spans="1:14" x14ac:dyDescent="0.25">
      <c r="C28" s="14" t="s">
        <v>101</v>
      </c>
      <c r="D28" s="23">
        <v>8.9208397150999996</v>
      </c>
      <c r="E28" s="23">
        <v>9.1783723288000001</v>
      </c>
      <c r="F28" s="23">
        <v>9.2937664698999995</v>
      </c>
      <c r="G28" s="23">
        <v>9.2875013014000007</v>
      </c>
      <c r="H28" s="23">
        <v>9.3608492685000009</v>
      </c>
      <c r="I28" s="15"/>
      <c r="J28" s="7">
        <f t="shared" si="0"/>
        <v>0.25753261370000047</v>
      </c>
      <c r="K28" s="7">
        <f t="shared" si="0"/>
        <v>0.11539414109999946</v>
      </c>
      <c r="L28" s="7">
        <f t="shared" si="0"/>
        <v>-6.2651684999988078E-3</v>
      </c>
      <c r="M28" s="7">
        <f t="shared" si="0"/>
        <v>7.3347967100000133E-2</v>
      </c>
    </row>
    <row r="29" spans="1:14" x14ac:dyDescent="0.25">
      <c r="C29" s="14" t="s">
        <v>102</v>
      </c>
      <c r="D29" s="23">
        <v>1.4699274356000001</v>
      </c>
      <c r="E29" s="23">
        <v>1.5482200384</v>
      </c>
      <c r="F29" s="23">
        <v>1.6040000847</v>
      </c>
      <c r="G29" s="23">
        <v>1.6177085177999999</v>
      </c>
      <c r="H29" s="23">
        <v>1.6141701643999999</v>
      </c>
      <c r="I29" s="15"/>
      <c r="J29" s="7">
        <f t="shared" si="0"/>
        <v>7.8292602799999944E-2</v>
      </c>
      <c r="K29" s="7">
        <f t="shared" si="0"/>
        <v>5.5780046299999997E-2</v>
      </c>
      <c r="L29" s="7">
        <f t="shared" si="0"/>
        <v>1.3708433099999917E-2</v>
      </c>
      <c r="M29" s="7">
        <f t="shared" si="0"/>
        <v>-3.5383533999999717E-3</v>
      </c>
    </row>
    <row r="30" spans="1:14" x14ac:dyDescent="0.25">
      <c r="C30" s="14" t="s">
        <v>103</v>
      </c>
      <c r="D30" s="23">
        <v>4.0372474685000004</v>
      </c>
      <c r="E30" s="23">
        <v>3.9952371644000002</v>
      </c>
      <c r="F30" s="23">
        <v>3.8543217240000001</v>
      </c>
      <c r="G30" s="23">
        <v>3.9336894548000001</v>
      </c>
      <c r="H30" s="23">
        <v>4.0361051753000003</v>
      </c>
      <c r="I30" s="15"/>
      <c r="J30" s="7">
        <f t="shared" si="0"/>
        <v>-4.2010304100000173E-2</v>
      </c>
      <c r="K30" s="7">
        <f t="shared" si="0"/>
        <v>-0.14091544040000015</v>
      </c>
      <c r="L30" s="7">
        <f t="shared" si="0"/>
        <v>7.9367730800000036E-2</v>
      </c>
      <c r="M30" s="7">
        <f t="shared" si="0"/>
        <v>0.10241572050000025</v>
      </c>
    </row>
    <row r="31" spans="1:14" x14ac:dyDescent="0.25">
      <c r="B31" s="12"/>
      <c r="C31" s="89" t="s">
        <v>11</v>
      </c>
      <c r="D31" s="98">
        <f>D27-SUM(D28:D30)</f>
        <v>4.6775908957999999</v>
      </c>
      <c r="E31" s="98">
        <f>E27-SUM(E28:E30)</f>
        <v>4.8088492303999999</v>
      </c>
      <c r="F31" s="98">
        <f>F27-SUM(F28:F30)</f>
        <v>4.8319179353999981</v>
      </c>
      <c r="G31" s="98">
        <f>G27-SUM(G28:G30)</f>
        <v>5.0040375009999973</v>
      </c>
      <c r="H31" s="98">
        <f>H27-SUM(H28:H30)</f>
        <v>5.1617454737999964</v>
      </c>
      <c r="I31" s="95"/>
      <c r="J31" s="85">
        <f t="shared" si="0"/>
        <v>0.13125833460000003</v>
      </c>
      <c r="K31" s="85">
        <f t="shared" si="0"/>
        <v>2.3068704999998246E-2</v>
      </c>
      <c r="L31" s="85">
        <f t="shared" si="0"/>
        <v>0.17211956559999919</v>
      </c>
      <c r="M31" s="85">
        <f t="shared" si="0"/>
        <v>0.15770797279999904</v>
      </c>
    </row>
    <row r="32" spans="1:14" x14ac:dyDescent="0.25">
      <c r="B32" t="s">
        <v>361</v>
      </c>
      <c r="E32" s="14"/>
      <c r="J32" s="14"/>
      <c r="K32" s="35"/>
      <c r="L32" s="35"/>
      <c r="M32" s="35"/>
    </row>
    <row r="33" spans="2:7" x14ac:dyDescent="0.25">
      <c r="D33" s="14"/>
      <c r="E33" s="17"/>
      <c r="F33" s="17"/>
      <c r="G33" s="17"/>
    </row>
    <row r="35" spans="2:7" x14ac:dyDescent="0.25">
      <c r="B35" s="30" t="s">
        <v>150</v>
      </c>
      <c r="D35" s="30"/>
    </row>
    <row r="36" spans="2:7" x14ac:dyDescent="0.25">
      <c r="B36" s="6"/>
      <c r="C36" s="57" t="s">
        <v>123</v>
      </c>
      <c r="D36" s="57" t="s">
        <v>0</v>
      </c>
    </row>
    <row r="37" spans="2:7" x14ac:dyDescent="0.25">
      <c r="B37" s="2">
        <v>42005</v>
      </c>
      <c r="C37" s="23">
        <v>19.218243000000001</v>
      </c>
      <c r="D37" s="23" t="e">
        <v>#N/A</v>
      </c>
    </row>
    <row r="38" spans="2:7" x14ac:dyDescent="0.25">
      <c r="B38" s="2">
        <v>42036</v>
      </c>
      <c r="C38" s="23">
        <v>19.676807</v>
      </c>
      <c r="D38" s="23" t="e">
        <v>#N/A</v>
      </c>
    </row>
    <row r="39" spans="2:7" x14ac:dyDescent="0.25">
      <c r="B39" s="2">
        <v>42064</v>
      </c>
      <c r="C39" s="23">
        <v>19.350745</v>
      </c>
      <c r="D39" s="23" t="e">
        <v>#N/A</v>
      </c>
    </row>
    <row r="40" spans="2:7" x14ac:dyDescent="0.25">
      <c r="B40" s="2">
        <v>42095</v>
      </c>
      <c r="C40" s="23">
        <v>19.263399</v>
      </c>
      <c r="D40" s="23" t="e">
        <v>#N/A</v>
      </c>
    </row>
    <row r="41" spans="2:7" x14ac:dyDescent="0.25">
      <c r="B41" s="2">
        <v>42125</v>
      </c>
      <c r="C41" s="23">
        <v>19.301143</v>
      </c>
      <c r="D41" s="23" t="e">
        <v>#N/A</v>
      </c>
    </row>
    <row r="42" spans="2:7" x14ac:dyDescent="0.25">
      <c r="B42" s="2">
        <v>42156</v>
      </c>
      <c r="C42" s="23">
        <v>19.840250000000001</v>
      </c>
      <c r="D42" s="23" t="e">
        <v>#N/A</v>
      </c>
    </row>
    <row r="43" spans="2:7" x14ac:dyDescent="0.25">
      <c r="B43" s="2">
        <v>42186</v>
      </c>
      <c r="C43" s="23">
        <v>20.125769999999999</v>
      </c>
      <c r="D43" s="23" t="e">
        <v>#N/A</v>
      </c>
    </row>
    <row r="44" spans="2:7" x14ac:dyDescent="0.25">
      <c r="B44" s="2">
        <v>42217</v>
      </c>
      <c r="C44" s="23">
        <v>19.929421999999999</v>
      </c>
      <c r="D44" s="23" t="e">
        <v>#N/A</v>
      </c>
    </row>
    <row r="45" spans="2:7" x14ac:dyDescent="0.25">
      <c r="B45" s="2">
        <v>42248</v>
      </c>
      <c r="C45" s="23">
        <v>19.418035</v>
      </c>
      <c r="D45" s="23" t="e">
        <v>#N/A</v>
      </c>
    </row>
    <row r="46" spans="2:7" x14ac:dyDescent="0.25">
      <c r="B46" s="2">
        <v>42278</v>
      </c>
      <c r="C46" s="23">
        <v>19.500744999999998</v>
      </c>
      <c r="D46" s="23" t="e">
        <v>#N/A</v>
      </c>
    </row>
    <row r="47" spans="2:7" x14ac:dyDescent="0.25">
      <c r="B47" s="2">
        <v>42309</v>
      </c>
      <c r="C47" s="23">
        <v>19.142833</v>
      </c>
      <c r="D47" s="23" t="e">
        <v>#N/A</v>
      </c>
    </row>
    <row r="48" spans="2:7" x14ac:dyDescent="0.25">
      <c r="B48" s="2">
        <v>42339</v>
      </c>
      <c r="C48" s="23">
        <v>19.600114000000001</v>
      </c>
      <c r="D48" s="23" t="e">
        <v>#N/A</v>
      </c>
    </row>
    <row r="49" spans="2:4" x14ac:dyDescent="0.25">
      <c r="B49" s="2">
        <v>42370</v>
      </c>
      <c r="C49" s="23">
        <v>19.055408</v>
      </c>
      <c r="D49" s="23" t="e">
        <v>#N/A</v>
      </c>
    </row>
    <row r="50" spans="2:4" x14ac:dyDescent="0.25">
      <c r="B50" s="2">
        <v>42401</v>
      </c>
      <c r="C50" s="23">
        <v>19.680026999999999</v>
      </c>
      <c r="D50" s="23" t="e">
        <v>#N/A</v>
      </c>
    </row>
    <row r="51" spans="2:4" x14ac:dyDescent="0.25">
      <c r="B51" s="2">
        <v>42430</v>
      </c>
      <c r="C51" s="23">
        <v>19.616477</v>
      </c>
      <c r="D51" s="23" t="e">
        <v>#N/A</v>
      </c>
    </row>
    <row r="52" spans="2:4" x14ac:dyDescent="0.25">
      <c r="B52" s="2">
        <v>42461</v>
      </c>
      <c r="C52" s="23">
        <v>19.264118</v>
      </c>
      <c r="D52" s="23" t="e">
        <v>#N/A</v>
      </c>
    </row>
    <row r="53" spans="2:4" x14ac:dyDescent="0.25">
      <c r="B53" s="2">
        <v>42491</v>
      </c>
      <c r="C53" s="23">
        <v>19.202012</v>
      </c>
      <c r="D53" s="23" t="e">
        <v>#N/A</v>
      </c>
    </row>
    <row r="54" spans="2:4" x14ac:dyDescent="0.25">
      <c r="B54" s="2">
        <v>42522</v>
      </c>
      <c r="C54" s="23">
        <v>19.79928</v>
      </c>
      <c r="D54" s="23" t="e">
        <v>#N/A</v>
      </c>
    </row>
    <row r="55" spans="2:4" x14ac:dyDescent="0.25">
      <c r="B55" s="2">
        <v>42552</v>
      </c>
      <c r="C55" s="23">
        <v>19.712032000000001</v>
      </c>
      <c r="D55" s="23" t="e">
        <v>#N/A</v>
      </c>
    </row>
    <row r="56" spans="2:4" x14ac:dyDescent="0.25">
      <c r="B56" s="2">
        <v>42583</v>
      </c>
      <c r="C56" s="23">
        <v>20.130901000000001</v>
      </c>
      <c r="D56" s="23" t="e">
        <v>#N/A</v>
      </c>
    </row>
    <row r="57" spans="2:4" x14ac:dyDescent="0.25">
      <c r="B57" s="2">
        <v>42614</v>
      </c>
      <c r="C57" s="23">
        <v>19.863565000000001</v>
      </c>
      <c r="D57" s="23" t="e">
        <v>#N/A</v>
      </c>
    </row>
    <row r="58" spans="2:4" x14ac:dyDescent="0.25">
      <c r="B58" s="2">
        <v>42644</v>
      </c>
      <c r="C58" s="23">
        <v>19.621791000000002</v>
      </c>
      <c r="D58" s="23" t="e">
        <v>#N/A</v>
      </c>
    </row>
    <row r="59" spans="2:4" x14ac:dyDescent="0.25">
      <c r="B59" s="2">
        <v>42675</v>
      </c>
      <c r="C59" s="23">
        <v>19.654798</v>
      </c>
      <c r="D59" s="23" t="e">
        <v>#N/A</v>
      </c>
    </row>
    <row r="60" spans="2:4" x14ac:dyDescent="0.25">
      <c r="B60" s="2">
        <v>42705</v>
      </c>
      <c r="C60" s="23">
        <v>19.421787434999999</v>
      </c>
      <c r="D60" s="23" t="e">
        <v>#N/A</v>
      </c>
    </row>
    <row r="61" spans="2:4" x14ac:dyDescent="0.25">
      <c r="B61" s="2">
        <v>42736</v>
      </c>
      <c r="C61" s="23">
        <v>19.022804287</v>
      </c>
      <c r="D61" s="23">
        <v>19.022804287</v>
      </c>
    </row>
    <row r="62" spans="2:4" x14ac:dyDescent="0.25">
      <c r="B62" s="2">
        <v>42767</v>
      </c>
      <c r="C62" s="23" t="e">
        <v>#N/A</v>
      </c>
      <c r="D62" s="23">
        <v>19.753070000000001</v>
      </c>
    </row>
    <row r="63" spans="2:4" x14ac:dyDescent="0.25">
      <c r="B63" s="2">
        <v>42795</v>
      </c>
      <c r="C63" s="23" t="e">
        <v>#N/A</v>
      </c>
      <c r="D63" s="23">
        <v>19.67202</v>
      </c>
    </row>
    <row r="64" spans="2:4" x14ac:dyDescent="0.25">
      <c r="B64" s="2">
        <v>42826</v>
      </c>
      <c r="C64" s="23" t="e">
        <v>#N/A</v>
      </c>
      <c r="D64" s="23">
        <v>19.484200000000001</v>
      </c>
    </row>
    <row r="65" spans="2:4" x14ac:dyDescent="0.25">
      <c r="B65" s="2">
        <v>42856</v>
      </c>
      <c r="C65" s="23" t="e">
        <v>#N/A</v>
      </c>
      <c r="D65" s="23">
        <v>19.579329999999999</v>
      </c>
    </row>
    <row r="66" spans="2:4" x14ac:dyDescent="0.25">
      <c r="B66" s="2">
        <v>42887</v>
      </c>
      <c r="C66" s="23" t="e">
        <v>#N/A</v>
      </c>
      <c r="D66" s="23">
        <v>20.023150000000001</v>
      </c>
    </row>
    <row r="67" spans="2:4" x14ac:dyDescent="0.25">
      <c r="B67" s="2">
        <v>42917</v>
      </c>
      <c r="C67" s="23" t="e">
        <v>#N/A</v>
      </c>
      <c r="D67" s="23">
        <v>20.245190000000001</v>
      </c>
    </row>
    <row r="68" spans="2:4" x14ac:dyDescent="0.25">
      <c r="B68" s="2">
        <v>42948</v>
      </c>
      <c r="C68" s="23" t="e">
        <v>#N/A</v>
      </c>
      <c r="D68" s="23">
        <v>20.314109999999999</v>
      </c>
    </row>
    <row r="69" spans="2:4" x14ac:dyDescent="0.25">
      <c r="B69" s="2">
        <v>42979</v>
      </c>
      <c r="C69" s="23" t="e">
        <v>#N/A</v>
      </c>
      <c r="D69" s="23">
        <v>20.091989999999999</v>
      </c>
    </row>
    <row r="70" spans="2:4" x14ac:dyDescent="0.25">
      <c r="B70" s="2">
        <v>43009</v>
      </c>
      <c r="C70" s="23" t="e">
        <v>#N/A</v>
      </c>
      <c r="D70" s="23">
        <v>19.913060000000002</v>
      </c>
    </row>
    <row r="71" spans="2:4" x14ac:dyDescent="0.25">
      <c r="B71" s="2">
        <v>43040</v>
      </c>
      <c r="C71" s="23" t="e">
        <v>#N/A</v>
      </c>
      <c r="D71" s="23">
        <v>19.927399999999999</v>
      </c>
    </row>
    <row r="72" spans="2:4" x14ac:dyDescent="0.25">
      <c r="B72" s="2">
        <v>43070</v>
      </c>
      <c r="C72" s="23" t="e">
        <v>#N/A</v>
      </c>
      <c r="D72" s="23">
        <v>20.08522</v>
      </c>
    </row>
    <row r="73" spans="2:4" x14ac:dyDescent="0.25">
      <c r="B73" s="2">
        <v>43101</v>
      </c>
      <c r="C73" s="23" t="e">
        <v>#N/A</v>
      </c>
      <c r="D73" s="23">
        <v>19.762989999999999</v>
      </c>
    </row>
    <row r="74" spans="2:4" x14ac:dyDescent="0.25">
      <c r="B74" s="2">
        <v>43132</v>
      </c>
      <c r="C74" s="23" t="e">
        <v>#N/A</v>
      </c>
      <c r="D74" s="23">
        <v>19.88646</v>
      </c>
    </row>
    <row r="75" spans="2:4" x14ac:dyDescent="0.25">
      <c r="B75" s="2">
        <v>43160</v>
      </c>
      <c r="C75" s="23" t="e">
        <v>#N/A</v>
      </c>
      <c r="D75" s="23">
        <v>19.872070000000001</v>
      </c>
    </row>
    <row r="76" spans="2:4" x14ac:dyDescent="0.25">
      <c r="B76" s="2">
        <v>43191</v>
      </c>
      <c r="C76" s="23" t="e">
        <v>#N/A</v>
      </c>
      <c r="D76" s="23">
        <v>19.851769999999998</v>
      </c>
    </row>
    <row r="77" spans="2:4" x14ac:dyDescent="0.25">
      <c r="B77" s="2">
        <v>43221</v>
      </c>
      <c r="C77" s="23" t="e">
        <v>#N/A</v>
      </c>
      <c r="D77" s="23">
        <v>19.859590000000001</v>
      </c>
    </row>
    <row r="78" spans="2:4" x14ac:dyDescent="0.25">
      <c r="B78" s="2">
        <v>43252</v>
      </c>
      <c r="C78" s="23" t="e">
        <v>#N/A</v>
      </c>
      <c r="D78" s="23">
        <v>20.33989</v>
      </c>
    </row>
    <row r="79" spans="2:4" x14ac:dyDescent="0.25">
      <c r="B79" s="2">
        <v>43282</v>
      </c>
      <c r="C79" s="23" t="e">
        <v>#N/A</v>
      </c>
      <c r="D79" s="23">
        <v>20.529769999999999</v>
      </c>
    </row>
    <row r="80" spans="2:4" x14ac:dyDescent="0.25">
      <c r="B80" s="2">
        <v>43313</v>
      </c>
      <c r="C80" s="23" t="e">
        <v>#N/A</v>
      </c>
      <c r="D80" s="23">
        <v>20.660900000000002</v>
      </c>
    </row>
    <row r="81" spans="2:4" x14ac:dyDescent="0.25">
      <c r="B81" s="2">
        <v>43344</v>
      </c>
      <c r="C81" s="23" t="e">
        <v>#N/A</v>
      </c>
      <c r="D81" s="23">
        <v>20.37133</v>
      </c>
    </row>
    <row r="82" spans="2:4" x14ac:dyDescent="0.25">
      <c r="B82" s="2">
        <v>43374</v>
      </c>
      <c r="C82" s="23" t="e">
        <v>#N/A</v>
      </c>
      <c r="D82" s="23">
        <v>20.22626</v>
      </c>
    </row>
    <row r="83" spans="2:4" x14ac:dyDescent="0.25">
      <c r="B83" s="2">
        <v>43405</v>
      </c>
      <c r="C83" s="23" t="e">
        <v>#N/A</v>
      </c>
      <c r="D83" s="23">
        <v>20.206489999999999</v>
      </c>
    </row>
    <row r="84" spans="2:4" x14ac:dyDescent="0.25">
      <c r="B84" s="84">
        <v>43435</v>
      </c>
      <c r="C84" s="23" t="e">
        <v>#N/A</v>
      </c>
      <c r="D84" s="23">
        <v>20.481719999999999</v>
      </c>
    </row>
  </sheetData>
  <mergeCells count="2">
    <mergeCell ref="D25:H25"/>
    <mergeCell ref="J25:M25"/>
  </mergeCells>
  <phoneticPr fontId="0" type="noConversion"/>
  <conditionalFormatting sqref="C37:D84">
    <cfRule type="expression" dxfId="13" priority="2" stopIfTrue="1">
      <formula>ISNA(C37)</formula>
    </cfRule>
  </conditionalFormatting>
  <conditionalFormatting sqref="C37:D84">
    <cfRule type="expression" dxfId="12" priority="1" stopIfTrue="1">
      <formula>ISNA(C37)</formula>
    </cfRule>
  </conditionalFormatting>
  <hyperlinks>
    <hyperlink ref="A3" location="Contents!B4" display="Return to Contents"/>
  </hyperlinks>
  <pageMargins left="0.75" right="0.75" top="1" bottom="1" header="0.5" footer="0.5"/>
  <pageSetup scale="89" fitToHeight="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2:M87"/>
  <sheetViews>
    <sheetView workbookViewId="0"/>
  </sheetViews>
  <sheetFormatPr defaultRowHeight="12.5" x14ac:dyDescent="0.25"/>
  <cols>
    <col min="10" max="11" width="9.1796875" hidden="1" customWidth="1"/>
  </cols>
  <sheetData>
    <row r="2" spans="1:1" ht="15.5" x14ac:dyDescent="0.35">
      <c r="A2" s="63" t="s">
        <v>360</v>
      </c>
    </row>
    <row r="3" spans="1:1" x14ac:dyDescent="0.25">
      <c r="A3" s="29" t="s">
        <v>32</v>
      </c>
    </row>
    <row r="25" spans="2:11" ht="13" x14ac:dyDescent="0.3">
      <c r="B25" s="64" t="s">
        <v>86</v>
      </c>
      <c r="C25" s="65"/>
      <c r="D25" s="65"/>
      <c r="E25" s="65"/>
      <c r="F25" s="65"/>
    </row>
    <row r="26" spans="2:11" ht="13" x14ac:dyDescent="0.3">
      <c r="B26" s="64" t="s">
        <v>87</v>
      </c>
      <c r="C26" s="65"/>
      <c r="D26" s="65"/>
      <c r="E26" s="65"/>
      <c r="F26" s="65"/>
      <c r="H26" s="204">
        <v>0.95</v>
      </c>
      <c r="I26" s="204"/>
    </row>
    <row r="27" spans="2:11" ht="13" x14ac:dyDescent="0.3">
      <c r="B27" s="66"/>
      <c r="C27" s="66" t="s">
        <v>88</v>
      </c>
      <c r="D27" s="66" t="s">
        <v>89</v>
      </c>
      <c r="E27" s="66" t="s">
        <v>90</v>
      </c>
      <c r="F27" s="66" t="s">
        <v>91</v>
      </c>
      <c r="G27" s="66" t="s">
        <v>92</v>
      </c>
      <c r="H27" s="205" t="s">
        <v>93</v>
      </c>
      <c r="I27" s="205"/>
    </row>
    <row r="28" spans="2:11" ht="13" x14ac:dyDescent="0.3">
      <c r="B28" s="67" t="s">
        <v>2</v>
      </c>
      <c r="C28" s="67" t="s">
        <v>8</v>
      </c>
      <c r="D28" s="67" t="s">
        <v>0</v>
      </c>
      <c r="E28" s="67" t="s">
        <v>8</v>
      </c>
      <c r="F28" s="68" t="s">
        <v>94</v>
      </c>
      <c r="G28" s="69" t="s">
        <v>95</v>
      </c>
      <c r="H28" s="69" t="s">
        <v>96</v>
      </c>
      <c r="I28" s="69" t="s">
        <v>66</v>
      </c>
    </row>
    <row r="29" spans="2:11" x14ac:dyDescent="0.25">
      <c r="B29" s="74">
        <v>42370</v>
      </c>
      <c r="C29" s="162">
        <v>31.683</v>
      </c>
      <c r="D29" s="78" t="e">
        <v>#N/A</v>
      </c>
      <c r="E29" s="78" t="e">
        <v>#N/A</v>
      </c>
      <c r="F29" s="81" t="e">
        <v>#N/A</v>
      </c>
      <c r="G29" s="79" t="e">
        <v>#N/A</v>
      </c>
      <c r="H29" s="78" t="e">
        <f>$E29*EXP((+NORMSINV((1-$H$26)/2)*$F29*SQRT($G29/252)))</f>
        <v>#N/A</v>
      </c>
      <c r="I29" s="78" t="e">
        <f>$E29*EXP(-NORMSINV((1-$H$26)/2)*$F29*SQRT($G29/252))</f>
        <v>#N/A</v>
      </c>
      <c r="J29" t="e">
        <f>$E29*EXP((-1.959963985*$F29*SQRT($G29/252)))</f>
        <v>#N/A</v>
      </c>
      <c r="K29" t="e">
        <f>$E29*EXP(1.959963985*$F29*SQRT($G29/252))</f>
        <v>#N/A</v>
      </c>
    </row>
    <row r="30" spans="2:11" x14ac:dyDescent="0.25">
      <c r="B30" s="74">
        <v>42401</v>
      </c>
      <c r="C30" s="70">
        <v>30.323</v>
      </c>
      <c r="D30" s="70" t="e">
        <v>#N/A</v>
      </c>
      <c r="E30" s="70" t="e">
        <v>#N/A</v>
      </c>
      <c r="F30" s="82" t="e">
        <v>#N/A</v>
      </c>
      <c r="G30" s="71" t="e">
        <v>#N/A</v>
      </c>
      <c r="H30" s="70" t="e">
        <f t="shared" ref="H30:H64" si="0">$E30*EXP((+NORMSINV((1-$H$26)/2)*$F30*SQRT($G30/252)))</f>
        <v>#N/A</v>
      </c>
      <c r="I30" s="70" t="e">
        <f t="shared" ref="I30:I64" si="1">$E30*EXP(-NORMSINV((1-$H$26)/2)*$F30*SQRT($G30/252))</f>
        <v>#N/A</v>
      </c>
      <c r="J30" t="e">
        <f t="shared" ref="J30:J64" si="2">$E30*EXP((-1.959963985*$F30*SQRT($G30/252)))</f>
        <v>#N/A</v>
      </c>
      <c r="K30" t="e">
        <f t="shared" ref="K30:K64" si="3">$E30*EXP(1.959963985*$F30*SQRT($G30/252))</f>
        <v>#N/A</v>
      </c>
    </row>
    <row r="31" spans="2:11" x14ac:dyDescent="0.25">
      <c r="B31" s="74">
        <v>42430</v>
      </c>
      <c r="C31" s="70">
        <v>37.545000000000002</v>
      </c>
      <c r="D31" s="70" t="e">
        <v>#N/A</v>
      </c>
      <c r="E31" s="70" t="e">
        <v>#N/A</v>
      </c>
      <c r="F31" s="82" t="e">
        <v>#N/A</v>
      </c>
      <c r="G31" s="71" t="e">
        <v>#N/A</v>
      </c>
      <c r="H31" s="70" t="e">
        <f t="shared" si="0"/>
        <v>#N/A</v>
      </c>
      <c r="I31" s="70" t="e">
        <f t="shared" si="1"/>
        <v>#N/A</v>
      </c>
      <c r="J31" t="e">
        <f t="shared" si="2"/>
        <v>#N/A</v>
      </c>
      <c r="K31" t="e">
        <f t="shared" si="3"/>
        <v>#N/A</v>
      </c>
    </row>
    <row r="32" spans="2:11" x14ac:dyDescent="0.25">
      <c r="B32" s="74">
        <v>42461</v>
      </c>
      <c r="C32" s="70">
        <v>40.753999999999998</v>
      </c>
      <c r="D32" s="70" t="e">
        <v>#N/A</v>
      </c>
      <c r="E32" s="70" t="e">
        <v>#N/A</v>
      </c>
      <c r="F32" s="82" t="e">
        <v>#N/A</v>
      </c>
      <c r="G32" s="71" t="e">
        <v>#N/A</v>
      </c>
      <c r="H32" s="70" t="e">
        <f t="shared" si="0"/>
        <v>#N/A</v>
      </c>
      <c r="I32" s="70" t="e">
        <f t="shared" si="1"/>
        <v>#N/A</v>
      </c>
      <c r="J32" t="e">
        <f t="shared" si="2"/>
        <v>#N/A</v>
      </c>
      <c r="K32" t="e">
        <f t="shared" si="3"/>
        <v>#N/A</v>
      </c>
    </row>
    <row r="33" spans="2:11" x14ac:dyDescent="0.25">
      <c r="B33" s="74">
        <v>42491</v>
      </c>
      <c r="C33" s="70">
        <v>46.712000000000003</v>
      </c>
      <c r="D33" s="70" t="e">
        <v>#N/A</v>
      </c>
      <c r="E33" s="70" t="e">
        <v>#N/A</v>
      </c>
      <c r="F33" s="82" t="e">
        <v>#N/A</v>
      </c>
      <c r="G33" s="71" t="e">
        <v>#N/A</v>
      </c>
      <c r="H33" s="70" t="e">
        <f t="shared" si="0"/>
        <v>#N/A</v>
      </c>
      <c r="I33" s="70" t="e">
        <f t="shared" si="1"/>
        <v>#N/A</v>
      </c>
      <c r="J33" t="e">
        <f t="shared" si="2"/>
        <v>#N/A</v>
      </c>
      <c r="K33" t="e">
        <f t="shared" si="3"/>
        <v>#N/A</v>
      </c>
    </row>
    <row r="34" spans="2:11" x14ac:dyDescent="0.25">
      <c r="B34" s="74">
        <v>42522</v>
      </c>
      <c r="C34" s="70">
        <v>48.756999999999998</v>
      </c>
      <c r="D34" s="70" t="e">
        <v>#N/A</v>
      </c>
      <c r="E34" s="70" t="e">
        <v>#N/A</v>
      </c>
      <c r="F34" s="82" t="e">
        <v>#N/A</v>
      </c>
      <c r="G34" s="71" t="e">
        <v>#N/A</v>
      </c>
      <c r="H34" s="70" t="e">
        <f t="shared" si="0"/>
        <v>#N/A</v>
      </c>
      <c r="I34" s="70" t="e">
        <f t="shared" si="1"/>
        <v>#N/A</v>
      </c>
      <c r="J34" t="e">
        <f t="shared" si="2"/>
        <v>#N/A</v>
      </c>
      <c r="K34" t="e">
        <f t="shared" si="3"/>
        <v>#N/A</v>
      </c>
    </row>
    <row r="35" spans="2:11" x14ac:dyDescent="0.25">
      <c r="B35" s="74">
        <v>42552</v>
      </c>
      <c r="C35" s="70">
        <v>44.651000000000003</v>
      </c>
      <c r="D35" s="70" t="e">
        <v>#N/A</v>
      </c>
      <c r="E35" s="70" t="e">
        <v>#N/A</v>
      </c>
      <c r="F35" s="82" t="e">
        <v>#N/A</v>
      </c>
      <c r="G35" s="71" t="e">
        <v>#N/A</v>
      </c>
      <c r="H35" s="70" t="e">
        <f t="shared" si="0"/>
        <v>#N/A</v>
      </c>
      <c r="I35" s="70" t="e">
        <f t="shared" si="1"/>
        <v>#N/A</v>
      </c>
      <c r="J35" t="e">
        <f t="shared" si="2"/>
        <v>#N/A</v>
      </c>
      <c r="K35" t="e">
        <f t="shared" si="3"/>
        <v>#N/A</v>
      </c>
    </row>
    <row r="36" spans="2:11" x14ac:dyDescent="0.25">
      <c r="B36" s="74">
        <v>42583</v>
      </c>
      <c r="C36" s="70">
        <v>44.723999999999997</v>
      </c>
      <c r="D36" s="70" t="e">
        <v>#N/A</v>
      </c>
      <c r="E36" s="70" t="e">
        <v>#N/A</v>
      </c>
      <c r="F36" s="82" t="e">
        <v>#N/A</v>
      </c>
      <c r="G36" s="71" t="e">
        <v>#N/A</v>
      </c>
      <c r="H36" s="70" t="e">
        <f t="shared" si="0"/>
        <v>#N/A</v>
      </c>
      <c r="I36" s="70" t="e">
        <f t="shared" si="1"/>
        <v>#N/A</v>
      </c>
      <c r="J36" t="e">
        <f t="shared" si="2"/>
        <v>#N/A</v>
      </c>
      <c r="K36" t="e">
        <f t="shared" si="3"/>
        <v>#N/A</v>
      </c>
    </row>
    <row r="37" spans="2:11" x14ac:dyDescent="0.25">
      <c r="B37" s="74">
        <v>42614</v>
      </c>
      <c r="C37" s="70">
        <v>45.182000000000002</v>
      </c>
      <c r="D37" s="70" t="e">
        <v>#N/A</v>
      </c>
      <c r="E37" s="70" t="e">
        <v>#N/A</v>
      </c>
      <c r="F37" s="82" t="e">
        <v>#N/A</v>
      </c>
      <c r="G37" s="71" t="e">
        <v>#N/A</v>
      </c>
      <c r="H37" s="70" t="e">
        <f t="shared" si="0"/>
        <v>#N/A</v>
      </c>
      <c r="I37" s="70" t="e">
        <f t="shared" si="1"/>
        <v>#N/A</v>
      </c>
      <c r="J37" t="e">
        <f t="shared" si="2"/>
        <v>#N/A</v>
      </c>
      <c r="K37" t="e">
        <f t="shared" si="3"/>
        <v>#N/A</v>
      </c>
    </row>
    <row r="38" spans="2:11" x14ac:dyDescent="0.25">
      <c r="B38" s="74">
        <v>42644</v>
      </c>
      <c r="C38" s="70">
        <v>49.774999999999999</v>
      </c>
      <c r="D38" s="70" t="e">
        <v>#N/A</v>
      </c>
      <c r="E38" s="70" t="e">
        <v>#N/A</v>
      </c>
      <c r="F38" s="82" t="e">
        <v>#N/A</v>
      </c>
      <c r="G38" s="71" t="e">
        <v>#N/A</v>
      </c>
      <c r="H38" s="70" t="e">
        <f t="shared" si="0"/>
        <v>#N/A</v>
      </c>
      <c r="I38" s="70" t="e">
        <f t="shared" si="1"/>
        <v>#N/A</v>
      </c>
      <c r="J38" t="e">
        <f t="shared" si="2"/>
        <v>#N/A</v>
      </c>
      <c r="K38" t="e">
        <f t="shared" si="3"/>
        <v>#N/A</v>
      </c>
    </row>
    <row r="39" spans="2:11" x14ac:dyDescent="0.25">
      <c r="B39" s="74">
        <v>42675</v>
      </c>
      <c r="C39" s="70">
        <v>45.661000000000001</v>
      </c>
      <c r="D39" s="70" t="e">
        <v>#N/A</v>
      </c>
      <c r="E39" s="70" t="e">
        <v>#N/A</v>
      </c>
      <c r="F39" s="82" t="e">
        <v>#N/A</v>
      </c>
      <c r="G39" s="71" t="e">
        <v>#N/A</v>
      </c>
      <c r="H39" s="70" t="e">
        <f t="shared" si="0"/>
        <v>#N/A</v>
      </c>
      <c r="I39" s="70" t="e">
        <f t="shared" si="1"/>
        <v>#N/A</v>
      </c>
      <c r="J39" t="e">
        <f t="shared" si="2"/>
        <v>#N/A</v>
      </c>
      <c r="K39" t="e">
        <f t="shared" si="3"/>
        <v>#N/A</v>
      </c>
    </row>
    <row r="40" spans="2:11" x14ac:dyDescent="0.25">
      <c r="B40" s="74">
        <v>42705</v>
      </c>
      <c r="C40" s="70">
        <v>51.97</v>
      </c>
      <c r="D40" s="70" t="e">
        <v>#N/A</v>
      </c>
      <c r="E40" s="70" t="e">
        <v>#N/A</v>
      </c>
      <c r="F40" s="82" t="e">
        <v>#N/A</v>
      </c>
      <c r="G40" s="71" t="e">
        <v>#N/A</v>
      </c>
      <c r="H40" s="70" t="e">
        <f t="shared" si="0"/>
        <v>#N/A</v>
      </c>
      <c r="I40" s="70" t="e">
        <f t="shared" si="1"/>
        <v>#N/A</v>
      </c>
      <c r="J40" t="e">
        <f t="shared" si="2"/>
        <v>#N/A</v>
      </c>
      <c r="K40" t="e">
        <f t="shared" si="3"/>
        <v>#N/A</v>
      </c>
    </row>
    <row r="41" spans="2:11" x14ac:dyDescent="0.25">
      <c r="B41" s="74">
        <v>42736</v>
      </c>
      <c r="C41" s="70">
        <v>52.49</v>
      </c>
      <c r="D41" s="70">
        <v>52.49</v>
      </c>
      <c r="E41" s="70" t="e">
        <v>#N/A</v>
      </c>
      <c r="F41" s="82" t="e">
        <v>#N/A</v>
      </c>
      <c r="G41" s="71" t="e">
        <v>#N/A</v>
      </c>
      <c r="H41" s="70" t="e">
        <f t="shared" si="0"/>
        <v>#N/A</v>
      </c>
      <c r="I41" s="70" t="e">
        <f t="shared" si="1"/>
        <v>#N/A</v>
      </c>
      <c r="J41" t="e">
        <f t="shared" si="2"/>
        <v>#N/A</v>
      </c>
      <c r="K41" t="e">
        <f t="shared" si="3"/>
        <v>#N/A</v>
      </c>
    </row>
    <row r="42" spans="2:11" x14ac:dyDescent="0.25">
      <c r="B42" s="74">
        <v>42767</v>
      </c>
      <c r="C42" s="70" t="e">
        <v>#N/A</v>
      </c>
      <c r="D42" s="70">
        <v>53</v>
      </c>
      <c r="E42" s="70" t="e">
        <v>#N/A</v>
      </c>
      <c r="F42" s="82" t="e">
        <v>#N/A</v>
      </c>
      <c r="G42" s="71" t="e">
        <v>#N/A</v>
      </c>
      <c r="H42" s="70" t="e">
        <f t="shared" si="0"/>
        <v>#N/A</v>
      </c>
      <c r="I42" s="70" t="e">
        <f t="shared" si="1"/>
        <v>#N/A</v>
      </c>
      <c r="J42" t="e">
        <f t="shared" si="2"/>
        <v>#N/A</v>
      </c>
      <c r="K42" t="e">
        <f t="shared" si="3"/>
        <v>#N/A</v>
      </c>
    </row>
    <row r="43" spans="2:11" x14ac:dyDescent="0.25">
      <c r="B43" s="74">
        <v>42795</v>
      </c>
      <c r="C43" s="70" t="e">
        <v>#N/A</v>
      </c>
      <c r="D43" s="70">
        <v>53</v>
      </c>
      <c r="E43" s="70" t="e">
        <v>#N/A</v>
      </c>
      <c r="F43" s="82" t="e">
        <v>#N/A</v>
      </c>
      <c r="G43" s="71" t="e">
        <v>#N/A</v>
      </c>
      <c r="H43" s="70" t="e">
        <f t="shared" si="0"/>
        <v>#N/A</v>
      </c>
      <c r="I43" s="70" t="e">
        <f t="shared" si="1"/>
        <v>#N/A</v>
      </c>
      <c r="J43" t="e">
        <f t="shared" si="2"/>
        <v>#N/A</v>
      </c>
      <c r="K43" t="e">
        <f t="shared" si="3"/>
        <v>#N/A</v>
      </c>
    </row>
    <row r="44" spans="2:11" x14ac:dyDescent="0.25">
      <c r="B44" s="74">
        <v>42826</v>
      </c>
      <c r="C44" s="70" t="e">
        <v>#N/A</v>
      </c>
      <c r="D44" s="70">
        <v>53</v>
      </c>
      <c r="E44" s="70">
        <v>53.814000000000007</v>
      </c>
      <c r="F44" s="82">
        <v>0.28439492500000002</v>
      </c>
      <c r="G44" s="71">
        <v>29</v>
      </c>
      <c r="H44" s="70">
        <f t="shared" si="0"/>
        <v>44.542492128643843</v>
      </c>
      <c r="I44" s="70">
        <f t="shared" si="1"/>
        <v>65.015369765036354</v>
      </c>
      <c r="J44">
        <f t="shared" si="2"/>
        <v>44.542492126667327</v>
      </c>
      <c r="K44">
        <f t="shared" si="3"/>
        <v>65.015369767921342</v>
      </c>
    </row>
    <row r="45" spans="2:11" x14ac:dyDescent="0.25">
      <c r="B45" s="74">
        <v>42856</v>
      </c>
      <c r="C45" s="70" t="e">
        <v>#N/A</v>
      </c>
      <c r="D45" s="70">
        <v>53</v>
      </c>
      <c r="E45" s="70">
        <v>54.326000000000001</v>
      </c>
      <c r="F45" s="82">
        <v>0.28567862499999996</v>
      </c>
      <c r="G45" s="71">
        <v>50</v>
      </c>
      <c r="H45" s="70">
        <f t="shared" si="0"/>
        <v>42.334181145273284</v>
      </c>
      <c r="I45" s="70">
        <f t="shared" si="1"/>
        <v>69.714689080020676</v>
      </c>
      <c r="J45">
        <f t="shared" si="2"/>
        <v>42.334181142795515</v>
      </c>
      <c r="K45">
        <f t="shared" si="3"/>
        <v>69.714689084100982</v>
      </c>
    </row>
    <row r="46" spans="2:11" x14ac:dyDescent="0.25">
      <c r="B46" s="74">
        <v>42887</v>
      </c>
      <c r="C46" s="70" t="e">
        <v>#N/A</v>
      </c>
      <c r="D46" s="70">
        <v>53</v>
      </c>
      <c r="E46" s="70">
        <v>54.757999999999996</v>
      </c>
      <c r="F46" s="82">
        <v>0.29265872500000001</v>
      </c>
      <c r="G46" s="71">
        <v>72</v>
      </c>
      <c r="H46" s="70">
        <f t="shared" si="0"/>
        <v>40.298775355191346</v>
      </c>
      <c r="I46" s="70">
        <f t="shared" si="1"/>
        <v>74.405203075575258</v>
      </c>
      <c r="J46">
        <f t="shared" si="2"/>
        <v>40.29877535229182</v>
      </c>
      <c r="K46">
        <f t="shared" si="3"/>
        <v>74.405203080928757</v>
      </c>
    </row>
    <row r="47" spans="2:11" x14ac:dyDescent="0.25">
      <c r="B47" s="74">
        <v>42917</v>
      </c>
      <c r="C47" s="70" t="e">
        <v>#N/A</v>
      </c>
      <c r="D47" s="70">
        <v>54</v>
      </c>
      <c r="E47" s="70">
        <v>55.064</v>
      </c>
      <c r="F47" s="82">
        <v>0.29874287500000002</v>
      </c>
      <c r="G47" s="71">
        <v>92</v>
      </c>
      <c r="H47" s="70">
        <f t="shared" si="0"/>
        <v>38.656357360969729</v>
      </c>
      <c r="I47" s="70">
        <f t="shared" si="1"/>
        <v>78.435846080556274</v>
      </c>
      <c r="J47">
        <f t="shared" si="2"/>
        <v>38.656357357760363</v>
      </c>
      <c r="K47">
        <f t="shared" si="3"/>
        <v>78.435846087068242</v>
      </c>
    </row>
    <row r="48" spans="2:11" x14ac:dyDescent="0.25">
      <c r="B48" s="74">
        <v>42948</v>
      </c>
      <c r="C48" s="70" t="e">
        <v>#N/A</v>
      </c>
      <c r="D48" s="70">
        <v>54</v>
      </c>
      <c r="E48" s="70">
        <v>55.25</v>
      </c>
      <c r="F48" s="82">
        <v>0.29346794761904765</v>
      </c>
      <c r="G48" s="71">
        <v>113</v>
      </c>
      <c r="H48" s="70">
        <f t="shared" si="0"/>
        <v>37.588664956469671</v>
      </c>
      <c r="I48" s="70">
        <f t="shared" si="1"/>
        <v>81.209654653472882</v>
      </c>
      <c r="J48">
        <f t="shared" si="2"/>
        <v>37.58866495307214</v>
      </c>
      <c r="K48">
        <f t="shared" si="3"/>
        <v>81.209654660813186</v>
      </c>
    </row>
    <row r="49" spans="2:11" x14ac:dyDescent="0.25">
      <c r="B49" s="74">
        <v>42979</v>
      </c>
      <c r="C49" s="70" t="e">
        <v>#N/A</v>
      </c>
      <c r="D49" s="70">
        <v>54</v>
      </c>
      <c r="E49" s="70">
        <v>55.379999999999995</v>
      </c>
      <c r="F49" s="82">
        <v>0.29255038214285711</v>
      </c>
      <c r="G49" s="71">
        <v>136</v>
      </c>
      <c r="H49" s="70">
        <f t="shared" si="0"/>
        <v>36.342571643368707</v>
      </c>
      <c r="I49" s="70">
        <f t="shared" si="1"/>
        <v>84.38985633972365</v>
      </c>
      <c r="J49">
        <f t="shared" si="2"/>
        <v>36.342571639776246</v>
      </c>
      <c r="K49">
        <f t="shared" si="3"/>
        <v>84.389856348065592</v>
      </c>
    </row>
    <row r="50" spans="2:11" x14ac:dyDescent="0.25">
      <c r="B50" s="74">
        <v>43009</v>
      </c>
      <c r="C50" s="70" t="e">
        <v>#N/A</v>
      </c>
      <c r="D50" s="70">
        <v>54</v>
      </c>
      <c r="E50" s="70">
        <v>55.470000000000006</v>
      </c>
      <c r="F50" s="82">
        <v>0.28936083333333334</v>
      </c>
      <c r="G50" s="71">
        <v>156</v>
      </c>
      <c r="H50" s="70">
        <f t="shared" si="0"/>
        <v>35.503151838856461</v>
      </c>
      <c r="I50" s="70">
        <f t="shared" si="1"/>
        <v>86.666133586271116</v>
      </c>
      <c r="J50">
        <f t="shared" si="2"/>
        <v>35.503151835138745</v>
      </c>
      <c r="K50">
        <f t="shared" si="3"/>
        <v>86.666133595346366</v>
      </c>
    </row>
    <row r="51" spans="2:11" x14ac:dyDescent="0.25">
      <c r="B51" s="74">
        <v>43040</v>
      </c>
      <c r="C51" s="70" t="e">
        <v>#N/A</v>
      </c>
      <c r="D51" s="70">
        <v>54</v>
      </c>
      <c r="E51" s="70">
        <v>55.548000000000002</v>
      </c>
      <c r="F51" s="82">
        <v>0.28623345666666672</v>
      </c>
      <c r="G51" s="71">
        <v>177</v>
      </c>
      <c r="H51" s="70">
        <f t="shared" si="0"/>
        <v>34.711726970930016</v>
      </c>
      <c r="I51" s="70">
        <f t="shared" si="1"/>
        <v>88.891581412358917</v>
      </c>
      <c r="J51">
        <f t="shared" si="2"/>
        <v>34.711726967100098</v>
      </c>
      <c r="K51">
        <f t="shared" si="3"/>
        <v>88.89158142216678</v>
      </c>
    </row>
    <row r="52" spans="2:11" x14ac:dyDescent="0.25">
      <c r="B52" s="74">
        <v>43070</v>
      </c>
      <c r="C52" s="70" t="e">
        <v>#N/A</v>
      </c>
      <c r="D52" s="70">
        <v>54</v>
      </c>
      <c r="E52" s="70">
        <v>55.616</v>
      </c>
      <c r="F52" s="82">
        <v>0.28281760000000006</v>
      </c>
      <c r="G52" s="71">
        <v>197</v>
      </c>
      <c r="H52" s="70">
        <f t="shared" si="0"/>
        <v>34.068320116932881</v>
      </c>
      <c r="I52" s="70">
        <f t="shared" si="1"/>
        <v>90.792250553693293</v>
      </c>
      <c r="J52">
        <f t="shared" si="2"/>
        <v>34.068320113014586</v>
      </c>
      <c r="K52">
        <f t="shared" si="3"/>
        <v>90.792250564135585</v>
      </c>
    </row>
    <row r="53" spans="2:11" x14ac:dyDescent="0.25">
      <c r="B53" s="74">
        <v>43101</v>
      </c>
      <c r="C53" s="70" t="e">
        <v>#N/A</v>
      </c>
      <c r="D53" s="70">
        <v>54</v>
      </c>
      <c r="E53" s="70">
        <v>55.660000000000004</v>
      </c>
      <c r="F53" s="82">
        <v>0.28110040000000003</v>
      </c>
      <c r="G53" s="71">
        <v>217</v>
      </c>
      <c r="H53" s="70">
        <f t="shared" si="0"/>
        <v>33.381601430531042</v>
      </c>
      <c r="I53" s="70">
        <f t="shared" si="1"/>
        <v>92.806679944555199</v>
      </c>
      <c r="J53">
        <f t="shared" si="2"/>
        <v>33.381601426526018</v>
      </c>
      <c r="K53">
        <f t="shared" si="3"/>
        <v>92.806679955689859</v>
      </c>
    </row>
    <row r="54" spans="2:11" x14ac:dyDescent="0.25">
      <c r="B54" s="74">
        <v>43132</v>
      </c>
      <c r="C54" s="70" t="e">
        <v>#N/A</v>
      </c>
      <c r="D54" s="70">
        <v>54</v>
      </c>
      <c r="E54" s="70">
        <v>55.694000000000003</v>
      </c>
      <c r="F54" s="82">
        <v>0.27626020000000001</v>
      </c>
      <c r="G54" s="71">
        <v>238</v>
      </c>
      <c r="H54" s="70">
        <f t="shared" si="0"/>
        <v>32.906422271354188</v>
      </c>
      <c r="I54" s="70">
        <f t="shared" si="1"/>
        <v>94.261892417888561</v>
      </c>
      <c r="J54">
        <f t="shared" si="2"/>
        <v>32.906422267290743</v>
      </c>
      <c r="K54">
        <f t="shared" si="3"/>
        <v>94.261892429528487</v>
      </c>
    </row>
    <row r="55" spans="2:11" x14ac:dyDescent="0.25">
      <c r="B55" s="74">
        <v>43160</v>
      </c>
      <c r="C55" s="70" t="e">
        <v>#N/A</v>
      </c>
      <c r="D55" s="70">
        <v>54</v>
      </c>
      <c r="E55" s="70">
        <v>55.731999999999992</v>
      </c>
      <c r="F55" s="82">
        <v>0.27308459999999996</v>
      </c>
      <c r="G55" s="71">
        <v>258</v>
      </c>
      <c r="H55" s="70">
        <f t="shared" si="0"/>
        <v>32.42676407210547</v>
      </c>
      <c r="I55" s="70">
        <f t="shared" si="1"/>
        <v>95.786795657230783</v>
      </c>
      <c r="J55">
        <f t="shared" si="2"/>
        <v>32.426764067984337</v>
      </c>
      <c r="K55">
        <f t="shared" si="3"/>
        <v>95.78679566940437</v>
      </c>
    </row>
    <row r="56" spans="2:11" x14ac:dyDescent="0.25">
      <c r="B56" s="74">
        <v>43191</v>
      </c>
      <c r="C56" s="70" t="e">
        <v>#N/A</v>
      </c>
      <c r="D56" s="70">
        <v>55</v>
      </c>
      <c r="E56" s="70">
        <v>55.738</v>
      </c>
      <c r="F56" s="82">
        <v>0.26905420000000002</v>
      </c>
      <c r="G56" s="71">
        <v>278</v>
      </c>
      <c r="H56" s="70">
        <f t="shared" si="0"/>
        <v>32.033729548552806</v>
      </c>
      <c r="I56" s="70">
        <f t="shared" si="1"/>
        <v>96.982920433638768</v>
      </c>
      <c r="J56">
        <f t="shared" si="2"/>
        <v>32.033729544389139</v>
      </c>
      <c r="K56">
        <f t="shared" si="3"/>
        <v>96.982920446244378</v>
      </c>
    </row>
    <row r="57" spans="2:11" x14ac:dyDescent="0.25">
      <c r="B57" s="74">
        <v>43221</v>
      </c>
      <c r="C57" s="70" t="e">
        <v>#N/A</v>
      </c>
      <c r="D57" s="70">
        <v>56</v>
      </c>
      <c r="E57" s="70">
        <v>55.736000000000004</v>
      </c>
      <c r="F57" s="82">
        <v>0.26503280000000001</v>
      </c>
      <c r="G57" s="71">
        <v>300</v>
      </c>
      <c r="H57" s="70">
        <f t="shared" si="0"/>
        <v>31.622050174373111</v>
      </c>
      <c r="I57" s="70">
        <f t="shared" si="1"/>
        <v>98.238465844872607</v>
      </c>
      <c r="J57">
        <f t="shared" si="2"/>
        <v>31.622050170167231</v>
      </c>
      <c r="K57">
        <f t="shared" si="3"/>
        <v>98.238465857938778</v>
      </c>
    </row>
    <row r="58" spans="2:11" x14ac:dyDescent="0.25">
      <c r="B58" s="74">
        <v>43252</v>
      </c>
      <c r="C58" s="70" t="e">
        <v>#N/A</v>
      </c>
      <c r="D58" s="70">
        <v>56</v>
      </c>
      <c r="E58" s="70">
        <v>55.725999999999999</v>
      </c>
      <c r="F58" s="82">
        <v>0.2586059</v>
      </c>
      <c r="G58" s="71">
        <v>322</v>
      </c>
      <c r="H58" s="70">
        <f t="shared" si="0"/>
        <v>31.421745124934933</v>
      </c>
      <c r="I58" s="70">
        <f t="shared" si="1"/>
        <v>98.82923636649636</v>
      </c>
      <c r="J58">
        <f t="shared" si="2"/>
        <v>31.421745120710167</v>
      </c>
      <c r="K58">
        <f t="shared" si="3"/>
        <v>98.829236379784334</v>
      </c>
    </row>
    <row r="59" spans="2:11" x14ac:dyDescent="0.25">
      <c r="B59" s="74">
        <v>43282</v>
      </c>
      <c r="C59" s="70" t="e">
        <v>#N/A</v>
      </c>
      <c r="D59" s="70">
        <v>56</v>
      </c>
      <c r="E59" s="70">
        <v>55.679999999999993</v>
      </c>
      <c r="F59" s="82">
        <v>0.25795940000000001</v>
      </c>
      <c r="G59" s="71">
        <v>342</v>
      </c>
      <c r="H59" s="70">
        <f t="shared" si="0"/>
        <v>30.895951939699067</v>
      </c>
      <c r="I59" s="70">
        <f t="shared" si="1"/>
        <v>100.3452622547741</v>
      </c>
      <c r="J59">
        <f t="shared" si="2"/>
        <v>30.895951935428624</v>
      </c>
      <c r="K59">
        <f t="shared" si="3"/>
        <v>100.34526226864382</v>
      </c>
    </row>
    <row r="60" spans="2:11" x14ac:dyDescent="0.25">
      <c r="B60" s="74">
        <v>43313</v>
      </c>
      <c r="C60" s="70" t="e">
        <v>#N/A</v>
      </c>
      <c r="D60" s="70">
        <v>57</v>
      </c>
      <c r="E60" s="70">
        <v>55.646000000000001</v>
      </c>
      <c r="F60" s="82">
        <v>0.2542606</v>
      </c>
      <c r="G60" s="71">
        <v>363</v>
      </c>
      <c r="H60" s="70">
        <f t="shared" si="0"/>
        <v>30.59698227934512</v>
      </c>
      <c r="I60" s="70">
        <f t="shared" si="1"/>
        <v>101.20204952663963</v>
      </c>
      <c r="J60">
        <f t="shared" si="2"/>
        <v>30.596982275050568</v>
      </c>
      <c r="K60">
        <f t="shared" si="3"/>
        <v>101.2020495408442</v>
      </c>
    </row>
    <row r="61" spans="2:11" x14ac:dyDescent="0.25">
      <c r="B61" s="74">
        <v>43344</v>
      </c>
      <c r="C61" s="70" t="e">
        <v>#N/A</v>
      </c>
      <c r="D61" s="70">
        <v>57</v>
      </c>
      <c r="E61" s="70">
        <v>55.620000000000005</v>
      </c>
      <c r="F61" s="82">
        <v>0.25112980000000001</v>
      </c>
      <c r="G61" s="71">
        <v>385</v>
      </c>
      <c r="H61" s="70">
        <f t="shared" si="0"/>
        <v>30.270109390498018</v>
      </c>
      <c r="I61" s="70">
        <f t="shared" si="1"/>
        <v>102.19931352382547</v>
      </c>
      <c r="J61">
        <f t="shared" si="2"/>
        <v>30.270109386176372</v>
      </c>
      <c r="K61">
        <f t="shared" si="3"/>
        <v>102.19931353841642</v>
      </c>
    </row>
    <row r="62" spans="2:11" x14ac:dyDescent="0.25">
      <c r="B62" s="74">
        <v>43374</v>
      </c>
      <c r="C62" s="70" t="e">
        <v>#N/A</v>
      </c>
      <c r="D62" s="70">
        <v>58</v>
      </c>
      <c r="E62" s="70">
        <v>55.608000000000004</v>
      </c>
      <c r="F62" s="82">
        <v>0.24791719999999998</v>
      </c>
      <c r="G62" s="71">
        <v>406</v>
      </c>
      <c r="H62" s="70">
        <f t="shared" si="0"/>
        <v>30.011037641066501</v>
      </c>
      <c r="I62" s="70">
        <f t="shared" si="1"/>
        <v>103.03707925675414</v>
      </c>
      <c r="J62">
        <f t="shared" si="2"/>
        <v>30.011037636722818</v>
      </c>
      <c r="K62">
        <f t="shared" si="3"/>
        <v>103.03707927166731</v>
      </c>
    </row>
    <row r="63" spans="2:11" x14ac:dyDescent="0.25">
      <c r="B63" s="74">
        <v>43405</v>
      </c>
      <c r="C63" s="70" t="e">
        <v>#N/A</v>
      </c>
      <c r="D63" s="70">
        <v>58</v>
      </c>
      <c r="E63" s="70">
        <v>55.606000000000009</v>
      </c>
      <c r="F63" s="82">
        <v>0.24502679999999999</v>
      </c>
      <c r="G63" s="71">
        <v>427</v>
      </c>
      <c r="H63" s="70">
        <f t="shared" si="0"/>
        <v>29.759663551158464</v>
      </c>
      <c r="I63" s="70">
        <f t="shared" si="1"/>
        <v>103.8999392813914</v>
      </c>
      <c r="J63">
        <f t="shared" si="2"/>
        <v>29.75966354679268</v>
      </c>
      <c r="K63">
        <f t="shared" si="3"/>
        <v>103.89993929663366</v>
      </c>
    </row>
    <row r="64" spans="2:11" x14ac:dyDescent="0.25">
      <c r="B64" s="75">
        <v>43435</v>
      </c>
      <c r="C64" s="72" t="e">
        <v>#N/A</v>
      </c>
      <c r="D64" s="72">
        <v>59</v>
      </c>
      <c r="E64" s="72">
        <v>55.622</v>
      </c>
      <c r="F64" s="83">
        <v>0.24022866785714286</v>
      </c>
      <c r="G64" s="80">
        <v>446</v>
      </c>
      <c r="H64" s="72">
        <f t="shared" si="0"/>
        <v>29.731159362954337</v>
      </c>
      <c r="I64" s="72">
        <f t="shared" si="1"/>
        <v>104.05940939709703</v>
      </c>
      <c r="J64">
        <f t="shared" si="2"/>
        <v>29.731159358584041</v>
      </c>
      <c r="K64">
        <f t="shared" si="3"/>
        <v>104.05940941239312</v>
      </c>
    </row>
    <row r="65" spans="2:13" x14ac:dyDescent="0.25">
      <c r="B65" t="s">
        <v>361</v>
      </c>
    </row>
    <row r="66" spans="2:13" ht="12.75" customHeight="1" x14ac:dyDescent="0.25">
      <c r="B66" s="206" t="s">
        <v>358</v>
      </c>
      <c r="C66" s="206"/>
      <c r="D66" s="206"/>
      <c r="E66" s="206"/>
      <c r="F66" s="206"/>
      <c r="G66" s="206"/>
      <c r="H66" s="206"/>
      <c r="I66" s="206"/>
      <c r="J66" s="206"/>
      <c r="K66" s="206"/>
      <c r="L66" s="206"/>
      <c r="M66" s="206"/>
    </row>
    <row r="67" spans="2:13" x14ac:dyDescent="0.25">
      <c r="B67" s="206"/>
      <c r="C67" s="206"/>
      <c r="D67" s="206"/>
      <c r="E67" s="206"/>
      <c r="F67" s="206"/>
      <c r="G67" s="206"/>
      <c r="H67" s="206"/>
      <c r="I67" s="206"/>
      <c r="J67" s="206"/>
      <c r="K67" s="206"/>
      <c r="L67" s="206"/>
      <c r="M67" s="206"/>
    </row>
    <row r="74" spans="2:13" ht="15.5" x14ac:dyDescent="0.35">
      <c r="B74" s="73" t="s">
        <v>97</v>
      </c>
    </row>
    <row r="85" spans="2:2" x14ac:dyDescent="0.25">
      <c r="B85" s="76"/>
    </row>
    <row r="86" spans="2:2" x14ac:dyDescent="0.25">
      <c r="B86" t="str">
        <f>(100*$H$26)&amp;"% NYMEX futures upper confidence interval"</f>
        <v>95% NYMEX futures upper confidence interval</v>
      </c>
    </row>
    <row r="87" spans="2:2" x14ac:dyDescent="0.25">
      <c r="B87" t="str">
        <f>(100*$H$26)&amp;"% NYMEX futures lower confidence interval"</f>
        <v>95% NYMEX futures lower confidence interval</v>
      </c>
    </row>
  </sheetData>
  <mergeCells count="3">
    <mergeCell ref="H26:I26"/>
    <mergeCell ref="H27:I27"/>
    <mergeCell ref="B66:M67"/>
  </mergeCells>
  <phoneticPr fontId="7" type="noConversion"/>
  <conditionalFormatting sqref="C29:I64">
    <cfRule type="expression" dxfId="35" priority="2" stopIfTrue="1">
      <formula>ISNA(C29)</formula>
    </cfRule>
  </conditionalFormatting>
  <conditionalFormatting sqref="C29">
    <cfRule type="expression" dxfId="34" priority="1" stopIfTrue="1">
      <formula>ISNA(C29)</formula>
    </cfRule>
  </conditionalFormatting>
  <dataValidations count="1">
    <dataValidation type="decimal" errorStyle="information" operator="lessThan" allowBlank="1" showInputMessage="1" showErrorMessage="1" errorTitle="Invalid entry" error="Value must be less than 100%" sqref="H26:I26">
      <formula1>1</formula1>
    </dataValidation>
  </dataValidations>
  <hyperlinks>
    <hyperlink ref="A3" location="Contents!B4" display="Return to Contents"/>
  </hyperlinks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478211" r:id="rId4">
          <objectPr defaultSize="0" autoPict="0" r:id="rId5">
            <anchor moveWithCells="1" sizeWithCells="1">
              <from>
                <xdr:col>1</xdr:col>
                <xdr:colOff>0</xdr:colOff>
                <xdr:row>69</xdr:row>
                <xdr:rowOff>12700</xdr:rowOff>
              </from>
              <to>
                <xdr:col>6</xdr:col>
                <xdr:colOff>495300</xdr:colOff>
                <xdr:row>72</xdr:row>
                <xdr:rowOff>127000</xdr:rowOff>
              </to>
            </anchor>
          </objectPr>
        </oleObject>
      </mc:Choice>
      <mc:Fallback>
        <oleObject progId="Equation.3" shapeId="478211" r:id="rId4"/>
      </mc:Fallback>
    </mc:AlternateContent>
    <mc:AlternateContent xmlns:mc="http://schemas.openxmlformats.org/markup-compatibility/2006">
      <mc:Choice Requires="x14">
        <oleObject progId="Equation.3" shapeId="478212" r:id="rId6">
          <objectPr defaultSize="0" autoPict="0" r:id="rId7">
            <anchor moveWithCells="1" sizeWithCells="1">
              <from>
                <xdr:col>1</xdr:col>
                <xdr:colOff>12700</xdr:colOff>
                <xdr:row>74</xdr:row>
                <xdr:rowOff>12700</xdr:rowOff>
              </from>
              <to>
                <xdr:col>11</xdr:col>
                <xdr:colOff>431800</xdr:colOff>
                <xdr:row>82</xdr:row>
                <xdr:rowOff>127000</xdr:rowOff>
              </to>
            </anchor>
          </objectPr>
        </oleObject>
      </mc:Choice>
      <mc:Fallback>
        <oleObject progId="Equation.3" shapeId="478212" r:id="rId6"/>
      </mc:Fallback>
    </mc:AlternateContent>
  </oleObjec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2:K123"/>
  <sheetViews>
    <sheetView workbookViewId="0"/>
  </sheetViews>
  <sheetFormatPr defaultRowHeight="12.5" x14ac:dyDescent="0.25"/>
  <sheetData>
    <row r="2" spans="1:1" ht="15.5" x14ac:dyDescent="0.35">
      <c r="A2" s="63" t="s">
        <v>360</v>
      </c>
    </row>
    <row r="3" spans="1:1" x14ac:dyDescent="0.25">
      <c r="A3" s="29" t="s">
        <v>32</v>
      </c>
    </row>
    <row r="25" spans="1:11" x14ac:dyDescent="0.25">
      <c r="B25" s="55"/>
      <c r="C25" s="55" t="s">
        <v>79</v>
      </c>
      <c r="D25" s="47"/>
      <c r="E25" s="55" t="s">
        <v>72</v>
      </c>
      <c r="F25" s="55" t="s">
        <v>72</v>
      </c>
      <c r="G25" s="55" t="s">
        <v>5</v>
      </c>
      <c r="H25" s="55" t="s">
        <v>5</v>
      </c>
      <c r="I25" s="144" t="s">
        <v>72</v>
      </c>
      <c r="J25" s="144" t="s">
        <v>171</v>
      </c>
      <c r="K25" s="55" t="s">
        <v>5</v>
      </c>
    </row>
    <row r="26" spans="1:11" x14ac:dyDescent="0.25">
      <c r="A26" s="12"/>
      <c r="B26" s="56" t="s">
        <v>72</v>
      </c>
      <c r="C26" s="56" t="s">
        <v>5</v>
      </c>
      <c r="D26" s="49"/>
      <c r="E26" s="56" t="s">
        <v>13</v>
      </c>
      <c r="F26" s="56" t="s">
        <v>14</v>
      </c>
      <c r="G26" s="56" t="s">
        <v>13</v>
      </c>
      <c r="H26" s="56" t="s">
        <v>14</v>
      </c>
      <c r="I26" s="48" t="s">
        <v>23</v>
      </c>
      <c r="J26" s="48" t="s">
        <v>23</v>
      </c>
      <c r="K26" s="48" t="s">
        <v>23</v>
      </c>
    </row>
    <row r="27" spans="1:11" x14ac:dyDescent="0.25">
      <c r="A27" s="2">
        <v>40909</v>
      </c>
      <c r="B27" s="16">
        <v>147.21</v>
      </c>
      <c r="C27" s="16">
        <v>233.64400000000001</v>
      </c>
      <c r="E27" s="59">
        <f>MIN($B$27,$B$39,$B$51,$B$63,$B$75)</f>
        <v>114.66800000000001</v>
      </c>
      <c r="F27" s="59">
        <f>MAX($B$27,$B$39,$B$51,$B$63,$B$75)</f>
        <v>160.583</v>
      </c>
      <c r="G27" s="59">
        <f>MIN($C$27,$C$39,$C$51,$C$63,$C$75)</f>
        <v>233.64400000000001</v>
      </c>
      <c r="H27" s="59">
        <f>MAX($C$27,$C$39,$C$51,$C$63,$C$75)</f>
        <v>260.952</v>
      </c>
      <c r="I27" s="16">
        <f t="shared" ref="I27:I58" si="0">F27-E27</f>
        <v>45.914999999999992</v>
      </c>
      <c r="J27" s="16">
        <f t="shared" ref="J27:J58" si="1">G27-F27</f>
        <v>73.061000000000007</v>
      </c>
      <c r="K27" s="16">
        <f t="shared" ref="K27:K58" si="2">H27-G27</f>
        <v>27.307999999999993</v>
      </c>
    </row>
    <row r="28" spans="1:11" x14ac:dyDescent="0.25">
      <c r="A28" s="2">
        <v>40940</v>
      </c>
      <c r="B28" s="16">
        <v>139.28899999999999</v>
      </c>
      <c r="C28" s="16">
        <v>230.626</v>
      </c>
      <c r="E28" s="59">
        <f>MIN($B$28,$B$40,$B$52,$B$64,$B$76)</f>
        <v>113.10299999999999</v>
      </c>
      <c r="F28" s="59">
        <f>MAX($B$28,$B$40,$B$52,$B$64,$B$76)</f>
        <v>162.696</v>
      </c>
      <c r="G28" s="59">
        <f>MIN($C$28,$C$40,$C$52,$C$64,$C$76)</f>
        <v>226.762</v>
      </c>
      <c r="H28" s="59">
        <f>MAX($C$28,$C$40,$C$52,$C$64,$C$76)</f>
        <v>255.61399999999998</v>
      </c>
      <c r="I28" s="16">
        <f t="shared" si="0"/>
        <v>49.593000000000004</v>
      </c>
      <c r="J28" s="16">
        <f t="shared" si="1"/>
        <v>64.066000000000003</v>
      </c>
      <c r="K28" s="16">
        <f t="shared" si="2"/>
        <v>28.851999999999975</v>
      </c>
    </row>
    <row r="29" spans="1:11" x14ac:dyDescent="0.25">
      <c r="A29" s="2">
        <v>40969</v>
      </c>
      <c r="B29" s="16">
        <v>133.697</v>
      </c>
      <c r="C29" s="16">
        <v>218.626</v>
      </c>
      <c r="E29" s="59">
        <f>MIN($B$29,$B$41,$B$53,$B$65,$B$77)</f>
        <v>115.227</v>
      </c>
      <c r="F29" s="59">
        <f>MAX($B$29,$B$41,$B$53,$B$65,$B$77)</f>
        <v>160.62</v>
      </c>
      <c r="G29" s="59">
        <f>MIN($C$29,$C$41,$C$53,$C$65,$C$77)</f>
        <v>218.626</v>
      </c>
      <c r="H29" s="59">
        <f>MAX($C$29,$C$41,$C$53,$C$65,$C$77)</f>
        <v>243.32499999999999</v>
      </c>
      <c r="I29" s="16">
        <f t="shared" si="0"/>
        <v>45.393000000000001</v>
      </c>
      <c r="J29" s="16">
        <f t="shared" si="1"/>
        <v>58.006</v>
      </c>
      <c r="K29" s="16">
        <f t="shared" si="2"/>
        <v>24.698999999999984</v>
      </c>
    </row>
    <row r="30" spans="1:11" x14ac:dyDescent="0.25">
      <c r="A30" s="2">
        <v>41000</v>
      </c>
      <c r="B30" s="16">
        <v>124.66500000000001</v>
      </c>
      <c r="C30" s="16">
        <v>210.59499999999997</v>
      </c>
      <c r="E30" s="59">
        <f>MIN($B$30,$B$42,$B$54,$B$66,$B$78)</f>
        <v>116.69199999999999</v>
      </c>
      <c r="F30" s="59">
        <f>MAX($B$30,$B$42,$B$54,$B$66,$B$78)</f>
        <v>154.69200000000001</v>
      </c>
      <c r="G30" s="59">
        <f>MIN($C$30,$C$42,$C$54,$C$66,$C$78)</f>
        <v>210.59499999999997</v>
      </c>
      <c r="H30" s="59">
        <f>MAX($C$30,$C$42,$C$54,$C$66,$C$78)</f>
        <v>242.69499999999999</v>
      </c>
      <c r="I30" s="16">
        <f t="shared" si="0"/>
        <v>38.000000000000014</v>
      </c>
      <c r="J30" s="16">
        <f t="shared" si="1"/>
        <v>55.902999999999963</v>
      </c>
      <c r="K30" s="16">
        <f t="shared" si="2"/>
        <v>32.100000000000023</v>
      </c>
    </row>
    <row r="31" spans="1:11" x14ac:dyDescent="0.25">
      <c r="A31" s="2">
        <v>41030</v>
      </c>
      <c r="B31" s="16">
        <v>121.44499999999999</v>
      </c>
      <c r="C31" s="16">
        <v>204.96299999999999</v>
      </c>
      <c r="E31" s="59">
        <f>MIN($B$31,$B$43,$B$55,$B$67,$B$79)</f>
        <v>121.44499999999999</v>
      </c>
      <c r="F31" s="59">
        <f>MAX($B$31,$B$43,$B$55,$B$67,$B$79)</f>
        <v>154.38900000000001</v>
      </c>
      <c r="G31" s="59">
        <f>MIN($C$31,$C$43,$C$55,$C$67,$C$79)</f>
        <v>204.96299999999999</v>
      </c>
      <c r="H31" s="59">
        <f>MAX($C$31,$C$43,$C$55,$C$67,$C$79)</f>
        <v>242.60300000000001</v>
      </c>
      <c r="I31" s="16">
        <f t="shared" si="0"/>
        <v>32.944000000000017</v>
      </c>
      <c r="J31" s="16">
        <f t="shared" si="1"/>
        <v>50.573999999999984</v>
      </c>
      <c r="K31" s="16">
        <f t="shared" si="2"/>
        <v>37.640000000000015</v>
      </c>
    </row>
    <row r="32" spans="1:11" x14ac:dyDescent="0.25">
      <c r="A32" s="2">
        <v>41061</v>
      </c>
      <c r="B32" s="16">
        <v>119.89</v>
      </c>
      <c r="C32" s="16">
        <v>207.58300000000003</v>
      </c>
      <c r="E32" s="59">
        <f>MIN($B$32,$B$44,$B$56,$B$68,$B$80)</f>
        <v>119.89</v>
      </c>
      <c r="F32" s="59">
        <f>MAX($B$32,$B$44,$B$56,$B$68,$B$80)</f>
        <v>149.239</v>
      </c>
      <c r="G32" s="59">
        <f>MIN($C$32,$C$44,$C$56,$C$68,$C$80)</f>
        <v>207.58300000000003</v>
      </c>
      <c r="H32" s="59">
        <f>MAX($C$32,$C$44,$C$56,$C$68,$C$80)</f>
        <v>242.095</v>
      </c>
      <c r="I32" s="16">
        <f t="shared" si="0"/>
        <v>29.349000000000004</v>
      </c>
      <c r="J32" s="16">
        <f t="shared" si="1"/>
        <v>58.344000000000023</v>
      </c>
      <c r="K32" s="16">
        <f t="shared" si="2"/>
        <v>34.511999999999972</v>
      </c>
    </row>
    <row r="33" spans="1:11" x14ac:dyDescent="0.25">
      <c r="A33" s="2">
        <v>41091</v>
      </c>
      <c r="B33" s="16">
        <v>126.45399999999999</v>
      </c>
      <c r="C33" s="16">
        <v>209.58199999999999</v>
      </c>
      <c r="E33" s="59">
        <f>MIN($B$33,$B$45,$B$57,$B$69,$B$81)</f>
        <v>125.45699999999999</v>
      </c>
      <c r="F33" s="59">
        <f>MAX($B$33,$B$45,$B$57,$B$69,$B$81)</f>
        <v>155.96899999999999</v>
      </c>
      <c r="G33" s="59">
        <f>MIN($C$33,$C$45,$C$57,$C$69,$C$81)</f>
        <v>209.58199999999999</v>
      </c>
      <c r="H33" s="59">
        <f>MAX($C$33,$C$45,$C$57,$C$69,$C$81)</f>
        <v>240.29499999999999</v>
      </c>
      <c r="I33" s="16">
        <f t="shared" si="0"/>
        <v>30.512</v>
      </c>
      <c r="J33" s="16">
        <f t="shared" si="1"/>
        <v>53.613</v>
      </c>
      <c r="K33" s="16">
        <f t="shared" si="2"/>
        <v>30.712999999999994</v>
      </c>
    </row>
    <row r="34" spans="1:11" x14ac:dyDescent="0.25">
      <c r="A34" s="2">
        <v>41122</v>
      </c>
      <c r="B34" s="16">
        <v>127.309</v>
      </c>
      <c r="C34" s="16">
        <v>200.673</v>
      </c>
      <c r="E34" s="59">
        <f>MIN($B$34,$B$46,$B$58,$B$70,$B$82)</f>
        <v>127.309</v>
      </c>
      <c r="F34" s="59">
        <f>MAX($B$34,$B$46,$B$58,$B$70,$B$82)</f>
        <v>159.53399999999999</v>
      </c>
      <c r="G34" s="59">
        <f>MIN($C$34,$C$46,$C$58,$C$70,$C$82)</f>
        <v>200.673</v>
      </c>
      <c r="H34" s="59">
        <f>MAX($C$34,$C$46,$C$58,$C$70,$C$82)</f>
        <v>229.94899999999998</v>
      </c>
      <c r="I34" s="16">
        <f t="shared" si="0"/>
        <v>32.224999999999994</v>
      </c>
      <c r="J34" s="16">
        <f t="shared" si="1"/>
        <v>41.13900000000001</v>
      </c>
      <c r="K34" s="16">
        <f t="shared" si="2"/>
        <v>29.275999999999982</v>
      </c>
    </row>
    <row r="35" spans="1:11" x14ac:dyDescent="0.25">
      <c r="A35" s="2">
        <v>41153</v>
      </c>
      <c r="B35" s="16">
        <v>127.384</v>
      </c>
      <c r="C35" s="16">
        <v>200.88400000000001</v>
      </c>
      <c r="E35" s="59">
        <f>MIN($B$35,$B$47,$B$59,$B$71,$B$83)</f>
        <v>127.384</v>
      </c>
      <c r="F35" s="59">
        <f>MAX($B$35,$B$47,$B$59,$B$71,$B$83)</f>
        <v>160.37799999999999</v>
      </c>
      <c r="G35" s="59">
        <f>MIN($C$35,$C$47,$C$59,$C$71,$C$83)</f>
        <v>200.88400000000001</v>
      </c>
      <c r="H35" s="59">
        <f>MAX($C$35,$C$47,$C$59,$C$71,$C$83)</f>
        <v>227.012</v>
      </c>
      <c r="I35" s="16">
        <f t="shared" si="0"/>
        <v>32.993999999999986</v>
      </c>
      <c r="J35" s="16">
        <f t="shared" si="1"/>
        <v>40.506000000000029</v>
      </c>
      <c r="K35" s="16">
        <f t="shared" si="2"/>
        <v>26.127999999999986</v>
      </c>
    </row>
    <row r="36" spans="1:11" x14ac:dyDescent="0.25">
      <c r="A36" s="2">
        <v>41183</v>
      </c>
      <c r="B36" s="16">
        <v>118.65300000000001</v>
      </c>
      <c r="C36" s="16">
        <v>202.995</v>
      </c>
      <c r="E36" s="59">
        <f>MIN($B$36,$B$48,$B$60,$B$72,$B$84)</f>
        <v>118.035</v>
      </c>
      <c r="F36" s="59">
        <f>MAX($B$36,$B$48,$B$60,$B$72,$B$84)</f>
        <v>153.88399999999999</v>
      </c>
      <c r="G36" s="59">
        <f>MIN($C$36,$C$48,$C$60,$C$72,$C$84)</f>
        <v>202.995</v>
      </c>
      <c r="H36" s="59">
        <f>MAX($C$36,$C$48,$C$60,$C$72,$C$84)</f>
        <v>224.86599999999999</v>
      </c>
      <c r="I36" s="16">
        <f t="shared" si="0"/>
        <v>35.84899999999999</v>
      </c>
      <c r="J36" s="16">
        <f t="shared" si="1"/>
        <v>49.111000000000018</v>
      </c>
      <c r="K36" s="16">
        <f t="shared" si="2"/>
        <v>21.870999999999981</v>
      </c>
    </row>
    <row r="37" spans="1:11" x14ac:dyDescent="0.25">
      <c r="A37" s="2">
        <v>41214</v>
      </c>
      <c r="B37" s="16">
        <v>117.99299999999999</v>
      </c>
      <c r="C37" s="16">
        <v>215.26300000000001</v>
      </c>
      <c r="E37" s="59">
        <f>MIN($B$37,$B$49,$B$61,$B$73,$B$85)</f>
        <v>117.99299999999999</v>
      </c>
      <c r="F37" s="59">
        <f>MAX($B$37,$B$49,$B$61,$B$73,$B$85)</f>
        <v>160.173</v>
      </c>
      <c r="G37" s="59">
        <f>MIN($C$37,$C$49,$C$61,$C$73,$C$85)</f>
        <v>215.26300000000001</v>
      </c>
      <c r="H37" s="59">
        <f>MAX($C$37,$C$49,$C$61,$C$73,$C$85)</f>
        <v>233.416</v>
      </c>
      <c r="I37" s="16">
        <f t="shared" si="0"/>
        <v>42.180000000000007</v>
      </c>
      <c r="J37" s="16">
        <f t="shared" si="1"/>
        <v>55.09</v>
      </c>
      <c r="K37" s="16">
        <f t="shared" si="2"/>
        <v>18.152999999999992</v>
      </c>
    </row>
    <row r="38" spans="1:11" x14ac:dyDescent="0.25">
      <c r="A38" s="2">
        <v>41244</v>
      </c>
      <c r="B38" s="16">
        <v>134.809</v>
      </c>
      <c r="C38" s="16">
        <v>230.88799999999998</v>
      </c>
      <c r="E38" s="59">
        <f>MIN($B$38,$B$50,$B$62,$B$74,$B$86)</f>
        <v>127.54300000000001</v>
      </c>
      <c r="F38" s="59">
        <f>MAX($B$38,$B$50,$B$62,$B$74,$B$86)</f>
        <v>164.07285714</v>
      </c>
      <c r="G38" s="59">
        <f>MIN($C$38,$C$50,$C$62,$C$74,$C$86)</f>
        <v>228.03399999999999</v>
      </c>
      <c r="H38" s="59">
        <f>MAX($C$38,$C$50,$C$62,$C$74,$C$86)</f>
        <v>240.36799999999999</v>
      </c>
      <c r="I38" s="16">
        <f t="shared" si="0"/>
        <v>36.52985713999999</v>
      </c>
      <c r="J38" s="16">
        <f t="shared" si="1"/>
        <v>63.961142859999995</v>
      </c>
      <c r="K38" s="16">
        <f t="shared" si="2"/>
        <v>12.334000000000003</v>
      </c>
    </row>
    <row r="39" spans="1:11" x14ac:dyDescent="0.25">
      <c r="A39" s="2">
        <v>41275</v>
      </c>
      <c r="B39" s="16">
        <v>131.268</v>
      </c>
      <c r="C39" s="16">
        <v>234.43600000000001</v>
      </c>
      <c r="E39" s="59">
        <f>MIN($B$27,$B$39,$B$51,$B$63,$B$75)</f>
        <v>114.66800000000001</v>
      </c>
      <c r="F39" s="59">
        <f>MAX($B$27,$B$39,$B$51,$B$63,$B$75)</f>
        <v>160.583</v>
      </c>
      <c r="G39" s="59">
        <f>MIN($C$27,$C$39,$C$51,$C$63,$C$75)</f>
        <v>233.64400000000001</v>
      </c>
      <c r="H39" s="59">
        <f>MAX($C$27,$C$39,$C$51,$C$63,$C$75)</f>
        <v>260.952</v>
      </c>
      <c r="I39" s="16">
        <f t="shared" si="0"/>
        <v>45.914999999999992</v>
      </c>
      <c r="J39" s="16">
        <f t="shared" si="1"/>
        <v>73.061000000000007</v>
      </c>
      <c r="K39" s="16">
        <f t="shared" si="2"/>
        <v>27.307999999999993</v>
      </c>
    </row>
    <row r="40" spans="1:11" x14ac:dyDescent="0.25">
      <c r="A40" s="2">
        <v>41306</v>
      </c>
      <c r="B40" s="16">
        <v>121.96299999999999</v>
      </c>
      <c r="C40" s="16">
        <v>226.762</v>
      </c>
      <c r="E40" s="59">
        <f>MIN($B$28,$B$40,$B$52,$B$64,$B$76)</f>
        <v>113.10299999999999</v>
      </c>
      <c r="F40" s="59">
        <f>MAX($B$28,$B$40,$B$52,$B$64,$B$76)</f>
        <v>162.696</v>
      </c>
      <c r="G40" s="59">
        <f>MIN($C$28,$C$40,$C$52,$C$64,$C$76)</f>
        <v>226.762</v>
      </c>
      <c r="H40" s="59">
        <f>MAX($C$28,$C$40,$C$52,$C$64,$C$76)</f>
        <v>255.61399999999998</v>
      </c>
      <c r="I40" s="16">
        <f t="shared" si="0"/>
        <v>49.593000000000004</v>
      </c>
      <c r="J40" s="16">
        <f t="shared" si="1"/>
        <v>64.066000000000003</v>
      </c>
      <c r="K40" s="16">
        <f t="shared" si="2"/>
        <v>28.851999999999975</v>
      </c>
    </row>
    <row r="41" spans="1:11" x14ac:dyDescent="0.25">
      <c r="A41" s="2">
        <v>41334</v>
      </c>
      <c r="B41" s="16">
        <v>118.73699999999999</v>
      </c>
      <c r="C41" s="16">
        <v>224.67</v>
      </c>
      <c r="E41" s="59">
        <f>MIN($B$29,$B$41,$B$53,$B$65,$B$77)</f>
        <v>115.227</v>
      </c>
      <c r="F41" s="59">
        <f>MAX($B$29,$B$41,$B$53,$B$65,$B$77)</f>
        <v>160.62</v>
      </c>
      <c r="G41" s="59">
        <f>MIN($C$29,$C$41,$C$53,$C$65,$C$77)</f>
        <v>218.626</v>
      </c>
      <c r="H41" s="59">
        <f>MAX($C$29,$C$41,$C$53,$C$65,$C$77)</f>
        <v>243.32499999999999</v>
      </c>
      <c r="I41" s="16">
        <f t="shared" si="0"/>
        <v>45.393000000000001</v>
      </c>
      <c r="J41" s="16">
        <f t="shared" si="1"/>
        <v>58.006</v>
      </c>
      <c r="K41" s="16">
        <f t="shared" si="2"/>
        <v>24.698999999999984</v>
      </c>
    </row>
    <row r="42" spans="1:11" x14ac:dyDescent="0.25">
      <c r="A42" s="2">
        <v>41365</v>
      </c>
      <c r="B42" s="16">
        <v>118.791</v>
      </c>
      <c r="C42" s="16">
        <v>220.768</v>
      </c>
      <c r="E42" s="59">
        <f>MIN($B$30,$B$42,$B$54,$B$66,$B$78)</f>
        <v>116.69199999999999</v>
      </c>
      <c r="F42" s="59">
        <f>MAX($B$30,$B$42,$B$54,$B$66,$B$78)</f>
        <v>154.69200000000001</v>
      </c>
      <c r="G42" s="59">
        <f>MIN($C$30,$C$42,$C$54,$C$66,$C$78)</f>
        <v>210.59499999999997</v>
      </c>
      <c r="H42" s="59">
        <f>MAX($C$30,$C$42,$C$54,$C$66,$C$78)</f>
        <v>242.69499999999999</v>
      </c>
      <c r="I42" s="16">
        <f t="shared" si="0"/>
        <v>38.000000000000014</v>
      </c>
      <c r="J42" s="16">
        <f t="shared" si="1"/>
        <v>55.902999999999963</v>
      </c>
      <c r="K42" s="16">
        <f t="shared" si="2"/>
        <v>32.100000000000023</v>
      </c>
    </row>
    <row r="43" spans="1:11" x14ac:dyDescent="0.25">
      <c r="A43" s="2">
        <v>41395</v>
      </c>
      <c r="B43" s="16">
        <v>122.13200000000001</v>
      </c>
      <c r="C43" s="16">
        <v>221.33199999999999</v>
      </c>
      <c r="E43" s="59">
        <f>MIN($B$31,$B$43,$B$55,$B$67,$B$79)</f>
        <v>121.44499999999999</v>
      </c>
      <c r="F43" s="59">
        <f>MAX($B$31,$B$43,$B$55,$B$67,$B$79)</f>
        <v>154.38900000000001</v>
      </c>
      <c r="G43" s="59">
        <f>MIN($C$31,$C$43,$C$55,$C$67,$C$79)</f>
        <v>204.96299999999999</v>
      </c>
      <c r="H43" s="59">
        <f>MAX($C$31,$C$43,$C$55,$C$67,$C$79)</f>
        <v>242.60300000000001</v>
      </c>
      <c r="I43" s="16">
        <f t="shared" si="0"/>
        <v>32.944000000000017</v>
      </c>
      <c r="J43" s="16">
        <f t="shared" si="1"/>
        <v>50.573999999999984</v>
      </c>
      <c r="K43" s="16">
        <f t="shared" si="2"/>
        <v>37.640000000000015</v>
      </c>
    </row>
    <row r="44" spans="1:11" x14ac:dyDescent="0.25">
      <c r="A44" s="2">
        <v>41426</v>
      </c>
      <c r="B44" s="16">
        <v>122.46299999999999</v>
      </c>
      <c r="C44" s="16">
        <v>224.36599999999999</v>
      </c>
      <c r="E44" s="59">
        <f>MIN($B$32,$B$44,$B$56,$B$68,$B$80)</f>
        <v>119.89</v>
      </c>
      <c r="F44" s="59">
        <f>MAX($B$32,$B$44,$B$56,$B$68,$B$80)</f>
        <v>149.239</v>
      </c>
      <c r="G44" s="59">
        <f>MIN($C$32,$C$44,$C$56,$C$68,$C$80)</f>
        <v>207.58300000000003</v>
      </c>
      <c r="H44" s="59">
        <f>MAX($C$32,$C$44,$C$56,$C$68,$C$80)</f>
        <v>242.095</v>
      </c>
      <c r="I44" s="16">
        <f t="shared" si="0"/>
        <v>29.349000000000004</v>
      </c>
      <c r="J44" s="16">
        <f t="shared" si="1"/>
        <v>58.344000000000023</v>
      </c>
      <c r="K44" s="16">
        <f t="shared" si="2"/>
        <v>34.511999999999972</v>
      </c>
    </row>
    <row r="45" spans="1:11" x14ac:dyDescent="0.25">
      <c r="A45" s="2">
        <v>41456</v>
      </c>
      <c r="B45" s="16">
        <v>126.02</v>
      </c>
      <c r="C45" s="16">
        <v>222.35599999999999</v>
      </c>
      <c r="E45" s="59">
        <f>MIN($B$33,$B$45,$B$57,$B$69,$B$81)</f>
        <v>125.45699999999999</v>
      </c>
      <c r="F45" s="59">
        <f>MAX($B$33,$B$45,$B$57,$B$69,$B$81)</f>
        <v>155.96899999999999</v>
      </c>
      <c r="G45" s="59">
        <f>MIN($C$33,$C$45,$C$57,$C$69,$C$81)</f>
        <v>209.58199999999999</v>
      </c>
      <c r="H45" s="59">
        <f>MAX($C$33,$C$45,$C$57,$C$69,$C$81)</f>
        <v>240.29499999999999</v>
      </c>
      <c r="I45" s="16">
        <f t="shared" si="0"/>
        <v>30.512</v>
      </c>
      <c r="J45" s="16">
        <f t="shared" si="1"/>
        <v>53.613</v>
      </c>
      <c r="K45" s="16">
        <f t="shared" si="2"/>
        <v>30.712999999999994</v>
      </c>
    </row>
    <row r="46" spans="1:11" x14ac:dyDescent="0.25">
      <c r="A46" s="2">
        <v>41487</v>
      </c>
      <c r="B46" s="16">
        <v>129.06</v>
      </c>
      <c r="C46" s="16">
        <v>217.59700000000001</v>
      </c>
      <c r="E46" s="59">
        <f>MIN($B$34,$B$46,$B$58,$B$70,$B$82)</f>
        <v>127.309</v>
      </c>
      <c r="F46" s="59">
        <f>MAX($B$34,$B$46,$B$58,$B$70,$B$82)</f>
        <v>159.53399999999999</v>
      </c>
      <c r="G46" s="59">
        <f>MIN($C$34,$C$46,$C$58,$C$70,$C$82)</f>
        <v>200.673</v>
      </c>
      <c r="H46" s="59">
        <f>MAX($C$34,$C$46,$C$58,$C$70,$C$82)</f>
        <v>229.94899999999998</v>
      </c>
      <c r="I46" s="16">
        <f t="shared" si="0"/>
        <v>32.224999999999994</v>
      </c>
      <c r="J46" s="16">
        <f t="shared" si="1"/>
        <v>41.13900000000001</v>
      </c>
      <c r="K46" s="16">
        <f t="shared" si="2"/>
        <v>29.275999999999982</v>
      </c>
    </row>
    <row r="47" spans="1:11" x14ac:dyDescent="0.25">
      <c r="A47" s="2">
        <v>41518</v>
      </c>
      <c r="B47" s="16">
        <v>129.32599999999999</v>
      </c>
      <c r="C47" s="16">
        <v>219.785</v>
      </c>
      <c r="E47" s="59">
        <f>MIN($B$35,$B$47,$B$59,$B$71,$B$83)</f>
        <v>127.384</v>
      </c>
      <c r="F47" s="59">
        <f>MAX($B$35,$B$47,$B$59,$B$71,$B$83)</f>
        <v>160.37799999999999</v>
      </c>
      <c r="G47" s="59">
        <f>MIN($C$35,$C$47,$C$59,$C$71,$C$83)</f>
        <v>200.88400000000001</v>
      </c>
      <c r="H47" s="59">
        <f>MAX($C$35,$C$47,$C$59,$C$71,$C$83)</f>
        <v>227.012</v>
      </c>
      <c r="I47" s="16">
        <f t="shared" si="0"/>
        <v>32.993999999999986</v>
      </c>
      <c r="J47" s="16">
        <f t="shared" si="1"/>
        <v>40.506000000000029</v>
      </c>
      <c r="K47" s="16">
        <f t="shared" si="2"/>
        <v>26.127999999999986</v>
      </c>
    </row>
    <row r="48" spans="1:11" x14ac:dyDescent="0.25">
      <c r="A48" s="2">
        <v>41548</v>
      </c>
      <c r="B48" s="16">
        <v>118.035</v>
      </c>
      <c r="C48" s="16">
        <v>213.977</v>
      </c>
      <c r="E48" s="59">
        <f>MIN($B$36,$B$48,$B$60,$B$72,$B$84)</f>
        <v>118.035</v>
      </c>
      <c r="F48" s="59">
        <f>MAX($B$36,$B$48,$B$60,$B$72,$B$84)</f>
        <v>153.88399999999999</v>
      </c>
      <c r="G48" s="59">
        <f>MIN($C$36,$C$48,$C$60,$C$72,$C$84)</f>
        <v>202.995</v>
      </c>
      <c r="H48" s="59">
        <f>MAX($C$36,$C$48,$C$60,$C$72,$C$84)</f>
        <v>224.86599999999999</v>
      </c>
      <c r="I48" s="16">
        <f t="shared" si="0"/>
        <v>35.84899999999999</v>
      </c>
      <c r="J48" s="16">
        <f t="shared" si="1"/>
        <v>49.111000000000018</v>
      </c>
      <c r="K48" s="16">
        <f t="shared" si="2"/>
        <v>21.870999999999981</v>
      </c>
    </row>
    <row r="49" spans="1:11" x14ac:dyDescent="0.25">
      <c r="A49" s="2">
        <v>41579</v>
      </c>
      <c r="B49" s="16">
        <v>121.11799999999999</v>
      </c>
      <c r="C49" s="16">
        <v>216.84899999999999</v>
      </c>
      <c r="E49" s="59">
        <f>MIN($B$37,$B$49,$B$61,$B$73,$B$85)</f>
        <v>117.99299999999999</v>
      </c>
      <c r="F49" s="59">
        <f>MAX($B$37,$B$49,$B$61,$B$73,$B$85)</f>
        <v>160.173</v>
      </c>
      <c r="G49" s="59">
        <f>MIN($C$37,$C$49,$C$61,$C$73,$C$85)</f>
        <v>215.26300000000001</v>
      </c>
      <c r="H49" s="59">
        <f>MAX($C$37,$C$49,$C$61,$C$73,$C$85)</f>
        <v>233.416</v>
      </c>
      <c r="I49" s="16">
        <f t="shared" si="0"/>
        <v>42.180000000000007</v>
      </c>
      <c r="J49" s="16">
        <f t="shared" si="1"/>
        <v>55.09</v>
      </c>
      <c r="K49" s="16">
        <f t="shared" si="2"/>
        <v>18.152999999999992</v>
      </c>
    </row>
    <row r="50" spans="1:11" x14ac:dyDescent="0.25">
      <c r="A50" s="2">
        <v>41609</v>
      </c>
      <c r="B50" s="16">
        <v>127.54300000000001</v>
      </c>
      <c r="C50" s="16">
        <v>228.03399999999999</v>
      </c>
      <c r="E50" s="59">
        <f>MIN($B$38,$B$50,$B$62,$B$74,$B$86)</f>
        <v>127.54300000000001</v>
      </c>
      <c r="F50" s="59">
        <f>MAX($B$38,$B$50,$B$62,$B$74,$B$86)</f>
        <v>164.07285714</v>
      </c>
      <c r="G50" s="59">
        <f>MIN($C$38,$C$50,$C$62,$C$74,$C$86)</f>
        <v>228.03399999999999</v>
      </c>
      <c r="H50" s="59">
        <f>MAX($C$38,$C$50,$C$62,$C$74,$C$86)</f>
        <v>240.36799999999999</v>
      </c>
      <c r="I50" s="16">
        <f t="shared" si="0"/>
        <v>36.52985713999999</v>
      </c>
      <c r="J50" s="16">
        <f t="shared" si="1"/>
        <v>63.961142859999995</v>
      </c>
      <c r="K50" s="16">
        <f t="shared" si="2"/>
        <v>12.334000000000003</v>
      </c>
    </row>
    <row r="51" spans="1:11" x14ac:dyDescent="0.25">
      <c r="A51" s="2">
        <v>41640</v>
      </c>
      <c r="B51" s="16">
        <v>114.66800000000001</v>
      </c>
      <c r="C51" s="16">
        <v>235.85500000000002</v>
      </c>
      <c r="E51" s="59">
        <f>MIN($B$27,$B$39,$B$51,$B$63,$B$75)</f>
        <v>114.66800000000001</v>
      </c>
      <c r="F51" s="59">
        <f>MAX($B$27,$B$39,$B$51,$B$63,$B$75)</f>
        <v>160.583</v>
      </c>
      <c r="G51" s="59">
        <f>MIN($C$27,$C$39,$C$51,$C$63,$C$75)</f>
        <v>233.64400000000001</v>
      </c>
      <c r="H51" s="59">
        <f>MAX($C$27,$C$39,$C$51,$C$63,$C$75)</f>
        <v>260.952</v>
      </c>
      <c r="I51" s="16">
        <f t="shared" si="0"/>
        <v>45.914999999999992</v>
      </c>
      <c r="J51" s="16">
        <f t="shared" si="1"/>
        <v>73.061000000000007</v>
      </c>
      <c r="K51" s="16">
        <f t="shared" si="2"/>
        <v>27.307999999999993</v>
      </c>
    </row>
    <row r="52" spans="1:11" x14ac:dyDescent="0.25">
      <c r="A52" s="2">
        <v>41671</v>
      </c>
      <c r="B52" s="16">
        <v>113.10299999999999</v>
      </c>
      <c r="C52" s="16">
        <v>229.49900000000002</v>
      </c>
      <c r="E52" s="59">
        <f>MIN($B$28,$B$40,$B$52,$B$64,$B$76)</f>
        <v>113.10299999999999</v>
      </c>
      <c r="F52" s="59">
        <f>MAX($B$28,$B$40,$B$52,$B$64,$B$76)</f>
        <v>162.696</v>
      </c>
      <c r="G52" s="59">
        <f>MIN($C$28,$C$40,$C$52,$C$64,$C$76)</f>
        <v>226.762</v>
      </c>
      <c r="H52" s="59">
        <f>MAX($C$28,$C$40,$C$52,$C$64,$C$76)</f>
        <v>255.61399999999998</v>
      </c>
      <c r="I52" s="16">
        <f t="shared" si="0"/>
        <v>49.593000000000004</v>
      </c>
      <c r="J52" s="16">
        <f t="shared" si="1"/>
        <v>64.066000000000003</v>
      </c>
      <c r="K52" s="16">
        <f t="shared" si="2"/>
        <v>28.851999999999975</v>
      </c>
    </row>
    <row r="53" spans="1:11" x14ac:dyDescent="0.25">
      <c r="A53" s="2">
        <v>41699</v>
      </c>
      <c r="B53" s="16">
        <v>115.227</v>
      </c>
      <c r="C53" s="16">
        <v>221.61200000000002</v>
      </c>
      <c r="E53" s="59">
        <f>MIN($B$29,$B$41,$B$53,$B$65,$B$77)</f>
        <v>115.227</v>
      </c>
      <c r="F53" s="59">
        <f>MAX($B$29,$B$41,$B$53,$B$65,$B$77)</f>
        <v>160.62</v>
      </c>
      <c r="G53" s="59">
        <f>MIN($C$29,$C$41,$C$53,$C$65,$C$77)</f>
        <v>218.626</v>
      </c>
      <c r="H53" s="59">
        <f>MAX($C$29,$C$41,$C$53,$C$65,$C$77)</f>
        <v>243.32499999999999</v>
      </c>
      <c r="I53" s="16">
        <f t="shared" si="0"/>
        <v>45.393000000000001</v>
      </c>
      <c r="J53" s="16">
        <f t="shared" si="1"/>
        <v>58.006</v>
      </c>
      <c r="K53" s="16">
        <f t="shared" si="2"/>
        <v>24.698999999999984</v>
      </c>
    </row>
    <row r="54" spans="1:11" x14ac:dyDescent="0.25">
      <c r="A54" s="2">
        <v>41730</v>
      </c>
      <c r="B54" s="16">
        <v>116.69199999999999</v>
      </c>
      <c r="C54" s="16">
        <v>216.76000000000002</v>
      </c>
      <c r="E54" s="59">
        <f>MIN($B$30,$B$42,$B$54,$B$66,$B$78)</f>
        <v>116.69199999999999</v>
      </c>
      <c r="F54" s="59">
        <f>MAX($B$30,$B$42,$B$54,$B$66,$B$78)</f>
        <v>154.69200000000001</v>
      </c>
      <c r="G54" s="59">
        <f>MIN($C$30,$C$42,$C$54,$C$66,$C$78)</f>
        <v>210.59499999999997</v>
      </c>
      <c r="H54" s="59">
        <f>MAX($C$30,$C$42,$C$54,$C$66,$C$78)</f>
        <v>242.69499999999999</v>
      </c>
      <c r="I54" s="16">
        <f t="shared" si="0"/>
        <v>38.000000000000014</v>
      </c>
      <c r="J54" s="16">
        <f t="shared" si="1"/>
        <v>55.902999999999963</v>
      </c>
      <c r="K54" s="16">
        <f t="shared" si="2"/>
        <v>32.100000000000023</v>
      </c>
    </row>
    <row r="55" spans="1:11" x14ac:dyDescent="0.25">
      <c r="A55" s="2">
        <v>41760</v>
      </c>
      <c r="B55" s="16">
        <v>121.56399999999999</v>
      </c>
      <c r="C55" s="16">
        <v>218.15199999999999</v>
      </c>
      <c r="E55" s="59">
        <f>MIN($B$31,$B$43,$B$55,$B$67,$B$79)</f>
        <v>121.44499999999999</v>
      </c>
      <c r="F55" s="59">
        <f>MAX($B$31,$B$43,$B$55,$B$67,$B$79)</f>
        <v>154.38900000000001</v>
      </c>
      <c r="G55" s="59">
        <f>MIN($C$31,$C$43,$C$55,$C$67,$C$79)</f>
        <v>204.96299999999999</v>
      </c>
      <c r="H55" s="59">
        <f>MAX($C$31,$C$43,$C$55,$C$67,$C$79)</f>
        <v>242.60300000000001</v>
      </c>
      <c r="I55" s="16">
        <f t="shared" si="0"/>
        <v>32.944000000000017</v>
      </c>
      <c r="J55" s="16">
        <f t="shared" si="1"/>
        <v>50.573999999999984</v>
      </c>
      <c r="K55" s="16">
        <f t="shared" si="2"/>
        <v>37.640000000000015</v>
      </c>
    </row>
    <row r="56" spans="1:11" x14ac:dyDescent="0.25">
      <c r="A56" s="2">
        <v>41791</v>
      </c>
      <c r="B56" s="16">
        <v>121.58499999999999</v>
      </c>
      <c r="C56" s="16">
        <v>219.25200000000001</v>
      </c>
      <c r="E56" s="59">
        <f>MIN($B$32,$B$44,$B$56,$B$68,$B$80)</f>
        <v>119.89</v>
      </c>
      <c r="F56" s="59">
        <f>MAX($B$32,$B$44,$B$56,$B$68,$B$80)</f>
        <v>149.239</v>
      </c>
      <c r="G56" s="59">
        <f>MIN($C$32,$C$44,$C$56,$C$68,$C$80)</f>
        <v>207.58300000000003</v>
      </c>
      <c r="H56" s="59">
        <f>MAX($C$32,$C$44,$C$56,$C$68,$C$80)</f>
        <v>242.095</v>
      </c>
      <c r="I56" s="16">
        <f t="shared" si="0"/>
        <v>29.349000000000004</v>
      </c>
      <c r="J56" s="16">
        <f t="shared" si="1"/>
        <v>58.344000000000023</v>
      </c>
      <c r="K56" s="16">
        <f t="shared" si="2"/>
        <v>34.511999999999972</v>
      </c>
    </row>
    <row r="57" spans="1:11" x14ac:dyDescent="0.25">
      <c r="A57" s="2">
        <v>41821</v>
      </c>
      <c r="B57" s="16">
        <v>125.45699999999999</v>
      </c>
      <c r="C57" s="16">
        <v>217.56100000000001</v>
      </c>
      <c r="E57" s="59">
        <f>MIN($B$33,$B$45,$B$57,$B$69,$B$81)</f>
        <v>125.45699999999999</v>
      </c>
      <c r="F57" s="59">
        <f>MAX($B$33,$B$45,$B$57,$B$69,$B$81)</f>
        <v>155.96899999999999</v>
      </c>
      <c r="G57" s="59">
        <f>MIN($C$33,$C$45,$C$57,$C$69,$C$81)</f>
        <v>209.58199999999999</v>
      </c>
      <c r="H57" s="59">
        <f>MAX($C$33,$C$45,$C$57,$C$69,$C$81)</f>
        <v>240.29499999999999</v>
      </c>
      <c r="I57" s="16">
        <f t="shared" si="0"/>
        <v>30.512</v>
      </c>
      <c r="J57" s="16">
        <f t="shared" si="1"/>
        <v>53.613</v>
      </c>
      <c r="K57" s="16">
        <f t="shared" si="2"/>
        <v>30.712999999999994</v>
      </c>
    </row>
    <row r="58" spans="1:11" x14ac:dyDescent="0.25">
      <c r="A58" s="2">
        <v>41852</v>
      </c>
      <c r="B58" s="16">
        <v>128.31299999999999</v>
      </c>
      <c r="C58" s="16">
        <v>212.14500000000001</v>
      </c>
      <c r="E58" s="59">
        <f>MIN($B$34,$B$46,$B$58,$B$70,$B$82)</f>
        <v>127.309</v>
      </c>
      <c r="F58" s="59">
        <f>MAX($B$34,$B$46,$B$58,$B$70,$B$82)</f>
        <v>159.53399999999999</v>
      </c>
      <c r="G58" s="59">
        <f>MIN($C$34,$C$46,$C$58,$C$70,$C$82)</f>
        <v>200.673</v>
      </c>
      <c r="H58" s="59">
        <f>MAX($C$34,$C$46,$C$58,$C$70,$C$82)</f>
        <v>229.94899999999998</v>
      </c>
      <c r="I58" s="16">
        <f t="shared" si="0"/>
        <v>32.224999999999994</v>
      </c>
      <c r="J58" s="16">
        <f t="shared" si="1"/>
        <v>41.13900000000001</v>
      </c>
      <c r="K58" s="16">
        <f t="shared" si="2"/>
        <v>29.275999999999982</v>
      </c>
    </row>
    <row r="59" spans="1:11" x14ac:dyDescent="0.25">
      <c r="A59" s="2">
        <v>41883</v>
      </c>
      <c r="B59" s="16">
        <v>131.43600000000001</v>
      </c>
      <c r="C59" s="16">
        <v>212.45100000000002</v>
      </c>
      <c r="E59" s="59">
        <f>MIN($B$35,$B$47,$B$59,$B$71,$B$83)</f>
        <v>127.384</v>
      </c>
      <c r="F59" s="59">
        <f>MAX($B$35,$B$47,$B$59,$B$71,$B$83)</f>
        <v>160.37799999999999</v>
      </c>
      <c r="G59" s="59">
        <f>MIN($C$35,$C$47,$C$59,$C$71,$C$83)</f>
        <v>200.88400000000001</v>
      </c>
      <c r="H59" s="59">
        <f>MAX($C$35,$C$47,$C$59,$C$71,$C$83)</f>
        <v>227.012</v>
      </c>
      <c r="I59" s="16">
        <f t="shared" ref="I59:I90" si="3">F59-E59</f>
        <v>32.993999999999986</v>
      </c>
      <c r="J59" s="16">
        <f t="shared" ref="J59:J90" si="4">G59-F59</f>
        <v>40.506000000000029</v>
      </c>
      <c r="K59" s="16">
        <f t="shared" ref="K59:K90" si="5">H59-G59</f>
        <v>26.127999999999986</v>
      </c>
    </row>
    <row r="60" spans="1:11" x14ac:dyDescent="0.25">
      <c r="A60" s="2">
        <v>41913</v>
      </c>
      <c r="B60" s="16">
        <v>120.372</v>
      </c>
      <c r="C60" s="16">
        <v>203.673</v>
      </c>
      <c r="E60" s="59">
        <f>MIN($B$36,$B$48,$B$60,$B$72,$B$84)</f>
        <v>118.035</v>
      </c>
      <c r="F60" s="59">
        <f>MAX($B$36,$B$48,$B$60,$B$72,$B$84)</f>
        <v>153.88399999999999</v>
      </c>
      <c r="G60" s="59">
        <f>MIN($C$36,$C$48,$C$60,$C$72,$C$84)</f>
        <v>202.995</v>
      </c>
      <c r="H60" s="59">
        <f>MAX($C$36,$C$48,$C$60,$C$72,$C$84)</f>
        <v>224.86599999999999</v>
      </c>
      <c r="I60" s="16">
        <f t="shared" si="3"/>
        <v>35.84899999999999</v>
      </c>
      <c r="J60" s="16">
        <f t="shared" si="4"/>
        <v>49.111000000000018</v>
      </c>
      <c r="K60" s="16">
        <f t="shared" si="5"/>
        <v>21.870999999999981</v>
      </c>
    </row>
    <row r="61" spans="1:11" x14ac:dyDescent="0.25">
      <c r="A61" s="2">
        <v>41944</v>
      </c>
      <c r="B61" s="16">
        <v>126.215</v>
      </c>
      <c r="C61" s="16">
        <v>219.55500000000001</v>
      </c>
      <c r="E61" s="59">
        <f>MIN($B$37,$B$49,$B$61,$B$73,$B$85)</f>
        <v>117.99299999999999</v>
      </c>
      <c r="F61" s="59">
        <f>MAX($B$37,$B$49,$B$61,$B$73,$B$85)</f>
        <v>160.173</v>
      </c>
      <c r="G61" s="59">
        <f>MIN($C$37,$C$49,$C$61,$C$73,$C$85)</f>
        <v>215.26300000000001</v>
      </c>
      <c r="H61" s="59">
        <f>MAX($C$37,$C$49,$C$61,$C$73,$C$85)</f>
        <v>233.416</v>
      </c>
      <c r="I61" s="16">
        <f t="shared" si="3"/>
        <v>42.180000000000007</v>
      </c>
      <c r="J61" s="16">
        <f t="shared" si="4"/>
        <v>55.09</v>
      </c>
      <c r="K61" s="16">
        <f t="shared" si="5"/>
        <v>18.152999999999992</v>
      </c>
    </row>
    <row r="62" spans="1:11" x14ac:dyDescent="0.25">
      <c r="A62" s="2">
        <v>41974</v>
      </c>
      <c r="B62" s="16">
        <v>136.286</v>
      </c>
      <c r="C62" s="16">
        <v>240.36799999999999</v>
      </c>
      <c r="E62" s="59">
        <f>MIN($B$38,$B$50,$B$62,$B$74,$B$86)</f>
        <v>127.54300000000001</v>
      </c>
      <c r="F62" s="59">
        <f>MAX($B$38,$B$50,$B$62,$B$74,$B$86)</f>
        <v>164.07285714</v>
      </c>
      <c r="G62" s="59">
        <f>MIN($C$38,$C$50,$C$62,$C$74,$C$86)</f>
        <v>228.03399999999999</v>
      </c>
      <c r="H62" s="59">
        <f>MAX($C$38,$C$50,$C$62,$C$74,$C$86)</f>
        <v>240.36799999999999</v>
      </c>
      <c r="I62" s="16">
        <f t="shared" si="3"/>
        <v>36.52985713999999</v>
      </c>
      <c r="J62" s="16">
        <f t="shared" si="4"/>
        <v>63.961142859999995</v>
      </c>
      <c r="K62" s="16">
        <f t="shared" si="5"/>
        <v>12.334000000000003</v>
      </c>
    </row>
    <row r="63" spans="1:11" x14ac:dyDescent="0.25">
      <c r="A63" s="2">
        <v>42005</v>
      </c>
      <c r="B63" s="16">
        <v>132.608</v>
      </c>
      <c r="C63" s="16">
        <v>243.977</v>
      </c>
      <c r="E63" s="59">
        <f>MIN($B$27,$B$39,$B$51,$B$63,$B$75)</f>
        <v>114.66800000000001</v>
      </c>
      <c r="F63" s="59">
        <f>MAX($B$27,$B$39,$B$51,$B$63,$B$75)</f>
        <v>160.583</v>
      </c>
      <c r="G63" s="59">
        <f>MIN($C$27,$C$39,$C$51,$C$63,$C$75)</f>
        <v>233.64400000000001</v>
      </c>
      <c r="H63" s="59">
        <f>MAX($C$27,$C$39,$C$51,$C$63,$C$75)</f>
        <v>260.952</v>
      </c>
      <c r="I63" s="16">
        <f t="shared" si="3"/>
        <v>45.914999999999992</v>
      </c>
      <c r="J63" s="16">
        <f t="shared" si="4"/>
        <v>73.061000000000007</v>
      </c>
      <c r="K63" s="16">
        <f t="shared" si="5"/>
        <v>27.307999999999993</v>
      </c>
    </row>
    <row r="64" spans="1:11" x14ac:dyDescent="0.25">
      <c r="A64" s="2">
        <v>42036</v>
      </c>
      <c r="B64" s="16">
        <v>123.608</v>
      </c>
      <c r="C64" s="16">
        <v>241.34800000000001</v>
      </c>
      <c r="E64" s="59">
        <f>MIN($B$28,$B$40,$B$52,$B$64,$B$76)</f>
        <v>113.10299999999999</v>
      </c>
      <c r="F64" s="59">
        <f>MAX($B$28,$B$40,$B$52,$B$64,$B$76)</f>
        <v>162.696</v>
      </c>
      <c r="G64" s="59">
        <f>MIN($C$28,$C$40,$C$52,$C$64,$C$76)</f>
        <v>226.762</v>
      </c>
      <c r="H64" s="59">
        <f>MAX($C$28,$C$40,$C$52,$C$64,$C$76)</f>
        <v>255.61399999999998</v>
      </c>
      <c r="I64" s="16">
        <f t="shared" si="3"/>
        <v>49.593000000000004</v>
      </c>
      <c r="J64" s="16">
        <f t="shared" si="4"/>
        <v>64.066000000000003</v>
      </c>
      <c r="K64" s="16">
        <f t="shared" si="5"/>
        <v>28.851999999999975</v>
      </c>
    </row>
    <row r="65" spans="1:11" x14ac:dyDescent="0.25">
      <c r="A65" s="2">
        <v>42064</v>
      </c>
      <c r="B65" s="16">
        <v>128.69200000000001</v>
      </c>
      <c r="C65" s="16">
        <v>232.93099999999998</v>
      </c>
      <c r="E65" s="59">
        <f>MIN($B$29,$B$41,$B$53,$B$65,$B$77)</f>
        <v>115.227</v>
      </c>
      <c r="F65" s="59">
        <f>MAX($B$29,$B$41,$B$53,$B$65,$B$77)</f>
        <v>160.62</v>
      </c>
      <c r="G65" s="59">
        <f>MIN($C$29,$C$41,$C$53,$C$65,$C$77)</f>
        <v>218.626</v>
      </c>
      <c r="H65" s="59">
        <f>MAX($C$29,$C$41,$C$53,$C$65,$C$77)</f>
        <v>243.32499999999999</v>
      </c>
      <c r="I65" s="16">
        <f t="shared" si="3"/>
        <v>45.393000000000001</v>
      </c>
      <c r="J65" s="16">
        <f t="shared" si="4"/>
        <v>58.006</v>
      </c>
      <c r="K65" s="16">
        <f t="shared" si="5"/>
        <v>24.698999999999984</v>
      </c>
    </row>
    <row r="66" spans="1:11" x14ac:dyDescent="0.25">
      <c r="A66" s="2">
        <v>42095</v>
      </c>
      <c r="B66" s="16">
        <v>129.77600000000001</v>
      </c>
      <c r="C66" s="16">
        <v>228.58100000000002</v>
      </c>
      <c r="E66" s="59">
        <f>MIN($B$30,$B$42,$B$54,$B$66,$B$78)</f>
        <v>116.69199999999999</v>
      </c>
      <c r="F66" s="59">
        <f>MAX($B$30,$B$42,$B$54,$B$66,$B$78)</f>
        <v>154.69200000000001</v>
      </c>
      <c r="G66" s="59">
        <f>MIN($C$30,$C$42,$C$54,$C$66,$C$78)</f>
        <v>210.59499999999997</v>
      </c>
      <c r="H66" s="59">
        <f>MAX($C$30,$C$42,$C$54,$C$66,$C$78)</f>
        <v>242.69499999999999</v>
      </c>
      <c r="I66" s="16">
        <f t="shared" si="3"/>
        <v>38.000000000000014</v>
      </c>
      <c r="J66" s="16">
        <f t="shared" si="4"/>
        <v>55.902999999999963</v>
      </c>
      <c r="K66" s="16">
        <f t="shared" si="5"/>
        <v>32.100000000000023</v>
      </c>
    </row>
    <row r="67" spans="1:11" x14ac:dyDescent="0.25">
      <c r="A67" s="2">
        <v>42125</v>
      </c>
      <c r="B67" s="16">
        <v>135.40199999999999</v>
      </c>
      <c r="C67" s="16">
        <v>222.584</v>
      </c>
      <c r="E67" s="59">
        <f>MIN($B$31,$B$43,$B$55,$B$67,$B$79)</f>
        <v>121.44499999999999</v>
      </c>
      <c r="F67" s="59">
        <f>MAX($B$31,$B$43,$B$55,$B$67,$B$79)</f>
        <v>154.38900000000001</v>
      </c>
      <c r="G67" s="59">
        <f>MIN($C$31,$C$43,$C$55,$C$67,$C$79)</f>
        <v>204.96299999999999</v>
      </c>
      <c r="H67" s="59">
        <f>MAX($C$31,$C$43,$C$55,$C$67,$C$79)</f>
        <v>242.60300000000001</v>
      </c>
      <c r="I67" s="16">
        <f t="shared" si="3"/>
        <v>32.944000000000017</v>
      </c>
      <c r="J67" s="16">
        <f t="shared" si="4"/>
        <v>50.573999999999984</v>
      </c>
      <c r="K67" s="16">
        <f t="shared" si="5"/>
        <v>37.640000000000015</v>
      </c>
    </row>
    <row r="68" spans="1:11" x14ac:dyDescent="0.25">
      <c r="A68" s="2">
        <v>42156</v>
      </c>
      <c r="B68" s="16">
        <v>139.636</v>
      </c>
      <c r="C68" s="16">
        <v>221.09899999999999</v>
      </c>
      <c r="E68" s="59">
        <f>MIN($B$32,$B$44,$B$56,$B$68,$B$80)</f>
        <v>119.89</v>
      </c>
      <c r="F68" s="59">
        <f>MAX($B$32,$B$44,$B$56,$B$68,$B$80)</f>
        <v>149.239</v>
      </c>
      <c r="G68" s="59">
        <f>MIN($C$32,$C$44,$C$56,$C$68,$C$80)</f>
        <v>207.58300000000003</v>
      </c>
      <c r="H68" s="59">
        <f>MAX($C$32,$C$44,$C$56,$C$68,$C$80)</f>
        <v>242.095</v>
      </c>
      <c r="I68" s="16">
        <f t="shared" si="3"/>
        <v>29.349000000000004</v>
      </c>
      <c r="J68" s="16">
        <f t="shared" si="4"/>
        <v>58.344000000000023</v>
      </c>
      <c r="K68" s="16">
        <f t="shared" si="5"/>
        <v>34.511999999999972</v>
      </c>
    </row>
    <row r="69" spans="1:11" x14ac:dyDescent="0.25">
      <c r="A69" s="2">
        <v>42186</v>
      </c>
      <c r="B69" s="16">
        <v>142.053</v>
      </c>
      <c r="C69" s="16">
        <v>217.71900000000002</v>
      </c>
      <c r="E69" s="59">
        <f>MIN($B$33,$B$45,$B$57,$B$69,$B$81)</f>
        <v>125.45699999999999</v>
      </c>
      <c r="F69" s="59">
        <f>MAX($B$33,$B$45,$B$57,$B$69,$B$81)</f>
        <v>155.96899999999999</v>
      </c>
      <c r="G69" s="59">
        <f>MIN($C$33,$C$45,$C$57,$C$69,$C$81)</f>
        <v>209.58199999999999</v>
      </c>
      <c r="H69" s="59">
        <f>MAX($C$33,$C$45,$C$57,$C$69,$C$81)</f>
        <v>240.29499999999999</v>
      </c>
      <c r="I69" s="16">
        <f t="shared" si="3"/>
        <v>30.512</v>
      </c>
      <c r="J69" s="16">
        <f t="shared" si="4"/>
        <v>53.613</v>
      </c>
      <c r="K69" s="16">
        <f t="shared" si="5"/>
        <v>30.712999999999994</v>
      </c>
    </row>
    <row r="70" spans="1:11" x14ac:dyDescent="0.25">
      <c r="A70" s="2">
        <v>42217</v>
      </c>
      <c r="B70" s="16">
        <v>152.529</v>
      </c>
      <c r="C70" s="16">
        <v>218.255</v>
      </c>
      <c r="E70" s="59">
        <f>MIN($B$34,$B$46,$B$58,$B$70,$B$82)</f>
        <v>127.309</v>
      </c>
      <c r="F70" s="59">
        <f>MAX($B$34,$B$46,$B$58,$B$70,$B$82)</f>
        <v>159.53399999999999</v>
      </c>
      <c r="G70" s="59">
        <f>MIN($C$34,$C$46,$C$58,$C$70,$C$82)</f>
        <v>200.673</v>
      </c>
      <c r="H70" s="59">
        <f>MAX($C$34,$C$46,$C$58,$C$70,$C$82)</f>
        <v>229.94899999999998</v>
      </c>
      <c r="I70" s="16">
        <f t="shared" si="3"/>
        <v>32.224999999999994</v>
      </c>
      <c r="J70" s="16">
        <f t="shared" si="4"/>
        <v>41.13900000000001</v>
      </c>
      <c r="K70" s="16">
        <f t="shared" si="5"/>
        <v>29.275999999999982</v>
      </c>
    </row>
    <row r="71" spans="1:11" x14ac:dyDescent="0.25">
      <c r="A71" s="2">
        <v>42248</v>
      </c>
      <c r="B71" s="16">
        <v>149.40299999999999</v>
      </c>
      <c r="C71" s="16">
        <v>225.21600000000001</v>
      </c>
      <c r="E71" s="59">
        <f>MIN($B$35,$B$47,$B$59,$B$71,$B$83)</f>
        <v>127.384</v>
      </c>
      <c r="F71" s="59">
        <f>MAX($B$35,$B$47,$B$59,$B$71,$B$83)</f>
        <v>160.37799999999999</v>
      </c>
      <c r="G71" s="59">
        <f>MIN($C$35,$C$47,$C$59,$C$71,$C$83)</f>
        <v>200.88400000000001</v>
      </c>
      <c r="H71" s="59">
        <f>MAX($C$35,$C$47,$C$59,$C$71,$C$83)</f>
        <v>227.012</v>
      </c>
      <c r="I71" s="16">
        <f t="shared" si="3"/>
        <v>32.993999999999986</v>
      </c>
      <c r="J71" s="16">
        <f t="shared" si="4"/>
        <v>40.506000000000029</v>
      </c>
      <c r="K71" s="16">
        <f t="shared" si="5"/>
        <v>26.127999999999986</v>
      </c>
    </row>
    <row r="72" spans="1:11" x14ac:dyDescent="0.25">
      <c r="A72" s="2">
        <v>42278</v>
      </c>
      <c r="B72" s="16">
        <v>143.625</v>
      </c>
      <c r="C72" s="16">
        <v>217.35599999999999</v>
      </c>
      <c r="E72" s="59">
        <f>MIN($B$36,$B$48,$B$60,$B$72,$B$84)</f>
        <v>118.035</v>
      </c>
      <c r="F72" s="59">
        <f>MAX($B$36,$B$48,$B$60,$B$72,$B$84)</f>
        <v>153.88399999999999</v>
      </c>
      <c r="G72" s="59">
        <f>MIN($C$36,$C$48,$C$60,$C$72,$C$84)</f>
        <v>202.995</v>
      </c>
      <c r="H72" s="59">
        <f>MAX($C$36,$C$48,$C$60,$C$72,$C$84)</f>
        <v>224.86599999999999</v>
      </c>
      <c r="I72" s="16">
        <f t="shared" si="3"/>
        <v>35.84899999999999</v>
      </c>
      <c r="J72" s="16">
        <f t="shared" si="4"/>
        <v>49.111000000000018</v>
      </c>
      <c r="K72" s="16">
        <f t="shared" si="5"/>
        <v>21.870999999999981</v>
      </c>
    </row>
    <row r="73" spans="1:11" x14ac:dyDescent="0.25">
      <c r="A73" s="2">
        <v>42309</v>
      </c>
      <c r="B73" s="16">
        <v>157.21</v>
      </c>
      <c r="C73" s="16">
        <v>222.93699999999998</v>
      </c>
      <c r="E73" s="59">
        <f>MIN($B$37,$B$49,$B$61,$B$73,$B$85)</f>
        <v>117.99299999999999</v>
      </c>
      <c r="F73" s="59">
        <f>MAX($B$37,$B$49,$B$61,$B$73,$B$85)</f>
        <v>160.173</v>
      </c>
      <c r="G73" s="59">
        <f>MIN($C$37,$C$49,$C$61,$C$73,$C$85)</f>
        <v>215.26300000000001</v>
      </c>
      <c r="H73" s="59">
        <f>MAX($C$37,$C$49,$C$61,$C$73,$C$85)</f>
        <v>233.416</v>
      </c>
      <c r="I73" s="16">
        <f t="shared" si="3"/>
        <v>42.180000000000007</v>
      </c>
      <c r="J73" s="16">
        <f t="shared" si="4"/>
        <v>55.09</v>
      </c>
      <c r="K73" s="16">
        <f t="shared" si="5"/>
        <v>18.152999999999992</v>
      </c>
    </row>
    <row r="74" spans="1:11" x14ac:dyDescent="0.25">
      <c r="A74" s="2">
        <v>42339</v>
      </c>
      <c r="B74" s="16">
        <v>161.32599999999999</v>
      </c>
      <c r="C74" s="16">
        <v>235.465</v>
      </c>
      <c r="E74" s="59">
        <f>MIN($B$38,$B$50,$B$62,$B$74,$B$86)</f>
        <v>127.54300000000001</v>
      </c>
      <c r="F74" s="59">
        <f>MAX($B$38,$B$50,$B$62,$B$74,$B$86)</f>
        <v>164.07285714</v>
      </c>
      <c r="G74" s="59">
        <f>MIN($C$38,$C$50,$C$62,$C$74,$C$86)</f>
        <v>228.03399999999999</v>
      </c>
      <c r="H74" s="59">
        <f>MAX($C$38,$C$50,$C$62,$C$74,$C$86)</f>
        <v>240.36799999999999</v>
      </c>
      <c r="I74" s="16">
        <f t="shared" si="3"/>
        <v>36.52985713999999</v>
      </c>
      <c r="J74" s="16">
        <f t="shared" si="4"/>
        <v>63.961142859999995</v>
      </c>
      <c r="K74" s="16">
        <f t="shared" si="5"/>
        <v>12.334000000000003</v>
      </c>
    </row>
    <row r="75" spans="1:11" x14ac:dyDescent="0.25">
      <c r="A75" s="2">
        <v>42370</v>
      </c>
      <c r="B75" s="16">
        <v>160.583</v>
      </c>
      <c r="C75" s="16">
        <v>260.952</v>
      </c>
      <c r="E75" s="59">
        <f>MIN($B$27,$B$39,$B$51,$B$63,$B$75)</f>
        <v>114.66800000000001</v>
      </c>
      <c r="F75" s="59">
        <f>MAX($B$27,$B$39,$B$51,$B$63,$B$75)</f>
        <v>160.583</v>
      </c>
      <c r="G75" s="59">
        <f>MIN($C$27,$C$39,$C$51,$C$63,$C$75)</f>
        <v>233.64400000000001</v>
      </c>
      <c r="H75" s="59">
        <f>MAX($C$27,$C$39,$C$51,$C$63,$C$75)</f>
        <v>260.952</v>
      </c>
      <c r="I75" s="16">
        <f t="shared" si="3"/>
        <v>45.914999999999992</v>
      </c>
      <c r="J75" s="16">
        <f t="shared" si="4"/>
        <v>73.061000000000007</v>
      </c>
      <c r="K75" s="16">
        <f t="shared" si="5"/>
        <v>27.307999999999993</v>
      </c>
    </row>
    <row r="76" spans="1:11" x14ac:dyDescent="0.25">
      <c r="A76" s="2">
        <v>42401</v>
      </c>
      <c r="B76" s="16">
        <v>162.696</v>
      </c>
      <c r="C76" s="16">
        <v>255.61399999999998</v>
      </c>
      <c r="E76" s="59">
        <f>MIN($B$28,$B$40,$B$52,$B$64,$B$76)</f>
        <v>113.10299999999999</v>
      </c>
      <c r="F76" s="59">
        <f>MAX($B$28,$B$40,$B$52,$B$64,$B$76)</f>
        <v>162.696</v>
      </c>
      <c r="G76" s="59">
        <f>MIN($C$28,$C$40,$C$52,$C$64,$C$76)</f>
        <v>226.762</v>
      </c>
      <c r="H76" s="59">
        <f>MAX($C$28,$C$40,$C$52,$C$64,$C$76)</f>
        <v>255.61399999999998</v>
      </c>
      <c r="I76" s="16">
        <f t="shared" si="3"/>
        <v>49.593000000000004</v>
      </c>
      <c r="J76" s="16">
        <f t="shared" si="4"/>
        <v>64.066000000000003</v>
      </c>
      <c r="K76" s="16">
        <f t="shared" si="5"/>
        <v>28.851999999999975</v>
      </c>
    </row>
    <row r="77" spans="1:11" x14ac:dyDescent="0.25">
      <c r="A77" s="2">
        <v>42430</v>
      </c>
      <c r="B77" s="16">
        <v>160.62</v>
      </c>
      <c r="C77" s="16">
        <v>243.32499999999999</v>
      </c>
      <c r="E77" s="59">
        <f>MIN($B$29,$B$41,$B$53,$B$65,$B$77)</f>
        <v>115.227</v>
      </c>
      <c r="F77" s="59">
        <f>MAX($B$29,$B$41,$B$53,$B$65,$B$77)</f>
        <v>160.62</v>
      </c>
      <c r="G77" s="59">
        <f>MIN($C$29,$C$41,$C$53,$C$65,$C$77)</f>
        <v>218.626</v>
      </c>
      <c r="H77" s="59">
        <f>MAX($C$29,$C$41,$C$53,$C$65,$C$77)</f>
        <v>243.32499999999999</v>
      </c>
      <c r="I77" s="16">
        <f t="shared" si="3"/>
        <v>45.393000000000001</v>
      </c>
      <c r="J77" s="16">
        <f t="shared" si="4"/>
        <v>58.006</v>
      </c>
      <c r="K77" s="16">
        <f t="shared" si="5"/>
        <v>24.698999999999984</v>
      </c>
    </row>
    <row r="78" spans="1:11" x14ac:dyDescent="0.25">
      <c r="A78" s="2">
        <v>42461</v>
      </c>
      <c r="B78" s="16">
        <v>154.69200000000001</v>
      </c>
      <c r="C78" s="16">
        <v>242.69499999999999</v>
      </c>
      <c r="E78" s="59">
        <f>MIN($B$30,$B$42,$B$54,$B$66,$B$78)</f>
        <v>116.69199999999999</v>
      </c>
      <c r="F78" s="59">
        <f>MAX($B$30,$B$42,$B$54,$B$66,$B$78)</f>
        <v>154.69200000000001</v>
      </c>
      <c r="G78" s="59">
        <f>MIN($C$30,$C$42,$C$54,$C$66,$C$78)</f>
        <v>210.59499999999997</v>
      </c>
      <c r="H78" s="59">
        <f>MAX($C$30,$C$42,$C$54,$C$66,$C$78)</f>
        <v>242.69499999999999</v>
      </c>
      <c r="I78" s="16">
        <f t="shared" si="3"/>
        <v>38.000000000000014</v>
      </c>
      <c r="J78" s="16">
        <f t="shared" si="4"/>
        <v>55.902999999999963</v>
      </c>
      <c r="K78" s="16">
        <f t="shared" si="5"/>
        <v>32.100000000000023</v>
      </c>
    </row>
    <row r="79" spans="1:11" x14ac:dyDescent="0.25">
      <c r="A79" s="2">
        <v>42491</v>
      </c>
      <c r="B79" s="16">
        <v>154.38900000000001</v>
      </c>
      <c r="C79" s="16">
        <v>242.60300000000001</v>
      </c>
      <c r="E79" s="59">
        <f>MIN($B$31,$B$43,$B$55,$B$67,$B$79)</f>
        <v>121.44499999999999</v>
      </c>
      <c r="F79" s="59">
        <f>MAX($B$31,$B$43,$B$55,$B$67,$B$79)</f>
        <v>154.38900000000001</v>
      </c>
      <c r="G79" s="59">
        <f>MIN($C$31,$C$43,$C$55,$C$67,$C$79)</f>
        <v>204.96299999999999</v>
      </c>
      <c r="H79" s="59">
        <f>MAX($C$31,$C$43,$C$55,$C$67,$C$79)</f>
        <v>242.60300000000001</v>
      </c>
      <c r="I79" s="16">
        <f t="shared" si="3"/>
        <v>32.944000000000017</v>
      </c>
      <c r="J79" s="16">
        <f t="shared" si="4"/>
        <v>50.573999999999984</v>
      </c>
      <c r="K79" s="16">
        <f t="shared" si="5"/>
        <v>37.640000000000015</v>
      </c>
    </row>
    <row r="80" spans="1:11" x14ac:dyDescent="0.25">
      <c r="A80" s="2">
        <v>42522</v>
      </c>
      <c r="B80" s="16">
        <v>149.239</v>
      </c>
      <c r="C80" s="16">
        <v>242.095</v>
      </c>
      <c r="E80" s="59">
        <f>MIN($B$32,$B$44,$B$56,$B$68,$B$80)</f>
        <v>119.89</v>
      </c>
      <c r="F80" s="59">
        <f>MAX($B$32,$B$44,$B$56,$B$68,$B$80)</f>
        <v>149.239</v>
      </c>
      <c r="G80" s="59">
        <f>MIN($C$32,$C$44,$C$56,$C$68,$C$80)</f>
        <v>207.58300000000003</v>
      </c>
      <c r="H80" s="59">
        <f>MAX($C$32,$C$44,$C$56,$C$68,$C$80)</f>
        <v>242.095</v>
      </c>
      <c r="I80" s="16">
        <f t="shared" si="3"/>
        <v>29.349000000000004</v>
      </c>
      <c r="J80" s="16">
        <f t="shared" si="4"/>
        <v>58.344000000000023</v>
      </c>
      <c r="K80" s="16">
        <f t="shared" si="5"/>
        <v>34.511999999999972</v>
      </c>
    </row>
    <row r="81" spans="1:11" x14ac:dyDescent="0.25">
      <c r="A81" s="2">
        <v>42552</v>
      </c>
      <c r="B81" s="16">
        <v>155.96899999999999</v>
      </c>
      <c r="C81" s="16">
        <v>240.29499999999999</v>
      </c>
      <c r="E81" s="59">
        <f>MIN($B$33,$B$45,$B$57,$B$69,$B$81)</f>
        <v>125.45699999999999</v>
      </c>
      <c r="F81" s="59">
        <f>MAX($B$33,$B$45,$B$57,$B$69,$B$81)</f>
        <v>155.96899999999999</v>
      </c>
      <c r="G81" s="59">
        <f>MIN($C$33,$C$45,$C$57,$C$69,$C$81)</f>
        <v>209.58199999999999</v>
      </c>
      <c r="H81" s="59">
        <f>MAX($C$33,$C$45,$C$57,$C$69,$C$81)</f>
        <v>240.29499999999999</v>
      </c>
      <c r="I81" s="16">
        <f t="shared" si="3"/>
        <v>30.512</v>
      </c>
      <c r="J81" s="16">
        <f t="shared" si="4"/>
        <v>53.613</v>
      </c>
      <c r="K81" s="16">
        <f t="shared" si="5"/>
        <v>30.712999999999994</v>
      </c>
    </row>
    <row r="82" spans="1:11" x14ac:dyDescent="0.25">
      <c r="A82" s="2">
        <v>42583</v>
      </c>
      <c r="B82" s="16">
        <v>159.53399999999999</v>
      </c>
      <c r="C82" s="16">
        <v>229.94899999999998</v>
      </c>
      <c r="E82" s="59">
        <f>MIN($B$34,$B$46,$B$58,$B$70,$B$82)</f>
        <v>127.309</v>
      </c>
      <c r="F82" s="59">
        <f>MAX($B$34,$B$46,$B$58,$B$70,$B$82)</f>
        <v>159.53399999999999</v>
      </c>
      <c r="G82" s="59">
        <f>MIN($C$34,$C$46,$C$58,$C$70,$C$82)</f>
        <v>200.673</v>
      </c>
      <c r="H82" s="59">
        <f>MAX($C$34,$C$46,$C$58,$C$70,$C$82)</f>
        <v>229.94899999999998</v>
      </c>
      <c r="I82" s="16">
        <f t="shared" si="3"/>
        <v>32.224999999999994</v>
      </c>
      <c r="J82" s="16">
        <f t="shared" si="4"/>
        <v>41.13900000000001</v>
      </c>
      <c r="K82" s="16">
        <f t="shared" si="5"/>
        <v>29.275999999999982</v>
      </c>
    </row>
    <row r="83" spans="1:11" x14ac:dyDescent="0.25">
      <c r="A83" s="2">
        <v>42614</v>
      </c>
      <c r="B83" s="16">
        <v>160.37799999999999</v>
      </c>
      <c r="C83" s="16">
        <v>227.012</v>
      </c>
      <c r="E83" s="59">
        <f>MIN($B$35,$B$47,$B$59,$B$71,$B$83)</f>
        <v>127.384</v>
      </c>
      <c r="F83" s="59">
        <f>MAX($B$35,$B$47,$B$59,$B$71,$B$83)</f>
        <v>160.37799999999999</v>
      </c>
      <c r="G83" s="59">
        <f>MIN($C$35,$C$47,$C$59,$C$71,$C$83)</f>
        <v>200.88400000000001</v>
      </c>
      <c r="H83" s="59">
        <f>MAX($C$35,$C$47,$C$59,$C$71,$C$83)</f>
        <v>227.012</v>
      </c>
      <c r="I83" s="16">
        <f t="shared" si="3"/>
        <v>32.993999999999986</v>
      </c>
      <c r="J83" s="16">
        <f t="shared" si="4"/>
        <v>40.506000000000029</v>
      </c>
      <c r="K83" s="16">
        <f t="shared" si="5"/>
        <v>26.127999999999986</v>
      </c>
    </row>
    <row r="84" spans="1:11" x14ac:dyDescent="0.25">
      <c r="A84" s="2">
        <v>42644</v>
      </c>
      <c r="B84" s="16">
        <v>153.88399999999999</v>
      </c>
      <c r="C84" s="16">
        <v>224.86599999999999</v>
      </c>
      <c r="E84" s="59">
        <f>MIN($B$36,$B$48,$B$60,$B$72,$B$84)</f>
        <v>118.035</v>
      </c>
      <c r="F84" s="59">
        <f>MAX($B$36,$B$48,$B$60,$B$72,$B$84)</f>
        <v>153.88399999999999</v>
      </c>
      <c r="G84" s="59">
        <f>MIN($C$36,$C$48,$C$60,$C$72,$C$84)</f>
        <v>202.995</v>
      </c>
      <c r="H84" s="59">
        <f>MAX($C$36,$C$48,$C$60,$C$72,$C$84)</f>
        <v>224.86599999999999</v>
      </c>
      <c r="I84" s="16">
        <f t="shared" si="3"/>
        <v>35.84899999999999</v>
      </c>
      <c r="J84" s="16">
        <f t="shared" si="4"/>
        <v>49.111000000000018</v>
      </c>
      <c r="K84" s="16">
        <f t="shared" si="5"/>
        <v>21.870999999999981</v>
      </c>
    </row>
    <row r="85" spans="1:11" x14ac:dyDescent="0.25">
      <c r="A85" s="2">
        <v>42675</v>
      </c>
      <c r="B85" s="16">
        <v>160.173</v>
      </c>
      <c r="C85" s="16">
        <v>233.416</v>
      </c>
      <c r="E85" s="59">
        <f>MIN($B$37,$B$49,$B$61,$B$73,$B$85)</f>
        <v>117.99299999999999</v>
      </c>
      <c r="F85" s="59">
        <f>MAX($B$37,$B$49,$B$61,$B$73,$B$85)</f>
        <v>160.173</v>
      </c>
      <c r="G85" s="59">
        <f>MIN($C$37,$C$49,$C$61,$C$73,$C$85)</f>
        <v>215.26300000000001</v>
      </c>
      <c r="H85" s="59">
        <f>MAX($C$37,$C$49,$C$61,$C$73,$C$85)</f>
        <v>233.416</v>
      </c>
      <c r="I85" s="16">
        <f t="shared" si="3"/>
        <v>42.180000000000007</v>
      </c>
      <c r="J85" s="16">
        <f t="shared" si="4"/>
        <v>55.09</v>
      </c>
      <c r="K85" s="16">
        <f t="shared" si="5"/>
        <v>18.152999999999992</v>
      </c>
    </row>
    <row r="86" spans="1:11" x14ac:dyDescent="0.25">
      <c r="A86" s="2">
        <v>42705</v>
      </c>
      <c r="B86" s="16">
        <v>164.07285714</v>
      </c>
      <c r="C86" s="16">
        <v>236.88514285900001</v>
      </c>
      <c r="E86" s="59">
        <f>MIN($B$38,$B$50,$B$62,$B$74,$B$86)</f>
        <v>127.54300000000001</v>
      </c>
      <c r="F86" s="59">
        <f>MAX($B$38,$B$50,$B$62,$B$74,$B$86)</f>
        <v>164.07285714</v>
      </c>
      <c r="G86" s="59">
        <f>MIN($C$38,$C$50,$C$62,$C$74,$C$86)</f>
        <v>228.03399999999999</v>
      </c>
      <c r="H86" s="59">
        <f>MAX($C$38,$C$50,$C$62,$C$74,$C$86)</f>
        <v>240.36799999999999</v>
      </c>
      <c r="I86" s="16">
        <f t="shared" si="3"/>
        <v>36.52985713999999</v>
      </c>
      <c r="J86" s="16">
        <f t="shared" si="4"/>
        <v>63.961142859999995</v>
      </c>
      <c r="K86" s="16">
        <f t="shared" si="5"/>
        <v>12.334000000000003</v>
      </c>
    </row>
    <row r="87" spans="1:11" x14ac:dyDescent="0.25">
      <c r="A87" s="2">
        <v>42736</v>
      </c>
      <c r="B87" s="16">
        <v>170.17267548999999</v>
      </c>
      <c r="C87" s="16">
        <v>258.57071535900002</v>
      </c>
      <c r="E87" s="59">
        <f>MIN($B$27,$B$39,$B$51,$B$63,$B$75)</f>
        <v>114.66800000000001</v>
      </c>
      <c r="F87" s="59">
        <f>MAX($B$27,$B$39,$B$51,$B$63,$B$75)</f>
        <v>160.583</v>
      </c>
      <c r="G87" s="59">
        <f>MIN($C$27,$C$39,$C$51,$C$63,$C$75)</f>
        <v>233.64400000000001</v>
      </c>
      <c r="H87" s="59">
        <f>MAX($C$27,$C$39,$C$51,$C$63,$C$75)</f>
        <v>260.952</v>
      </c>
      <c r="I87" s="16">
        <f t="shared" si="3"/>
        <v>45.914999999999992</v>
      </c>
      <c r="J87" s="16">
        <f t="shared" si="4"/>
        <v>73.061000000000007</v>
      </c>
      <c r="K87" s="16">
        <f t="shared" si="5"/>
        <v>27.307999999999993</v>
      </c>
    </row>
    <row r="88" spans="1:11" x14ac:dyDescent="0.25">
      <c r="A88" s="2">
        <v>42767</v>
      </c>
      <c r="B88" s="16">
        <v>162.34540000000001</v>
      </c>
      <c r="C88" s="16">
        <v>250.27099999999999</v>
      </c>
      <c r="E88" s="59">
        <f>MIN($B$28,$B$40,$B$52,$B$64,$B$76)</f>
        <v>113.10299999999999</v>
      </c>
      <c r="F88" s="59">
        <f>MAX($B$28,$B$40,$B$52,$B$64,$B$76)</f>
        <v>162.696</v>
      </c>
      <c r="G88" s="59">
        <f>MIN($C$28,$C$40,$C$52,$C$64,$C$76)</f>
        <v>226.762</v>
      </c>
      <c r="H88" s="59">
        <f>MAX($C$28,$C$40,$C$52,$C$64,$C$76)</f>
        <v>255.61399999999998</v>
      </c>
      <c r="I88" s="16">
        <f t="shared" si="3"/>
        <v>49.593000000000004</v>
      </c>
      <c r="J88" s="16">
        <f t="shared" si="4"/>
        <v>64.066000000000003</v>
      </c>
      <c r="K88" s="16">
        <f t="shared" si="5"/>
        <v>28.851999999999975</v>
      </c>
    </row>
    <row r="89" spans="1:11" x14ac:dyDescent="0.25">
      <c r="A89" s="2">
        <v>42795</v>
      </c>
      <c r="B89" s="16">
        <v>157.9442</v>
      </c>
      <c r="C89" s="16">
        <v>238.477</v>
      </c>
      <c r="E89" s="59">
        <f>MIN($B$29,$B$41,$B$53,$B$65,$B$77)</f>
        <v>115.227</v>
      </c>
      <c r="F89" s="59">
        <f>MAX($B$29,$B$41,$B$53,$B$65,$B$77)</f>
        <v>160.62</v>
      </c>
      <c r="G89" s="59">
        <f>MIN($C$29,$C$41,$C$53,$C$65,$C$77)</f>
        <v>218.626</v>
      </c>
      <c r="H89" s="59">
        <f>MAX($C$29,$C$41,$C$53,$C$65,$C$77)</f>
        <v>243.32499999999999</v>
      </c>
      <c r="I89" s="16">
        <f t="shared" si="3"/>
        <v>45.393000000000001</v>
      </c>
      <c r="J89" s="16">
        <f t="shared" si="4"/>
        <v>58.006</v>
      </c>
      <c r="K89" s="16">
        <f t="shared" si="5"/>
        <v>24.698999999999984</v>
      </c>
    </row>
    <row r="90" spans="1:11" x14ac:dyDescent="0.25">
      <c r="A90" s="2">
        <v>42826</v>
      </c>
      <c r="B90" s="16">
        <v>155.5179</v>
      </c>
      <c r="C90" s="16">
        <v>232.00303</v>
      </c>
      <c r="E90" s="59">
        <f>MIN($B$30,$B$42,$B$54,$B$66,$B$78)</f>
        <v>116.69199999999999</v>
      </c>
      <c r="F90" s="59">
        <f>MAX($B$30,$B$42,$B$54,$B$66,$B$78)</f>
        <v>154.69200000000001</v>
      </c>
      <c r="G90" s="59">
        <f>MIN($C$30,$C$42,$C$54,$C$66,$C$78)</f>
        <v>210.59499999999997</v>
      </c>
      <c r="H90" s="59">
        <f>MAX($C$30,$C$42,$C$54,$C$66,$C$78)</f>
        <v>242.69499999999999</v>
      </c>
      <c r="I90" s="16">
        <f t="shared" si="3"/>
        <v>38.000000000000014</v>
      </c>
      <c r="J90" s="16">
        <f t="shared" si="4"/>
        <v>55.902999999999963</v>
      </c>
      <c r="K90" s="16">
        <f t="shared" si="5"/>
        <v>32.100000000000023</v>
      </c>
    </row>
    <row r="91" spans="1:11" x14ac:dyDescent="0.25">
      <c r="A91" s="2">
        <v>42856</v>
      </c>
      <c r="B91" s="16">
        <v>158.87520000000001</v>
      </c>
      <c r="C91" s="16">
        <v>229.96593999999999</v>
      </c>
      <c r="E91" s="59">
        <f>MIN($B$31,$B$43,$B$55,$B$67,$B$79)</f>
        <v>121.44499999999999</v>
      </c>
      <c r="F91" s="59">
        <f>MAX($B$31,$B$43,$B$55,$B$67,$B$79)</f>
        <v>154.38900000000001</v>
      </c>
      <c r="G91" s="59">
        <f>MIN($C$31,$C$43,$C$55,$C$67,$C$79)</f>
        <v>204.96299999999999</v>
      </c>
      <c r="H91" s="59">
        <f>MAX($C$31,$C$43,$C$55,$C$67,$C$79)</f>
        <v>242.60300000000001</v>
      </c>
      <c r="I91" s="16">
        <f t="shared" ref="I91:I96" si="6">F91-E91</f>
        <v>32.944000000000017</v>
      </c>
      <c r="J91" s="16">
        <f t="shared" ref="J91:J96" si="7">G91-F91</f>
        <v>50.573999999999984</v>
      </c>
      <c r="K91" s="16">
        <f t="shared" ref="K91:K96" si="8">H91-G91</f>
        <v>37.640000000000015</v>
      </c>
    </row>
    <row r="92" spans="1:11" x14ac:dyDescent="0.25">
      <c r="A92" s="2">
        <v>42887</v>
      </c>
      <c r="B92" s="16">
        <v>160.7234</v>
      </c>
      <c r="C92" s="16">
        <v>230.46093999999999</v>
      </c>
      <c r="E92" s="59">
        <f>MIN($B$32,$B$44,$B$56,$B$68,$B$80)</f>
        <v>119.89</v>
      </c>
      <c r="F92" s="59">
        <f>MAX($B$32,$B$44,$B$56,$B$68,$B$80)</f>
        <v>149.239</v>
      </c>
      <c r="G92" s="59">
        <f>MIN($C$32,$C$44,$C$56,$C$68,$C$80)</f>
        <v>207.58300000000003</v>
      </c>
      <c r="H92" s="59">
        <f>MAX($C$32,$C$44,$C$56,$C$68,$C$80)</f>
        <v>242.095</v>
      </c>
      <c r="I92" s="16">
        <f t="shared" si="6"/>
        <v>29.349000000000004</v>
      </c>
      <c r="J92" s="16">
        <f t="shared" si="7"/>
        <v>58.344000000000023</v>
      </c>
      <c r="K92" s="16">
        <f t="shared" si="8"/>
        <v>34.511999999999972</v>
      </c>
    </row>
    <row r="93" spans="1:11" x14ac:dyDescent="0.25">
      <c r="A93" s="2">
        <v>42917</v>
      </c>
      <c r="B93" s="16">
        <v>166.15770000000001</v>
      </c>
      <c r="C93" s="16">
        <v>230.27011999999999</v>
      </c>
      <c r="E93" s="59">
        <f>MIN($B$33,$B$45,$B$57,$B$69,$B$81)</f>
        <v>125.45699999999999</v>
      </c>
      <c r="F93" s="59">
        <f>MAX($B$33,$B$45,$B$57,$B$69,$B$81)</f>
        <v>155.96899999999999</v>
      </c>
      <c r="G93" s="59">
        <f>MIN($C$33,$C$45,$C$57,$C$69,$C$81)</f>
        <v>209.58199999999999</v>
      </c>
      <c r="H93" s="59">
        <f>MAX($C$33,$C$45,$C$57,$C$69,$C$81)</f>
        <v>240.29499999999999</v>
      </c>
      <c r="I93" s="16">
        <f t="shared" si="6"/>
        <v>30.512</v>
      </c>
      <c r="J93" s="16">
        <f t="shared" si="7"/>
        <v>53.613</v>
      </c>
      <c r="K93" s="16">
        <f t="shared" si="8"/>
        <v>30.712999999999994</v>
      </c>
    </row>
    <row r="94" spans="1:11" x14ac:dyDescent="0.25">
      <c r="A94" s="2">
        <v>42948</v>
      </c>
      <c r="B94" s="16">
        <v>169.48580000000001</v>
      </c>
      <c r="C94" s="16">
        <v>225.99796000000001</v>
      </c>
      <c r="E94" s="59">
        <f>MIN($B$34,$B$46,$B$58,$B$70,$B$82)</f>
        <v>127.309</v>
      </c>
      <c r="F94" s="59">
        <f>MAX($B$34,$B$46,$B$58,$B$70,$B$82)</f>
        <v>159.53399999999999</v>
      </c>
      <c r="G94" s="59">
        <f>MIN($C$34,$C$46,$C$58,$C$70,$C$82)</f>
        <v>200.673</v>
      </c>
      <c r="H94" s="59">
        <f>MAX($C$34,$C$46,$C$58,$C$70,$C$82)</f>
        <v>229.94899999999998</v>
      </c>
      <c r="I94" s="16">
        <f t="shared" si="6"/>
        <v>32.224999999999994</v>
      </c>
      <c r="J94" s="16">
        <f t="shared" si="7"/>
        <v>41.13900000000001</v>
      </c>
      <c r="K94" s="16">
        <f t="shared" si="8"/>
        <v>29.275999999999982</v>
      </c>
    </row>
    <row r="95" spans="1:11" x14ac:dyDescent="0.25">
      <c r="A95" s="2">
        <v>42979</v>
      </c>
      <c r="B95" s="16">
        <v>167.3724</v>
      </c>
      <c r="C95" s="16">
        <v>226.79655</v>
      </c>
      <c r="E95" s="59">
        <f>MIN($B$35,$B$47,$B$59,$B$71,$B$83)</f>
        <v>127.384</v>
      </c>
      <c r="F95" s="59">
        <f>MAX($B$35,$B$47,$B$59,$B$71,$B$83)</f>
        <v>160.37799999999999</v>
      </c>
      <c r="G95" s="59">
        <f>MIN($C$35,$C$47,$C$59,$C$71,$C$83)</f>
        <v>200.88400000000001</v>
      </c>
      <c r="H95" s="59">
        <f>MAX($C$35,$C$47,$C$59,$C$71,$C$83)</f>
        <v>227.012</v>
      </c>
      <c r="I95" s="16">
        <f t="shared" si="6"/>
        <v>32.993999999999986</v>
      </c>
      <c r="J95" s="16">
        <f t="shared" si="7"/>
        <v>40.506000000000029</v>
      </c>
      <c r="K95" s="16">
        <f t="shared" si="8"/>
        <v>26.127999999999986</v>
      </c>
    </row>
    <row r="96" spans="1:11" x14ac:dyDescent="0.25">
      <c r="A96" s="2">
        <v>43009</v>
      </c>
      <c r="B96" s="16">
        <v>160.4418</v>
      </c>
      <c r="C96" s="16">
        <v>221.46883</v>
      </c>
      <c r="E96" s="59">
        <f>MIN($B$36,$B$48,$B$60,$B$72,$B$84)</f>
        <v>118.035</v>
      </c>
      <c r="F96" s="59">
        <f>MAX($B$36,$B$48,$B$60,$B$72,$B$84)</f>
        <v>153.88399999999999</v>
      </c>
      <c r="G96" s="59">
        <f>MIN($C$36,$C$48,$C$60,$C$72,$C$84)</f>
        <v>202.995</v>
      </c>
      <c r="H96" s="59">
        <f>MAX($C$36,$C$48,$C$60,$C$72,$C$84)</f>
        <v>224.86599999999999</v>
      </c>
      <c r="I96" s="16">
        <f t="shared" si="6"/>
        <v>35.84899999999999</v>
      </c>
      <c r="J96" s="16">
        <f t="shared" si="7"/>
        <v>49.111000000000018</v>
      </c>
      <c r="K96" s="16">
        <f t="shared" si="8"/>
        <v>21.870999999999981</v>
      </c>
    </row>
    <row r="97" spans="1:11" x14ac:dyDescent="0.25">
      <c r="A97" s="2">
        <v>43040</v>
      </c>
      <c r="B97" s="16">
        <v>162.33340000000001</v>
      </c>
      <c r="C97" s="16">
        <v>229.90840000000003</v>
      </c>
      <c r="E97" s="59">
        <f>MIN($B$37,$B$49,$B$61,$B$73,$B$85)</f>
        <v>117.99299999999999</v>
      </c>
      <c r="F97" s="59">
        <f>MAX($B$37,$B$49,$B$61,$B$73,$B$85)</f>
        <v>160.173</v>
      </c>
      <c r="G97" s="59">
        <f>MIN($C$37,$C$49,$C$61,$C$73,$C$85)</f>
        <v>215.26300000000001</v>
      </c>
      <c r="H97" s="59">
        <f>MAX($C$37,$C$49,$C$61,$C$73,$C$85)</f>
        <v>233.416</v>
      </c>
      <c r="I97" s="16">
        <f t="shared" ref="I97:I110" si="9">F97-E97</f>
        <v>42.180000000000007</v>
      </c>
      <c r="J97" s="16">
        <f t="shared" ref="J97:J110" si="10">G97-F97</f>
        <v>55.09</v>
      </c>
      <c r="K97" s="16">
        <f t="shared" ref="K97:K110" si="11">H97-G97</f>
        <v>18.152999999999992</v>
      </c>
    </row>
    <row r="98" spans="1:11" x14ac:dyDescent="0.25">
      <c r="A98" s="139">
        <v>43070</v>
      </c>
      <c r="B98" s="16">
        <v>167.21539999999999</v>
      </c>
      <c r="C98" s="16">
        <v>241.36967999999999</v>
      </c>
      <c r="E98" s="59">
        <f>MIN($B$38,$B$50,$B$62,$B$74,$B$86)</f>
        <v>127.54300000000001</v>
      </c>
      <c r="F98" s="59">
        <f>MAX($B$38,$B$50,$B$62,$B$74,$B$86)</f>
        <v>164.07285714</v>
      </c>
      <c r="G98" s="59">
        <f>MIN($C$38,$C$50,$C$62,$C$74,$C$86)</f>
        <v>228.03399999999999</v>
      </c>
      <c r="H98" s="59">
        <f>MAX($C$38,$C$50,$C$62,$C$74,$C$86)</f>
        <v>240.36799999999999</v>
      </c>
      <c r="I98" s="16">
        <f t="shared" si="9"/>
        <v>36.52985713999999</v>
      </c>
      <c r="J98" s="16">
        <f t="shared" si="10"/>
        <v>63.961142859999995</v>
      </c>
      <c r="K98" s="16">
        <f t="shared" si="11"/>
        <v>12.334000000000003</v>
      </c>
    </row>
    <row r="99" spans="1:11" x14ac:dyDescent="0.25">
      <c r="A99" s="139">
        <v>43101</v>
      </c>
      <c r="B99" s="16">
        <v>163.8683</v>
      </c>
      <c r="C99" s="16">
        <v>249.29425000000001</v>
      </c>
      <c r="E99" s="59">
        <f>MIN($B$27,$B$39,$B$51,$B$63,$B$75)</f>
        <v>114.66800000000001</v>
      </c>
      <c r="F99" s="59">
        <f>MAX($B$27,$B$39,$B$51,$B$63,$B$75)</f>
        <v>160.583</v>
      </c>
      <c r="G99" s="59">
        <f>MIN($C$27,$C$39,$C$51,$C$63,$C$75)</f>
        <v>233.64400000000001</v>
      </c>
      <c r="H99" s="59">
        <f>MAX($C$27,$C$39,$C$51,$C$63,$C$75)</f>
        <v>260.952</v>
      </c>
      <c r="I99" s="16">
        <f t="shared" si="9"/>
        <v>45.914999999999992</v>
      </c>
      <c r="J99" s="16">
        <f t="shared" si="10"/>
        <v>73.061000000000007</v>
      </c>
      <c r="K99" s="16">
        <f t="shared" si="11"/>
        <v>27.307999999999993</v>
      </c>
    </row>
    <row r="100" spans="1:11" x14ac:dyDescent="0.25">
      <c r="A100" s="139">
        <v>43132</v>
      </c>
      <c r="B100" s="16">
        <v>156.36500000000001</v>
      </c>
      <c r="C100" s="16">
        <v>247.41799</v>
      </c>
      <c r="D100" s="19"/>
      <c r="E100" s="59">
        <f>MIN($B$28,$B$40,$B$52,$B$64,$B$76)</f>
        <v>113.10299999999999</v>
      </c>
      <c r="F100" s="59">
        <f>MAX($B$28,$B$40,$B$52,$B$64,$B$76)</f>
        <v>162.696</v>
      </c>
      <c r="G100" s="59">
        <f>MIN($C$28,$C$40,$C$52,$C$64,$C$76)</f>
        <v>226.762</v>
      </c>
      <c r="H100" s="59">
        <f>MAX($C$28,$C$40,$C$52,$C$64,$C$76)</f>
        <v>255.61399999999998</v>
      </c>
      <c r="I100" s="16">
        <f t="shared" si="9"/>
        <v>49.593000000000004</v>
      </c>
      <c r="J100" s="16">
        <f t="shared" si="10"/>
        <v>64.066000000000003</v>
      </c>
      <c r="K100" s="16">
        <f t="shared" si="11"/>
        <v>28.851999999999975</v>
      </c>
    </row>
    <row r="101" spans="1:11" x14ac:dyDescent="0.25">
      <c r="A101" s="139">
        <v>43160</v>
      </c>
      <c r="B101" s="16">
        <v>152.19120000000001</v>
      </c>
      <c r="C101" s="16">
        <v>239.28563</v>
      </c>
      <c r="D101" s="19"/>
      <c r="E101" s="59">
        <f>MIN($B$29,$B$41,$B$53,$B$65,$B$77)</f>
        <v>115.227</v>
      </c>
      <c r="F101" s="59">
        <f>MAX($B$29,$B$41,$B$53,$B$65,$B$77)</f>
        <v>160.62</v>
      </c>
      <c r="G101" s="59">
        <f>MIN($C$29,$C$41,$C$53,$C$65,$C$77)</f>
        <v>218.626</v>
      </c>
      <c r="H101" s="59">
        <f>MAX($C$29,$C$41,$C$53,$C$65,$C$77)</f>
        <v>243.32499999999999</v>
      </c>
      <c r="I101" s="16">
        <f t="shared" si="9"/>
        <v>45.393000000000001</v>
      </c>
      <c r="J101" s="16">
        <f t="shared" si="10"/>
        <v>58.006</v>
      </c>
      <c r="K101" s="16">
        <f t="shared" si="11"/>
        <v>24.698999999999984</v>
      </c>
    </row>
    <row r="102" spans="1:11" x14ac:dyDescent="0.25">
      <c r="A102" s="139">
        <v>43191</v>
      </c>
      <c r="B102" s="16">
        <v>150.20830000000001</v>
      </c>
      <c r="C102" s="16">
        <v>234.31788</v>
      </c>
      <c r="D102" s="19"/>
      <c r="E102" s="59">
        <f>MIN($B$30,$B$42,$B$54,$B$66,$B$78)</f>
        <v>116.69199999999999</v>
      </c>
      <c r="F102" s="59">
        <f>MAX($B$30,$B$42,$B$54,$B$66,$B$78)</f>
        <v>154.69200000000001</v>
      </c>
      <c r="G102" s="59">
        <f>MIN($C$30,$C$42,$C$54,$C$66,$C$78)</f>
        <v>210.59499999999997</v>
      </c>
      <c r="H102" s="59">
        <f>MAX($C$30,$C$42,$C$54,$C$66,$C$78)</f>
        <v>242.69499999999999</v>
      </c>
      <c r="I102" s="16">
        <f t="shared" si="9"/>
        <v>38.000000000000014</v>
      </c>
      <c r="J102" s="16">
        <f t="shared" si="10"/>
        <v>55.902999999999963</v>
      </c>
      <c r="K102" s="16">
        <f t="shared" si="11"/>
        <v>32.100000000000023</v>
      </c>
    </row>
    <row r="103" spans="1:11" x14ac:dyDescent="0.25">
      <c r="A103" s="139">
        <v>43221</v>
      </c>
      <c r="B103" s="16">
        <v>153.9221</v>
      </c>
      <c r="C103" s="16">
        <v>232.52828</v>
      </c>
      <c r="D103" s="19"/>
      <c r="E103" s="59">
        <f>MIN($B$31,$B$43,$B$55,$B$67,$B$79)</f>
        <v>121.44499999999999</v>
      </c>
      <c r="F103" s="59">
        <f>MAX($B$31,$B$43,$B$55,$B$67,$B$79)</f>
        <v>154.38900000000001</v>
      </c>
      <c r="G103" s="59">
        <f>MIN($C$31,$C$43,$C$55,$C$67,$C$79)</f>
        <v>204.96299999999999</v>
      </c>
      <c r="H103" s="59">
        <f>MAX($C$31,$C$43,$C$55,$C$67,$C$79)</f>
        <v>242.60300000000001</v>
      </c>
      <c r="I103" s="16">
        <f t="shared" si="9"/>
        <v>32.944000000000017</v>
      </c>
      <c r="J103" s="16">
        <f t="shared" si="10"/>
        <v>50.573999999999984</v>
      </c>
      <c r="K103" s="16">
        <f t="shared" si="11"/>
        <v>37.640000000000015</v>
      </c>
    </row>
    <row r="104" spans="1:11" x14ac:dyDescent="0.25">
      <c r="A104" s="139">
        <v>43252</v>
      </c>
      <c r="B104" s="16">
        <v>155.93790000000001</v>
      </c>
      <c r="C104" s="16">
        <v>232.90031000000002</v>
      </c>
      <c r="D104" s="19"/>
      <c r="E104" s="59">
        <f>MIN($B$32,$B$44,$B$56,$B$68,$B$80)</f>
        <v>119.89</v>
      </c>
      <c r="F104" s="59">
        <f>MAX($B$32,$B$44,$B$56,$B$68,$B$80)</f>
        <v>149.239</v>
      </c>
      <c r="G104" s="59">
        <f>MIN($C$32,$C$44,$C$56,$C$68,$C$80)</f>
        <v>207.58300000000003</v>
      </c>
      <c r="H104" s="59">
        <f>MAX($C$32,$C$44,$C$56,$C$68,$C$80)</f>
        <v>242.095</v>
      </c>
      <c r="I104" s="16">
        <f t="shared" si="9"/>
        <v>29.349000000000004</v>
      </c>
      <c r="J104" s="16">
        <f t="shared" si="10"/>
        <v>58.344000000000023</v>
      </c>
      <c r="K104" s="16">
        <f t="shared" si="11"/>
        <v>34.511999999999972</v>
      </c>
    </row>
    <row r="105" spans="1:11" x14ac:dyDescent="0.25">
      <c r="A105" s="139">
        <v>43282</v>
      </c>
      <c r="B105" s="16">
        <v>161.5864</v>
      </c>
      <c r="C105" s="16">
        <v>232.31128999999999</v>
      </c>
      <c r="D105" s="19"/>
      <c r="E105" s="59">
        <f>MIN($B$33,$B$45,$B$57,$B$69,$B$81)</f>
        <v>125.45699999999999</v>
      </c>
      <c r="F105" s="59">
        <f>MAX($B$33,$B$45,$B$57,$B$69,$B$81)</f>
        <v>155.96899999999999</v>
      </c>
      <c r="G105" s="59">
        <f>MIN($C$33,$C$45,$C$57,$C$69,$C$81)</f>
        <v>209.58199999999999</v>
      </c>
      <c r="H105" s="59">
        <f>MAX($C$33,$C$45,$C$57,$C$69,$C$81)</f>
        <v>240.29499999999999</v>
      </c>
      <c r="I105" s="16">
        <f t="shared" si="9"/>
        <v>30.512</v>
      </c>
      <c r="J105" s="16">
        <f t="shared" si="10"/>
        <v>53.613</v>
      </c>
      <c r="K105" s="16">
        <f t="shared" si="11"/>
        <v>30.712999999999994</v>
      </c>
    </row>
    <row r="106" spans="1:11" x14ac:dyDescent="0.25">
      <c r="A106" s="139">
        <v>43313</v>
      </c>
      <c r="B106" s="16">
        <v>165.2927</v>
      </c>
      <c r="C106" s="16">
        <v>228.36971</v>
      </c>
      <c r="D106" s="19"/>
      <c r="E106" s="59">
        <f>MIN($B$34,$B$46,$B$58,$B$70,$B$82)</f>
        <v>127.309</v>
      </c>
      <c r="F106" s="59">
        <f>MAX($B$34,$B$46,$B$58,$B$70,$B$82)</f>
        <v>159.53399999999999</v>
      </c>
      <c r="G106" s="59">
        <f>MIN($C$34,$C$46,$C$58,$C$70,$C$82)</f>
        <v>200.673</v>
      </c>
      <c r="H106" s="59">
        <f>MAX($C$34,$C$46,$C$58,$C$70,$C$82)</f>
        <v>229.94899999999998</v>
      </c>
      <c r="I106" s="16">
        <f t="shared" si="9"/>
        <v>32.224999999999994</v>
      </c>
      <c r="J106" s="16">
        <f t="shared" si="10"/>
        <v>41.13900000000001</v>
      </c>
      <c r="K106" s="16">
        <f t="shared" si="11"/>
        <v>29.275999999999982</v>
      </c>
    </row>
    <row r="107" spans="1:11" x14ac:dyDescent="0.25">
      <c r="A107" s="139">
        <v>43344</v>
      </c>
      <c r="B107" s="16">
        <v>163.3938</v>
      </c>
      <c r="C107" s="16">
        <v>228.60893000000002</v>
      </c>
      <c r="D107" s="19"/>
      <c r="E107" s="59">
        <f>MIN($B$35,$B$47,$B$59,$B$71,$B$83)</f>
        <v>127.384</v>
      </c>
      <c r="F107" s="59">
        <f>MAX($B$35,$B$47,$B$59,$B$71,$B$83)</f>
        <v>160.37799999999999</v>
      </c>
      <c r="G107" s="59">
        <f>MIN($C$35,$C$47,$C$59,$C$71,$C$83)</f>
        <v>200.88400000000001</v>
      </c>
      <c r="H107" s="59">
        <f>MAX($C$35,$C$47,$C$59,$C$71,$C$83)</f>
        <v>227.012</v>
      </c>
      <c r="I107" s="16">
        <f t="shared" si="9"/>
        <v>32.993999999999986</v>
      </c>
      <c r="J107" s="16">
        <f t="shared" si="10"/>
        <v>40.506000000000029</v>
      </c>
      <c r="K107" s="16">
        <f t="shared" si="11"/>
        <v>26.127999999999986</v>
      </c>
    </row>
    <row r="108" spans="1:11" x14ac:dyDescent="0.25">
      <c r="A108" s="139">
        <v>43374</v>
      </c>
      <c r="B108" s="16">
        <v>156.57</v>
      </c>
      <c r="C108" s="16">
        <v>223.45211</v>
      </c>
      <c r="D108" s="19"/>
      <c r="E108" s="59">
        <f>MIN($B$36,$B$48,$B$60,$B$72,$B$84)</f>
        <v>118.035</v>
      </c>
      <c r="F108" s="59">
        <f>MAX($B$36,$B$48,$B$60,$B$72,$B$84)</f>
        <v>153.88399999999999</v>
      </c>
      <c r="G108" s="59">
        <f>MIN($C$36,$C$48,$C$60,$C$72,$C$84)</f>
        <v>202.995</v>
      </c>
      <c r="H108" s="59">
        <f>MAX($C$36,$C$48,$C$60,$C$72,$C$84)</f>
        <v>224.86599999999999</v>
      </c>
      <c r="I108" s="16">
        <f t="shared" si="9"/>
        <v>35.84899999999999</v>
      </c>
      <c r="J108" s="16">
        <f t="shared" si="10"/>
        <v>49.111000000000018</v>
      </c>
      <c r="K108" s="16">
        <f t="shared" si="11"/>
        <v>21.870999999999981</v>
      </c>
    </row>
    <row r="109" spans="1:11" x14ac:dyDescent="0.25">
      <c r="A109" s="139">
        <v>43405</v>
      </c>
      <c r="B109" s="16">
        <v>158.5341</v>
      </c>
      <c r="C109" s="16">
        <v>231.86373999999998</v>
      </c>
      <c r="D109" s="19"/>
      <c r="E109" s="59">
        <f>MIN($B$37,$B$49,$B$61,$B$73,$B$85)</f>
        <v>117.99299999999999</v>
      </c>
      <c r="F109" s="59">
        <f>MAX($B$37,$B$49,$B$61,$B$73,$B$85)</f>
        <v>160.173</v>
      </c>
      <c r="G109" s="59">
        <f>MIN($C$37,$C$49,$C$61,$C$73,$C$85)</f>
        <v>215.26300000000001</v>
      </c>
      <c r="H109" s="59">
        <f>MAX($C$37,$C$49,$C$61,$C$73,$C$85)</f>
        <v>233.416</v>
      </c>
      <c r="I109" s="16">
        <f t="shared" si="9"/>
        <v>42.180000000000007</v>
      </c>
      <c r="J109" s="16">
        <f t="shared" si="10"/>
        <v>55.09</v>
      </c>
      <c r="K109" s="16">
        <f t="shared" si="11"/>
        <v>18.152999999999992</v>
      </c>
    </row>
    <row r="110" spans="1:11" x14ac:dyDescent="0.25">
      <c r="A110" s="84">
        <v>43435</v>
      </c>
      <c r="B110" s="94">
        <v>163.608</v>
      </c>
      <c r="C110" s="94">
        <v>243.87798000000001</v>
      </c>
      <c r="D110" s="12"/>
      <c r="E110" s="96">
        <f>MIN($B$38,$B$50,$B$62,$B$74,$B$86)</f>
        <v>127.54300000000001</v>
      </c>
      <c r="F110" s="96">
        <f>MAX($B$38,$B$50,$B$62,$B$74,$B$86)</f>
        <v>164.07285714</v>
      </c>
      <c r="G110" s="96">
        <f>MIN($C$38,$C$50,$C$62,$C$74,$C$86)</f>
        <v>228.03399999999999</v>
      </c>
      <c r="H110" s="96">
        <f>MAX($C$38,$C$50,$C$62,$C$74,$C$86)</f>
        <v>240.36799999999999</v>
      </c>
      <c r="I110" s="94">
        <f t="shared" si="9"/>
        <v>36.52985713999999</v>
      </c>
      <c r="J110" s="94">
        <f t="shared" si="10"/>
        <v>63.961142859999995</v>
      </c>
      <c r="K110" s="94">
        <f t="shared" si="11"/>
        <v>12.334000000000003</v>
      </c>
    </row>
    <row r="111" spans="1:11" x14ac:dyDescent="0.25">
      <c r="A111" t="s">
        <v>361</v>
      </c>
    </row>
    <row r="112" spans="1:11" x14ac:dyDescent="0.25">
      <c r="A112" t="s">
        <v>394</v>
      </c>
    </row>
    <row r="114" spans="1:6" x14ac:dyDescent="0.25">
      <c r="A114" s="5"/>
      <c r="B114" s="6" t="s">
        <v>0</v>
      </c>
      <c r="F114" s="10"/>
    </row>
    <row r="115" spans="1:6" x14ac:dyDescent="0.25">
      <c r="A115" s="3">
        <v>61</v>
      </c>
      <c r="B115">
        <v>0</v>
      </c>
      <c r="F115" s="10"/>
    </row>
    <row r="116" spans="1:6" x14ac:dyDescent="0.25">
      <c r="A116" s="3">
        <v>61</v>
      </c>
      <c r="B116">
        <v>1</v>
      </c>
      <c r="F116" s="10"/>
    </row>
    <row r="117" spans="1:6" x14ac:dyDescent="0.25">
      <c r="F117" s="10"/>
    </row>
    <row r="118" spans="1:6" x14ac:dyDescent="0.25">
      <c r="F118" s="10"/>
    </row>
    <row r="119" spans="1:6" x14ac:dyDescent="0.25">
      <c r="A119" s="2"/>
      <c r="F119" s="10"/>
    </row>
    <row r="120" spans="1:6" x14ac:dyDescent="0.25">
      <c r="A120" s="34"/>
      <c r="F120" s="10"/>
    </row>
    <row r="121" spans="1:6" x14ac:dyDescent="0.25">
      <c r="A121" s="34"/>
      <c r="F121" s="10"/>
    </row>
    <row r="122" spans="1:6" x14ac:dyDescent="0.25">
      <c r="F122" s="10"/>
    </row>
    <row r="123" spans="1:6" x14ac:dyDescent="0.25">
      <c r="F123" s="18"/>
    </row>
  </sheetData>
  <phoneticPr fontId="0" type="noConversion"/>
  <hyperlinks>
    <hyperlink ref="A3" location="Contents!B4" display="Return to Contents"/>
  </hyperlinks>
  <pageMargins left="0.75" right="0.75" top="1" bottom="1" header="0.5" footer="0.5"/>
  <pageSetup scale="65" fitToHeight="2" orientation="landscape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M84"/>
  <sheetViews>
    <sheetView workbookViewId="0"/>
  </sheetViews>
  <sheetFormatPr defaultRowHeight="12.5" x14ac:dyDescent="0.25"/>
  <sheetData>
    <row r="2" spans="1:1" ht="15.5" x14ac:dyDescent="0.35">
      <c r="A2" s="63" t="s">
        <v>360</v>
      </c>
    </row>
    <row r="3" spans="1:1" x14ac:dyDescent="0.25">
      <c r="A3" s="29" t="s">
        <v>32</v>
      </c>
    </row>
    <row r="25" spans="2:13" x14ac:dyDescent="0.25">
      <c r="D25" s="219" t="s">
        <v>127</v>
      </c>
      <c r="E25" s="219"/>
      <c r="F25" s="219"/>
      <c r="G25" s="219"/>
      <c r="H25" s="219"/>
      <c r="I25" s="47"/>
      <c r="J25" s="219" t="s">
        <v>131</v>
      </c>
      <c r="K25" s="219"/>
      <c r="L25" s="219"/>
      <c r="M25" s="219"/>
    </row>
    <row r="26" spans="2:13" x14ac:dyDescent="0.25">
      <c r="B26" s="12"/>
      <c r="C26" s="12"/>
      <c r="D26" s="127">
        <v>2014</v>
      </c>
      <c r="E26" s="127">
        <v>2015</v>
      </c>
      <c r="F26" s="127">
        <v>2016</v>
      </c>
      <c r="G26" s="127">
        <v>2017</v>
      </c>
      <c r="H26" s="127">
        <v>2018</v>
      </c>
      <c r="I26" s="51"/>
      <c r="J26" s="127">
        <v>2015</v>
      </c>
      <c r="K26" s="127">
        <v>2016</v>
      </c>
      <c r="L26" s="127">
        <v>2017</v>
      </c>
      <c r="M26" s="127">
        <v>2018</v>
      </c>
    </row>
    <row r="27" spans="2:13" x14ac:dyDescent="0.25">
      <c r="C27" s="14" t="s">
        <v>128</v>
      </c>
      <c r="D27" s="23">
        <v>22.317759112000001</v>
      </c>
      <c r="E27" s="23">
        <v>26.338000428000001</v>
      </c>
      <c r="F27" s="23">
        <v>27.426647222</v>
      </c>
      <c r="G27" s="23">
        <v>26.079596575</v>
      </c>
      <c r="H27" s="23">
        <v>26.865869588999999</v>
      </c>
      <c r="I27" s="15"/>
      <c r="J27" s="7">
        <f t="shared" ref="J27:M31" si="0">E27-D27</f>
        <v>4.0202413159999999</v>
      </c>
      <c r="K27" s="7">
        <f t="shared" si="0"/>
        <v>1.0886467939999989</v>
      </c>
      <c r="L27" s="7">
        <f t="shared" si="0"/>
        <v>-1.3470506469999997</v>
      </c>
      <c r="M27" s="7">
        <f t="shared" si="0"/>
        <v>0.78627301399999894</v>
      </c>
    </row>
    <row r="28" spans="2:13" x14ac:dyDescent="0.25">
      <c r="C28" s="14" t="s">
        <v>129</v>
      </c>
      <c r="D28" s="23">
        <v>20.948038356000001</v>
      </c>
      <c r="E28" s="23">
        <v>20.642698630000002</v>
      </c>
      <c r="F28" s="23">
        <v>20.994899371999999</v>
      </c>
      <c r="G28" s="23">
        <v>21.159688300999999</v>
      </c>
      <c r="H28" s="23">
        <v>21.660697424999999</v>
      </c>
      <c r="I28" s="15"/>
      <c r="J28" s="7">
        <f t="shared" si="0"/>
        <v>-0.3053397259999997</v>
      </c>
      <c r="K28" s="7">
        <f t="shared" si="0"/>
        <v>0.35220074199999729</v>
      </c>
      <c r="L28" s="7">
        <f t="shared" si="0"/>
        <v>0.16478892900000019</v>
      </c>
      <c r="M28" s="7">
        <f t="shared" si="0"/>
        <v>0.50100912399999942</v>
      </c>
    </row>
    <row r="29" spans="2:13" x14ac:dyDescent="0.25">
      <c r="C29" s="14" t="s">
        <v>130</v>
      </c>
      <c r="D29" s="23">
        <v>23.434978081899999</v>
      </c>
      <c r="E29" s="23">
        <v>21.393027396900003</v>
      </c>
      <c r="F29" s="23">
        <v>20.443178689</v>
      </c>
      <c r="G29" s="23">
        <v>21.108809304200001</v>
      </c>
      <c r="H29" s="23">
        <v>21.4438769894</v>
      </c>
      <c r="I29" s="15"/>
      <c r="J29" s="7">
        <f t="shared" si="0"/>
        <v>-2.0419506849999962</v>
      </c>
      <c r="K29" s="7">
        <f t="shared" si="0"/>
        <v>-0.94984870790000286</v>
      </c>
      <c r="L29" s="7">
        <f t="shared" si="0"/>
        <v>0.66563061520000133</v>
      </c>
      <c r="M29" s="7">
        <f t="shared" si="0"/>
        <v>0.33506768519999852</v>
      </c>
    </row>
    <row r="30" spans="2:13" x14ac:dyDescent="0.25">
      <c r="C30" s="14" t="s">
        <v>11</v>
      </c>
      <c r="D30" s="23">
        <f>D31-SUM(D27:D29)</f>
        <v>6.1576794531000019</v>
      </c>
      <c r="E30" s="23">
        <f>E31-SUM(E27:E29)</f>
        <v>6.2797698630999861</v>
      </c>
      <c r="F30" s="23">
        <f>F31-SUM(F27:F29)</f>
        <v>6.215751240000003</v>
      </c>
      <c r="G30" s="23">
        <f>G31-SUM(G27:G29)</f>
        <v>6.3351615107999919</v>
      </c>
      <c r="H30" s="23">
        <f>H31-SUM(H27:H29)</f>
        <v>6.7516459416000032</v>
      </c>
      <c r="I30" s="15"/>
      <c r="J30" s="7">
        <f t="shared" si="0"/>
        <v>0.12209040999998422</v>
      </c>
      <c r="K30" s="7">
        <f t="shared" si="0"/>
        <v>-6.4018623099983074E-2</v>
      </c>
      <c r="L30" s="7">
        <f t="shared" si="0"/>
        <v>0.11941027079998889</v>
      </c>
      <c r="M30" s="7">
        <f t="shared" si="0"/>
        <v>0.4164844308000113</v>
      </c>
    </row>
    <row r="31" spans="2:13" x14ac:dyDescent="0.25">
      <c r="B31" s="12"/>
      <c r="C31" s="89" t="s">
        <v>98</v>
      </c>
      <c r="D31" s="98">
        <v>72.858455003000003</v>
      </c>
      <c r="E31" s="98">
        <v>74.653496317999995</v>
      </c>
      <c r="F31" s="98">
        <v>75.080476523000002</v>
      </c>
      <c r="G31" s="98">
        <v>74.683255690999999</v>
      </c>
      <c r="H31" s="98">
        <v>76.722089944999993</v>
      </c>
      <c r="I31" s="95"/>
      <c r="J31" s="85">
        <f t="shared" si="0"/>
        <v>1.7950413149999918</v>
      </c>
      <c r="K31" s="85">
        <f t="shared" si="0"/>
        <v>0.42698020500000666</v>
      </c>
      <c r="L31" s="85">
        <f t="shared" si="0"/>
        <v>-0.39722083200000213</v>
      </c>
      <c r="M31" s="85">
        <f t="shared" si="0"/>
        <v>2.038834253999994</v>
      </c>
    </row>
    <row r="32" spans="2:13" x14ac:dyDescent="0.25">
      <c r="B32" t="s">
        <v>361</v>
      </c>
      <c r="E32" s="14"/>
      <c r="J32" s="14"/>
      <c r="K32" s="35"/>
      <c r="L32" s="35"/>
      <c r="M32" s="35"/>
    </row>
    <row r="33" spans="2:7" x14ac:dyDescent="0.25">
      <c r="D33" s="14"/>
      <c r="E33" s="17"/>
      <c r="F33" s="17"/>
      <c r="G33" s="17"/>
    </row>
    <row r="35" spans="2:7" x14ac:dyDescent="0.25">
      <c r="B35" s="209" t="s">
        <v>126</v>
      </c>
      <c r="C35" s="209"/>
      <c r="D35" s="209"/>
    </row>
    <row r="36" spans="2:7" x14ac:dyDescent="0.25">
      <c r="B36" s="6"/>
      <c r="C36" s="57" t="s">
        <v>123</v>
      </c>
      <c r="D36" s="57" t="s">
        <v>0</v>
      </c>
    </row>
    <row r="37" spans="2:7" x14ac:dyDescent="0.25">
      <c r="B37" s="2">
        <v>42005</v>
      </c>
      <c r="C37" s="133">
        <v>100.41003318999999</v>
      </c>
      <c r="D37" s="133" t="e">
        <v>#N/A</v>
      </c>
    </row>
    <row r="38" spans="2:7" x14ac:dyDescent="0.25">
      <c r="B38" s="2">
        <v>42036</v>
      </c>
      <c r="C38" s="134">
        <v>104.44425864999999</v>
      </c>
      <c r="D38" s="134" t="e">
        <v>#N/A</v>
      </c>
    </row>
    <row r="39" spans="2:7" x14ac:dyDescent="0.25">
      <c r="B39" s="2">
        <v>42064</v>
      </c>
      <c r="C39" s="134">
        <v>83.604644449000006</v>
      </c>
      <c r="D39" s="134" t="e">
        <v>#N/A</v>
      </c>
    </row>
    <row r="40" spans="2:7" x14ac:dyDescent="0.25">
      <c r="B40" s="2">
        <v>42095</v>
      </c>
      <c r="C40" s="134">
        <v>66.952332670000004</v>
      </c>
      <c r="D40" s="134" t="e">
        <v>#N/A</v>
      </c>
    </row>
    <row r="41" spans="2:7" x14ac:dyDescent="0.25">
      <c r="B41" s="2">
        <v>42125</v>
      </c>
      <c r="C41" s="134">
        <v>59.977733190999999</v>
      </c>
      <c r="D41" s="134" t="e">
        <v>#N/A</v>
      </c>
    </row>
    <row r="42" spans="2:7" x14ac:dyDescent="0.25">
      <c r="B42" s="2">
        <v>42156</v>
      </c>
      <c r="C42" s="134">
        <v>63.382722637000001</v>
      </c>
      <c r="D42" s="134" t="e">
        <v>#N/A</v>
      </c>
    </row>
    <row r="43" spans="2:7" x14ac:dyDescent="0.25">
      <c r="B43" s="2">
        <v>42186</v>
      </c>
      <c r="C43" s="134">
        <v>66.729903965000005</v>
      </c>
      <c r="D43" s="134" t="e">
        <v>#N/A</v>
      </c>
    </row>
    <row r="44" spans="2:7" x14ac:dyDescent="0.25">
      <c r="B44" s="2">
        <v>42217</v>
      </c>
      <c r="C44" s="134">
        <v>66.232763872000007</v>
      </c>
      <c r="D44" s="134" t="e">
        <v>#N/A</v>
      </c>
    </row>
    <row r="45" spans="2:7" x14ac:dyDescent="0.25">
      <c r="B45" s="2">
        <v>42248</v>
      </c>
      <c r="C45" s="134">
        <v>63.416961596999997</v>
      </c>
      <c r="D45" s="134" t="e">
        <v>#N/A</v>
      </c>
    </row>
    <row r="46" spans="2:7" x14ac:dyDescent="0.25">
      <c r="B46" s="2">
        <v>42278</v>
      </c>
      <c r="C46" s="134">
        <v>64.126605358000006</v>
      </c>
      <c r="D46" s="134" t="e">
        <v>#N/A</v>
      </c>
    </row>
    <row r="47" spans="2:7" x14ac:dyDescent="0.25">
      <c r="B47" s="2">
        <v>42309</v>
      </c>
      <c r="C47" s="134">
        <v>74.995261769999999</v>
      </c>
      <c r="D47" s="134" t="e">
        <v>#N/A</v>
      </c>
    </row>
    <row r="48" spans="2:7" x14ac:dyDescent="0.25">
      <c r="B48" s="2">
        <v>42339</v>
      </c>
      <c r="C48" s="134">
        <v>83.488269318999997</v>
      </c>
      <c r="D48" s="134" t="e">
        <v>#N/A</v>
      </c>
    </row>
    <row r="49" spans="2:4" x14ac:dyDescent="0.25">
      <c r="B49" s="2">
        <v>42370</v>
      </c>
      <c r="C49" s="134">
        <v>99.946452519000005</v>
      </c>
      <c r="D49" s="134" t="e">
        <v>#N/A</v>
      </c>
    </row>
    <row r="50" spans="2:4" x14ac:dyDescent="0.25">
      <c r="B50" s="2">
        <v>42401</v>
      </c>
      <c r="C50" s="134">
        <v>91.681842450000005</v>
      </c>
      <c r="D50" s="134" t="e">
        <v>#N/A</v>
      </c>
    </row>
    <row r="51" spans="2:4" x14ac:dyDescent="0.25">
      <c r="B51" s="2">
        <v>42430</v>
      </c>
      <c r="C51" s="134">
        <v>76.219419647999999</v>
      </c>
      <c r="D51" s="134" t="e">
        <v>#N/A</v>
      </c>
    </row>
    <row r="52" spans="2:4" x14ac:dyDescent="0.25">
      <c r="B52" s="2">
        <v>42461</v>
      </c>
      <c r="C52" s="134">
        <v>69.671423236999999</v>
      </c>
      <c r="D52" s="134" t="e">
        <v>#N/A</v>
      </c>
    </row>
    <row r="53" spans="2:4" x14ac:dyDescent="0.25">
      <c r="B53" s="2">
        <v>42491</v>
      </c>
      <c r="C53" s="134">
        <v>63.641381094000003</v>
      </c>
      <c r="D53" s="134" t="e">
        <v>#N/A</v>
      </c>
    </row>
    <row r="54" spans="2:4" x14ac:dyDescent="0.25">
      <c r="B54" s="2">
        <v>42522</v>
      </c>
      <c r="C54" s="134">
        <v>66.854529630000002</v>
      </c>
      <c r="D54" s="134" t="e">
        <v>#N/A</v>
      </c>
    </row>
    <row r="55" spans="2:4" x14ac:dyDescent="0.25">
      <c r="B55" s="2">
        <v>42552</v>
      </c>
      <c r="C55" s="134">
        <v>70.643240517999999</v>
      </c>
      <c r="D55" s="134" t="e">
        <v>#N/A</v>
      </c>
    </row>
    <row r="56" spans="2:4" x14ac:dyDescent="0.25">
      <c r="B56" s="2">
        <v>42583</v>
      </c>
      <c r="C56" s="134">
        <v>71.439169939999999</v>
      </c>
      <c r="D56" s="134" t="e">
        <v>#N/A</v>
      </c>
    </row>
    <row r="57" spans="2:4" x14ac:dyDescent="0.25">
      <c r="B57" s="2">
        <v>42614</v>
      </c>
      <c r="C57" s="134">
        <v>65.039954296999994</v>
      </c>
      <c r="D57" s="134" t="e">
        <v>#N/A</v>
      </c>
    </row>
    <row r="58" spans="2:4" x14ac:dyDescent="0.25">
      <c r="B58" s="2">
        <v>42644</v>
      </c>
      <c r="C58" s="134">
        <v>62.130269679999998</v>
      </c>
      <c r="D58" s="134" t="e">
        <v>#N/A</v>
      </c>
    </row>
    <row r="59" spans="2:4" x14ac:dyDescent="0.25">
      <c r="B59" s="2">
        <v>42675</v>
      </c>
      <c r="C59" s="134">
        <v>72.063321729999998</v>
      </c>
      <c r="D59" s="134" t="e">
        <v>#N/A</v>
      </c>
    </row>
    <row r="60" spans="2:4" x14ac:dyDescent="0.25">
      <c r="B60" s="2">
        <v>42705</v>
      </c>
      <c r="C60" s="134">
        <v>91.844715300000004</v>
      </c>
      <c r="D60" s="134" t="e">
        <v>#N/A</v>
      </c>
    </row>
    <row r="61" spans="2:4" x14ac:dyDescent="0.25">
      <c r="B61" s="2">
        <v>42736</v>
      </c>
      <c r="C61" s="134">
        <v>93.137118299999997</v>
      </c>
      <c r="D61" s="134">
        <v>93.137118299999997</v>
      </c>
    </row>
    <row r="62" spans="2:4" x14ac:dyDescent="0.25">
      <c r="B62" s="2">
        <v>42767</v>
      </c>
      <c r="C62" s="134" t="e">
        <v>#N/A</v>
      </c>
      <c r="D62" s="134">
        <v>94.974149999999995</v>
      </c>
    </row>
    <row r="63" spans="2:4" x14ac:dyDescent="0.25">
      <c r="B63" s="2">
        <v>42795</v>
      </c>
      <c r="C63" s="134" t="e">
        <v>#N/A</v>
      </c>
      <c r="D63" s="134">
        <v>80.661010000000005</v>
      </c>
    </row>
    <row r="64" spans="2:4" x14ac:dyDescent="0.25">
      <c r="B64" s="2">
        <v>42826</v>
      </c>
      <c r="C64" s="134" t="e">
        <v>#N/A</v>
      </c>
      <c r="D64" s="134">
        <v>68.803929999999994</v>
      </c>
    </row>
    <row r="65" spans="2:4" x14ac:dyDescent="0.25">
      <c r="B65" s="2">
        <v>42856</v>
      </c>
      <c r="C65" s="134" t="e">
        <v>#N/A</v>
      </c>
      <c r="D65" s="134">
        <v>62.862130000000001</v>
      </c>
    </row>
    <row r="66" spans="2:4" x14ac:dyDescent="0.25">
      <c r="B66" s="2">
        <v>42887</v>
      </c>
      <c r="C66" s="134" t="e">
        <v>#N/A</v>
      </c>
      <c r="D66" s="134">
        <v>64.960009999999997</v>
      </c>
    </row>
    <row r="67" spans="2:4" x14ac:dyDescent="0.25">
      <c r="B67" s="2">
        <v>42917</v>
      </c>
      <c r="C67" s="134" t="e">
        <v>#N/A</v>
      </c>
      <c r="D67" s="134">
        <v>67.954329999999999</v>
      </c>
    </row>
    <row r="68" spans="2:4" x14ac:dyDescent="0.25">
      <c r="B68" s="2">
        <v>42948</v>
      </c>
      <c r="C68" s="134" t="e">
        <v>#N/A</v>
      </c>
      <c r="D68" s="134">
        <v>68.382329999999996</v>
      </c>
    </row>
    <row r="69" spans="2:4" x14ac:dyDescent="0.25">
      <c r="B69" s="2">
        <v>42979</v>
      </c>
      <c r="C69" s="134" t="e">
        <v>#N/A</v>
      </c>
      <c r="D69" s="134">
        <v>63.717280000000002</v>
      </c>
    </row>
    <row r="70" spans="2:4" x14ac:dyDescent="0.25">
      <c r="B70" s="2">
        <v>43009</v>
      </c>
      <c r="C70" s="134" t="e">
        <v>#N/A</v>
      </c>
      <c r="D70" s="134">
        <v>64.323440000000005</v>
      </c>
    </row>
    <row r="71" spans="2:4" x14ac:dyDescent="0.25">
      <c r="B71" s="2">
        <v>43040</v>
      </c>
      <c r="C71" s="134" t="e">
        <v>#N/A</v>
      </c>
      <c r="D71" s="134">
        <v>76.131730000000005</v>
      </c>
    </row>
    <row r="72" spans="2:4" x14ac:dyDescent="0.25">
      <c r="B72" s="2">
        <v>43070</v>
      </c>
      <c r="C72" s="134" t="e">
        <v>#N/A</v>
      </c>
      <c r="D72" s="134">
        <v>91.444919999999996</v>
      </c>
    </row>
    <row r="73" spans="2:4" x14ac:dyDescent="0.25">
      <c r="B73" s="2">
        <v>43101</v>
      </c>
      <c r="C73" s="134" t="e">
        <v>#N/A</v>
      </c>
      <c r="D73" s="134">
        <v>100.82210000000001</v>
      </c>
    </row>
    <row r="74" spans="2:4" x14ac:dyDescent="0.25">
      <c r="B74" s="2">
        <v>43132</v>
      </c>
      <c r="C74" s="134" t="e">
        <v>#N/A</v>
      </c>
      <c r="D74" s="134">
        <v>96.249009999999998</v>
      </c>
    </row>
    <row r="75" spans="2:4" x14ac:dyDescent="0.25">
      <c r="B75" s="2">
        <v>43160</v>
      </c>
      <c r="C75" s="134" t="e">
        <v>#N/A</v>
      </c>
      <c r="D75" s="134">
        <v>82.457949999999997</v>
      </c>
    </row>
    <row r="76" spans="2:4" x14ac:dyDescent="0.25">
      <c r="B76" s="2">
        <v>43191</v>
      </c>
      <c r="C76" s="134" t="e">
        <v>#N/A</v>
      </c>
      <c r="D76" s="134">
        <v>70.536019999999994</v>
      </c>
    </row>
    <row r="77" spans="2:4" x14ac:dyDescent="0.25">
      <c r="B77" s="2">
        <v>43221</v>
      </c>
      <c r="C77" s="134" t="e">
        <v>#N/A</v>
      </c>
      <c r="D77" s="134">
        <v>64.418450000000007</v>
      </c>
    </row>
    <row r="78" spans="2:4" x14ac:dyDescent="0.25">
      <c r="B78" s="2">
        <v>43252</v>
      </c>
      <c r="C78" s="134" t="e">
        <v>#N/A</v>
      </c>
      <c r="D78" s="134">
        <v>66.428039999999996</v>
      </c>
    </row>
    <row r="79" spans="2:4" x14ac:dyDescent="0.25">
      <c r="B79" s="2">
        <v>43282</v>
      </c>
      <c r="C79" s="134" t="e">
        <v>#N/A</v>
      </c>
      <c r="D79" s="134">
        <v>69.673029999999997</v>
      </c>
    </row>
    <row r="80" spans="2:4" x14ac:dyDescent="0.25">
      <c r="B80" s="2">
        <v>43313</v>
      </c>
      <c r="C80" s="134" t="e">
        <v>#N/A</v>
      </c>
      <c r="D80" s="134">
        <v>70.210319999999996</v>
      </c>
    </row>
    <row r="81" spans="2:4" x14ac:dyDescent="0.25">
      <c r="B81" s="2">
        <v>43344</v>
      </c>
      <c r="C81" s="134" t="e">
        <v>#N/A</v>
      </c>
      <c r="D81" s="134">
        <v>65.239890000000003</v>
      </c>
    </row>
    <row r="82" spans="2:4" x14ac:dyDescent="0.25">
      <c r="B82" s="2">
        <v>43374</v>
      </c>
      <c r="C82" s="134" t="e">
        <v>#N/A</v>
      </c>
      <c r="D82" s="134">
        <v>65.666719999999998</v>
      </c>
    </row>
    <row r="83" spans="2:4" x14ac:dyDescent="0.25">
      <c r="B83" s="2">
        <v>43405</v>
      </c>
      <c r="C83" s="134" t="e">
        <v>#N/A</v>
      </c>
      <c r="D83" s="134">
        <v>77.410259999999994</v>
      </c>
    </row>
    <row r="84" spans="2:4" x14ac:dyDescent="0.25">
      <c r="B84" s="84">
        <v>43435</v>
      </c>
      <c r="C84" s="98" t="e">
        <v>#N/A</v>
      </c>
      <c r="D84" s="98">
        <v>92.563180000000003</v>
      </c>
    </row>
  </sheetData>
  <mergeCells count="3">
    <mergeCell ref="D25:H25"/>
    <mergeCell ref="B35:D35"/>
    <mergeCell ref="J25:M25"/>
  </mergeCells>
  <phoneticPr fontId="7" type="noConversion"/>
  <conditionalFormatting sqref="C37:D84">
    <cfRule type="expression" dxfId="11" priority="2" stopIfTrue="1">
      <formula>ISNA(C37)</formula>
    </cfRule>
  </conditionalFormatting>
  <conditionalFormatting sqref="C37:D84">
    <cfRule type="expression" dxfId="10" priority="1" stopIfTrue="1">
      <formula>ISNA(C37)</formula>
    </cfRule>
  </conditionalFormatting>
  <hyperlinks>
    <hyperlink ref="A3" location="Contents!B4" display="Return to Contents"/>
  </hyperlinks>
  <pageMargins left="0.75" right="0.75" top="1" bottom="1" header="0.5" footer="0.5"/>
  <pageSetup orientation="landscape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M82"/>
  <sheetViews>
    <sheetView workbookViewId="0"/>
  </sheetViews>
  <sheetFormatPr defaultRowHeight="12.5" x14ac:dyDescent="0.25"/>
  <sheetData>
    <row r="2" spans="1:1" ht="15.5" x14ac:dyDescent="0.35">
      <c r="A2" s="63" t="s">
        <v>360</v>
      </c>
    </row>
    <row r="3" spans="1:1" x14ac:dyDescent="0.25">
      <c r="A3" s="29" t="s">
        <v>32</v>
      </c>
    </row>
    <row r="25" spans="1:13" x14ac:dyDescent="0.25">
      <c r="D25" s="219" t="s">
        <v>157</v>
      </c>
      <c r="E25" s="219"/>
      <c r="F25" s="219"/>
      <c r="G25" s="219"/>
      <c r="H25" s="219"/>
      <c r="I25" s="47"/>
      <c r="J25" s="219" t="s">
        <v>158</v>
      </c>
      <c r="K25" s="219"/>
      <c r="L25" s="219"/>
      <c r="M25" s="219"/>
    </row>
    <row r="26" spans="1:13" x14ac:dyDescent="0.25">
      <c r="A26" s="12"/>
      <c r="B26" s="12"/>
      <c r="C26" s="12"/>
      <c r="D26" s="127">
        <v>2014</v>
      </c>
      <c r="E26" s="127">
        <v>2015</v>
      </c>
      <c r="F26" s="127">
        <v>2016</v>
      </c>
      <c r="G26" s="127">
        <v>2017</v>
      </c>
      <c r="H26" s="127">
        <v>2018</v>
      </c>
      <c r="I26" s="51"/>
      <c r="J26" s="127">
        <v>2015</v>
      </c>
      <c r="K26" s="127">
        <v>2016</v>
      </c>
      <c r="L26" s="127">
        <v>2017</v>
      </c>
      <c r="M26" s="127">
        <v>2018</v>
      </c>
    </row>
    <row r="27" spans="1:13" x14ac:dyDescent="0.25">
      <c r="C27" s="14" t="s">
        <v>154</v>
      </c>
      <c r="D27" s="23">
        <v>3.4347345397</v>
      </c>
      <c r="E27" s="23">
        <v>3.5295784575</v>
      </c>
      <c r="F27" s="23">
        <v>3.348185</v>
      </c>
      <c r="G27" s="23">
        <v>3.2782761781</v>
      </c>
      <c r="H27" s="23">
        <v>3.2782761781</v>
      </c>
      <c r="I27" s="15"/>
      <c r="J27" s="7">
        <f t="shared" ref="J27:M29" si="0">E27-D27</f>
        <v>9.484391780000001E-2</v>
      </c>
      <c r="K27" s="7">
        <f t="shared" si="0"/>
        <v>-0.18139345750000002</v>
      </c>
      <c r="L27" s="7">
        <f t="shared" si="0"/>
        <v>-6.9908821899999918E-2</v>
      </c>
      <c r="M27" s="7">
        <f t="shared" si="0"/>
        <v>0</v>
      </c>
    </row>
    <row r="28" spans="1:13" x14ac:dyDescent="0.25">
      <c r="C28" s="14" t="s">
        <v>156</v>
      </c>
      <c r="D28" s="23">
        <v>71.901576523749995</v>
      </c>
      <c r="E28" s="23">
        <v>75.24558544397</v>
      </c>
      <c r="F28" s="23">
        <v>74.033877667070001</v>
      </c>
      <c r="G28" s="23">
        <v>75.788586886190004</v>
      </c>
      <c r="H28" s="23">
        <v>80.398135766030009</v>
      </c>
      <c r="I28" s="15"/>
      <c r="J28" s="7">
        <f t="shared" si="0"/>
        <v>3.3440089202200056</v>
      </c>
      <c r="K28" s="7">
        <f t="shared" si="0"/>
        <v>-1.2117077768999991</v>
      </c>
      <c r="L28" s="7">
        <f t="shared" si="0"/>
        <v>1.7547092191200022</v>
      </c>
      <c r="M28" s="7">
        <f t="shared" si="0"/>
        <v>4.6095488798400055</v>
      </c>
    </row>
    <row r="29" spans="1:13" x14ac:dyDescent="0.25">
      <c r="A29" s="12"/>
      <c r="B29" s="12"/>
      <c r="C29" s="89" t="s">
        <v>155</v>
      </c>
      <c r="D29" s="98">
        <v>3.2359907314999998</v>
      </c>
      <c r="E29" s="98">
        <v>2.5604960384000002</v>
      </c>
      <c r="F29" s="98">
        <v>1.8171688257</v>
      </c>
      <c r="G29" s="98">
        <v>0.51082380630000002</v>
      </c>
      <c r="H29" s="98">
        <v>-1.0501675402999999</v>
      </c>
      <c r="I29" s="95"/>
      <c r="J29" s="85">
        <f t="shared" si="0"/>
        <v>-0.67549469309999965</v>
      </c>
      <c r="K29" s="85">
        <f t="shared" si="0"/>
        <v>-0.74332721270000013</v>
      </c>
      <c r="L29" s="85">
        <f t="shared" si="0"/>
        <v>-1.3063450194000001</v>
      </c>
      <c r="M29" s="85">
        <f t="shared" si="0"/>
        <v>-1.5609913465999998</v>
      </c>
    </row>
    <row r="30" spans="1:13" x14ac:dyDescent="0.25">
      <c r="B30" t="s">
        <v>361</v>
      </c>
      <c r="E30" s="14"/>
      <c r="J30" s="14"/>
      <c r="K30" s="35"/>
      <c r="L30" s="35"/>
      <c r="M30" s="35"/>
    </row>
    <row r="31" spans="1:13" x14ac:dyDescent="0.25">
      <c r="D31" s="14"/>
      <c r="E31" s="17"/>
      <c r="F31" s="17"/>
      <c r="G31" s="17"/>
    </row>
    <row r="33" spans="2:4" x14ac:dyDescent="0.25">
      <c r="C33" s="100" t="s">
        <v>159</v>
      </c>
      <c r="D33" s="30"/>
    </row>
    <row r="34" spans="2:4" x14ac:dyDescent="0.25">
      <c r="B34" s="6"/>
      <c r="C34" s="57" t="s">
        <v>123</v>
      </c>
      <c r="D34" s="57" t="s">
        <v>0</v>
      </c>
    </row>
    <row r="35" spans="2:4" x14ac:dyDescent="0.25">
      <c r="B35" s="2">
        <v>42005</v>
      </c>
      <c r="C35" s="133">
        <v>77.138884871000002</v>
      </c>
      <c r="D35" s="133" t="e">
        <v>#N/A</v>
      </c>
    </row>
    <row r="36" spans="2:4" x14ac:dyDescent="0.25">
      <c r="B36" s="2">
        <v>42036</v>
      </c>
      <c r="C36" s="134">
        <v>78.307429607000003</v>
      </c>
      <c r="D36" s="134" t="e">
        <v>#N/A</v>
      </c>
    </row>
    <row r="37" spans="2:4" x14ac:dyDescent="0.25">
      <c r="B37" s="2">
        <v>42064</v>
      </c>
      <c r="C37" s="134">
        <v>78.684204805999997</v>
      </c>
      <c r="D37" s="134" t="e">
        <v>#N/A</v>
      </c>
    </row>
    <row r="38" spans="2:4" x14ac:dyDescent="0.25">
      <c r="B38" s="2">
        <v>42095</v>
      </c>
      <c r="C38" s="134">
        <v>79.712402166999993</v>
      </c>
      <c r="D38" s="134" t="e">
        <v>#N/A</v>
      </c>
    </row>
    <row r="39" spans="2:4" x14ac:dyDescent="0.25">
      <c r="B39" s="2">
        <v>42125</v>
      </c>
      <c r="C39" s="134">
        <v>78.848494097</v>
      </c>
      <c r="D39" s="134" t="e">
        <v>#N/A</v>
      </c>
    </row>
    <row r="40" spans="2:4" x14ac:dyDescent="0.25">
      <c r="B40" s="2">
        <v>42156</v>
      </c>
      <c r="C40" s="134">
        <v>78.948249532999995</v>
      </c>
      <c r="D40" s="134" t="e">
        <v>#N/A</v>
      </c>
    </row>
    <row r="41" spans="2:4" x14ac:dyDescent="0.25">
      <c r="B41" s="2">
        <v>42186</v>
      </c>
      <c r="C41" s="134">
        <v>78.961244968000003</v>
      </c>
      <c r="D41" s="134" t="e">
        <v>#N/A</v>
      </c>
    </row>
    <row r="42" spans="2:4" x14ac:dyDescent="0.25">
      <c r="B42" s="2">
        <v>42217</v>
      </c>
      <c r="C42" s="134">
        <v>78.905021871000002</v>
      </c>
      <c r="D42" s="134" t="e">
        <v>#N/A</v>
      </c>
    </row>
    <row r="43" spans="2:4" x14ac:dyDescent="0.25">
      <c r="B43" s="2">
        <v>42248</v>
      </c>
      <c r="C43" s="134">
        <v>79.667475033000002</v>
      </c>
      <c r="D43" s="134" t="e">
        <v>#N/A</v>
      </c>
    </row>
    <row r="44" spans="2:4" x14ac:dyDescent="0.25">
      <c r="B44" s="2">
        <v>42278</v>
      </c>
      <c r="C44" s="134">
        <v>78.755342386999999</v>
      </c>
      <c r="D44" s="134" t="e">
        <v>#N/A</v>
      </c>
    </row>
    <row r="45" spans="2:4" x14ac:dyDescent="0.25">
      <c r="B45" s="2">
        <v>42309</v>
      </c>
      <c r="C45" s="134">
        <v>78.737742299999994</v>
      </c>
      <c r="D45" s="134" t="e">
        <v>#N/A</v>
      </c>
    </row>
    <row r="46" spans="2:4" x14ac:dyDescent="0.25">
      <c r="B46" s="2">
        <v>42339</v>
      </c>
      <c r="C46" s="134">
        <v>78.653604548000004</v>
      </c>
      <c r="D46" s="134" t="e">
        <v>#N/A</v>
      </c>
    </row>
    <row r="47" spans="2:4" x14ac:dyDescent="0.25">
      <c r="B47" s="2">
        <v>42370</v>
      </c>
      <c r="C47" s="134">
        <v>78.184862031999998</v>
      </c>
      <c r="D47" s="134" t="e">
        <v>#N/A</v>
      </c>
    </row>
    <row r="48" spans="2:4" x14ac:dyDescent="0.25">
      <c r="B48" s="2">
        <v>42401</v>
      </c>
      <c r="C48" s="134">
        <v>79.433360483000001</v>
      </c>
      <c r="D48" s="134" t="e">
        <v>#N/A</v>
      </c>
    </row>
    <row r="49" spans="2:4" x14ac:dyDescent="0.25">
      <c r="B49" s="2">
        <v>42430</v>
      </c>
      <c r="C49" s="134">
        <v>78.413489999999996</v>
      </c>
      <c r="D49" s="134" t="e">
        <v>#N/A</v>
      </c>
    </row>
    <row r="50" spans="2:4" x14ac:dyDescent="0.25">
      <c r="B50" s="2">
        <v>42461</v>
      </c>
      <c r="C50" s="134">
        <v>77.985209166999994</v>
      </c>
      <c r="D50" s="134" t="e">
        <v>#N/A</v>
      </c>
    </row>
    <row r="51" spans="2:4" x14ac:dyDescent="0.25">
      <c r="B51" s="2">
        <v>42491</v>
      </c>
      <c r="C51" s="134">
        <v>77.758497097000003</v>
      </c>
      <c r="D51" s="134" t="e">
        <v>#N/A</v>
      </c>
    </row>
    <row r="52" spans="2:4" x14ac:dyDescent="0.25">
      <c r="B52" s="2">
        <v>42522</v>
      </c>
      <c r="C52" s="134">
        <v>76.810003933000004</v>
      </c>
      <c r="D52" s="134" t="e">
        <v>#N/A</v>
      </c>
    </row>
    <row r="53" spans="2:4" x14ac:dyDescent="0.25">
      <c r="B53" s="2">
        <v>42552</v>
      </c>
      <c r="C53" s="134">
        <v>76.528089257999994</v>
      </c>
      <c r="D53" s="134" t="e">
        <v>#N/A</v>
      </c>
    </row>
    <row r="54" spans="2:4" x14ac:dyDescent="0.25">
      <c r="B54" s="2">
        <v>42583</v>
      </c>
      <c r="C54" s="134">
        <v>77.209808065000004</v>
      </c>
      <c r="D54" s="134" t="e">
        <v>#N/A</v>
      </c>
    </row>
    <row r="55" spans="2:4" x14ac:dyDescent="0.25">
      <c r="B55" s="2">
        <v>42614</v>
      </c>
      <c r="C55" s="134">
        <v>76.756022133000002</v>
      </c>
      <c r="D55" s="134" t="e">
        <v>#N/A</v>
      </c>
    </row>
    <row r="56" spans="2:4" x14ac:dyDescent="0.25">
      <c r="B56" s="2">
        <v>42644</v>
      </c>
      <c r="C56" s="134">
        <v>75.832430290000005</v>
      </c>
      <c r="D56" s="134" t="e">
        <v>#N/A</v>
      </c>
    </row>
    <row r="57" spans="2:4" x14ac:dyDescent="0.25">
      <c r="B57" s="2">
        <v>42675</v>
      </c>
      <c r="C57" s="134">
        <v>76.995246366999993</v>
      </c>
      <c r="D57" s="134" t="e">
        <v>#N/A</v>
      </c>
    </row>
    <row r="58" spans="2:4" x14ac:dyDescent="0.25">
      <c r="B58" s="2">
        <v>42705</v>
      </c>
      <c r="C58" s="134">
        <v>76.778400000000005</v>
      </c>
      <c r="D58" s="134" t="e">
        <v>#N/A</v>
      </c>
    </row>
    <row r="59" spans="2:4" x14ac:dyDescent="0.25">
      <c r="B59" s="2">
        <v>42736</v>
      </c>
      <c r="C59" s="134">
        <v>76.154250000000005</v>
      </c>
      <c r="D59" s="134">
        <v>76.154250000000005</v>
      </c>
    </row>
    <row r="60" spans="2:4" x14ac:dyDescent="0.25">
      <c r="B60" s="2">
        <v>42767</v>
      </c>
      <c r="C60" s="134" t="e">
        <v>#N/A</v>
      </c>
      <c r="D60" s="134">
        <v>76.884979999999999</v>
      </c>
    </row>
    <row r="61" spans="2:4" x14ac:dyDescent="0.25">
      <c r="B61" s="2">
        <v>42795</v>
      </c>
      <c r="C61" s="134" t="e">
        <v>#N/A</v>
      </c>
      <c r="D61" s="134">
        <v>77.70317</v>
      </c>
    </row>
    <row r="62" spans="2:4" x14ac:dyDescent="0.25">
      <c r="B62" s="2">
        <v>42826</v>
      </c>
      <c r="C62" s="134" t="e">
        <v>#N/A</v>
      </c>
      <c r="D62" s="134">
        <v>77.872829999999993</v>
      </c>
    </row>
    <row r="63" spans="2:4" x14ac:dyDescent="0.25">
      <c r="B63" s="2">
        <v>42856</v>
      </c>
      <c r="C63" s="134" t="e">
        <v>#N/A</v>
      </c>
      <c r="D63" s="134">
        <v>78.358279999999993</v>
      </c>
    </row>
    <row r="64" spans="2:4" x14ac:dyDescent="0.25">
      <c r="B64" s="2">
        <v>42887</v>
      </c>
      <c r="C64" s="134" t="e">
        <v>#N/A</v>
      </c>
      <c r="D64" s="134">
        <v>78.595830000000007</v>
      </c>
    </row>
    <row r="65" spans="2:4" x14ac:dyDescent="0.25">
      <c r="B65" s="2">
        <v>42917</v>
      </c>
      <c r="C65" s="134" t="e">
        <v>#N/A</v>
      </c>
      <c r="D65" s="134">
        <v>79.320250000000001</v>
      </c>
    </row>
    <row r="66" spans="2:4" x14ac:dyDescent="0.25">
      <c r="B66" s="2">
        <v>42948</v>
      </c>
      <c r="C66" s="134" t="e">
        <v>#N/A</v>
      </c>
      <c r="D66" s="134">
        <v>79.982290000000006</v>
      </c>
    </row>
    <row r="67" spans="2:4" x14ac:dyDescent="0.25">
      <c r="B67" s="2">
        <v>42979</v>
      </c>
      <c r="C67" s="134" t="e">
        <v>#N/A</v>
      </c>
      <c r="D67" s="134">
        <v>80.357089999999999</v>
      </c>
    </row>
    <row r="68" spans="2:4" x14ac:dyDescent="0.25">
      <c r="B68" s="2">
        <v>43009</v>
      </c>
      <c r="C68" s="134" t="e">
        <v>#N/A</v>
      </c>
      <c r="D68" s="134">
        <v>80.819050000000004</v>
      </c>
    </row>
    <row r="69" spans="2:4" x14ac:dyDescent="0.25">
      <c r="B69" s="2">
        <v>43040</v>
      </c>
      <c r="C69" s="134" t="e">
        <v>#N/A</v>
      </c>
      <c r="D69" s="134">
        <v>81.173590000000004</v>
      </c>
    </row>
    <row r="70" spans="2:4" x14ac:dyDescent="0.25">
      <c r="B70" s="2">
        <v>43070</v>
      </c>
      <c r="C70" s="134" t="e">
        <v>#N/A</v>
      </c>
      <c r="D70" s="134">
        <v>81.425460000000001</v>
      </c>
    </row>
    <row r="71" spans="2:4" x14ac:dyDescent="0.25">
      <c r="B71" s="2">
        <v>43101</v>
      </c>
      <c r="C71" s="134" t="e">
        <v>#N/A</v>
      </c>
      <c r="D71" s="134">
        <v>81.957369999999997</v>
      </c>
    </row>
    <row r="72" spans="2:4" x14ac:dyDescent="0.25">
      <c r="B72" s="2">
        <v>43132</v>
      </c>
      <c r="C72" s="134" t="e">
        <v>#N/A</v>
      </c>
      <c r="D72" s="134">
        <v>82.583839999999995</v>
      </c>
    </row>
    <row r="73" spans="2:4" x14ac:dyDescent="0.25">
      <c r="B73" s="2">
        <v>43160</v>
      </c>
      <c r="C73" s="134" t="e">
        <v>#N/A</v>
      </c>
      <c r="D73" s="134">
        <v>83.086860000000001</v>
      </c>
    </row>
    <row r="74" spans="2:4" x14ac:dyDescent="0.25">
      <c r="B74" s="2">
        <v>43191</v>
      </c>
      <c r="C74" s="134" t="e">
        <v>#N/A</v>
      </c>
      <c r="D74" s="134">
        <v>83.305459999999997</v>
      </c>
    </row>
    <row r="75" spans="2:4" x14ac:dyDescent="0.25">
      <c r="B75" s="2">
        <v>43221</v>
      </c>
      <c r="C75" s="134" t="e">
        <v>#N/A</v>
      </c>
      <c r="D75" s="134">
        <v>83.476060000000004</v>
      </c>
    </row>
    <row r="76" spans="2:4" x14ac:dyDescent="0.25">
      <c r="B76" s="2">
        <v>43252</v>
      </c>
      <c r="C76" s="134" t="e">
        <v>#N/A</v>
      </c>
      <c r="D76" s="134">
        <v>83.55641</v>
      </c>
    </row>
    <row r="77" spans="2:4" x14ac:dyDescent="0.25">
      <c r="B77" s="2">
        <v>43282</v>
      </c>
      <c r="C77" s="134" t="e">
        <v>#N/A</v>
      </c>
      <c r="D77" s="134">
        <v>83.745369999999994</v>
      </c>
    </row>
    <row r="78" spans="2:4" x14ac:dyDescent="0.25">
      <c r="B78" s="2">
        <v>43313</v>
      </c>
      <c r="C78" s="134" t="e">
        <v>#N/A</v>
      </c>
      <c r="D78" s="134">
        <v>84.062889999999996</v>
      </c>
    </row>
    <row r="79" spans="2:4" x14ac:dyDescent="0.25">
      <c r="B79" s="2">
        <v>43344</v>
      </c>
      <c r="C79" s="134" t="e">
        <v>#N/A</v>
      </c>
      <c r="D79" s="134">
        <v>84.142120000000006</v>
      </c>
    </row>
    <row r="80" spans="2:4" x14ac:dyDescent="0.25">
      <c r="B80" s="2">
        <v>43374</v>
      </c>
      <c r="C80" s="134" t="e">
        <v>#N/A</v>
      </c>
      <c r="D80" s="134">
        <v>84.424880000000002</v>
      </c>
    </row>
    <row r="81" spans="2:4" x14ac:dyDescent="0.25">
      <c r="B81" s="2">
        <v>43405</v>
      </c>
      <c r="C81" s="134" t="e">
        <v>#N/A</v>
      </c>
      <c r="D81" s="134">
        <v>84.725930000000005</v>
      </c>
    </row>
    <row r="82" spans="2:4" x14ac:dyDescent="0.25">
      <c r="B82" s="84">
        <v>43435</v>
      </c>
      <c r="C82" s="98" t="e">
        <v>#N/A</v>
      </c>
      <c r="D82" s="98">
        <v>84.977080000000001</v>
      </c>
    </row>
  </sheetData>
  <mergeCells count="2">
    <mergeCell ref="D25:H25"/>
    <mergeCell ref="J25:M25"/>
  </mergeCells>
  <phoneticPr fontId="7" type="noConversion"/>
  <conditionalFormatting sqref="C35:D82">
    <cfRule type="expression" dxfId="9" priority="2" stopIfTrue="1">
      <formula>ISNA(C35)</formula>
    </cfRule>
  </conditionalFormatting>
  <conditionalFormatting sqref="C35:D82">
    <cfRule type="expression" dxfId="8" priority="1" stopIfTrue="1">
      <formula>ISNA(C35)</formula>
    </cfRule>
  </conditionalFormatting>
  <hyperlinks>
    <hyperlink ref="A3" location="Contents!B4" display="Return to Contents"/>
  </hyperlinks>
  <pageMargins left="0.75" right="0.75" top="1" bottom="1" header="0.5" footer="0.5"/>
  <pageSetup orientation="landscape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2:H118"/>
  <sheetViews>
    <sheetView workbookViewId="0"/>
  </sheetViews>
  <sheetFormatPr defaultRowHeight="12.5" x14ac:dyDescent="0.25"/>
  <cols>
    <col min="1" max="1" width="9.1796875" style="2"/>
  </cols>
  <sheetData>
    <row r="2" spans="1:1" ht="15.5" x14ac:dyDescent="0.35">
      <c r="A2" s="63" t="s">
        <v>360</v>
      </c>
    </row>
    <row r="3" spans="1:1" x14ac:dyDescent="0.25">
      <c r="A3" s="29" t="s">
        <v>32</v>
      </c>
    </row>
    <row r="25" spans="1:8" ht="25.15" customHeight="1" x14ac:dyDescent="0.25">
      <c r="A25" s="21"/>
      <c r="B25" s="220" t="s">
        <v>80</v>
      </c>
      <c r="C25" s="220"/>
      <c r="D25" s="220"/>
      <c r="E25" s="220"/>
      <c r="F25" s="220"/>
      <c r="G25" s="220"/>
    </row>
    <row r="26" spans="1:8" x14ac:dyDescent="0.25">
      <c r="A26" s="21"/>
      <c r="B26" s="60" t="s">
        <v>81</v>
      </c>
      <c r="C26" s="218" t="s">
        <v>391</v>
      </c>
      <c r="D26" s="218"/>
      <c r="E26" s="218"/>
      <c r="F26" s="218"/>
      <c r="G26" s="218"/>
    </row>
    <row r="27" spans="1:8" ht="12.75" customHeight="1" x14ac:dyDescent="0.25">
      <c r="A27" s="5"/>
      <c r="B27" s="57" t="s">
        <v>70</v>
      </c>
      <c r="C27" s="57" t="s">
        <v>13</v>
      </c>
      <c r="D27" s="57" t="s">
        <v>14</v>
      </c>
      <c r="E27" s="58" t="s">
        <v>23</v>
      </c>
      <c r="F27" s="58" t="s">
        <v>16</v>
      </c>
      <c r="G27" s="62" t="s">
        <v>82</v>
      </c>
      <c r="H27" t="s">
        <v>83</v>
      </c>
    </row>
    <row r="28" spans="1:8" x14ac:dyDescent="0.25">
      <c r="A28" s="2">
        <v>40909</v>
      </c>
      <c r="B28" s="59">
        <v>2910.0059999999999</v>
      </c>
      <c r="C28" s="59">
        <f>MIN($B$28,$B$40,$B$52,$B$64,$B$76)</f>
        <v>1924.922</v>
      </c>
      <c r="D28" s="59">
        <f>MAX($B$28,$B$40,$B$52,$B$64,$B$76)</f>
        <v>2949.3049999999998</v>
      </c>
      <c r="E28" s="59">
        <f t="shared" ref="E28:E59" si="0">D28-C28</f>
        <v>1024.3829999999998</v>
      </c>
      <c r="F28" s="59">
        <f>AVERAGE($B$28,$B$40,$B$52,$B$64,$B$76)</f>
        <v>2579.6800000000003</v>
      </c>
      <c r="G28" s="17">
        <f t="shared" ref="G28:G59" si="1">B28/F28-1</f>
        <v>0.12804921540656178</v>
      </c>
    </row>
    <row r="29" spans="1:8" x14ac:dyDescent="0.25">
      <c r="A29" s="2">
        <v>40940</v>
      </c>
      <c r="B29" s="59">
        <v>2448.81</v>
      </c>
      <c r="C29" s="59">
        <f>MIN($B$29,$B$41,$B$53,$B$65,$B$77)</f>
        <v>1199.9870000000001</v>
      </c>
      <c r="D29" s="59">
        <f>MAX($B$29,$B$41,$B$53,$B$65,$B$77)</f>
        <v>2545.605</v>
      </c>
      <c r="E29" s="59">
        <f t="shared" si="0"/>
        <v>1345.6179999999999</v>
      </c>
      <c r="F29" s="59">
        <f>AVERAGE($B$29,$B$41,$B$53,$B$65,$B$77)</f>
        <v>1993.5642</v>
      </c>
      <c r="G29" s="17">
        <f t="shared" si="1"/>
        <v>0.22835773234691903</v>
      </c>
    </row>
    <row r="30" spans="1:8" x14ac:dyDescent="0.25">
      <c r="A30" s="2">
        <v>40969</v>
      </c>
      <c r="B30" s="59">
        <v>2473.1289999999999</v>
      </c>
      <c r="C30" s="59">
        <f>MIN($B$30,$B$42,$B$54,$B$66,$B$78)</f>
        <v>857.31</v>
      </c>
      <c r="D30" s="59">
        <f>MAX($B$30,$B$42,$B$54,$B$66,$B$78)</f>
        <v>2495.6930000000002</v>
      </c>
      <c r="E30" s="59">
        <f t="shared" si="0"/>
        <v>1638.3830000000003</v>
      </c>
      <c r="F30" s="59">
        <f>AVERAGE($B$30,$B$42,$B$54,$B$66,$B$78)</f>
        <v>1805.2222000000002</v>
      </c>
      <c r="G30" s="17">
        <f t="shared" si="1"/>
        <v>0.36998592195464886</v>
      </c>
    </row>
    <row r="31" spans="1:8" x14ac:dyDescent="0.25">
      <c r="A31" s="2">
        <v>41000</v>
      </c>
      <c r="B31" s="59">
        <v>2611.2260000000001</v>
      </c>
      <c r="C31" s="59">
        <f>MIN($B$31,$B$43,$B$55,$B$67,$B$79)</f>
        <v>1066.3800000000001</v>
      </c>
      <c r="D31" s="59">
        <f>MAX($B$31,$B$43,$B$55,$B$67,$B$79)</f>
        <v>2654.413</v>
      </c>
      <c r="E31" s="59">
        <f t="shared" si="0"/>
        <v>1588.0329999999999</v>
      </c>
      <c r="F31" s="59">
        <f>AVERAGE($B$31,$B$43,$B$55,$B$67,$B$79)</f>
        <v>1997.8306</v>
      </c>
      <c r="G31" s="17">
        <f t="shared" si="1"/>
        <v>0.3070307362395992</v>
      </c>
    </row>
    <row r="32" spans="1:8" x14ac:dyDescent="0.25">
      <c r="A32" s="2">
        <v>41030</v>
      </c>
      <c r="B32" s="59">
        <v>2887.06</v>
      </c>
      <c r="C32" s="59">
        <f>MIN($B$32,$B$44,$B$56,$B$68,$B$80)</f>
        <v>1547.944</v>
      </c>
      <c r="D32" s="59">
        <f>MAX($B$32,$B$44,$B$56,$B$68,$B$80)</f>
        <v>2975.49</v>
      </c>
      <c r="E32" s="59">
        <f t="shared" si="0"/>
        <v>1427.5459999999998</v>
      </c>
      <c r="F32" s="59">
        <f>AVERAGE($B$32,$B$44,$B$56,$B$68,$B$80)</f>
        <v>2395.2691999999997</v>
      </c>
      <c r="G32" s="17">
        <f t="shared" si="1"/>
        <v>0.20531754844090178</v>
      </c>
    </row>
    <row r="33" spans="1:7" x14ac:dyDescent="0.25">
      <c r="A33" s="2">
        <v>41061</v>
      </c>
      <c r="B33" s="59">
        <v>3115.4459999999999</v>
      </c>
      <c r="C33" s="59">
        <f>MIN($B$33,$B$45,$B$57,$B$69,$B$81)</f>
        <v>2005.4749999999999</v>
      </c>
      <c r="D33" s="59">
        <f>MAX($B$33,$B$45,$B$57,$B$69,$B$81)</f>
        <v>3196.587</v>
      </c>
      <c r="E33" s="59">
        <f t="shared" si="0"/>
        <v>1191.1120000000001</v>
      </c>
      <c r="F33" s="59">
        <f>AVERAGE($B$33,$B$45,$B$57,$B$69,$B$81)</f>
        <v>2723.1943999999994</v>
      </c>
      <c r="G33" s="17">
        <f t="shared" si="1"/>
        <v>0.14404098363304518</v>
      </c>
    </row>
    <row r="34" spans="1:7" x14ac:dyDescent="0.25">
      <c r="A34" s="2">
        <v>41091</v>
      </c>
      <c r="B34" s="59">
        <v>3245.201</v>
      </c>
      <c r="C34" s="59">
        <f>MIN($B$34,$B$46,$B$58,$B$70,$B$82)</f>
        <v>2399.9740000000002</v>
      </c>
      <c r="D34" s="59">
        <f>MAX($B$34,$B$46,$B$58,$B$70,$B$82)</f>
        <v>3329.0369999999998</v>
      </c>
      <c r="E34" s="59">
        <f t="shared" si="0"/>
        <v>929.06299999999965</v>
      </c>
      <c r="F34" s="59">
        <f>AVERAGE($B$34,$B$46,$B$58,$B$70,$B$82)</f>
        <v>2968.7539999999999</v>
      </c>
      <c r="G34" s="17">
        <f t="shared" si="1"/>
        <v>9.311886400826741E-2</v>
      </c>
    </row>
    <row r="35" spans="1:7" x14ac:dyDescent="0.25">
      <c r="A35" s="2">
        <v>41122</v>
      </c>
      <c r="B35" s="59">
        <v>3406.134</v>
      </c>
      <c r="C35" s="59">
        <f>MIN($B$35,$B$47,$B$59,$B$71,$B$83)</f>
        <v>2768.3980000000001</v>
      </c>
      <c r="D35" s="59">
        <f>MAX($B$35,$B$47,$B$59,$B$71,$B$83)</f>
        <v>3452.884</v>
      </c>
      <c r="E35" s="59">
        <f t="shared" si="0"/>
        <v>684.48599999999988</v>
      </c>
      <c r="F35" s="59">
        <f>AVERAGE($B$35,$B$47,$B$59,$B$71,$B$83)</f>
        <v>3217.8642</v>
      </c>
      <c r="G35" s="17">
        <f t="shared" si="1"/>
        <v>5.8507689665710627E-2</v>
      </c>
    </row>
    <row r="36" spans="1:7" x14ac:dyDescent="0.25">
      <c r="A36" s="2">
        <v>41153</v>
      </c>
      <c r="B36" s="59">
        <v>3693.0529999999999</v>
      </c>
      <c r="C36" s="59">
        <f>MIN($B$36,$B$48,$B$60,$B$72,$B$84)</f>
        <v>3187.0160000000001</v>
      </c>
      <c r="D36" s="59">
        <f>MAX($B$36,$B$48,$B$60,$B$72,$B$84)</f>
        <v>3716.7809999999999</v>
      </c>
      <c r="E36" s="59">
        <f t="shared" si="0"/>
        <v>529.76499999999987</v>
      </c>
      <c r="F36" s="59">
        <f>AVERAGE($B$36,$B$48,$B$60,$B$72,$B$84)</f>
        <v>3556.7478000000001</v>
      </c>
      <c r="G36" s="17">
        <f t="shared" si="1"/>
        <v>3.8322987083874605E-2</v>
      </c>
    </row>
    <row r="37" spans="1:7" x14ac:dyDescent="0.25">
      <c r="A37" s="2">
        <v>41183</v>
      </c>
      <c r="B37" s="59">
        <v>3929.25</v>
      </c>
      <c r="C37" s="59">
        <f>MIN($B$37,$B$49,$B$61,$B$73,$B$85)</f>
        <v>3587.27</v>
      </c>
      <c r="D37" s="59">
        <f>MAX($B$37,$B$49,$B$61,$B$73,$B$85)</f>
        <v>4024.5010000000002</v>
      </c>
      <c r="E37" s="59">
        <f t="shared" si="0"/>
        <v>437.23100000000022</v>
      </c>
      <c r="F37" s="59">
        <f>AVERAGE($B$37,$B$49,$B$61,$B$73,$B$85)</f>
        <v>3861.7184000000002</v>
      </c>
      <c r="G37" s="17">
        <f t="shared" si="1"/>
        <v>1.7487448074929413E-2</v>
      </c>
    </row>
    <row r="38" spans="1:7" x14ac:dyDescent="0.25">
      <c r="A38" s="2">
        <v>41214</v>
      </c>
      <c r="B38" s="59">
        <v>3799.2150000000001</v>
      </c>
      <c r="C38" s="59">
        <f>MIN($B$38,$B$50,$B$62,$B$74,$B$86)</f>
        <v>3426.8679999999999</v>
      </c>
      <c r="D38" s="59">
        <f>MAX($B$38,$B$50,$B$62,$B$74,$B$86)</f>
        <v>3986.88</v>
      </c>
      <c r="E38" s="59">
        <f t="shared" si="0"/>
        <v>560.01200000000017</v>
      </c>
      <c r="F38" s="59">
        <f>AVERAGE($B$38,$B$50,$B$62,$B$74,$B$86)</f>
        <v>3750.6915999999997</v>
      </c>
      <c r="G38" s="17">
        <f t="shared" si="1"/>
        <v>1.2937187370990699E-2</v>
      </c>
    </row>
    <row r="39" spans="1:7" x14ac:dyDescent="0.25">
      <c r="A39" s="2">
        <v>41244</v>
      </c>
      <c r="B39" s="59">
        <v>3412.91</v>
      </c>
      <c r="C39" s="59">
        <f>MIN($B$39,$B$51,$B$63,$B$75,$B$87)</f>
        <v>2889.8919999999998</v>
      </c>
      <c r="D39" s="59">
        <f>MAX($B$39,$B$51,$B$63,$B$75,$B$87)</f>
        <v>3674.9749999999999</v>
      </c>
      <c r="E39" s="59">
        <f t="shared" si="0"/>
        <v>785.08300000000008</v>
      </c>
      <c r="F39" s="59">
        <f>AVERAGE($B$39,$B$51,$B$63,$B$75,$B$87)</f>
        <v>3288.5355142799999</v>
      </c>
      <c r="G39" s="17">
        <f t="shared" si="1"/>
        <v>3.7820630241005793E-2</v>
      </c>
    </row>
    <row r="40" spans="1:7" x14ac:dyDescent="0.25">
      <c r="A40" s="2">
        <v>41275</v>
      </c>
      <c r="B40" s="59">
        <v>2699.2260000000001</v>
      </c>
      <c r="C40" s="59">
        <f>MIN($B$28,$B$40,$B$52,$B$64,$B$76)</f>
        <v>1924.922</v>
      </c>
      <c r="D40" s="59">
        <f>MAX($B$28,$B$40,$B$52,$B$64,$B$76)</f>
        <v>2949.3049999999998</v>
      </c>
      <c r="E40" s="59">
        <f t="shared" si="0"/>
        <v>1024.3829999999998</v>
      </c>
      <c r="F40" s="59">
        <f>AVERAGE($B$28,$B$40,$B$52,$B$64,$B$76)</f>
        <v>2579.6800000000003</v>
      </c>
      <c r="G40" s="17">
        <f t="shared" si="1"/>
        <v>4.6341406686100539E-2</v>
      </c>
    </row>
    <row r="41" spans="1:7" x14ac:dyDescent="0.25">
      <c r="A41" s="2">
        <v>41306</v>
      </c>
      <c r="B41" s="59">
        <v>2099.3539999999998</v>
      </c>
      <c r="C41" s="59">
        <f>MIN($B$29,$B$41,$B$53,$B$65,$B$77)</f>
        <v>1199.9870000000001</v>
      </c>
      <c r="D41" s="59">
        <f>MAX($B$29,$B$41,$B$53,$B$65,$B$77)</f>
        <v>2545.605</v>
      </c>
      <c r="E41" s="59">
        <f t="shared" si="0"/>
        <v>1345.6179999999999</v>
      </c>
      <c r="F41" s="59">
        <f>AVERAGE($B$29,$B$41,$B$53,$B$65,$B$77)</f>
        <v>1993.5642</v>
      </c>
      <c r="G41" s="17">
        <f t="shared" si="1"/>
        <v>5.3065659987272973E-2</v>
      </c>
    </row>
    <row r="42" spans="1:7" x14ac:dyDescent="0.25">
      <c r="A42" s="2">
        <v>41334</v>
      </c>
      <c r="B42" s="59">
        <v>1719.8440000000001</v>
      </c>
      <c r="C42" s="59">
        <f>MIN($B$30,$B$42,$B$54,$B$66,$B$78)</f>
        <v>857.31</v>
      </c>
      <c r="D42" s="59">
        <f>MAX($B$30,$B$42,$B$54,$B$66,$B$78)</f>
        <v>2495.6930000000002</v>
      </c>
      <c r="E42" s="59">
        <f t="shared" si="0"/>
        <v>1638.3830000000003</v>
      </c>
      <c r="F42" s="59">
        <f>AVERAGE($B$30,$B$42,$B$54,$B$66,$B$78)</f>
        <v>1805.2222000000002</v>
      </c>
      <c r="G42" s="17">
        <f t="shared" si="1"/>
        <v>-4.7295119681111886E-2</v>
      </c>
    </row>
    <row r="43" spans="1:7" x14ac:dyDescent="0.25">
      <c r="A43" s="2">
        <v>41365</v>
      </c>
      <c r="B43" s="59">
        <v>1855.1869999999999</v>
      </c>
      <c r="C43" s="59">
        <f>MIN($B$31,$B$43,$B$55,$B$67,$B$79)</f>
        <v>1066.3800000000001</v>
      </c>
      <c r="D43" s="59">
        <f>MAX($B$31,$B$43,$B$55,$B$67,$B$79)</f>
        <v>2654.413</v>
      </c>
      <c r="E43" s="59">
        <f t="shared" si="0"/>
        <v>1588.0329999999999</v>
      </c>
      <c r="F43" s="59">
        <f>AVERAGE($B$31,$B$43,$B$55,$B$67,$B$79)</f>
        <v>1997.8306</v>
      </c>
      <c r="G43" s="17">
        <f t="shared" si="1"/>
        <v>-7.1399246762963831E-2</v>
      </c>
    </row>
    <row r="44" spans="1:7" x14ac:dyDescent="0.25">
      <c r="A44" s="2">
        <v>41395</v>
      </c>
      <c r="B44" s="59">
        <v>2269.5630000000001</v>
      </c>
      <c r="C44" s="59">
        <f>MIN($B$32,$B$44,$B$56,$B$68,$B$80)</f>
        <v>1547.944</v>
      </c>
      <c r="D44" s="59">
        <f>MAX($B$32,$B$44,$B$56,$B$68,$B$80)</f>
        <v>2975.49</v>
      </c>
      <c r="E44" s="59">
        <f t="shared" si="0"/>
        <v>1427.5459999999998</v>
      </c>
      <c r="F44" s="59">
        <f>AVERAGE($B$32,$B$44,$B$56,$B$68,$B$80)</f>
        <v>2395.2691999999997</v>
      </c>
      <c r="G44" s="17">
        <f t="shared" si="1"/>
        <v>-5.2481032194627519E-2</v>
      </c>
    </row>
    <row r="45" spans="1:7" x14ac:dyDescent="0.25">
      <c r="A45" s="2">
        <v>41426</v>
      </c>
      <c r="B45" s="59">
        <v>2642.6480000000001</v>
      </c>
      <c r="C45" s="59">
        <f>MIN($B$33,$B$45,$B$57,$B$69,$B$81)</f>
        <v>2005.4749999999999</v>
      </c>
      <c r="D45" s="59">
        <f>MAX($B$33,$B$45,$B$57,$B$69,$B$81)</f>
        <v>3196.587</v>
      </c>
      <c r="E45" s="59">
        <f t="shared" si="0"/>
        <v>1191.1120000000001</v>
      </c>
      <c r="F45" s="59">
        <f>AVERAGE($B$33,$B$45,$B$57,$B$69,$B$81)</f>
        <v>2723.1943999999994</v>
      </c>
      <c r="G45" s="17">
        <f t="shared" si="1"/>
        <v>-2.9577910412858954E-2</v>
      </c>
    </row>
    <row r="46" spans="1:7" x14ac:dyDescent="0.25">
      <c r="A46" s="2">
        <v>41456</v>
      </c>
      <c r="B46" s="59">
        <v>2936.86</v>
      </c>
      <c r="C46" s="59">
        <f>MIN($B$34,$B$46,$B$58,$B$70,$B$82)</f>
        <v>2399.9740000000002</v>
      </c>
      <c r="D46" s="59">
        <f>MAX($B$34,$B$46,$B$58,$B$70,$B$82)</f>
        <v>3329.0369999999998</v>
      </c>
      <c r="E46" s="59">
        <f t="shared" si="0"/>
        <v>929.06299999999965</v>
      </c>
      <c r="F46" s="59">
        <f>AVERAGE($B$34,$B$46,$B$58,$B$70,$B$82)</f>
        <v>2968.7539999999999</v>
      </c>
      <c r="G46" s="17">
        <f t="shared" si="1"/>
        <v>-1.0743227630177432E-2</v>
      </c>
    </row>
    <row r="47" spans="1:7" x14ac:dyDescent="0.25">
      <c r="A47" s="2">
        <v>41487</v>
      </c>
      <c r="B47" s="59">
        <v>3212.0059999999999</v>
      </c>
      <c r="C47" s="59">
        <f>MIN($B$35,$B$47,$B$59,$B$71,$B$83)</f>
        <v>2768.3980000000001</v>
      </c>
      <c r="D47" s="59">
        <f>MAX($B$35,$B$47,$B$59,$B$71,$B$83)</f>
        <v>3452.884</v>
      </c>
      <c r="E47" s="59">
        <f t="shared" si="0"/>
        <v>684.48599999999988</v>
      </c>
      <c r="F47" s="59">
        <f>AVERAGE($B$35,$B$47,$B$59,$B$71,$B$83)</f>
        <v>3217.8642</v>
      </c>
      <c r="G47" s="17">
        <f t="shared" si="1"/>
        <v>-1.8205243092608292E-3</v>
      </c>
    </row>
    <row r="48" spans="1:7" x14ac:dyDescent="0.25">
      <c r="A48" s="2">
        <v>41518</v>
      </c>
      <c r="B48" s="59">
        <v>3564.5039999999999</v>
      </c>
      <c r="C48" s="59">
        <f>MIN($B$36,$B$48,$B$60,$B$72,$B$84)</f>
        <v>3187.0160000000001</v>
      </c>
      <c r="D48" s="59">
        <f>MAX($B$36,$B$48,$B$60,$B$72,$B$84)</f>
        <v>3716.7809999999999</v>
      </c>
      <c r="E48" s="59">
        <f t="shared" si="0"/>
        <v>529.76499999999987</v>
      </c>
      <c r="F48" s="59">
        <f>AVERAGE($B$36,$B$48,$B$60,$B$72,$B$84)</f>
        <v>3556.7478000000001</v>
      </c>
      <c r="G48" s="17">
        <f t="shared" si="1"/>
        <v>2.1807000203950544E-3</v>
      </c>
    </row>
    <row r="49" spans="1:7" x14ac:dyDescent="0.25">
      <c r="A49" s="2">
        <v>41548</v>
      </c>
      <c r="B49" s="59">
        <v>3816.9949999999999</v>
      </c>
      <c r="C49" s="59">
        <f>MIN($B$37,$B$49,$B$61,$B$73,$B$85)</f>
        <v>3587.27</v>
      </c>
      <c r="D49" s="59">
        <f>MAX($B$37,$B$49,$B$61,$B$73,$B$85)</f>
        <v>4024.5010000000002</v>
      </c>
      <c r="E49" s="59">
        <f t="shared" si="0"/>
        <v>437.23100000000022</v>
      </c>
      <c r="F49" s="59">
        <f>AVERAGE($B$37,$B$49,$B$61,$B$73,$B$85)</f>
        <v>3861.7184000000002</v>
      </c>
      <c r="G49" s="17">
        <f t="shared" si="1"/>
        <v>-1.1581217315068892E-2</v>
      </c>
    </row>
    <row r="50" spans="1:7" x14ac:dyDescent="0.25">
      <c r="A50" s="2">
        <v>41579</v>
      </c>
      <c r="B50" s="59">
        <v>3605.3359999999998</v>
      </c>
      <c r="C50" s="59">
        <f>MIN($B$38,$B$50,$B$62,$B$74,$B$86)</f>
        <v>3426.8679999999999</v>
      </c>
      <c r="D50" s="59">
        <f>MAX($B$38,$B$50,$B$62,$B$74,$B$86)</f>
        <v>3986.88</v>
      </c>
      <c r="E50" s="59">
        <f t="shared" si="0"/>
        <v>560.01200000000017</v>
      </c>
      <c r="F50" s="59">
        <f>AVERAGE($B$38,$B$50,$B$62,$B$74,$B$86)</f>
        <v>3750.6915999999997</v>
      </c>
      <c r="G50" s="17">
        <f t="shared" si="1"/>
        <v>-3.8754345998481932E-2</v>
      </c>
    </row>
    <row r="51" spans="1:7" x14ac:dyDescent="0.25">
      <c r="A51" s="2">
        <v>41609</v>
      </c>
      <c r="B51" s="59">
        <v>2889.8919999999998</v>
      </c>
      <c r="C51" s="59">
        <f>MIN($B$39,$B$51,$B$63,$B$75,$B$87)</f>
        <v>2889.8919999999998</v>
      </c>
      <c r="D51" s="59">
        <f>MAX($B$39,$B$51,$B$63,$B$75,$B$87)</f>
        <v>3674.9749999999999</v>
      </c>
      <c r="E51" s="59">
        <f t="shared" si="0"/>
        <v>785.08300000000008</v>
      </c>
      <c r="F51" s="59">
        <f>AVERAGE($B$39,$B$51,$B$63,$B$75,$B$87)</f>
        <v>3288.5355142799999</v>
      </c>
      <c r="G51" s="17">
        <f t="shared" si="1"/>
        <v>-0.12122220135648443</v>
      </c>
    </row>
    <row r="52" spans="1:7" x14ac:dyDescent="0.25">
      <c r="A52" s="2">
        <v>41640</v>
      </c>
      <c r="B52" s="59">
        <v>1924.922</v>
      </c>
      <c r="C52" s="59">
        <f>MIN($B$28,$B$40,$B$52,$B$64,$B$76)</f>
        <v>1924.922</v>
      </c>
      <c r="D52" s="59">
        <f>MAX($B$28,$B$40,$B$52,$B$64,$B$76)</f>
        <v>2949.3049999999998</v>
      </c>
      <c r="E52" s="59">
        <f t="shared" si="0"/>
        <v>1024.3829999999998</v>
      </c>
      <c r="F52" s="59">
        <f>AVERAGE($B$28,$B$40,$B$52,$B$64,$B$76)</f>
        <v>2579.6800000000003</v>
      </c>
      <c r="G52" s="17">
        <f t="shared" si="1"/>
        <v>-0.25381365130558842</v>
      </c>
    </row>
    <row r="53" spans="1:7" x14ac:dyDescent="0.25">
      <c r="A53" s="2">
        <v>41671</v>
      </c>
      <c r="B53" s="59">
        <v>1199.9870000000001</v>
      </c>
      <c r="C53" s="59">
        <f>MIN($B$29,$B$41,$B$53,$B$65,$B$77)</f>
        <v>1199.9870000000001</v>
      </c>
      <c r="D53" s="59">
        <f>MAX($B$29,$B$41,$B$53,$B$65,$B$77)</f>
        <v>2545.605</v>
      </c>
      <c r="E53" s="59">
        <f t="shared" si="0"/>
        <v>1345.6179999999999</v>
      </c>
      <c r="F53" s="59">
        <f>AVERAGE($B$29,$B$41,$B$53,$B$65,$B$77)</f>
        <v>1993.5642</v>
      </c>
      <c r="G53" s="17">
        <f t="shared" si="1"/>
        <v>-0.39806954799850436</v>
      </c>
    </row>
    <row r="54" spans="1:7" x14ac:dyDescent="0.25">
      <c r="A54" s="2">
        <v>41699</v>
      </c>
      <c r="B54" s="59">
        <v>857.31</v>
      </c>
      <c r="C54" s="59">
        <f>MIN($B$30,$B$42,$B$54,$B$66,$B$78)</f>
        <v>857.31</v>
      </c>
      <c r="D54" s="59">
        <f>MAX($B$30,$B$42,$B$54,$B$66,$B$78)</f>
        <v>2495.6930000000002</v>
      </c>
      <c r="E54" s="59">
        <f t="shared" si="0"/>
        <v>1638.3830000000003</v>
      </c>
      <c r="F54" s="59">
        <f>AVERAGE($B$30,$B$42,$B$54,$B$66,$B$78)</f>
        <v>1805.2222000000002</v>
      </c>
      <c r="G54" s="17">
        <f t="shared" si="1"/>
        <v>-0.52509447313466462</v>
      </c>
    </row>
    <row r="55" spans="1:7" x14ac:dyDescent="0.25">
      <c r="A55" s="2">
        <v>41730</v>
      </c>
      <c r="B55" s="59">
        <v>1066.3800000000001</v>
      </c>
      <c r="C55" s="59">
        <f>MIN($B$31,$B$43,$B$55,$B$67,$B$79)</f>
        <v>1066.3800000000001</v>
      </c>
      <c r="D55" s="59">
        <f>MAX($B$31,$B$43,$B$55,$B$67,$B$79)</f>
        <v>2654.413</v>
      </c>
      <c r="E55" s="59">
        <f t="shared" si="0"/>
        <v>1588.0329999999999</v>
      </c>
      <c r="F55" s="59">
        <f>AVERAGE($B$31,$B$43,$B$55,$B$67,$B$79)</f>
        <v>1997.8306</v>
      </c>
      <c r="G55" s="17">
        <f t="shared" si="1"/>
        <v>-0.46623102078824896</v>
      </c>
    </row>
    <row r="56" spans="1:7" x14ac:dyDescent="0.25">
      <c r="A56" s="2">
        <v>41760</v>
      </c>
      <c r="B56" s="59">
        <v>1547.944</v>
      </c>
      <c r="C56" s="59">
        <f>MIN($B$32,$B$44,$B$56,$B$68,$B$80)</f>
        <v>1547.944</v>
      </c>
      <c r="D56" s="59">
        <f>MAX($B$32,$B$44,$B$56,$B$68,$B$80)</f>
        <v>2975.49</v>
      </c>
      <c r="E56" s="59">
        <f t="shared" si="0"/>
        <v>1427.5459999999998</v>
      </c>
      <c r="F56" s="59">
        <f>AVERAGE($B$32,$B$44,$B$56,$B$68,$B$80)</f>
        <v>2395.2691999999997</v>
      </c>
      <c r="G56" s="17">
        <f t="shared" si="1"/>
        <v>-0.35374946582204614</v>
      </c>
    </row>
    <row r="57" spans="1:7" x14ac:dyDescent="0.25">
      <c r="A57" s="2">
        <v>41791</v>
      </c>
      <c r="B57" s="59">
        <v>2005.4749999999999</v>
      </c>
      <c r="C57" s="59">
        <f>MIN($B$33,$B$45,$B$57,$B$69,$B$81)</f>
        <v>2005.4749999999999</v>
      </c>
      <c r="D57" s="59">
        <f>MAX($B$33,$B$45,$B$57,$B$69,$B$81)</f>
        <v>3196.587</v>
      </c>
      <c r="E57" s="59">
        <f t="shared" si="0"/>
        <v>1191.1120000000001</v>
      </c>
      <c r="F57" s="59">
        <f>AVERAGE($B$33,$B$45,$B$57,$B$69,$B$81)</f>
        <v>2723.1943999999994</v>
      </c>
      <c r="G57" s="17">
        <f t="shared" si="1"/>
        <v>-0.26355790097100662</v>
      </c>
    </row>
    <row r="58" spans="1:7" x14ac:dyDescent="0.25">
      <c r="A58" s="2">
        <v>41821</v>
      </c>
      <c r="B58" s="59">
        <v>2399.9740000000002</v>
      </c>
      <c r="C58" s="59">
        <f>MIN($B$34,$B$46,$B$58,$B$70,$B$82)</f>
        <v>2399.9740000000002</v>
      </c>
      <c r="D58" s="59">
        <f>MAX($B$34,$B$46,$B$58,$B$70,$B$82)</f>
        <v>3329.0369999999998</v>
      </c>
      <c r="E58" s="59">
        <f t="shared" si="0"/>
        <v>929.06299999999965</v>
      </c>
      <c r="F58" s="59">
        <f>AVERAGE($B$34,$B$46,$B$58,$B$70,$B$82)</f>
        <v>2968.7539999999999</v>
      </c>
      <c r="G58" s="17">
        <f t="shared" si="1"/>
        <v>-0.19158879449088739</v>
      </c>
    </row>
    <row r="59" spans="1:7" x14ac:dyDescent="0.25">
      <c r="A59" s="2">
        <v>41852</v>
      </c>
      <c r="B59" s="59">
        <v>2768.3980000000001</v>
      </c>
      <c r="C59" s="59">
        <f>MIN($B$35,$B$47,$B$59,$B$71,$B$83)</f>
        <v>2768.3980000000001</v>
      </c>
      <c r="D59" s="59">
        <f>MAX($B$35,$B$47,$B$59,$B$71,$B$83)</f>
        <v>3452.884</v>
      </c>
      <c r="E59" s="59">
        <f t="shared" si="0"/>
        <v>684.48599999999988</v>
      </c>
      <c r="F59" s="59">
        <f>AVERAGE($B$35,$B$47,$B$59,$B$71,$B$83)</f>
        <v>3217.8642</v>
      </c>
      <c r="G59" s="17">
        <f t="shared" si="1"/>
        <v>-0.13967842396829544</v>
      </c>
    </row>
    <row r="60" spans="1:7" x14ac:dyDescent="0.25">
      <c r="A60" s="2">
        <v>41883</v>
      </c>
      <c r="B60" s="59">
        <v>3187.0160000000001</v>
      </c>
      <c r="C60" s="59">
        <f>MIN($B$36,$B$48,$B$60,$B$72,$B$84)</f>
        <v>3187.0160000000001</v>
      </c>
      <c r="D60" s="59">
        <f>MAX($B$36,$B$48,$B$60,$B$72,$B$84)</f>
        <v>3716.7809999999999</v>
      </c>
      <c r="E60" s="59">
        <f t="shared" ref="E60:E91" si="2">D60-C60</f>
        <v>529.76499999999987</v>
      </c>
      <c r="F60" s="59">
        <f>AVERAGE($B$36,$B$48,$B$60,$B$72,$B$84)</f>
        <v>3556.7478000000001</v>
      </c>
      <c r="G60" s="17">
        <f t="shared" ref="G60:G91" si="3">B60/F60-1</f>
        <v>-0.10395221162433843</v>
      </c>
    </row>
    <row r="61" spans="1:7" x14ac:dyDescent="0.25">
      <c r="A61" s="2">
        <v>41913</v>
      </c>
      <c r="B61" s="59">
        <v>3587.27</v>
      </c>
      <c r="C61" s="59">
        <f>MIN($B$37,$B$49,$B$61,$B$73,$B$85)</f>
        <v>3587.27</v>
      </c>
      <c r="D61" s="59">
        <f>MAX($B$37,$B$49,$B$61,$B$73,$B$85)</f>
        <v>4024.5010000000002</v>
      </c>
      <c r="E61" s="59">
        <f t="shared" si="2"/>
        <v>437.23100000000022</v>
      </c>
      <c r="F61" s="59">
        <f>AVERAGE($B$37,$B$49,$B$61,$B$73,$B$85)</f>
        <v>3861.7184000000002</v>
      </c>
      <c r="G61" s="17">
        <f t="shared" si="3"/>
        <v>-7.1068983175987199E-2</v>
      </c>
    </row>
    <row r="62" spans="1:7" x14ac:dyDescent="0.25">
      <c r="A62" s="2">
        <v>41944</v>
      </c>
      <c r="B62" s="59">
        <v>3426.8679999999999</v>
      </c>
      <c r="C62" s="59">
        <f>MIN($B$38,$B$50,$B$62,$B$74,$B$86)</f>
        <v>3426.8679999999999</v>
      </c>
      <c r="D62" s="59">
        <f>MAX($B$38,$B$50,$B$62,$B$74,$B$86)</f>
        <v>3986.88</v>
      </c>
      <c r="E62" s="59">
        <f t="shared" si="2"/>
        <v>560.01200000000017</v>
      </c>
      <c r="F62" s="59">
        <f>AVERAGE($B$38,$B$50,$B$62,$B$74,$B$86)</f>
        <v>3750.6915999999997</v>
      </c>
      <c r="G62" s="17">
        <f t="shared" si="3"/>
        <v>-8.6337037148028872E-2</v>
      </c>
    </row>
    <row r="63" spans="1:7" x14ac:dyDescent="0.25">
      <c r="A63" s="2">
        <v>41974</v>
      </c>
      <c r="B63" s="59">
        <v>3141.2220000000002</v>
      </c>
      <c r="C63" s="59">
        <f>MIN($B$39,$B$51,$B$63,$B$75,$B$87)</f>
        <v>2889.8919999999998</v>
      </c>
      <c r="D63" s="59">
        <f>MAX($B$39,$B$51,$B$63,$B$75,$B$87)</f>
        <v>3674.9749999999999</v>
      </c>
      <c r="E63" s="59">
        <f t="shared" si="2"/>
        <v>785.08300000000008</v>
      </c>
      <c r="F63" s="59">
        <f>AVERAGE($B$39,$B$51,$B$63,$B$75,$B$87)</f>
        <v>3288.5355142799999</v>
      </c>
      <c r="G63" s="17">
        <f t="shared" si="3"/>
        <v>-4.479608434827953E-2</v>
      </c>
    </row>
    <row r="64" spans="1:7" x14ac:dyDescent="0.25">
      <c r="A64" s="2">
        <v>42005</v>
      </c>
      <c r="B64" s="59">
        <v>2414.9409999999998</v>
      </c>
      <c r="C64" s="59">
        <f>MIN($B$28,$B$40,$B$52,$B$64,$B$76)</f>
        <v>1924.922</v>
      </c>
      <c r="D64" s="59">
        <f>MAX($B$28,$B$40,$B$52,$B$64,$B$76)</f>
        <v>2949.3049999999998</v>
      </c>
      <c r="E64" s="59">
        <f t="shared" si="2"/>
        <v>1024.3829999999998</v>
      </c>
      <c r="F64" s="59">
        <f>AVERAGE($B$28,$B$40,$B$52,$B$64,$B$76)</f>
        <v>2579.6800000000003</v>
      </c>
      <c r="G64" s="17">
        <f t="shared" si="3"/>
        <v>-6.3860246232090967E-2</v>
      </c>
    </row>
    <row r="65" spans="1:7" x14ac:dyDescent="0.25">
      <c r="A65" s="2">
        <v>42036</v>
      </c>
      <c r="B65" s="59">
        <v>1674.0650000000001</v>
      </c>
      <c r="C65" s="59">
        <f>MIN($B$29,$B$41,$B$53,$B$65,$B$77)</f>
        <v>1199.9870000000001</v>
      </c>
      <c r="D65" s="59">
        <f>MAX($B$29,$B$41,$B$53,$B$65,$B$77)</f>
        <v>2545.605</v>
      </c>
      <c r="E65" s="59">
        <f t="shared" si="2"/>
        <v>1345.6179999999999</v>
      </c>
      <c r="F65" s="59">
        <f>AVERAGE($B$29,$B$41,$B$53,$B$65,$B$77)</f>
        <v>1993.5642</v>
      </c>
      <c r="G65" s="17">
        <f t="shared" si="3"/>
        <v>-0.16026531776603936</v>
      </c>
    </row>
    <row r="66" spans="1:7" x14ac:dyDescent="0.25">
      <c r="A66" s="2">
        <v>42064</v>
      </c>
      <c r="B66" s="59">
        <v>1480.135</v>
      </c>
      <c r="C66" s="59">
        <f>MIN($B$30,$B$42,$B$54,$B$66,$B$78)</f>
        <v>857.31</v>
      </c>
      <c r="D66" s="59">
        <f>MAX($B$30,$B$42,$B$54,$B$66,$B$78)</f>
        <v>2495.6930000000002</v>
      </c>
      <c r="E66" s="59">
        <f t="shared" si="2"/>
        <v>1638.3830000000003</v>
      </c>
      <c r="F66" s="59">
        <f>AVERAGE($B$30,$B$42,$B$54,$B$66,$B$78)</f>
        <v>1805.2222000000002</v>
      </c>
      <c r="G66" s="17">
        <f t="shared" si="3"/>
        <v>-0.18008154342440508</v>
      </c>
    </row>
    <row r="67" spans="1:7" x14ac:dyDescent="0.25">
      <c r="A67" s="2">
        <v>42095</v>
      </c>
      <c r="B67" s="59">
        <v>1801.9469999999999</v>
      </c>
      <c r="C67" s="59">
        <f>MIN($B$31,$B$43,$B$55,$B$67,$B$79)</f>
        <v>1066.3800000000001</v>
      </c>
      <c r="D67" s="59">
        <f>MAX($B$31,$B$43,$B$55,$B$67,$B$79)</f>
        <v>2654.413</v>
      </c>
      <c r="E67" s="59">
        <f t="shared" si="2"/>
        <v>1588.0329999999999</v>
      </c>
      <c r="F67" s="59">
        <f>AVERAGE($B$31,$B$43,$B$55,$B$67,$B$79)</f>
        <v>1997.8306</v>
      </c>
      <c r="G67" s="17">
        <f t="shared" si="3"/>
        <v>-9.8048152831376245E-2</v>
      </c>
    </row>
    <row r="68" spans="1:7" x14ac:dyDescent="0.25">
      <c r="A68" s="2">
        <v>42125</v>
      </c>
      <c r="B68" s="59">
        <v>2296.2890000000002</v>
      </c>
      <c r="C68" s="59">
        <f>MIN($B$32,$B$44,$B$56,$B$68,$B$80)</f>
        <v>1547.944</v>
      </c>
      <c r="D68" s="59">
        <f>MAX($B$32,$B$44,$B$56,$B$68,$B$80)</f>
        <v>2975.49</v>
      </c>
      <c r="E68" s="59">
        <f t="shared" si="2"/>
        <v>1427.5459999999998</v>
      </c>
      <c r="F68" s="59">
        <f>AVERAGE($B$32,$B$44,$B$56,$B$68,$B$80)</f>
        <v>2395.2691999999997</v>
      </c>
      <c r="G68" s="17">
        <f t="shared" si="3"/>
        <v>-4.1323204924106016E-2</v>
      </c>
    </row>
    <row r="69" spans="1:7" x14ac:dyDescent="0.25">
      <c r="A69" s="2">
        <v>42156</v>
      </c>
      <c r="B69" s="59">
        <v>2655.8159999999998</v>
      </c>
      <c r="C69" s="59">
        <f>MIN($B$33,$B$45,$B$57,$B$69,$B$81)</f>
        <v>2005.4749999999999</v>
      </c>
      <c r="D69" s="59">
        <f>MAX($B$33,$B$45,$B$57,$B$69,$B$81)</f>
        <v>3196.587</v>
      </c>
      <c r="E69" s="59">
        <f t="shared" si="2"/>
        <v>1191.1120000000001</v>
      </c>
      <c r="F69" s="59">
        <f>AVERAGE($B$33,$B$45,$B$57,$B$69,$B$81)</f>
        <v>2723.1943999999994</v>
      </c>
      <c r="G69" s="17">
        <f t="shared" si="3"/>
        <v>-2.4742412807546743E-2</v>
      </c>
    </row>
    <row r="70" spans="1:7" x14ac:dyDescent="0.25">
      <c r="A70" s="2">
        <v>42186</v>
      </c>
      <c r="B70" s="59">
        <v>2932.6979999999999</v>
      </c>
      <c r="C70" s="59">
        <f>MIN($B$34,$B$46,$B$58,$B$70,$B$82)</f>
        <v>2399.9740000000002</v>
      </c>
      <c r="D70" s="59">
        <f>MAX($B$34,$B$46,$B$58,$B$70,$B$82)</f>
        <v>3329.0369999999998</v>
      </c>
      <c r="E70" s="59">
        <f t="shared" si="2"/>
        <v>929.06299999999965</v>
      </c>
      <c r="F70" s="59">
        <f>AVERAGE($B$34,$B$46,$B$58,$B$70,$B$82)</f>
        <v>2968.7539999999999</v>
      </c>
      <c r="G70" s="17">
        <f t="shared" si="3"/>
        <v>-1.2145162583359848E-2</v>
      </c>
    </row>
    <row r="71" spans="1:7" x14ac:dyDescent="0.25">
      <c r="A71" s="2">
        <v>42217</v>
      </c>
      <c r="B71" s="59">
        <v>3249.8989999999999</v>
      </c>
      <c r="C71" s="59">
        <f>MIN($B$35,$B$47,$B$59,$B$71,$B$83)</f>
        <v>2768.3980000000001</v>
      </c>
      <c r="D71" s="59">
        <f>MAX($B$35,$B$47,$B$59,$B$71,$B$83)</f>
        <v>3452.884</v>
      </c>
      <c r="E71" s="59">
        <f t="shared" si="2"/>
        <v>684.48599999999988</v>
      </c>
      <c r="F71" s="59">
        <f>AVERAGE($B$35,$B$47,$B$59,$B$71,$B$83)</f>
        <v>3217.8642</v>
      </c>
      <c r="G71" s="17">
        <f t="shared" si="3"/>
        <v>9.9552989215641041E-3</v>
      </c>
    </row>
    <row r="72" spans="1:7" x14ac:dyDescent="0.25">
      <c r="A72" s="2">
        <v>42248</v>
      </c>
      <c r="B72" s="59">
        <v>3622.3850000000002</v>
      </c>
      <c r="C72" s="59">
        <f>MIN($B$36,$B$48,$B$60,$B$72,$B$84)</f>
        <v>3187.0160000000001</v>
      </c>
      <c r="D72" s="59">
        <f>MAX($B$36,$B$48,$B$60,$B$72,$B$84)</f>
        <v>3716.7809999999999</v>
      </c>
      <c r="E72" s="59">
        <f t="shared" si="2"/>
        <v>529.76499999999987</v>
      </c>
      <c r="F72" s="59">
        <f>AVERAGE($B$36,$B$48,$B$60,$B$72,$B$84)</f>
        <v>3556.7478000000001</v>
      </c>
      <c r="G72" s="17">
        <f t="shared" si="3"/>
        <v>1.8454274435764084E-2</v>
      </c>
    </row>
    <row r="73" spans="1:7" x14ac:dyDescent="0.25">
      <c r="A73" s="2">
        <v>42278</v>
      </c>
      <c r="B73" s="59">
        <v>3950.576</v>
      </c>
      <c r="C73" s="59">
        <f>MIN($B$37,$B$49,$B$61,$B$73,$B$85)</f>
        <v>3587.27</v>
      </c>
      <c r="D73" s="59">
        <f>MAX($B$37,$B$49,$B$61,$B$73,$B$85)</f>
        <v>4024.5010000000002</v>
      </c>
      <c r="E73" s="59">
        <f t="shared" si="2"/>
        <v>437.23100000000022</v>
      </c>
      <c r="F73" s="59">
        <f>AVERAGE($B$37,$B$49,$B$61,$B$73,$B$85)</f>
        <v>3861.7184000000002</v>
      </c>
      <c r="G73" s="17">
        <f t="shared" si="3"/>
        <v>2.300986006644079E-2</v>
      </c>
    </row>
    <row r="74" spans="1:7" x14ac:dyDescent="0.25">
      <c r="A74" s="2">
        <v>42309</v>
      </c>
      <c r="B74" s="59">
        <v>3935.1590000000001</v>
      </c>
      <c r="C74" s="59">
        <f>MIN($B$38,$B$50,$B$62,$B$74,$B$86)</f>
        <v>3426.8679999999999</v>
      </c>
      <c r="D74" s="59">
        <f>MAX($B$38,$B$50,$B$62,$B$74,$B$86)</f>
        <v>3986.88</v>
      </c>
      <c r="E74" s="59">
        <f t="shared" si="2"/>
        <v>560.01200000000017</v>
      </c>
      <c r="F74" s="59">
        <f>AVERAGE($B$38,$B$50,$B$62,$B$74,$B$86)</f>
        <v>3750.6915999999997</v>
      </c>
      <c r="G74" s="17">
        <f t="shared" si="3"/>
        <v>4.9182236150794312E-2</v>
      </c>
    </row>
    <row r="75" spans="1:7" x14ac:dyDescent="0.25">
      <c r="A75" s="2">
        <v>42339</v>
      </c>
      <c r="B75" s="59">
        <v>3674.9749999999999</v>
      </c>
      <c r="C75" s="59">
        <f>MIN($B$39,$B$51,$B$63,$B$75,$B$87)</f>
        <v>2889.8919999999998</v>
      </c>
      <c r="D75" s="59">
        <f>MAX($B$39,$B$51,$B$63,$B$75,$B$87)</f>
        <v>3674.9749999999999</v>
      </c>
      <c r="E75" s="59">
        <f t="shared" si="2"/>
        <v>785.08300000000008</v>
      </c>
      <c r="F75" s="59">
        <f>AVERAGE($B$39,$B$51,$B$63,$B$75,$B$87)</f>
        <v>3288.5355142799999</v>
      </c>
      <c r="G75" s="17">
        <f t="shared" si="3"/>
        <v>0.11751111825976679</v>
      </c>
    </row>
    <row r="76" spans="1:7" x14ac:dyDescent="0.25">
      <c r="A76" s="2">
        <v>42370</v>
      </c>
      <c r="B76" s="59">
        <v>2949.3049999999998</v>
      </c>
      <c r="C76" s="59">
        <f>MIN($B$28,$B$40,$B$52,$B$64,$B$76)</f>
        <v>1924.922</v>
      </c>
      <c r="D76" s="59">
        <f>MAX($B$28,$B$40,$B$52,$B$64,$B$76)</f>
        <v>2949.3049999999998</v>
      </c>
      <c r="E76" s="59">
        <f t="shared" si="2"/>
        <v>1024.3829999999998</v>
      </c>
      <c r="F76" s="59">
        <f>AVERAGE($B$28,$B$40,$B$52,$B$64,$B$76)</f>
        <v>2579.6800000000003</v>
      </c>
      <c r="G76" s="17">
        <f t="shared" si="3"/>
        <v>0.14328327544501618</v>
      </c>
    </row>
    <row r="77" spans="1:7" x14ac:dyDescent="0.25">
      <c r="A77" s="2">
        <v>42401</v>
      </c>
      <c r="B77" s="59">
        <v>2545.605</v>
      </c>
      <c r="C77" s="59">
        <f>MIN($B$29,$B$41,$B$53,$B$65,$B$77)</f>
        <v>1199.9870000000001</v>
      </c>
      <c r="D77" s="59">
        <f>MAX($B$29,$B$41,$B$53,$B$65,$B$77)</f>
        <v>2545.605</v>
      </c>
      <c r="E77" s="59">
        <f t="shared" si="2"/>
        <v>1345.6179999999999</v>
      </c>
      <c r="F77" s="59">
        <f>AVERAGE($B$29,$B$41,$B$53,$B$65,$B$77)</f>
        <v>1993.5642</v>
      </c>
      <c r="G77" s="17">
        <f t="shared" si="3"/>
        <v>0.2769114734303515</v>
      </c>
    </row>
    <row r="78" spans="1:7" x14ac:dyDescent="0.25">
      <c r="A78" s="2">
        <v>42430</v>
      </c>
      <c r="B78" s="59">
        <v>2495.6930000000002</v>
      </c>
      <c r="C78" s="59">
        <f>MIN($B$30,$B$42,$B$54,$B$66,$B$78)</f>
        <v>857.31</v>
      </c>
      <c r="D78" s="59">
        <f>MAX($B$30,$B$42,$B$54,$B$66,$B$78)</f>
        <v>2495.6930000000002</v>
      </c>
      <c r="E78" s="59">
        <f t="shared" si="2"/>
        <v>1638.3830000000003</v>
      </c>
      <c r="F78" s="59">
        <f>AVERAGE($B$30,$B$42,$B$54,$B$66,$B$78)</f>
        <v>1805.2222000000002</v>
      </c>
      <c r="G78" s="17">
        <f t="shared" si="3"/>
        <v>0.38248521428553217</v>
      </c>
    </row>
    <row r="79" spans="1:7" x14ac:dyDescent="0.25">
      <c r="A79" s="2">
        <v>42461</v>
      </c>
      <c r="B79" s="59">
        <v>2654.413</v>
      </c>
      <c r="C79" s="59">
        <f>MIN($B$31,$B$43,$B$55,$B$67,$B$79)</f>
        <v>1066.3800000000001</v>
      </c>
      <c r="D79" s="59">
        <f>MAX($B$31,$B$43,$B$55,$B$67,$B$79)</f>
        <v>2654.413</v>
      </c>
      <c r="E79" s="59">
        <f t="shared" si="2"/>
        <v>1588.0329999999999</v>
      </c>
      <c r="F79" s="59">
        <f>AVERAGE($B$31,$B$43,$B$55,$B$67,$B$79)</f>
        <v>1997.8306</v>
      </c>
      <c r="G79" s="17">
        <f t="shared" si="3"/>
        <v>0.32864768414298995</v>
      </c>
    </row>
    <row r="80" spans="1:7" x14ac:dyDescent="0.25">
      <c r="A80" s="2">
        <v>42491</v>
      </c>
      <c r="B80" s="59">
        <v>2975.49</v>
      </c>
      <c r="C80" s="59">
        <f>MIN($B$32,$B$44,$B$56,$B$68,$B$80)</f>
        <v>1547.944</v>
      </c>
      <c r="D80" s="59">
        <f>MAX($B$32,$B$44,$B$56,$B$68,$B$80)</f>
        <v>2975.49</v>
      </c>
      <c r="E80" s="59">
        <f t="shared" si="2"/>
        <v>1427.5459999999998</v>
      </c>
      <c r="F80" s="59">
        <f>AVERAGE($B$32,$B$44,$B$56,$B$68,$B$80)</f>
        <v>2395.2691999999997</v>
      </c>
      <c r="G80" s="17">
        <f t="shared" si="3"/>
        <v>0.24223615449987834</v>
      </c>
    </row>
    <row r="81" spans="1:7" x14ac:dyDescent="0.25">
      <c r="A81" s="2">
        <v>42522</v>
      </c>
      <c r="B81" s="59">
        <v>3196.587</v>
      </c>
      <c r="C81" s="59">
        <f>MIN($B$33,$B$45,$B$57,$B$69,$B$81)</f>
        <v>2005.4749999999999</v>
      </c>
      <c r="D81" s="59">
        <f>MAX($B$33,$B$45,$B$57,$B$69,$B$81)</f>
        <v>3196.587</v>
      </c>
      <c r="E81" s="59">
        <f t="shared" si="2"/>
        <v>1191.1120000000001</v>
      </c>
      <c r="F81" s="59">
        <f>AVERAGE($B$33,$B$45,$B$57,$B$69,$B$81)</f>
        <v>2723.1943999999994</v>
      </c>
      <c r="G81" s="17">
        <f t="shared" si="3"/>
        <v>0.17383724055836813</v>
      </c>
    </row>
    <row r="82" spans="1:7" x14ac:dyDescent="0.25">
      <c r="A82" s="2">
        <v>42552</v>
      </c>
      <c r="B82" s="59">
        <v>3329.0369999999998</v>
      </c>
      <c r="C82" s="59">
        <f>MIN($B$34,$B$46,$B$58,$B$70,$B$82)</f>
        <v>2399.9740000000002</v>
      </c>
      <c r="D82" s="59">
        <f>MAX($B$34,$B$46,$B$58,$B$70,$B$82)</f>
        <v>3329.0369999999998</v>
      </c>
      <c r="E82" s="59">
        <f t="shared" si="2"/>
        <v>929.06299999999965</v>
      </c>
      <c r="F82" s="59">
        <f>AVERAGE($B$34,$B$46,$B$58,$B$70,$B$82)</f>
        <v>2968.7539999999999</v>
      </c>
      <c r="G82" s="17">
        <f t="shared" si="3"/>
        <v>0.12135832069615726</v>
      </c>
    </row>
    <row r="83" spans="1:7" x14ac:dyDescent="0.25">
      <c r="A83" s="2">
        <v>42583</v>
      </c>
      <c r="B83" s="59">
        <v>3452.884</v>
      </c>
      <c r="C83" s="59">
        <f>MIN($B$35,$B$47,$B$59,$B$71,$B$83)</f>
        <v>2768.3980000000001</v>
      </c>
      <c r="D83" s="59">
        <f>MAX($B$35,$B$47,$B$59,$B$71,$B$83)</f>
        <v>3452.884</v>
      </c>
      <c r="E83" s="59">
        <f t="shared" si="2"/>
        <v>684.48599999999988</v>
      </c>
      <c r="F83" s="59">
        <f>AVERAGE($B$35,$B$47,$B$59,$B$71,$B$83)</f>
        <v>3217.8642</v>
      </c>
      <c r="G83" s="17">
        <f t="shared" si="3"/>
        <v>7.3035959690281427E-2</v>
      </c>
    </row>
    <row r="84" spans="1:7" x14ac:dyDescent="0.25">
      <c r="A84" s="2">
        <v>42614</v>
      </c>
      <c r="B84" s="59">
        <v>3716.7809999999999</v>
      </c>
      <c r="C84" s="59">
        <f>MIN($B$36,$B$48,$B$60,$B$72,$B$84)</f>
        <v>3187.0160000000001</v>
      </c>
      <c r="D84" s="59">
        <f>MAX($B$36,$B$48,$B$60,$B$72,$B$84)</f>
        <v>3716.7809999999999</v>
      </c>
      <c r="E84" s="59">
        <f t="shared" si="2"/>
        <v>529.76499999999987</v>
      </c>
      <c r="F84" s="59">
        <f>AVERAGE($B$36,$B$48,$B$60,$B$72,$B$84)</f>
        <v>3556.7478000000001</v>
      </c>
      <c r="G84" s="17">
        <f t="shared" si="3"/>
        <v>4.4994250084304577E-2</v>
      </c>
    </row>
    <row r="85" spans="1:7" x14ac:dyDescent="0.25">
      <c r="A85" s="2">
        <v>42644</v>
      </c>
      <c r="B85" s="59">
        <v>4024.5010000000002</v>
      </c>
      <c r="C85" s="59">
        <f>MIN($B$37,$B$49,$B$61,$B$73,$B$85)</f>
        <v>3587.27</v>
      </c>
      <c r="D85" s="59">
        <f>MAX($B$37,$B$49,$B$61,$B$73,$B$85)</f>
        <v>4024.5010000000002</v>
      </c>
      <c r="E85" s="59">
        <f t="shared" si="2"/>
        <v>437.23100000000022</v>
      </c>
      <c r="F85" s="59">
        <f>AVERAGE($B$37,$B$49,$B$61,$B$73,$B$85)</f>
        <v>3861.7184000000002</v>
      </c>
      <c r="G85" s="17">
        <f t="shared" si="3"/>
        <v>4.2152892349685667E-2</v>
      </c>
    </row>
    <row r="86" spans="1:7" x14ac:dyDescent="0.25">
      <c r="A86" s="2">
        <v>42675</v>
      </c>
      <c r="B86" s="59">
        <v>3986.88</v>
      </c>
      <c r="C86" s="59">
        <f>MIN($B$38,$B$50,$B$62,$B$74,$B$86)</f>
        <v>3426.8679999999999</v>
      </c>
      <c r="D86" s="59">
        <f>MAX($B$38,$B$50,$B$62,$B$74,$B$86)</f>
        <v>3986.88</v>
      </c>
      <c r="E86" s="59">
        <f t="shared" si="2"/>
        <v>560.01200000000017</v>
      </c>
      <c r="F86" s="59">
        <f>AVERAGE($B$38,$B$50,$B$62,$B$74,$B$86)</f>
        <v>3750.6915999999997</v>
      </c>
      <c r="G86" s="17">
        <f t="shared" si="3"/>
        <v>6.2971959624726459E-2</v>
      </c>
    </row>
    <row r="87" spans="1:7" x14ac:dyDescent="0.25">
      <c r="A87" s="2">
        <v>42705</v>
      </c>
      <c r="B87" s="59">
        <v>3323.6785713999998</v>
      </c>
      <c r="C87" s="59">
        <f>MIN($B$39,$B$51,$B$63,$B$75,$B$87)</f>
        <v>2889.8919999999998</v>
      </c>
      <c r="D87" s="59">
        <f>MAX($B$39,$B$51,$B$63,$B$75,$B$87)</f>
        <v>3674.9749999999999</v>
      </c>
      <c r="E87" s="59">
        <f t="shared" si="2"/>
        <v>785.08300000000008</v>
      </c>
      <c r="F87" s="59">
        <f>AVERAGE($B$39,$B$51,$B$63,$B$75,$B$87)</f>
        <v>3288.5355142799999</v>
      </c>
      <c r="G87" s="17">
        <f t="shared" si="3"/>
        <v>1.0686537203991264E-2</v>
      </c>
    </row>
    <row r="88" spans="1:7" x14ac:dyDescent="0.25">
      <c r="A88" s="2">
        <v>42736</v>
      </c>
      <c r="B88" s="59">
        <v>2697.1974286</v>
      </c>
      <c r="C88" s="59">
        <f>MIN($B$28,$B$40,$B$52,$B$64,$B$76)</f>
        <v>1924.922</v>
      </c>
      <c r="D88" s="59">
        <f>MAX($B$28,$B$40,$B$52,$B$64,$B$76)</f>
        <v>2949.3049999999998</v>
      </c>
      <c r="E88" s="59">
        <f t="shared" si="2"/>
        <v>1024.3829999999998</v>
      </c>
      <c r="F88" s="59">
        <f>AVERAGE($B$28,$B$40,$B$52,$B$64,$B$76)</f>
        <v>2579.6800000000003</v>
      </c>
      <c r="G88" s="17">
        <f t="shared" si="3"/>
        <v>4.5555041167896659E-2</v>
      </c>
    </row>
    <row r="89" spans="1:7" x14ac:dyDescent="0.25">
      <c r="A89" s="2">
        <v>42767</v>
      </c>
      <c r="B89" s="59">
        <v>2085.8119999999999</v>
      </c>
      <c r="C89" s="59">
        <f>MIN($B$29,$B$41,$B$53,$B$65,$B$77)</f>
        <v>1199.9870000000001</v>
      </c>
      <c r="D89" s="59">
        <f>MAX($B$29,$B$41,$B$53,$B$65,$B$77)</f>
        <v>2545.605</v>
      </c>
      <c r="E89" s="59">
        <f t="shared" si="2"/>
        <v>1345.6179999999999</v>
      </c>
      <c r="F89" s="59">
        <f>AVERAGE($B$29,$B$41,$B$53,$B$65,$B$77)</f>
        <v>1993.5642</v>
      </c>
      <c r="G89" s="17">
        <f t="shared" si="3"/>
        <v>4.6272801247133177E-2</v>
      </c>
    </row>
    <row r="90" spans="1:7" x14ac:dyDescent="0.25">
      <c r="A90" s="2">
        <v>42795</v>
      </c>
      <c r="B90" s="59">
        <v>1871.7639999999999</v>
      </c>
      <c r="C90" s="59">
        <f>MIN($B$30,$B$42,$B$54,$B$66,$B$78)</f>
        <v>857.31</v>
      </c>
      <c r="D90" s="59">
        <f>MAX($B$30,$B$42,$B$54,$B$66,$B$78)</f>
        <v>2495.6930000000002</v>
      </c>
      <c r="E90" s="59">
        <f t="shared" si="2"/>
        <v>1638.3830000000003</v>
      </c>
      <c r="F90" s="59">
        <f>AVERAGE($B$30,$B$42,$B$54,$B$66,$B$78)</f>
        <v>1805.2222000000002</v>
      </c>
      <c r="G90" s="17">
        <f t="shared" si="3"/>
        <v>3.6860725510687642E-2</v>
      </c>
    </row>
    <row r="91" spans="1:7" x14ac:dyDescent="0.25">
      <c r="A91" s="2">
        <v>42826</v>
      </c>
      <c r="B91" s="59">
        <v>2030.222</v>
      </c>
      <c r="C91" s="59">
        <f>MIN($B$31,$B$43,$B$55,$B$67,$B$79)</f>
        <v>1066.3800000000001</v>
      </c>
      <c r="D91" s="59">
        <f>MAX($B$31,$B$43,$B$55,$B$67,$B$79)</f>
        <v>2654.413</v>
      </c>
      <c r="E91" s="59">
        <f t="shared" si="2"/>
        <v>1588.0329999999999</v>
      </c>
      <c r="F91" s="59">
        <f>AVERAGE($B$31,$B$43,$B$55,$B$67,$B$79)</f>
        <v>1997.8306</v>
      </c>
      <c r="G91" s="17">
        <f t="shared" si="3"/>
        <v>1.621328655192289E-2</v>
      </c>
    </row>
    <row r="92" spans="1:7" x14ac:dyDescent="0.25">
      <c r="A92" s="2">
        <v>42856</v>
      </c>
      <c r="B92" s="59">
        <v>2381.585</v>
      </c>
      <c r="C92" s="59">
        <f>MIN($B$32,$B$44,$B$56,$B$68,$B$80)</f>
        <v>1547.944</v>
      </c>
      <c r="D92" s="59">
        <f>MAX($B$32,$B$44,$B$56,$B$68,$B$80)</f>
        <v>2975.49</v>
      </c>
      <c r="E92" s="59">
        <f t="shared" ref="E92:E111" si="4">D92-C92</f>
        <v>1427.5459999999998</v>
      </c>
      <c r="F92" s="59">
        <f>AVERAGE($B$32,$B$44,$B$56,$B$68,$B$80)</f>
        <v>2395.2691999999997</v>
      </c>
      <c r="G92" s="17">
        <f t="shared" ref="G92:G111" si="5">B92/F92-1</f>
        <v>-5.7130112974356217E-3</v>
      </c>
    </row>
    <row r="93" spans="1:7" x14ac:dyDescent="0.25">
      <c r="A93" s="2">
        <v>42887</v>
      </c>
      <c r="B93" s="59">
        <v>2666.97</v>
      </c>
      <c r="C93" s="59">
        <f>MIN($B$33,$B$45,$B$57,$B$69,$B$81)</f>
        <v>2005.4749999999999</v>
      </c>
      <c r="D93" s="59">
        <f>MAX($B$33,$B$45,$B$57,$B$69,$B$81)</f>
        <v>3196.587</v>
      </c>
      <c r="E93" s="59">
        <f t="shared" si="4"/>
        <v>1191.1120000000001</v>
      </c>
      <c r="F93" s="59">
        <f>AVERAGE($B$33,$B$45,$B$57,$B$69,$B$81)</f>
        <v>2723.1943999999994</v>
      </c>
      <c r="G93" s="17">
        <f t="shared" si="5"/>
        <v>-2.0646487815926595E-2</v>
      </c>
    </row>
    <row r="94" spans="1:7" x14ac:dyDescent="0.25">
      <c r="A94" s="2">
        <v>42917</v>
      </c>
      <c r="B94" s="59">
        <v>2882.5639999999999</v>
      </c>
      <c r="C94" s="59">
        <f>MIN($B$34,$B$46,$B$58,$B$70,$B$82)</f>
        <v>2399.9740000000002</v>
      </c>
      <c r="D94" s="59">
        <f>MAX($B$34,$B$46,$B$58,$B$70,$B$82)</f>
        <v>3329.0369999999998</v>
      </c>
      <c r="E94" s="59">
        <f t="shared" si="4"/>
        <v>929.06299999999965</v>
      </c>
      <c r="F94" s="59">
        <f>AVERAGE($B$34,$B$46,$B$58,$B$70,$B$82)</f>
        <v>2968.7539999999999</v>
      </c>
      <c r="G94" s="17">
        <f t="shared" si="5"/>
        <v>-2.9032381935316987E-2</v>
      </c>
    </row>
    <row r="95" spans="1:7" x14ac:dyDescent="0.25">
      <c r="A95" s="2">
        <v>42948</v>
      </c>
      <c r="B95" s="59">
        <v>3105.7739999999999</v>
      </c>
      <c r="C95" s="59">
        <f>MIN($B$35,$B$47,$B$59,$B$71,$B$83)</f>
        <v>2768.3980000000001</v>
      </c>
      <c r="D95" s="59">
        <f>MAX($B$35,$B$47,$B$59,$B$71,$B$83)</f>
        <v>3452.884</v>
      </c>
      <c r="E95" s="59">
        <f t="shared" si="4"/>
        <v>684.48599999999988</v>
      </c>
      <c r="F95" s="59">
        <f>AVERAGE($B$35,$B$47,$B$59,$B$71,$B$83)</f>
        <v>3217.8642</v>
      </c>
      <c r="G95" s="17">
        <f t="shared" si="5"/>
        <v>-3.4833726047233449E-2</v>
      </c>
    </row>
    <row r="96" spans="1:7" x14ac:dyDescent="0.25">
      <c r="A96" s="2">
        <v>42979</v>
      </c>
      <c r="B96" s="59">
        <v>3436.54</v>
      </c>
      <c r="C96" s="59">
        <f>MIN($B$36,$B$48,$B$60,$B$72,$B$84)</f>
        <v>3187.0160000000001</v>
      </c>
      <c r="D96" s="59">
        <f>MAX($B$36,$B$48,$B$60,$B$72,$B$84)</f>
        <v>3716.7809999999999</v>
      </c>
      <c r="E96" s="59">
        <f t="shared" si="4"/>
        <v>529.76499999999987</v>
      </c>
      <c r="F96" s="59">
        <f>AVERAGE($B$36,$B$48,$B$60,$B$72,$B$84)</f>
        <v>3556.7478000000001</v>
      </c>
      <c r="G96" s="17">
        <f t="shared" si="5"/>
        <v>-3.3797110945004372E-2</v>
      </c>
    </row>
    <row r="97" spans="1:7" x14ac:dyDescent="0.25">
      <c r="A97" s="2">
        <v>43009</v>
      </c>
      <c r="B97" s="59">
        <v>3730.3310000000001</v>
      </c>
      <c r="C97" s="59">
        <f>MIN($B$37,$B$49,$B$61,$B$73,$B$85)</f>
        <v>3587.27</v>
      </c>
      <c r="D97" s="59">
        <f>MAX($B$37,$B$49,$B$61,$B$73,$B$85)</f>
        <v>4024.5010000000002</v>
      </c>
      <c r="E97" s="59">
        <f t="shared" si="4"/>
        <v>437.23100000000022</v>
      </c>
      <c r="F97" s="59">
        <f>AVERAGE($B$37,$B$49,$B$61,$B$73,$B$85)</f>
        <v>3861.7184000000002</v>
      </c>
      <c r="G97" s="17">
        <f t="shared" si="5"/>
        <v>-3.4023040105669033E-2</v>
      </c>
    </row>
    <row r="98" spans="1:7" x14ac:dyDescent="0.25">
      <c r="A98" s="2">
        <v>43040</v>
      </c>
      <c r="B98" s="59">
        <v>3656.989</v>
      </c>
      <c r="C98" s="59">
        <f>MIN($B$38,$B$50,$B$62,$B$74,$B$86)</f>
        <v>3426.8679999999999</v>
      </c>
      <c r="D98" s="59">
        <f>MAX($B$38,$B$50,$B$62,$B$74,$B$86)</f>
        <v>3986.88</v>
      </c>
      <c r="E98" s="59">
        <f t="shared" si="4"/>
        <v>560.01200000000017</v>
      </c>
      <c r="F98" s="59">
        <f>AVERAGE($B$38,$B$50,$B$62,$B$74,$B$86)</f>
        <v>3750.6915999999997</v>
      </c>
      <c r="G98" s="17">
        <f t="shared" si="5"/>
        <v>-2.4982752514229545E-2</v>
      </c>
    </row>
    <row r="99" spans="1:7" x14ac:dyDescent="0.25">
      <c r="A99" s="2">
        <v>43070</v>
      </c>
      <c r="B99" s="59">
        <v>3142.8359999999998</v>
      </c>
      <c r="C99" s="59">
        <f>MIN($B$39,$B$51,$B$63,$B$75,$B$87)</f>
        <v>2889.8919999999998</v>
      </c>
      <c r="D99" s="59">
        <f>MAX($B$39,$B$51,$B$63,$B$75,$B$87)</f>
        <v>3674.9749999999999</v>
      </c>
      <c r="E99" s="59">
        <f t="shared" si="4"/>
        <v>785.08300000000008</v>
      </c>
      <c r="F99" s="59">
        <f>AVERAGE($B$39,$B$51,$B$63,$B$75,$B$87)</f>
        <v>3288.5355142799999</v>
      </c>
      <c r="G99" s="17">
        <f t="shared" si="5"/>
        <v>-4.4305288371471296E-2</v>
      </c>
    </row>
    <row r="100" spans="1:7" x14ac:dyDescent="0.25">
      <c r="A100" s="2">
        <v>43101</v>
      </c>
      <c r="B100" s="59">
        <v>2403.0140000000001</v>
      </c>
      <c r="C100" s="59">
        <f>MIN($B$28,$B$40,$B$52,$B$64,$B$76)</f>
        <v>1924.922</v>
      </c>
      <c r="D100" s="59">
        <f>MAX($B$28,$B$40,$B$52,$B$64,$B$76)</f>
        <v>2949.3049999999998</v>
      </c>
      <c r="E100" s="59">
        <f t="shared" si="4"/>
        <v>1024.3829999999998</v>
      </c>
      <c r="F100" s="59">
        <f>AVERAGE($B$28,$B$40,$B$52,$B$64,$B$76)</f>
        <v>2579.6800000000003</v>
      </c>
      <c r="G100" s="17">
        <f t="shared" si="5"/>
        <v>-6.8483687899274392E-2</v>
      </c>
    </row>
    <row r="101" spans="1:7" x14ac:dyDescent="0.25">
      <c r="A101" s="2">
        <v>43132</v>
      </c>
      <c r="B101" s="59">
        <v>1847.693</v>
      </c>
      <c r="C101" s="59">
        <f>MIN($B$29,$B$41,$B$53,$B$65,$B$77)</f>
        <v>1199.9870000000001</v>
      </c>
      <c r="D101" s="59">
        <f>MAX($B$29,$B$41,$B$53,$B$65,$B$77)</f>
        <v>2545.605</v>
      </c>
      <c r="E101" s="59">
        <f t="shared" si="4"/>
        <v>1345.6179999999999</v>
      </c>
      <c r="F101" s="59">
        <f>AVERAGE($B$29,$B$41,$B$53,$B$65,$B$77)</f>
        <v>1993.5642</v>
      </c>
      <c r="G101" s="17">
        <f t="shared" si="5"/>
        <v>-7.3171057144786222E-2</v>
      </c>
    </row>
    <row r="102" spans="1:7" x14ac:dyDescent="0.25">
      <c r="A102" s="2">
        <v>43160</v>
      </c>
      <c r="B102" s="59">
        <v>1681.11</v>
      </c>
      <c r="C102" s="59">
        <f>MIN($B$30,$B$42,$B$54,$B$66,$B$78)</f>
        <v>857.31</v>
      </c>
      <c r="D102" s="59">
        <f>MAX($B$30,$B$42,$B$54,$B$66,$B$78)</f>
        <v>2495.6930000000002</v>
      </c>
      <c r="E102" s="59">
        <f t="shared" si="4"/>
        <v>1638.3830000000003</v>
      </c>
      <c r="F102" s="59">
        <f>AVERAGE($B$30,$B$42,$B$54,$B$66,$B$78)</f>
        <v>1805.2222000000002</v>
      </c>
      <c r="G102" s="17">
        <f t="shared" si="5"/>
        <v>-6.8751758093823723E-2</v>
      </c>
    </row>
    <row r="103" spans="1:7" x14ac:dyDescent="0.25">
      <c r="A103" s="2">
        <v>43191</v>
      </c>
      <c r="B103" s="59">
        <v>1872.183</v>
      </c>
      <c r="C103" s="59">
        <f>MIN($B$31,$B$43,$B$55,$B$67,$B$79)</f>
        <v>1066.3800000000001</v>
      </c>
      <c r="D103" s="59">
        <f>MAX($B$31,$B$43,$B$55,$B$67,$B$79)</f>
        <v>2654.413</v>
      </c>
      <c r="E103" s="59">
        <f t="shared" si="4"/>
        <v>1588.0329999999999</v>
      </c>
      <c r="F103" s="59">
        <f>AVERAGE($B$31,$B$43,$B$55,$B$67,$B$79)</f>
        <v>1997.8306</v>
      </c>
      <c r="G103" s="17">
        <f t="shared" si="5"/>
        <v>-6.2892018972980024E-2</v>
      </c>
    </row>
    <row r="104" spans="1:7" x14ac:dyDescent="0.25">
      <c r="A104" s="2">
        <v>43221</v>
      </c>
      <c r="B104" s="59">
        <v>2259.5880000000002</v>
      </c>
      <c r="C104" s="59">
        <f>MIN($B$32,$B$44,$B$56,$B$68,$B$80)</f>
        <v>1547.944</v>
      </c>
      <c r="D104" s="59">
        <f>MAX($B$32,$B$44,$B$56,$B$68,$B$80)</f>
        <v>2975.49</v>
      </c>
      <c r="E104" s="59">
        <f t="shared" si="4"/>
        <v>1427.5459999999998</v>
      </c>
      <c r="F104" s="59">
        <f>AVERAGE($B$32,$B$44,$B$56,$B$68,$B$80)</f>
        <v>2395.2691999999997</v>
      </c>
      <c r="G104" s="17">
        <f t="shared" si="5"/>
        <v>-5.6645491037082385E-2</v>
      </c>
    </row>
    <row r="105" spans="1:7" x14ac:dyDescent="0.25">
      <c r="A105" s="2">
        <v>43252</v>
      </c>
      <c r="B105" s="59">
        <v>2587.096</v>
      </c>
      <c r="C105" s="59">
        <f>MIN($B$33,$B$45,$B$57,$B$69,$B$81)</f>
        <v>2005.4749999999999</v>
      </c>
      <c r="D105" s="59">
        <f>MAX($B$33,$B$45,$B$57,$B$69,$B$81)</f>
        <v>3196.587</v>
      </c>
      <c r="E105" s="59">
        <f t="shared" si="4"/>
        <v>1191.1120000000001</v>
      </c>
      <c r="F105" s="59">
        <f>AVERAGE($B$33,$B$45,$B$57,$B$69,$B$81)</f>
        <v>2723.1943999999994</v>
      </c>
      <c r="G105" s="17">
        <f t="shared" si="5"/>
        <v>-4.9977482327372424E-2</v>
      </c>
    </row>
    <row r="106" spans="1:7" x14ac:dyDescent="0.25">
      <c r="A106" s="2">
        <v>43282</v>
      </c>
      <c r="B106" s="59">
        <v>2834.1570000000002</v>
      </c>
      <c r="C106" s="59">
        <f>MIN($B$34,$B$46,$B$58,$B$70,$B$82)</f>
        <v>2399.9740000000002</v>
      </c>
      <c r="D106" s="59">
        <f>MAX($B$34,$B$46,$B$58,$B$70,$B$82)</f>
        <v>3329.0369999999998</v>
      </c>
      <c r="E106" s="59">
        <f t="shared" si="4"/>
        <v>929.06299999999965</v>
      </c>
      <c r="F106" s="59">
        <f>AVERAGE($B$34,$B$46,$B$58,$B$70,$B$82)</f>
        <v>2968.7539999999999</v>
      </c>
      <c r="G106" s="17">
        <f t="shared" si="5"/>
        <v>-4.5337875755283141E-2</v>
      </c>
    </row>
    <row r="107" spans="1:7" x14ac:dyDescent="0.25">
      <c r="A107" s="2">
        <v>43313</v>
      </c>
      <c r="B107" s="59">
        <v>3053.8290000000002</v>
      </c>
      <c r="C107" s="59">
        <f>MIN($B$35,$B$47,$B$59,$B$71,$B$83)</f>
        <v>2768.3980000000001</v>
      </c>
      <c r="D107" s="59">
        <f>MAX($B$35,$B$47,$B$59,$B$71,$B$83)</f>
        <v>3452.884</v>
      </c>
      <c r="E107" s="59">
        <f t="shared" si="4"/>
        <v>684.48599999999988</v>
      </c>
      <c r="F107" s="59">
        <f>AVERAGE($B$35,$B$47,$B$59,$B$71,$B$83)</f>
        <v>3217.8642</v>
      </c>
      <c r="G107" s="17">
        <f t="shared" si="5"/>
        <v>-5.0976420944053413E-2</v>
      </c>
    </row>
    <row r="108" spans="1:7" x14ac:dyDescent="0.25">
      <c r="A108" s="2">
        <v>43344</v>
      </c>
      <c r="B108" s="59">
        <v>3394.0880000000002</v>
      </c>
      <c r="C108" s="59">
        <f>MIN($B$36,$B$48,$B$60,$B$72,$B$84)</f>
        <v>3187.0160000000001</v>
      </c>
      <c r="D108" s="59">
        <f>MAX($B$36,$B$48,$B$60,$B$72,$B$84)</f>
        <v>3716.7809999999999</v>
      </c>
      <c r="E108" s="59">
        <f t="shared" si="4"/>
        <v>529.76499999999987</v>
      </c>
      <c r="F108" s="59">
        <f>AVERAGE($B$36,$B$48,$B$60,$B$72,$B$84)</f>
        <v>3556.7478000000001</v>
      </c>
      <c r="G108" s="17">
        <f t="shared" si="5"/>
        <v>-4.5732733706899342E-2</v>
      </c>
    </row>
    <row r="109" spans="1:7" x14ac:dyDescent="0.25">
      <c r="A109" s="2">
        <v>43374</v>
      </c>
      <c r="B109" s="59">
        <v>3688.3380000000002</v>
      </c>
      <c r="C109" s="59">
        <f>MIN($B$37,$B$49,$B$61,$B$73,$B$85)</f>
        <v>3587.27</v>
      </c>
      <c r="D109" s="59">
        <f>MAX($B$37,$B$49,$B$61,$B$73,$B$85)</f>
        <v>4024.5010000000002</v>
      </c>
      <c r="E109" s="59">
        <f t="shared" si="4"/>
        <v>437.23100000000022</v>
      </c>
      <c r="F109" s="59">
        <f>AVERAGE($B$37,$B$49,$B$61,$B$73,$B$85)</f>
        <v>3861.7184000000002</v>
      </c>
      <c r="G109" s="17">
        <f t="shared" si="5"/>
        <v>-4.4897214670028718E-2</v>
      </c>
    </row>
    <row r="110" spans="1:7" x14ac:dyDescent="0.25">
      <c r="A110" s="2">
        <v>43405</v>
      </c>
      <c r="B110" s="59">
        <v>3602.8789999999999</v>
      </c>
      <c r="C110" s="59">
        <f>MIN($B$38,$B$50,$B$62,$B$74,$B$86)</f>
        <v>3426.8679999999999</v>
      </c>
      <c r="D110" s="59">
        <f>MAX($B$38,$B$50,$B$62,$B$74,$B$86)</f>
        <v>3986.88</v>
      </c>
      <c r="E110" s="59">
        <f t="shared" si="4"/>
        <v>560.01200000000017</v>
      </c>
      <c r="F110" s="59">
        <f>AVERAGE($B$38,$B$50,$B$62,$B$74,$B$86)</f>
        <v>3750.6915999999997</v>
      </c>
      <c r="G110" s="17">
        <f t="shared" si="5"/>
        <v>-3.9409425184411262E-2</v>
      </c>
    </row>
    <row r="111" spans="1:7" x14ac:dyDescent="0.25">
      <c r="A111" s="84">
        <v>43435</v>
      </c>
      <c r="B111" s="96">
        <v>3078.2350000000001</v>
      </c>
      <c r="C111" s="96">
        <f>MIN($B$39,$B$51,$B$63,$B$75,$B$87)</f>
        <v>2889.8919999999998</v>
      </c>
      <c r="D111" s="96">
        <f>MAX($B$39,$B$51,$B$63,$B$75,$B$87)</f>
        <v>3674.9749999999999</v>
      </c>
      <c r="E111" s="96">
        <f t="shared" si="4"/>
        <v>785.08300000000008</v>
      </c>
      <c r="F111" s="96">
        <f>AVERAGE($B$39,$B$51,$B$63,$B$75,$B$87)</f>
        <v>3288.5355142799999</v>
      </c>
      <c r="G111" s="97">
        <f t="shared" si="5"/>
        <v>-6.3949594999597736E-2</v>
      </c>
    </row>
    <row r="112" spans="1:7" x14ac:dyDescent="0.25">
      <c r="A112" t="s">
        <v>361</v>
      </c>
    </row>
    <row r="113" spans="1:2" x14ac:dyDescent="0.25">
      <c r="A113" t="s">
        <v>393</v>
      </c>
    </row>
    <row r="114" spans="1:2" x14ac:dyDescent="0.25">
      <c r="A114" s="21" t="s">
        <v>84</v>
      </c>
      <c r="B114" s="2" t="s">
        <v>395</v>
      </c>
    </row>
    <row r="115" spans="1:2" x14ac:dyDescent="0.25">
      <c r="A115"/>
    </row>
    <row r="116" spans="1:2" x14ac:dyDescent="0.25">
      <c r="A116" s="5"/>
      <c r="B116" s="6" t="s">
        <v>0</v>
      </c>
    </row>
    <row r="117" spans="1:2" x14ac:dyDescent="0.25">
      <c r="A117" s="3">
        <v>49.5</v>
      </c>
      <c r="B117" s="147">
        <v>-0.6</v>
      </c>
    </row>
    <row r="118" spans="1:2" x14ac:dyDescent="0.25">
      <c r="A118" s="3">
        <v>49.5</v>
      </c>
      <c r="B118" s="147">
        <v>1.2</v>
      </c>
    </row>
  </sheetData>
  <mergeCells count="2">
    <mergeCell ref="C26:G26"/>
    <mergeCell ref="B25:G25"/>
  </mergeCells>
  <phoneticPr fontId="0" type="noConversion"/>
  <hyperlinks>
    <hyperlink ref="A3" location="Contents!B4" display="Return to Contents"/>
  </hyperlinks>
  <pageMargins left="0.75" right="0.75" top="1" bottom="1" header="0.5" footer="0.5"/>
  <pageSetup scale="64" fitToHeight="2" orientation="landscape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2:M83"/>
  <sheetViews>
    <sheetView workbookViewId="0"/>
  </sheetViews>
  <sheetFormatPr defaultRowHeight="12.5" x14ac:dyDescent="0.25"/>
  <sheetData>
    <row r="2" spans="1:1" ht="15.5" x14ac:dyDescent="0.35">
      <c r="A2" s="63" t="s">
        <v>360</v>
      </c>
    </row>
    <row r="3" spans="1:1" x14ac:dyDescent="0.25">
      <c r="A3" s="29" t="s">
        <v>32</v>
      </c>
    </row>
    <row r="25" spans="2:13" x14ac:dyDescent="0.25">
      <c r="D25" s="219" t="s">
        <v>132</v>
      </c>
      <c r="E25" s="219"/>
      <c r="F25" s="219"/>
      <c r="G25" s="219"/>
      <c r="H25" s="219"/>
      <c r="I25" s="47"/>
      <c r="J25" s="219" t="s">
        <v>133</v>
      </c>
      <c r="K25" s="219"/>
      <c r="L25" s="219"/>
      <c r="M25" s="219"/>
    </row>
    <row r="26" spans="2:13" x14ac:dyDescent="0.25">
      <c r="B26" s="12"/>
      <c r="C26" s="12"/>
      <c r="D26" s="127">
        <v>2014</v>
      </c>
      <c r="E26" s="127">
        <v>2015</v>
      </c>
      <c r="F26" s="127">
        <v>2016</v>
      </c>
      <c r="G26" s="127">
        <v>2017</v>
      </c>
      <c r="H26" s="127">
        <v>2018</v>
      </c>
      <c r="I26" s="51"/>
      <c r="J26" s="127">
        <v>2015</v>
      </c>
      <c r="K26" s="127">
        <v>2016</v>
      </c>
      <c r="L26" s="127">
        <v>2017</v>
      </c>
      <c r="M26" s="127">
        <v>2018</v>
      </c>
    </row>
    <row r="27" spans="2:13" x14ac:dyDescent="0.25">
      <c r="C27" s="14" t="s">
        <v>128</v>
      </c>
      <c r="D27" s="131">
        <v>851.60185951000005</v>
      </c>
      <c r="E27" s="131">
        <v>738.44408267999995</v>
      </c>
      <c r="F27" s="131">
        <v>677.94818896000004</v>
      </c>
      <c r="G27" s="131">
        <v>691.19123999999999</v>
      </c>
      <c r="H27" s="131">
        <v>695.00126</v>
      </c>
      <c r="I27" s="15"/>
      <c r="J27" s="16">
        <f t="shared" ref="J27:M30" si="0">E27-D27</f>
        <v>-113.1577768300001</v>
      </c>
      <c r="K27" s="16">
        <f t="shared" si="0"/>
        <v>-60.495893719999913</v>
      </c>
      <c r="L27" s="16">
        <f t="shared" si="0"/>
        <v>13.243051039999955</v>
      </c>
      <c r="M27" s="16">
        <f t="shared" si="0"/>
        <v>3.8100200000000086</v>
      </c>
    </row>
    <row r="28" spans="2:13" x14ac:dyDescent="0.25">
      <c r="C28" s="14" t="s">
        <v>99</v>
      </c>
      <c r="D28" s="131">
        <v>44.832983906000003</v>
      </c>
      <c r="E28" s="131">
        <v>39.962199972999997</v>
      </c>
      <c r="F28" s="131">
        <v>35.008414551999998</v>
      </c>
      <c r="G28" s="131">
        <v>34.473404909999999</v>
      </c>
      <c r="H28" s="131">
        <v>36.115163000000003</v>
      </c>
      <c r="I28" s="15"/>
      <c r="J28" s="16">
        <f t="shared" si="0"/>
        <v>-4.8707839330000056</v>
      </c>
      <c r="K28" s="16">
        <f t="shared" si="0"/>
        <v>-4.9537854209999992</v>
      </c>
      <c r="L28" s="16">
        <f t="shared" si="0"/>
        <v>-0.53500964199999856</v>
      </c>
      <c r="M28" s="16">
        <f t="shared" si="0"/>
        <v>1.6417580900000033</v>
      </c>
    </row>
    <row r="29" spans="2:13" x14ac:dyDescent="0.25">
      <c r="C29" s="14" t="s">
        <v>100</v>
      </c>
      <c r="D29" s="131">
        <v>21.29663498</v>
      </c>
      <c r="E29" s="131">
        <v>19.708397043000002</v>
      </c>
      <c r="F29" s="131">
        <v>18.576964095000001</v>
      </c>
      <c r="G29" s="131">
        <v>18.755516</v>
      </c>
      <c r="H29" s="131">
        <v>19.197178999999998</v>
      </c>
      <c r="I29" s="15"/>
      <c r="J29" s="16">
        <f t="shared" si="0"/>
        <v>-1.5882379369999988</v>
      </c>
      <c r="K29" s="16">
        <f t="shared" si="0"/>
        <v>-1.1314329480000005</v>
      </c>
      <c r="L29" s="16">
        <f t="shared" si="0"/>
        <v>0.17855190499999907</v>
      </c>
      <c r="M29" s="16">
        <f t="shared" si="0"/>
        <v>0.44166299999999836</v>
      </c>
    </row>
    <row r="30" spans="2:13" x14ac:dyDescent="0.25">
      <c r="B30" s="12"/>
      <c r="C30" s="89" t="s">
        <v>98</v>
      </c>
      <c r="D30" s="135">
        <v>917.73147840000001</v>
      </c>
      <c r="E30" s="135">
        <v>798.11467970000001</v>
      </c>
      <c r="F30" s="135">
        <v>731.53356851000001</v>
      </c>
      <c r="G30" s="135">
        <v>744.42016271</v>
      </c>
      <c r="H30" s="135">
        <v>750.31359999999995</v>
      </c>
      <c r="I30" s="95"/>
      <c r="J30" s="94">
        <f t="shared" si="0"/>
        <v>-119.6167987</v>
      </c>
      <c r="K30" s="94">
        <f t="shared" si="0"/>
        <v>-66.581111190000001</v>
      </c>
      <c r="L30" s="94">
        <f t="shared" si="0"/>
        <v>12.88659419999999</v>
      </c>
      <c r="M30" s="94">
        <f t="shared" si="0"/>
        <v>5.8934372899999516</v>
      </c>
    </row>
    <row r="31" spans="2:13" x14ac:dyDescent="0.25">
      <c r="B31" t="s">
        <v>361</v>
      </c>
      <c r="E31" s="14"/>
      <c r="J31" s="14"/>
      <c r="K31" s="35"/>
      <c r="L31" s="35"/>
      <c r="M31" s="35"/>
    </row>
    <row r="32" spans="2:13" x14ac:dyDescent="0.25">
      <c r="D32" s="14"/>
      <c r="E32" s="17"/>
      <c r="F32" s="17"/>
      <c r="G32" s="17"/>
    </row>
    <row r="34" spans="2:4" x14ac:dyDescent="0.25">
      <c r="B34" s="30" t="s">
        <v>134</v>
      </c>
      <c r="C34" s="30"/>
      <c r="D34" s="30"/>
    </row>
    <row r="35" spans="2:4" x14ac:dyDescent="0.25">
      <c r="B35" s="6"/>
      <c r="C35" s="57" t="s">
        <v>123</v>
      </c>
      <c r="D35" s="57" t="s">
        <v>0</v>
      </c>
    </row>
    <row r="36" spans="2:4" x14ac:dyDescent="0.25">
      <c r="B36" s="2">
        <v>42005</v>
      </c>
      <c r="C36" s="134">
        <v>76.894689783999993</v>
      </c>
      <c r="D36" s="134" t="e">
        <v>#N/A</v>
      </c>
    </row>
    <row r="37" spans="2:4" x14ac:dyDescent="0.25">
      <c r="B37" s="2">
        <v>42036</v>
      </c>
      <c r="C37" s="134">
        <v>72.317598724000007</v>
      </c>
      <c r="D37" s="134" t="e">
        <v>#N/A</v>
      </c>
    </row>
    <row r="38" spans="2:4" x14ac:dyDescent="0.25">
      <c r="B38" s="2">
        <v>42064</v>
      </c>
      <c r="C38" s="134">
        <v>63.559966283000001</v>
      </c>
      <c r="D38" s="134" t="e">
        <v>#N/A</v>
      </c>
    </row>
    <row r="39" spans="2:4" x14ac:dyDescent="0.25">
      <c r="B39" s="2">
        <v>42095</v>
      </c>
      <c r="C39" s="134">
        <v>53.207419049999999</v>
      </c>
      <c r="D39" s="134" t="e">
        <v>#N/A</v>
      </c>
    </row>
    <row r="40" spans="2:4" x14ac:dyDescent="0.25">
      <c r="B40" s="2">
        <v>42125</v>
      </c>
      <c r="C40" s="134">
        <v>61.923189532999999</v>
      </c>
      <c r="D40" s="134" t="e">
        <v>#N/A</v>
      </c>
    </row>
    <row r="41" spans="2:4" x14ac:dyDescent="0.25">
      <c r="B41" s="2">
        <v>42156</v>
      </c>
      <c r="C41" s="134">
        <v>73.844880239999995</v>
      </c>
      <c r="D41" s="134" t="e">
        <v>#N/A</v>
      </c>
    </row>
    <row r="42" spans="2:4" x14ac:dyDescent="0.25">
      <c r="B42" s="2">
        <v>42186</v>
      </c>
      <c r="C42" s="134">
        <v>81.448948888000004</v>
      </c>
      <c r="D42" s="134" t="e">
        <v>#N/A</v>
      </c>
    </row>
    <row r="43" spans="2:4" x14ac:dyDescent="0.25">
      <c r="B43" s="2">
        <v>42217</v>
      </c>
      <c r="C43" s="134">
        <v>78.574441152000006</v>
      </c>
      <c r="D43" s="134" t="e">
        <v>#N/A</v>
      </c>
    </row>
    <row r="44" spans="2:4" x14ac:dyDescent="0.25">
      <c r="B44" s="2">
        <v>42248</v>
      </c>
      <c r="C44" s="134">
        <v>69.369491819999993</v>
      </c>
      <c r="D44" s="134" t="e">
        <v>#N/A</v>
      </c>
    </row>
    <row r="45" spans="2:4" x14ac:dyDescent="0.25">
      <c r="B45" s="2">
        <v>42278</v>
      </c>
      <c r="C45" s="134">
        <v>58.404551583</v>
      </c>
      <c r="D45" s="134" t="e">
        <v>#N/A</v>
      </c>
    </row>
    <row r="46" spans="2:4" x14ac:dyDescent="0.25">
      <c r="B46" s="2">
        <v>42309</v>
      </c>
      <c r="C46" s="134">
        <v>53.639953409999997</v>
      </c>
      <c r="D46" s="134" t="e">
        <v>#N/A</v>
      </c>
    </row>
    <row r="47" spans="2:4" x14ac:dyDescent="0.25">
      <c r="B47" s="2">
        <v>42339</v>
      </c>
      <c r="C47" s="134">
        <v>54.929549233000003</v>
      </c>
      <c r="D47" s="134" t="e">
        <v>#N/A</v>
      </c>
    </row>
    <row r="48" spans="2:4" x14ac:dyDescent="0.25">
      <c r="B48" s="2">
        <v>42370</v>
      </c>
      <c r="C48" s="134">
        <v>66.472804433999997</v>
      </c>
      <c r="D48" s="134" t="e">
        <v>#N/A</v>
      </c>
    </row>
    <row r="49" spans="2:4" x14ac:dyDescent="0.25">
      <c r="B49" s="2">
        <v>42401</v>
      </c>
      <c r="C49" s="134">
        <v>55.036988481000002</v>
      </c>
      <c r="D49" s="134" t="e">
        <v>#N/A</v>
      </c>
    </row>
    <row r="50" spans="2:4" x14ac:dyDescent="0.25">
      <c r="B50" s="2">
        <v>42430</v>
      </c>
      <c r="C50" s="134">
        <v>44.394928446000002</v>
      </c>
      <c r="D50" s="134" t="e">
        <v>#N/A</v>
      </c>
    </row>
    <row r="51" spans="2:4" x14ac:dyDescent="0.25">
      <c r="B51" s="2">
        <v>42461</v>
      </c>
      <c r="C51" s="134">
        <v>43.162640940000003</v>
      </c>
      <c r="D51" s="134" t="e">
        <v>#N/A</v>
      </c>
    </row>
    <row r="52" spans="2:4" x14ac:dyDescent="0.25">
      <c r="B52" s="2">
        <v>42491</v>
      </c>
      <c r="C52" s="134">
        <v>49.191908746000003</v>
      </c>
      <c r="D52" s="134" t="e">
        <v>#N/A</v>
      </c>
    </row>
    <row r="53" spans="2:4" x14ac:dyDescent="0.25">
      <c r="B53" s="2">
        <v>42522</v>
      </c>
      <c r="C53" s="134">
        <v>67.526483970000001</v>
      </c>
      <c r="D53" s="134" t="e">
        <v>#N/A</v>
      </c>
    </row>
    <row r="54" spans="2:4" x14ac:dyDescent="0.25">
      <c r="B54" s="2">
        <v>42552</v>
      </c>
      <c r="C54" s="134">
        <v>78.758535675000005</v>
      </c>
      <c r="D54" s="134" t="e">
        <v>#N/A</v>
      </c>
    </row>
    <row r="55" spans="2:4" x14ac:dyDescent="0.25">
      <c r="B55" s="2">
        <v>42583</v>
      </c>
      <c r="C55" s="134">
        <v>78.511890622999999</v>
      </c>
      <c r="D55" s="134" t="e">
        <v>#N/A</v>
      </c>
    </row>
    <row r="56" spans="2:4" x14ac:dyDescent="0.25">
      <c r="B56" s="2">
        <v>42614</v>
      </c>
      <c r="C56" s="134">
        <v>66.813819809999998</v>
      </c>
      <c r="D56" s="134" t="e">
        <v>#N/A</v>
      </c>
    </row>
    <row r="57" spans="2:4" x14ac:dyDescent="0.25">
      <c r="B57" s="2">
        <v>42644</v>
      </c>
      <c r="C57" s="134">
        <v>59.319094456000002</v>
      </c>
      <c r="D57" s="134" t="e">
        <v>#N/A</v>
      </c>
    </row>
    <row r="58" spans="2:4" x14ac:dyDescent="0.25">
      <c r="B58" s="2">
        <v>42675</v>
      </c>
      <c r="C58" s="134">
        <v>52.39786101</v>
      </c>
      <c r="D58" s="134" t="e">
        <v>#N/A</v>
      </c>
    </row>
    <row r="59" spans="2:4" x14ac:dyDescent="0.25">
      <c r="B59" s="2">
        <v>42705</v>
      </c>
      <c r="C59" s="134">
        <v>69.946611919999995</v>
      </c>
      <c r="D59" s="134" t="e">
        <v>#N/A</v>
      </c>
    </row>
    <row r="60" spans="2:4" x14ac:dyDescent="0.25">
      <c r="B60" s="2">
        <v>42736</v>
      </c>
      <c r="C60" s="134">
        <v>64.285952710000004</v>
      </c>
      <c r="D60" s="134">
        <v>64.285952710000004</v>
      </c>
    </row>
    <row r="61" spans="2:4" x14ac:dyDescent="0.25">
      <c r="B61" s="2">
        <v>42767</v>
      </c>
      <c r="C61" s="134" t="e">
        <v>#N/A</v>
      </c>
      <c r="D61" s="134">
        <v>58.125700000000002</v>
      </c>
    </row>
    <row r="62" spans="2:4" x14ac:dyDescent="0.25">
      <c r="B62" s="2">
        <v>42795</v>
      </c>
      <c r="C62" s="134" t="e">
        <v>#N/A</v>
      </c>
      <c r="D62" s="134">
        <v>56.147539999999999</v>
      </c>
    </row>
    <row r="63" spans="2:4" x14ac:dyDescent="0.25">
      <c r="B63" s="2">
        <v>42826</v>
      </c>
      <c r="C63" s="134" t="e">
        <v>#N/A</v>
      </c>
      <c r="D63" s="134">
        <v>48.140639999999998</v>
      </c>
    </row>
    <row r="64" spans="2:4" x14ac:dyDescent="0.25">
      <c r="B64" s="2">
        <v>42856</v>
      </c>
      <c r="C64" s="134" t="e">
        <v>#N/A</v>
      </c>
      <c r="D64" s="134">
        <v>53.537860000000002</v>
      </c>
    </row>
    <row r="65" spans="2:4" x14ac:dyDescent="0.25">
      <c r="B65" s="2">
        <v>42887</v>
      </c>
      <c r="C65" s="134" t="e">
        <v>#N/A</v>
      </c>
      <c r="D65" s="134">
        <v>63.580559999999998</v>
      </c>
    </row>
    <row r="66" spans="2:4" x14ac:dyDescent="0.25">
      <c r="B66" s="2">
        <v>42917</v>
      </c>
      <c r="C66" s="134" t="e">
        <v>#N/A</v>
      </c>
      <c r="D66" s="134">
        <v>76.249650000000003</v>
      </c>
    </row>
    <row r="67" spans="2:4" x14ac:dyDescent="0.25">
      <c r="B67" s="2">
        <v>42948</v>
      </c>
      <c r="C67" s="134" t="e">
        <v>#N/A</v>
      </c>
      <c r="D67" s="134">
        <v>78.131460000000004</v>
      </c>
    </row>
    <row r="68" spans="2:4" x14ac:dyDescent="0.25">
      <c r="B68" s="2">
        <v>42979</v>
      </c>
      <c r="C68" s="134" t="e">
        <v>#N/A</v>
      </c>
      <c r="D68" s="134">
        <v>62.701650000000001</v>
      </c>
    </row>
    <row r="69" spans="2:4" x14ac:dyDescent="0.25">
      <c r="B69" s="2">
        <v>43009</v>
      </c>
      <c r="C69" s="134" t="e">
        <v>#N/A</v>
      </c>
      <c r="D69" s="134">
        <v>57.17633</v>
      </c>
    </row>
    <row r="70" spans="2:4" x14ac:dyDescent="0.25">
      <c r="B70" s="2">
        <v>43040</v>
      </c>
      <c r="C70" s="134" t="e">
        <v>#N/A</v>
      </c>
      <c r="D70" s="134">
        <v>55.543129999999998</v>
      </c>
    </row>
    <row r="71" spans="2:4" x14ac:dyDescent="0.25">
      <c r="B71" s="2">
        <v>43070</v>
      </c>
      <c r="C71" s="134" t="e">
        <v>#N/A</v>
      </c>
      <c r="D71" s="134">
        <v>70.799689999999998</v>
      </c>
    </row>
    <row r="72" spans="2:4" x14ac:dyDescent="0.25">
      <c r="B72" s="2">
        <v>43101</v>
      </c>
      <c r="C72" s="134" t="e">
        <v>#N/A</v>
      </c>
      <c r="D72" s="134">
        <v>72.706119999999999</v>
      </c>
    </row>
    <row r="73" spans="2:4" x14ac:dyDescent="0.25">
      <c r="B73" s="2">
        <v>43132</v>
      </c>
      <c r="C73" s="134" t="e">
        <v>#N/A</v>
      </c>
      <c r="D73" s="134">
        <v>58.373939999999997</v>
      </c>
    </row>
    <row r="74" spans="2:4" x14ac:dyDescent="0.25">
      <c r="B74" s="2">
        <v>43160</v>
      </c>
      <c r="C74" s="134" t="e">
        <v>#N/A</v>
      </c>
      <c r="D74" s="134">
        <v>55.526209999999999</v>
      </c>
    </row>
    <row r="75" spans="2:4" x14ac:dyDescent="0.25">
      <c r="B75" s="2">
        <v>43191</v>
      </c>
      <c r="C75" s="134" t="e">
        <v>#N/A</v>
      </c>
      <c r="D75" s="134">
        <v>49.20805</v>
      </c>
    </row>
    <row r="76" spans="2:4" x14ac:dyDescent="0.25">
      <c r="B76" s="2">
        <v>43221</v>
      </c>
      <c r="C76" s="134" t="e">
        <v>#N/A</v>
      </c>
      <c r="D76" s="134">
        <v>53.371290000000002</v>
      </c>
    </row>
    <row r="77" spans="2:4" x14ac:dyDescent="0.25">
      <c r="B77" s="2">
        <v>43252</v>
      </c>
      <c r="C77" s="134" t="e">
        <v>#N/A</v>
      </c>
      <c r="D77" s="134">
        <v>62.843850000000003</v>
      </c>
    </row>
    <row r="78" spans="2:4" x14ac:dyDescent="0.25">
      <c r="B78" s="2">
        <v>43282</v>
      </c>
      <c r="C78" s="134" t="e">
        <v>#N/A</v>
      </c>
      <c r="D78" s="134">
        <v>75.065119999999993</v>
      </c>
    </row>
    <row r="79" spans="2:4" x14ac:dyDescent="0.25">
      <c r="B79" s="2">
        <v>43313</v>
      </c>
      <c r="C79" s="134" t="e">
        <v>#N/A</v>
      </c>
      <c r="D79" s="134">
        <v>77.135990000000007</v>
      </c>
    </row>
    <row r="80" spans="2:4" x14ac:dyDescent="0.25">
      <c r="B80" s="2">
        <v>43344</v>
      </c>
      <c r="C80" s="134" t="e">
        <v>#N/A</v>
      </c>
      <c r="D80" s="134">
        <v>62.252549999999999</v>
      </c>
    </row>
    <row r="81" spans="2:4" x14ac:dyDescent="0.25">
      <c r="B81" s="2">
        <v>43374</v>
      </c>
      <c r="C81" s="134" t="e">
        <v>#N/A</v>
      </c>
      <c r="D81" s="134">
        <v>57.027050000000003</v>
      </c>
    </row>
    <row r="82" spans="2:4" x14ac:dyDescent="0.25">
      <c r="B82" s="2">
        <v>43405</v>
      </c>
      <c r="C82" s="134" t="e">
        <v>#N/A</v>
      </c>
      <c r="D82" s="134">
        <v>55.347369999999998</v>
      </c>
    </row>
    <row r="83" spans="2:4" x14ac:dyDescent="0.25">
      <c r="B83" s="84">
        <v>43435</v>
      </c>
      <c r="C83" s="98" t="e">
        <v>#N/A</v>
      </c>
      <c r="D83" s="98">
        <v>71.456059999999994</v>
      </c>
    </row>
  </sheetData>
  <mergeCells count="2">
    <mergeCell ref="D25:H25"/>
    <mergeCell ref="J25:M25"/>
  </mergeCells>
  <phoneticPr fontId="7" type="noConversion"/>
  <conditionalFormatting sqref="C36:D83">
    <cfRule type="expression" dxfId="7" priority="2" stopIfTrue="1">
      <formula>ISNA(C36)</formula>
    </cfRule>
  </conditionalFormatting>
  <conditionalFormatting sqref="C36:D83">
    <cfRule type="expression" dxfId="6" priority="1" stopIfTrue="1">
      <formula>ISNA(C36)</formula>
    </cfRule>
  </conditionalFormatting>
  <hyperlinks>
    <hyperlink ref="A3" location="Contents!B4" display="Return to Contents"/>
  </hyperlinks>
  <pageMargins left="0.75" right="0.75" top="1" bottom="1" header="0.5" footer="0.5"/>
  <pageSetup orientation="landscape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2:M83"/>
  <sheetViews>
    <sheetView workbookViewId="0"/>
  </sheetViews>
  <sheetFormatPr defaultRowHeight="12.5" x14ac:dyDescent="0.25"/>
  <sheetData>
    <row r="2" spans="1:1" ht="15.5" x14ac:dyDescent="0.35">
      <c r="A2" s="63" t="s">
        <v>360</v>
      </c>
    </row>
    <row r="3" spans="1:1" x14ac:dyDescent="0.25">
      <c r="A3" s="29" t="s">
        <v>32</v>
      </c>
    </row>
    <row r="25" spans="2:13" x14ac:dyDescent="0.25">
      <c r="D25" s="219" t="s">
        <v>135</v>
      </c>
      <c r="E25" s="219"/>
      <c r="F25" s="219"/>
      <c r="G25" s="219"/>
      <c r="H25" s="219"/>
      <c r="I25" s="47"/>
      <c r="J25" s="219" t="s">
        <v>136</v>
      </c>
      <c r="K25" s="219"/>
      <c r="L25" s="219"/>
      <c r="M25" s="219"/>
    </row>
    <row r="26" spans="2:13" x14ac:dyDescent="0.25">
      <c r="B26" s="12"/>
      <c r="C26" s="12"/>
      <c r="D26" s="127">
        <v>2014</v>
      </c>
      <c r="E26" s="127">
        <v>2015</v>
      </c>
      <c r="F26" s="127">
        <v>2016</v>
      </c>
      <c r="G26" s="127">
        <v>2017</v>
      </c>
      <c r="H26" s="127">
        <v>2018</v>
      </c>
      <c r="I26" s="51"/>
      <c r="J26" s="127">
        <v>2015</v>
      </c>
      <c r="K26" s="127">
        <v>2016</v>
      </c>
      <c r="L26" s="127">
        <v>2017</v>
      </c>
      <c r="M26" s="127">
        <v>2018</v>
      </c>
    </row>
    <row r="27" spans="2:13" x14ac:dyDescent="0.25">
      <c r="C27" s="14" t="s">
        <v>137</v>
      </c>
      <c r="D27" s="15">
        <v>542.84192700000006</v>
      </c>
      <c r="E27" s="15">
        <v>507.39706799999999</v>
      </c>
      <c r="F27" s="15">
        <v>406.466678</v>
      </c>
      <c r="G27" s="15">
        <v>419.11198856999999</v>
      </c>
      <c r="H27" s="15">
        <v>443.39452</v>
      </c>
      <c r="I27" s="15"/>
      <c r="J27" s="16">
        <f t="shared" ref="J27:M30" si="0">E27-D27</f>
        <v>-35.444859000000065</v>
      </c>
      <c r="K27" s="16">
        <f t="shared" si="0"/>
        <v>-100.93038999999999</v>
      </c>
      <c r="L27" s="16">
        <f t="shared" si="0"/>
        <v>12.645310569999992</v>
      </c>
      <c r="M27" s="16">
        <f t="shared" si="0"/>
        <v>24.282531430000006</v>
      </c>
    </row>
    <row r="28" spans="2:13" x14ac:dyDescent="0.25">
      <c r="C28" s="14" t="s">
        <v>138</v>
      </c>
      <c r="D28" s="15">
        <v>268.54646300000002</v>
      </c>
      <c r="E28" s="15">
        <v>222.02453700000001</v>
      </c>
      <c r="F28" s="15">
        <v>182.56147999999999</v>
      </c>
      <c r="G28" s="15">
        <v>183.59796428999999</v>
      </c>
      <c r="H28" s="15">
        <v>177.13070999999999</v>
      </c>
      <c r="I28" s="15"/>
      <c r="J28" s="16">
        <f t="shared" si="0"/>
        <v>-46.521926000000008</v>
      </c>
      <c r="K28" s="16">
        <f t="shared" si="0"/>
        <v>-39.46305700000002</v>
      </c>
      <c r="L28" s="16">
        <f t="shared" si="0"/>
        <v>1.0364842900000042</v>
      </c>
      <c r="M28" s="16">
        <f t="shared" si="0"/>
        <v>-6.4672542899999996</v>
      </c>
    </row>
    <row r="29" spans="2:13" x14ac:dyDescent="0.25">
      <c r="C29" s="14" t="s">
        <v>139</v>
      </c>
      <c r="D29" s="15">
        <v>188.66036800000001</v>
      </c>
      <c r="E29" s="15">
        <v>167.55577400000001</v>
      </c>
      <c r="F29" s="15">
        <v>149.63277099999999</v>
      </c>
      <c r="G29" s="15">
        <v>159.74882142999999</v>
      </c>
      <c r="H29" s="15">
        <v>152.3828</v>
      </c>
      <c r="I29" s="15"/>
      <c r="J29" s="16">
        <f t="shared" si="0"/>
        <v>-21.104593999999992</v>
      </c>
      <c r="K29" s="16">
        <f t="shared" si="0"/>
        <v>-17.923003000000023</v>
      </c>
      <c r="L29" s="16">
        <f t="shared" si="0"/>
        <v>10.116050430000001</v>
      </c>
      <c r="M29" s="16">
        <f t="shared" si="0"/>
        <v>-7.3660214299999893</v>
      </c>
    </row>
    <row r="30" spans="2:13" x14ac:dyDescent="0.25">
      <c r="B30" s="12"/>
      <c r="C30" s="89" t="s">
        <v>140</v>
      </c>
      <c r="D30" s="95">
        <v>1000.048758</v>
      </c>
      <c r="E30" s="95">
        <v>896.97737900000004</v>
      </c>
      <c r="F30" s="95">
        <v>738.66092900000001</v>
      </c>
      <c r="G30" s="95">
        <v>762.45766714000001</v>
      </c>
      <c r="H30" s="95">
        <v>772.90800999999999</v>
      </c>
      <c r="I30" s="95"/>
      <c r="J30" s="94">
        <f t="shared" si="0"/>
        <v>-103.07137899999998</v>
      </c>
      <c r="K30" s="94">
        <f t="shared" si="0"/>
        <v>-158.31645000000003</v>
      </c>
      <c r="L30" s="94">
        <f t="shared" si="0"/>
        <v>23.796738140000002</v>
      </c>
      <c r="M30" s="94">
        <f t="shared" si="0"/>
        <v>10.450342859999978</v>
      </c>
    </row>
    <row r="31" spans="2:13" x14ac:dyDescent="0.25">
      <c r="B31" t="s">
        <v>361</v>
      </c>
      <c r="E31" s="14"/>
      <c r="J31" s="14"/>
      <c r="K31" s="35"/>
      <c r="L31" s="35"/>
      <c r="M31" s="35"/>
    </row>
    <row r="32" spans="2:13" x14ac:dyDescent="0.25">
      <c r="D32" s="14"/>
      <c r="E32" s="17"/>
      <c r="F32" s="17"/>
      <c r="G32" s="17"/>
    </row>
    <row r="34" spans="2:4" x14ac:dyDescent="0.25">
      <c r="B34" s="30" t="s">
        <v>141</v>
      </c>
      <c r="C34" s="30"/>
      <c r="D34" s="30"/>
    </row>
    <row r="35" spans="2:4" x14ac:dyDescent="0.25">
      <c r="B35" s="6"/>
      <c r="C35" s="57" t="s">
        <v>123</v>
      </c>
      <c r="D35" s="57" t="s">
        <v>0</v>
      </c>
    </row>
    <row r="36" spans="2:4" x14ac:dyDescent="0.25">
      <c r="B36" s="2">
        <v>42005</v>
      </c>
      <c r="C36" s="133">
        <v>86.587957000000003</v>
      </c>
      <c r="D36" s="133" t="e">
        <v>#N/A</v>
      </c>
    </row>
    <row r="37" spans="2:4" x14ac:dyDescent="0.25">
      <c r="B37" s="2">
        <v>42036</v>
      </c>
      <c r="C37" s="134">
        <v>72.243226000000007</v>
      </c>
      <c r="D37" s="134" t="e">
        <v>#N/A</v>
      </c>
    </row>
    <row r="38" spans="2:4" x14ac:dyDescent="0.25">
      <c r="B38" s="2">
        <v>42064</v>
      </c>
      <c r="C38" s="134">
        <v>81.467753999999999</v>
      </c>
      <c r="D38" s="134" t="e">
        <v>#N/A</v>
      </c>
    </row>
    <row r="39" spans="2:4" x14ac:dyDescent="0.25">
      <c r="B39" s="2">
        <v>42095</v>
      </c>
      <c r="C39" s="134">
        <v>75.171518000000006</v>
      </c>
      <c r="D39" s="134" t="e">
        <v>#N/A</v>
      </c>
    </row>
    <row r="40" spans="2:4" x14ac:dyDescent="0.25">
      <c r="B40" s="2">
        <v>42125</v>
      </c>
      <c r="C40" s="134">
        <v>70.379823000000002</v>
      </c>
      <c r="D40" s="134" t="e">
        <v>#N/A</v>
      </c>
    </row>
    <row r="41" spans="2:4" x14ac:dyDescent="0.25">
      <c r="B41" s="2">
        <v>42156</v>
      </c>
      <c r="C41" s="134">
        <v>66.900332000000006</v>
      </c>
      <c r="D41" s="134" t="e">
        <v>#N/A</v>
      </c>
    </row>
    <row r="42" spans="2:4" x14ac:dyDescent="0.25">
      <c r="B42" s="2">
        <v>42186</v>
      </c>
      <c r="C42" s="134">
        <v>76.530000999999999</v>
      </c>
      <c r="D42" s="134" t="e">
        <v>#N/A</v>
      </c>
    </row>
    <row r="43" spans="2:4" x14ac:dyDescent="0.25">
      <c r="B43" s="2">
        <v>42217</v>
      </c>
      <c r="C43" s="134">
        <v>82.681529999999995</v>
      </c>
      <c r="D43" s="134" t="e">
        <v>#N/A</v>
      </c>
    </row>
    <row r="44" spans="2:4" x14ac:dyDescent="0.25">
      <c r="B44" s="2">
        <v>42248</v>
      </c>
      <c r="C44" s="134">
        <v>77.778391999999997</v>
      </c>
      <c r="D44" s="134" t="e">
        <v>#N/A</v>
      </c>
    </row>
    <row r="45" spans="2:4" x14ac:dyDescent="0.25">
      <c r="B45" s="2">
        <v>42278</v>
      </c>
      <c r="C45" s="134">
        <v>75.662374</v>
      </c>
      <c r="D45" s="134" t="e">
        <v>#N/A</v>
      </c>
    </row>
    <row r="46" spans="2:4" x14ac:dyDescent="0.25">
      <c r="B46" s="2">
        <v>42309</v>
      </c>
      <c r="C46" s="134">
        <v>68.573907000000005</v>
      </c>
      <c r="D46" s="134" t="e">
        <v>#N/A</v>
      </c>
    </row>
    <row r="47" spans="2:4" x14ac:dyDescent="0.25">
      <c r="B47" s="2">
        <v>42339</v>
      </c>
      <c r="C47" s="134">
        <v>63.000565000000002</v>
      </c>
      <c r="D47" s="134" t="e">
        <v>#N/A</v>
      </c>
    </row>
    <row r="48" spans="2:4" x14ac:dyDescent="0.25">
      <c r="B48" s="2">
        <v>42370</v>
      </c>
      <c r="C48" s="134">
        <v>60.499695000000003</v>
      </c>
      <c r="D48" s="134" t="e">
        <v>#N/A</v>
      </c>
    </row>
    <row r="49" spans="2:4" x14ac:dyDescent="0.25">
      <c r="B49" s="2">
        <v>42401</v>
      </c>
      <c r="C49" s="134">
        <v>57.263176999999999</v>
      </c>
      <c r="D49" s="134" t="e">
        <v>#N/A</v>
      </c>
    </row>
    <row r="50" spans="2:4" x14ac:dyDescent="0.25">
      <c r="B50" s="2">
        <v>42430</v>
      </c>
      <c r="C50" s="134">
        <v>55.264828000000001</v>
      </c>
      <c r="D50" s="134" t="e">
        <v>#N/A</v>
      </c>
    </row>
    <row r="51" spans="2:4" x14ac:dyDescent="0.25">
      <c r="B51" s="2">
        <v>42461</v>
      </c>
      <c r="C51" s="134">
        <v>48.115101000000003</v>
      </c>
      <c r="D51" s="134" t="e">
        <v>#N/A</v>
      </c>
    </row>
    <row r="52" spans="2:4" x14ac:dyDescent="0.25">
      <c r="B52" s="2">
        <v>42491</v>
      </c>
      <c r="C52" s="134">
        <v>53.011505999999997</v>
      </c>
      <c r="D52" s="134" t="e">
        <v>#N/A</v>
      </c>
    </row>
    <row r="53" spans="2:4" x14ac:dyDescent="0.25">
      <c r="B53" s="2">
        <v>42522</v>
      </c>
      <c r="C53" s="134">
        <v>59.388368999999997</v>
      </c>
      <c r="D53" s="134" t="e">
        <v>#N/A</v>
      </c>
    </row>
    <row r="54" spans="2:4" x14ac:dyDescent="0.25">
      <c r="B54" s="2">
        <v>42552</v>
      </c>
      <c r="C54" s="134">
        <v>61.796253</v>
      </c>
      <c r="D54" s="134" t="e">
        <v>#N/A</v>
      </c>
    </row>
    <row r="55" spans="2:4" x14ac:dyDescent="0.25">
      <c r="B55" s="2">
        <v>42583</v>
      </c>
      <c r="C55" s="134">
        <v>68.2607</v>
      </c>
      <c r="D55" s="134" t="e">
        <v>#N/A</v>
      </c>
    </row>
    <row r="56" spans="2:4" x14ac:dyDescent="0.25">
      <c r="B56" s="2">
        <v>42614</v>
      </c>
      <c r="C56" s="134">
        <v>65.082778000000005</v>
      </c>
      <c r="D56" s="134" t="e">
        <v>#N/A</v>
      </c>
    </row>
    <row r="57" spans="2:4" x14ac:dyDescent="0.25">
      <c r="B57" s="2">
        <v>42644</v>
      </c>
      <c r="C57" s="134">
        <v>73.018585999999999</v>
      </c>
      <c r="D57" s="134" t="e">
        <v>#N/A</v>
      </c>
    </row>
    <row r="58" spans="2:4" x14ac:dyDescent="0.25">
      <c r="B58" s="2">
        <v>42675</v>
      </c>
      <c r="C58" s="134">
        <v>70.837108000000001</v>
      </c>
      <c r="D58" s="134" t="e">
        <v>#N/A</v>
      </c>
    </row>
    <row r="59" spans="2:4" x14ac:dyDescent="0.25">
      <c r="B59" s="2">
        <v>42705</v>
      </c>
      <c r="C59" s="134">
        <v>66.122827999999998</v>
      </c>
      <c r="D59" s="134" t="e">
        <v>#N/A</v>
      </c>
    </row>
    <row r="60" spans="2:4" x14ac:dyDescent="0.25">
      <c r="B60" s="2">
        <v>42736</v>
      </c>
      <c r="C60" s="134">
        <v>69.030357143000003</v>
      </c>
      <c r="D60" s="134">
        <v>69.030357143000003</v>
      </c>
    </row>
    <row r="61" spans="2:4" x14ac:dyDescent="0.25">
      <c r="B61" s="2">
        <v>42767</v>
      </c>
      <c r="C61" s="134" t="e">
        <v>#N/A</v>
      </c>
      <c r="D61" s="134">
        <v>61.049370000000003</v>
      </c>
    </row>
    <row r="62" spans="2:4" x14ac:dyDescent="0.25">
      <c r="B62" s="2">
        <v>42795</v>
      </c>
      <c r="C62" s="134" t="e">
        <v>#N/A</v>
      </c>
      <c r="D62" s="134">
        <v>66.358819999999994</v>
      </c>
    </row>
    <row r="63" spans="2:4" x14ac:dyDescent="0.25">
      <c r="B63" s="2">
        <v>42826</v>
      </c>
      <c r="C63" s="134" t="e">
        <v>#N/A</v>
      </c>
      <c r="D63" s="134">
        <v>51.745640000000002</v>
      </c>
    </row>
    <row r="64" spans="2:4" x14ac:dyDescent="0.25">
      <c r="B64" s="2">
        <v>42856</v>
      </c>
      <c r="C64" s="134" t="e">
        <v>#N/A</v>
      </c>
      <c r="D64" s="134">
        <v>57.534289999999999</v>
      </c>
    </row>
    <row r="65" spans="2:4" x14ac:dyDescent="0.25">
      <c r="B65" s="2">
        <v>42887</v>
      </c>
      <c r="C65" s="134" t="e">
        <v>#N/A</v>
      </c>
      <c r="D65" s="134">
        <v>59.271340000000002</v>
      </c>
    </row>
    <row r="66" spans="2:4" x14ac:dyDescent="0.25">
      <c r="B66" s="2">
        <v>42917</v>
      </c>
      <c r="C66" s="134" t="e">
        <v>#N/A</v>
      </c>
      <c r="D66" s="134">
        <v>67.882400000000004</v>
      </c>
    </row>
    <row r="67" spans="2:4" x14ac:dyDescent="0.25">
      <c r="B67" s="2">
        <v>42948</v>
      </c>
      <c r="C67" s="134" t="e">
        <v>#N/A</v>
      </c>
      <c r="D67" s="134">
        <v>73.270849999999996</v>
      </c>
    </row>
    <row r="68" spans="2:4" x14ac:dyDescent="0.25">
      <c r="B68" s="2">
        <v>42979</v>
      </c>
      <c r="C68" s="134" t="e">
        <v>#N/A</v>
      </c>
      <c r="D68" s="134">
        <v>61.827820000000003</v>
      </c>
    </row>
    <row r="69" spans="2:4" x14ac:dyDescent="0.25">
      <c r="B69" s="2">
        <v>43009</v>
      </c>
      <c r="C69" s="134" t="e">
        <v>#N/A</v>
      </c>
      <c r="D69" s="134">
        <v>62.986139999999999</v>
      </c>
    </row>
    <row r="70" spans="2:4" x14ac:dyDescent="0.25">
      <c r="B70" s="2">
        <v>43040</v>
      </c>
      <c r="C70" s="134" t="e">
        <v>#N/A</v>
      </c>
      <c r="D70" s="134">
        <v>62.20252</v>
      </c>
    </row>
    <row r="71" spans="2:4" x14ac:dyDescent="0.25">
      <c r="B71" s="2">
        <v>43070</v>
      </c>
      <c r="C71" s="134" t="e">
        <v>#N/A</v>
      </c>
      <c r="D71" s="134">
        <v>69.298119999999997</v>
      </c>
    </row>
    <row r="72" spans="2:4" x14ac:dyDescent="0.25">
      <c r="B72" s="2">
        <v>43101</v>
      </c>
      <c r="C72" s="134" t="e">
        <v>#N/A</v>
      </c>
      <c r="D72" s="134">
        <v>70.245909999999995</v>
      </c>
    </row>
    <row r="73" spans="2:4" x14ac:dyDescent="0.25">
      <c r="B73" s="2">
        <v>43132</v>
      </c>
      <c r="C73" s="134" t="e">
        <v>#N/A</v>
      </c>
      <c r="D73" s="134">
        <v>57.589219999999997</v>
      </c>
    </row>
    <row r="74" spans="2:4" x14ac:dyDescent="0.25">
      <c r="B74" s="2">
        <v>43160</v>
      </c>
      <c r="C74" s="134" t="e">
        <v>#N/A</v>
      </c>
      <c r="D74" s="134">
        <v>65.105530000000002</v>
      </c>
    </row>
    <row r="75" spans="2:4" x14ac:dyDescent="0.25">
      <c r="B75" s="2">
        <v>43191</v>
      </c>
      <c r="C75" s="134" t="e">
        <v>#N/A</v>
      </c>
      <c r="D75" s="134">
        <v>53.334060000000001</v>
      </c>
    </row>
    <row r="76" spans="2:4" x14ac:dyDescent="0.25">
      <c r="B76" s="2">
        <v>43221</v>
      </c>
      <c r="C76" s="134" t="e">
        <v>#N/A</v>
      </c>
      <c r="D76" s="134">
        <v>57.19238</v>
      </c>
    </row>
    <row r="77" spans="2:4" x14ac:dyDescent="0.25">
      <c r="B77" s="2">
        <v>43252</v>
      </c>
      <c r="C77" s="134" t="e">
        <v>#N/A</v>
      </c>
      <c r="D77" s="134">
        <v>60.666989999999998</v>
      </c>
    </row>
    <row r="78" spans="2:4" x14ac:dyDescent="0.25">
      <c r="B78" s="2">
        <v>43282</v>
      </c>
      <c r="C78" s="134" t="e">
        <v>#N/A</v>
      </c>
      <c r="D78" s="134">
        <v>68.043490000000006</v>
      </c>
    </row>
    <row r="79" spans="2:4" x14ac:dyDescent="0.25">
      <c r="B79" s="2">
        <v>43313</v>
      </c>
      <c r="C79" s="134" t="e">
        <v>#N/A</v>
      </c>
      <c r="D79" s="134">
        <v>73.251689999999996</v>
      </c>
    </row>
    <row r="80" spans="2:4" x14ac:dyDescent="0.25">
      <c r="B80" s="2">
        <v>43344</v>
      </c>
      <c r="C80" s="134" t="e">
        <v>#N/A</v>
      </c>
      <c r="D80" s="134">
        <v>61.00591</v>
      </c>
    </row>
    <row r="81" spans="2:4" x14ac:dyDescent="0.25">
      <c r="B81" s="2">
        <v>43374</v>
      </c>
      <c r="C81" s="134" t="e">
        <v>#N/A</v>
      </c>
      <c r="D81" s="134">
        <v>64.514250000000004</v>
      </c>
    </row>
    <row r="82" spans="2:4" x14ac:dyDescent="0.25">
      <c r="B82" s="2">
        <v>43405</v>
      </c>
      <c r="C82" s="134" t="e">
        <v>#N/A</v>
      </c>
      <c r="D82" s="134">
        <v>63.401179999999997</v>
      </c>
    </row>
    <row r="83" spans="2:4" x14ac:dyDescent="0.25">
      <c r="B83" s="84">
        <v>43435</v>
      </c>
      <c r="C83" s="98" t="e">
        <v>#N/A</v>
      </c>
      <c r="D83" s="98">
        <v>78.557400000000001</v>
      </c>
    </row>
  </sheetData>
  <mergeCells count="2">
    <mergeCell ref="D25:H25"/>
    <mergeCell ref="J25:M25"/>
  </mergeCells>
  <phoneticPr fontId="7" type="noConversion"/>
  <conditionalFormatting sqref="C36:D83">
    <cfRule type="expression" dxfId="5" priority="2" stopIfTrue="1">
      <formula>ISNA(C36)</formula>
    </cfRule>
  </conditionalFormatting>
  <conditionalFormatting sqref="C36:D83">
    <cfRule type="expression" dxfId="4" priority="1" stopIfTrue="1">
      <formula>ISNA(C36)</formula>
    </cfRule>
  </conditionalFormatting>
  <hyperlinks>
    <hyperlink ref="A3" location="Contents!B4" display="Return to Contents"/>
  </hyperlinks>
  <pageMargins left="0.75" right="0.75" top="1" bottom="1" header="0.5" footer="0.5"/>
  <pageSetup orientation="landscape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2:F160"/>
  <sheetViews>
    <sheetView zoomScaleNormal="100" workbookViewId="0"/>
  </sheetViews>
  <sheetFormatPr defaultRowHeight="12.5" x14ac:dyDescent="0.25"/>
  <sheetData>
    <row r="2" spans="1:1" ht="15.5" x14ac:dyDescent="0.35">
      <c r="A2" s="63" t="s">
        <v>360</v>
      </c>
    </row>
    <row r="3" spans="1:1" x14ac:dyDescent="0.25">
      <c r="A3" s="29" t="s">
        <v>32</v>
      </c>
    </row>
    <row r="25" spans="1:5" x14ac:dyDescent="0.25">
      <c r="A25" s="40"/>
      <c r="B25" s="222" t="s">
        <v>109</v>
      </c>
      <c r="C25" s="222"/>
      <c r="D25" s="222"/>
      <c r="E25" s="222"/>
    </row>
    <row r="26" spans="1:5" x14ac:dyDescent="0.25">
      <c r="A26" s="40"/>
      <c r="B26" s="106" t="s">
        <v>107</v>
      </c>
      <c r="C26" s="221" t="s">
        <v>396</v>
      </c>
      <c r="D26" s="221"/>
      <c r="E26" s="221"/>
    </row>
    <row r="27" spans="1:5" x14ac:dyDescent="0.25">
      <c r="A27" s="110"/>
      <c r="B27" s="107" t="s">
        <v>108</v>
      </c>
      <c r="C27" s="108" t="s">
        <v>13</v>
      </c>
      <c r="D27" s="108" t="s">
        <v>14</v>
      </c>
      <c r="E27" s="109" t="s">
        <v>23</v>
      </c>
    </row>
    <row r="28" spans="1:5" x14ac:dyDescent="0.25">
      <c r="A28" s="2">
        <v>39814</v>
      </c>
      <c r="B28" s="111">
        <v>156.07523900000001</v>
      </c>
      <c r="C28" s="111">
        <f>MIN($B$52,$B$40,$B$28,$B$64,$B$76,$B$88,$B$100,$B$112)</f>
        <v>133.70472699999999</v>
      </c>
      <c r="D28" s="111">
        <f>MAX($B$52,$B$40,$B$28,$B$64,$B$76,$B$88,$B$100,$B$112)</f>
        <v>187.56994399999999</v>
      </c>
      <c r="E28" s="112">
        <f t="shared" ref="E28:E91" si="0">D28-C28</f>
        <v>53.865217000000001</v>
      </c>
    </row>
    <row r="29" spans="1:5" x14ac:dyDescent="0.25">
      <c r="A29" s="2">
        <v>39845</v>
      </c>
      <c r="B29" s="111">
        <v>160.60079899999999</v>
      </c>
      <c r="C29" s="111">
        <f>MIN($B$53,$B$41,$B$29,$B$65,$B$77,$B$89,$B$101,$B$113)</f>
        <v>119.90428300000001</v>
      </c>
      <c r="D29" s="111">
        <f>MAX($B$53,$B$41,$B$29,$B$65,$B$77,$B$89,$B$101,$B$113)</f>
        <v>187.570987</v>
      </c>
      <c r="E29" s="112">
        <f t="shared" si="0"/>
        <v>67.666703999999996</v>
      </c>
    </row>
    <row r="30" spans="1:5" x14ac:dyDescent="0.25">
      <c r="A30" s="2">
        <v>39873</v>
      </c>
      <c r="B30" s="111">
        <v>174.222814</v>
      </c>
      <c r="C30" s="111">
        <f>MIN($B$54,$B$42,$B$30,$B$66,$B$78,$B$90,$B$102,$B$114)</f>
        <v>118.260238</v>
      </c>
      <c r="D30" s="111">
        <f>MAX($B$54,$B$42,$B$30,$B$66,$B$78,$B$90,$B$102,$B$114)</f>
        <v>195.37981099999999</v>
      </c>
      <c r="E30" s="112">
        <f t="shared" si="0"/>
        <v>77.119572999999988</v>
      </c>
    </row>
    <row r="31" spans="1:5" x14ac:dyDescent="0.25">
      <c r="A31" s="2">
        <v>39904</v>
      </c>
      <c r="B31" s="111">
        <v>185.790344</v>
      </c>
      <c r="C31" s="111">
        <f>MIN($B$55,$B$43,$B$31,$B$67,$B$79,$B$91,$B$103,$B$115)</f>
        <v>128.92501799999999</v>
      </c>
      <c r="D31" s="111">
        <f>MAX($B$55,$B$43,$B$31,$B$67,$B$79,$B$91,$B$103,$B$115)</f>
        <v>202.26539299999999</v>
      </c>
      <c r="E31" s="112">
        <f t="shared" si="0"/>
        <v>73.340374999999995</v>
      </c>
    </row>
    <row r="32" spans="1:5" x14ac:dyDescent="0.25">
      <c r="A32" s="2">
        <v>39934</v>
      </c>
      <c r="B32" s="111">
        <v>195.10340199999999</v>
      </c>
      <c r="C32" s="111">
        <f>MIN($B$56,$B$44,$B$32,$B$68,$B$80,$B$92,$B$104,$B$116)</f>
        <v>136.92056299999999</v>
      </c>
      <c r="D32" s="111">
        <f>MAX($B$56,$B$44,$B$32,$B$68,$B$80,$B$92,$B$104,$B$116)</f>
        <v>203.13744500000001</v>
      </c>
      <c r="E32" s="112">
        <f t="shared" si="0"/>
        <v>66.216882000000027</v>
      </c>
    </row>
    <row r="33" spans="1:5" x14ac:dyDescent="0.25">
      <c r="A33" s="2">
        <v>39965</v>
      </c>
      <c r="B33" s="111">
        <v>195.65583699999999</v>
      </c>
      <c r="C33" s="111">
        <f>MIN($B$57,$B$45,$B$33,$B$69,$B$81,$B$93,$B$105,$B$117)</f>
        <v>133.479434</v>
      </c>
      <c r="D33" s="111">
        <f>MAX($B$57,$B$45,$B$33,$B$69,$B$81,$B$93,$B$105,$B$117)</f>
        <v>197.92399</v>
      </c>
      <c r="E33" s="112">
        <f t="shared" si="0"/>
        <v>64.444556000000006</v>
      </c>
    </row>
    <row r="34" spans="1:5" x14ac:dyDescent="0.25">
      <c r="A34" s="2">
        <v>39995</v>
      </c>
      <c r="B34" s="111">
        <v>193.562749</v>
      </c>
      <c r="C34" s="111">
        <f>MIN($B$58,$B$46,$B$34,$B$70,$B$82,$B$94,$B$106,$B$118)</f>
        <v>125.869913</v>
      </c>
      <c r="D34" s="111">
        <f>MAX($B$58,$B$46,$B$34,$B$70,$B$82,$B$94,$B$106,$B$118)</f>
        <v>193.562749</v>
      </c>
      <c r="E34" s="112">
        <f t="shared" si="0"/>
        <v>67.692836</v>
      </c>
    </row>
    <row r="35" spans="1:5" x14ac:dyDescent="0.25">
      <c r="A35" s="2">
        <v>40026</v>
      </c>
      <c r="B35" s="111">
        <v>191.53170600000001</v>
      </c>
      <c r="C35" s="111">
        <f>MIN($B$59,$B$47,$B$35,$B$71,$B$83,$B$95,$B$107,$B$119)</f>
        <v>121.36913199999999</v>
      </c>
      <c r="D35" s="111">
        <f>MAX($B$59,$B$47,$B$35,$B$71,$B$83,$B$95,$B$107,$B$119)</f>
        <v>191.53170600000001</v>
      </c>
      <c r="E35" s="112">
        <f t="shared" si="0"/>
        <v>70.162574000000021</v>
      </c>
    </row>
    <row r="36" spans="1:5" x14ac:dyDescent="0.25">
      <c r="A36" s="2">
        <v>40057</v>
      </c>
      <c r="B36" s="111">
        <v>197.20809600000001</v>
      </c>
      <c r="C36" s="111">
        <f>MIN($B$60,$B$48,$B$36,$B$72,$B$84,$B$96,$B$108,$B$120)</f>
        <v>124.54611800000001</v>
      </c>
      <c r="D36" s="111">
        <f>MAX($B$60,$B$48,$B$36,$B$72,$B$84,$B$96,$B$108,$B$120)</f>
        <v>197.20809600000001</v>
      </c>
      <c r="E36" s="112">
        <f t="shared" si="0"/>
        <v>72.661978000000005</v>
      </c>
    </row>
    <row r="37" spans="1:5" x14ac:dyDescent="0.25">
      <c r="A37" s="2">
        <v>40087</v>
      </c>
      <c r="B37" s="111">
        <v>199.476596</v>
      </c>
      <c r="C37" s="111">
        <f>MIN($B$61,$B$49,$B$37,$B$73,$B$85,$B$97,$B$109,$B$121)</f>
        <v>136.96425400000001</v>
      </c>
      <c r="D37" s="111">
        <f>MAX($B$61,$B$49,$B$37,$B$73,$B$85,$B$97,$B$109,$B$121)</f>
        <v>199.476596</v>
      </c>
      <c r="E37" s="112">
        <f t="shared" si="0"/>
        <v>62.51234199999999</v>
      </c>
    </row>
    <row r="38" spans="1:5" x14ac:dyDescent="0.25">
      <c r="A38" s="2">
        <v>40118</v>
      </c>
      <c r="B38" s="111">
        <v>203.76502300000001</v>
      </c>
      <c r="C38" s="111">
        <f>MIN($B$62,$B$50,$B$38,$B$74,$B$86,$B$98,$B$110,$B$122)</f>
        <v>142.59539599999999</v>
      </c>
      <c r="D38" s="111">
        <f>MAX($B$62,$B$50,$B$38,$B$74,$B$86,$B$98,$B$110,$B$122)</f>
        <v>203.76502300000001</v>
      </c>
      <c r="E38" s="112">
        <f t="shared" si="0"/>
        <v>61.16962700000002</v>
      </c>
    </row>
    <row r="39" spans="1:5" x14ac:dyDescent="0.25">
      <c r="A39" s="2">
        <v>40148</v>
      </c>
      <c r="B39" s="111">
        <v>189.46676099999999</v>
      </c>
      <c r="C39" s="111">
        <f>MIN($B$63,$B$51,$B$39,$B$75,$B$87,$B$99,$B$111,$B$123)</f>
        <v>147.88424699999999</v>
      </c>
      <c r="D39" s="111">
        <f>MAX($B$63,$B$51,$B$39,$B$75,$B$87,$B$99,$B$111,$B$123)</f>
        <v>195.54803699999999</v>
      </c>
      <c r="E39" s="112">
        <f t="shared" si="0"/>
        <v>47.663790000000006</v>
      </c>
    </row>
    <row r="40" spans="1:5" x14ac:dyDescent="0.25">
      <c r="A40" s="2">
        <v>40179</v>
      </c>
      <c r="B40" s="111">
        <v>178.09109699999999</v>
      </c>
      <c r="C40" s="111">
        <f>MIN($B$52,$B$40,$B$28,$B$64,$B$76,$B$88,$B$100,$B$112)</f>
        <v>133.70472699999999</v>
      </c>
      <c r="D40" s="111">
        <f>MAX($B$52,$B$40,$B$28,$B$64,$B$76,$B$88,$B$100,$B$112)</f>
        <v>187.56994399999999</v>
      </c>
      <c r="E40" s="112">
        <f t="shared" si="0"/>
        <v>53.865217000000001</v>
      </c>
    </row>
    <row r="41" spans="1:5" x14ac:dyDescent="0.25">
      <c r="A41" s="2">
        <v>40210</v>
      </c>
      <c r="B41" s="111">
        <v>171.025848</v>
      </c>
      <c r="C41" s="111">
        <f>MIN($B$53,$B$41,$B$29,$B$65,$B$77,$B$89,$B$101,$B$113)</f>
        <v>119.90428300000001</v>
      </c>
      <c r="D41" s="111">
        <f>MAX($B$53,$B$41,$B$29,$B$65,$B$77,$B$89,$B$101,$B$113)</f>
        <v>187.570987</v>
      </c>
      <c r="E41" s="112">
        <f t="shared" si="0"/>
        <v>67.666703999999996</v>
      </c>
    </row>
    <row r="42" spans="1:5" x14ac:dyDescent="0.25">
      <c r="A42" s="2">
        <v>40238</v>
      </c>
      <c r="B42" s="111">
        <v>177.74158700000001</v>
      </c>
      <c r="C42" s="111">
        <f>MIN($B$54,$B$42,$B$30,$B$66,$B$78,$B$90,$B$102,$B$114)</f>
        <v>118.260238</v>
      </c>
      <c r="D42" s="111">
        <f>MAX($B$54,$B$42,$B$30,$B$66,$B$78,$B$90,$B$102,$B$114)</f>
        <v>195.37981099999999</v>
      </c>
      <c r="E42" s="112">
        <f t="shared" si="0"/>
        <v>77.119572999999988</v>
      </c>
    </row>
    <row r="43" spans="1:5" x14ac:dyDescent="0.25">
      <c r="A43" s="2">
        <v>40269</v>
      </c>
      <c r="B43" s="111">
        <v>189.26026899999999</v>
      </c>
      <c r="C43" s="111">
        <f>MIN($B$55,$B$43,$B$31,$B$67,$B$79,$B$91,$B$103,$B$115)</f>
        <v>128.92501799999999</v>
      </c>
      <c r="D43" s="111">
        <f>MAX($B$55,$B$43,$B$31,$B$67,$B$79,$B$91,$B$103,$B$115)</f>
        <v>202.26539299999999</v>
      </c>
      <c r="E43" s="112">
        <f t="shared" si="0"/>
        <v>73.340374999999995</v>
      </c>
    </row>
    <row r="44" spans="1:5" x14ac:dyDescent="0.25">
      <c r="A44" s="2">
        <v>40299</v>
      </c>
      <c r="B44" s="111">
        <v>191.66898599999999</v>
      </c>
      <c r="C44" s="111">
        <f>MIN($B$56,$B$44,$B$32,$B$68,$B$80,$B$92,$B$104,$B$116)</f>
        <v>136.92056299999999</v>
      </c>
      <c r="D44" s="111">
        <f>MAX($B$56,$B$44,$B$32,$B$68,$B$80,$B$92,$B$104,$B$116)</f>
        <v>203.13744500000001</v>
      </c>
      <c r="E44" s="112">
        <f t="shared" si="0"/>
        <v>66.216882000000027</v>
      </c>
    </row>
    <row r="45" spans="1:5" x14ac:dyDescent="0.25">
      <c r="A45" s="2">
        <v>40330</v>
      </c>
      <c r="B45" s="111">
        <v>181.489676</v>
      </c>
      <c r="C45" s="111">
        <f>MIN($B$57,$B$45,$B$33,$B$69,$B$81,$B$93,$B$105,$B$117)</f>
        <v>133.479434</v>
      </c>
      <c r="D45" s="111">
        <f>MAX($B$57,$B$45,$B$33,$B$69,$B$81,$B$93,$B$105,$B$117)</f>
        <v>197.92399</v>
      </c>
      <c r="E45" s="112">
        <f t="shared" si="0"/>
        <v>64.444556000000006</v>
      </c>
    </row>
    <row r="46" spans="1:5" x14ac:dyDescent="0.25">
      <c r="A46" s="2">
        <v>40360</v>
      </c>
      <c r="B46" s="111">
        <v>169.50435999999999</v>
      </c>
      <c r="C46" s="111">
        <f>MIN($B$58,$B$46,$B$34,$B$70,$B$82,$B$94,$B$106,$B$118)</f>
        <v>125.869913</v>
      </c>
      <c r="D46" s="111">
        <f>MAX($B$58,$B$46,$B$34,$B$70,$B$82,$B$94,$B$106,$B$118)</f>
        <v>193.562749</v>
      </c>
      <c r="E46" s="112">
        <f t="shared" si="0"/>
        <v>67.692836</v>
      </c>
    </row>
    <row r="47" spans="1:5" x14ac:dyDescent="0.25">
      <c r="A47" s="2">
        <v>40391</v>
      </c>
      <c r="B47" s="111">
        <v>159.98734400000001</v>
      </c>
      <c r="C47" s="111">
        <f>MIN($B$59,$B$47,$B$35,$B$71,$B$83,$B$95,$B$107,$B$119)</f>
        <v>121.36913199999999</v>
      </c>
      <c r="D47" s="111">
        <f>MAX($B$59,$B$47,$B$35,$B$71,$B$83,$B$95,$B$107,$B$119)</f>
        <v>191.53170600000001</v>
      </c>
      <c r="E47" s="112">
        <f t="shared" si="0"/>
        <v>70.162574000000021</v>
      </c>
    </row>
    <row r="48" spans="1:5" x14ac:dyDescent="0.25">
      <c r="A48" s="2">
        <v>40422</v>
      </c>
      <c r="B48" s="111">
        <v>163.77565100000001</v>
      </c>
      <c r="C48" s="111">
        <f>MIN($B$60,$B$48,$B$36,$B$72,$B$84,$B$96,$B$108,$B$120)</f>
        <v>124.54611800000001</v>
      </c>
      <c r="D48" s="111">
        <f>MAX($B$60,$B$48,$B$36,$B$72,$B$84,$B$96,$B$108,$B$120)</f>
        <v>197.20809600000001</v>
      </c>
      <c r="E48" s="112">
        <f t="shared" si="0"/>
        <v>72.661978000000005</v>
      </c>
    </row>
    <row r="49" spans="1:5" x14ac:dyDescent="0.25">
      <c r="A49" s="2">
        <v>40452</v>
      </c>
      <c r="B49" s="111">
        <v>175.68646699999999</v>
      </c>
      <c r="C49" s="111">
        <f>MIN($B$61,$B$49,$B$37,$B$73,$B$85,$B$97,$B$109,$B$121)</f>
        <v>136.96425400000001</v>
      </c>
      <c r="D49" s="111">
        <f>MAX($B$61,$B$49,$B$37,$B$73,$B$85,$B$97,$B$109,$B$121)</f>
        <v>199.476596</v>
      </c>
      <c r="E49" s="112">
        <f t="shared" si="0"/>
        <v>62.51234199999999</v>
      </c>
    </row>
    <row r="50" spans="1:5" x14ac:dyDescent="0.25">
      <c r="A50" s="2">
        <v>40483</v>
      </c>
      <c r="B50" s="111">
        <v>183.388507</v>
      </c>
      <c r="C50" s="111">
        <f>MIN($B$62,$B$50,$B$38,$B$74,$B$86,$B$98,$B$110,$B$122)</f>
        <v>142.59539599999999</v>
      </c>
      <c r="D50" s="111">
        <f>MAX($B$62,$B$50,$B$38,$B$74,$B$86,$B$98,$B$110,$B$122)</f>
        <v>203.76502300000001</v>
      </c>
      <c r="E50" s="112">
        <f t="shared" si="0"/>
        <v>61.16962700000002</v>
      </c>
    </row>
    <row r="51" spans="1:5" x14ac:dyDescent="0.25">
      <c r="A51" s="2">
        <v>40513</v>
      </c>
      <c r="B51" s="111">
        <v>174.91726</v>
      </c>
      <c r="C51" s="111">
        <f>MIN($B$63,$B$51,$B$39,$B$75,$B$87,$B$99,$B$111,$B$123)</f>
        <v>147.88424699999999</v>
      </c>
      <c r="D51" s="111">
        <f>MAX($B$63,$B$51,$B$39,$B$75,$B$87,$B$99,$B$111,$B$123)</f>
        <v>195.54803699999999</v>
      </c>
      <c r="E51" s="112">
        <f t="shared" si="0"/>
        <v>47.663790000000006</v>
      </c>
    </row>
    <row r="52" spans="1:5" x14ac:dyDescent="0.25">
      <c r="A52" s="2">
        <v>40544</v>
      </c>
      <c r="B52" s="111">
        <v>164.57453000000001</v>
      </c>
      <c r="C52" s="111">
        <f>MIN($B$52,$B$40,$B$28,$B$64,$B$76,$B$88,$B$100,$B$112)</f>
        <v>133.70472699999999</v>
      </c>
      <c r="D52" s="111">
        <f>MAX($B$52,$B$40,$B$28,$B$64,$B$76,$B$88,$B$100,$B$112)</f>
        <v>187.56994399999999</v>
      </c>
      <c r="E52" s="112">
        <f t="shared" si="0"/>
        <v>53.865217000000001</v>
      </c>
    </row>
    <row r="53" spans="1:5" x14ac:dyDescent="0.25">
      <c r="A53" s="2">
        <v>40575</v>
      </c>
      <c r="B53" s="111">
        <v>161.06355400000001</v>
      </c>
      <c r="C53" s="111">
        <f>MIN($B$53,$B$41,$B$29,$B$65,$B$77,$B$89,$B$101,$B$113)</f>
        <v>119.90428300000001</v>
      </c>
      <c r="D53" s="111">
        <f>MAX($B$53,$B$41,$B$29,$B$65,$B$77,$B$89,$B$101,$B$113)</f>
        <v>187.570987</v>
      </c>
      <c r="E53" s="112">
        <f t="shared" si="0"/>
        <v>67.666703999999996</v>
      </c>
    </row>
    <row r="54" spans="1:5" x14ac:dyDescent="0.25">
      <c r="A54" s="2">
        <v>40603</v>
      </c>
      <c r="B54" s="111">
        <v>166.255223</v>
      </c>
      <c r="C54" s="111">
        <f>MIN($B$54,$B$42,$B$30,$B$66,$B$78,$B$90,$B$102,$B$114)</f>
        <v>118.260238</v>
      </c>
      <c r="D54" s="111">
        <f>MAX($B$54,$B$42,$B$30,$B$66,$B$78,$B$90,$B$102,$B$114)</f>
        <v>195.37981099999999</v>
      </c>
      <c r="E54" s="112">
        <f t="shared" si="0"/>
        <v>77.119572999999988</v>
      </c>
    </row>
    <row r="55" spans="1:5" x14ac:dyDescent="0.25">
      <c r="A55" s="2">
        <v>40634</v>
      </c>
      <c r="B55" s="111">
        <v>173.42745400000001</v>
      </c>
      <c r="C55" s="111">
        <f>MIN($B$55,$B$43,$B$31,$B$67,$B$79,$B$91,$B$103,$B$115)</f>
        <v>128.92501799999999</v>
      </c>
      <c r="D55" s="111">
        <f>MAX($B$55,$B$43,$B$31,$B$67,$B$79,$B$91,$B$103,$B$115)</f>
        <v>202.26539299999999</v>
      </c>
      <c r="E55" s="112">
        <f t="shared" si="0"/>
        <v>73.340374999999995</v>
      </c>
    </row>
    <row r="56" spans="1:5" x14ac:dyDescent="0.25">
      <c r="A56" s="2">
        <v>40664</v>
      </c>
      <c r="B56" s="111">
        <v>174.09295800000001</v>
      </c>
      <c r="C56" s="111">
        <f>MIN($B$56,$B$44,$B$32,$B$68,$B$80,$B$92,$B$104,$B$116)</f>
        <v>136.92056299999999</v>
      </c>
      <c r="D56" s="111">
        <f>MAX($B$56,$B$44,$B$32,$B$68,$B$80,$B$92,$B$104,$B$116)</f>
        <v>203.13744500000001</v>
      </c>
      <c r="E56" s="112">
        <f t="shared" si="0"/>
        <v>66.216882000000027</v>
      </c>
    </row>
    <row r="57" spans="1:5" x14ac:dyDescent="0.25">
      <c r="A57" s="2">
        <v>40695</v>
      </c>
      <c r="B57" s="111">
        <v>165.14904999999999</v>
      </c>
      <c r="C57" s="111">
        <f>MIN($B$57,$B$45,$B$33,$B$69,$B$81,$B$93,$B$105,$B$117)</f>
        <v>133.479434</v>
      </c>
      <c r="D57" s="111">
        <f>MAX($B$57,$B$45,$B$33,$B$69,$B$81,$B$93,$B$105,$B$117)</f>
        <v>197.92399</v>
      </c>
      <c r="E57" s="112">
        <f t="shared" si="0"/>
        <v>64.444556000000006</v>
      </c>
    </row>
    <row r="58" spans="1:5" x14ac:dyDescent="0.25">
      <c r="A58" s="2">
        <v>40725</v>
      </c>
      <c r="B58" s="111">
        <v>147.296233</v>
      </c>
      <c r="C58" s="111">
        <f>MIN($B$58,$B$46,$B$34,$B$70,$B$82,$B$94,$B$106,$B$118)</f>
        <v>125.869913</v>
      </c>
      <c r="D58" s="111">
        <f>MAX($B$58,$B$46,$B$34,$B$70,$B$82,$B$94,$B$106,$B$118)</f>
        <v>193.562749</v>
      </c>
      <c r="E58" s="112">
        <f t="shared" si="0"/>
        <v>67.692836</v>
      </c>
    </row>
    <row r="59" spans="1:5" x14ac:dyDescent="0.25">
      <c r="A59" s="2">
        <v>40756</v>
      </c>
      <c r="B59" s="111">
        <v>138.52697699999999</v>
      </c>
      <c r="C59" s="111">
        <f>MIN($B$59,$B$47,$B$35,$B$71,$B$83,$B$95,$B$107,$B$119)</f>
        <v>121.36913199999999</v>
      </c>
      <c r="D59" s="111">
        <f>MAX($B$59,$B$47,$B$35,$B$71,$B$83,$B$95,$B$107,$B$119)</f>
        <v>191.53170600000001</v>
      </c>
      <c r="E59" s="112">
        <f t="shared" si="0"/>
        <v>70.162574000000021</v>
      </c>
    </row>
    <row r="60" spans="1:5" x14ac:dyDescent="0.25">
      <c r="A60" s="2">
        <v>40787</v>
      </c>
      <c r="B60" s="111">
        <v>143.710892</v>
      </c>
      <c r="C60" s="111">
        <f>MIN($B$60,$B$48,$B$36,$B$72,$B$84,$B$96,$B$108,$B$120)</f>
        <v>124.54611800000001</v>
      </c>
      <c r="D60" s="111">
        <f>MAX($B$60,$B$48,$B$36,$B$72,$B$84,$B$96,$B$108,$B$120)</f>
        <v>197.20809600000001</v>
      </c>
      <c r="E60" s="112">
        <f t="shared" si="0"/>
        <v>72.661978000000005</v>
      </c>
    </row>
    <row r="61" spans="1:5" x14ac:dyDescent="0.25">
      <c r="A61" s="2">
        <v>40817</v>
      </c>
      <c r="B61" s="111">
        <v>156.195866</v>
      </c>
      <c r="C61" s="111">
        <f>MIN($B$61,$B$49,$B$37,$B$73,$B$85,$B$97,$B$109,$B$121)</f>
        <v>136.96425400000001</v>
      </c>
      <c r="D61" s="111">
        <f>MAX($B$61,$B$49,$B$37,$B$73,$B$85,$B$97,$B$109,$B$121)</f>
        <v>199.476596</v>
      </c>
      <c r="E61" s="112">
        <f t="shared" si="0"/>
        <v>62.51234199999999</v>
      </c>
    </row>
    <row r="62" spans="1:5" x14ac:dyDescent="0.25">
      <c r="A62" s="2">
        <v>40848</v>
      </c>
      <c r="B62" s="111">
        <v>167.754198</v>
      </c>
      <c r="C62" s="111">
        <f>MIN($B$62,$B$50,$B$38,$B$74,$B$86,$B$98,$B$110,$B$122)</f>
        <v>142.59539599999999</v>
      </c>
      <c r="D62" s="111">
        <f>MAX($B$62,$B$50,$B$38,$B$74,$B$86,$B$98,$B$110,$B$122)</f>
        <v>203.76502300000001</v>
      </c>
      <c r="E62" s="112">
        <f t="shared" si="0"/>
        <v>61.16962700000002</v>
      </c>
    </row>
    <row r="63" spans="1:5" x14ac:dyDescent="0.25">
      <c r="A63" s="2">
        <v>40878</v>
      </c>
      <c r="B63" s="111">
        <v>172.38668000000001</v>
      </c>
      <c r="C63" s="111">
        <f>MIN($B$63,$B$51,$B$39,$B$75,$B$87,$B$99,$B$111,$B$123)</f>
        <v>147.88424699999999</v>
      </c>
      <c r="D63" s="111">
        <f>MAX($B$63,$B$51,$B$39,$B$75,$B$87,$B$99,$B$111,$B$123)</f>
        <v>195.54803699999999</v>
      </c>
      <c r="E63" s="112">
        <f t="shared" si="0"/>
        <v>47.663790000000006</v>
      </c>
    </row>
    <row r="64" spans="1:5" x14ac:dyDescent="0.25">
      <c r="A64" s="2">
        <v>40909</v>
      </c>
      <c r="B64" s="111">
        <v>180.091309</v>
      </c>
      <c r="C64" s="111">
        <f>MIN($B$52,$B$40,$B$28,$B$64,$B$76,$B$88,$B$100,$B$112)</f>
        <v>133.70472699999999</v>
      </c>
      <c r="D64" s="111">
        <f>MAX($B$52,$B$40,$B$28,$B$64,$B$76,$B$88,$B$100,$B$112)</f>
        <v>187.56994399999999</v>
      </c>
      <c r="E64" s="112">
        <f t="shared" si="0"/>
        <v>53.865217000000001</v>
      </c>
    </row>
    <row r="65" spans="1:6" x14ac:dyDescent="0.25">
      <c r="A65" s="2">
        <v>40940</v>
      </c>
      <c r="B65" s="111">
        <v>186.86552</v>
      </c>
      <c r="C65" s="111">
        <f>MIN($B$53,$B$41,$B$29,$B$65,$B$77,$B$89,$B$101,$B$113)</f>
        <v>119.90428300000001</v>
      </c>
      <c r="D65" s="111">
        <f>MAX($B$53,$B$41,$B$29,$B$65,$B$77,$B$89,$B$101,$B$113)</f>
        <v>187.570987</v>
      </c>
      <c r="E65" s="112">
        <f t="shared" si="0"/>
        <v>67.666703999999996</v>
      </c>
    </row>
    <row r="66" spans="1:6" x14ac:dyDescent="0.25">
      <c r="A66" s="2">
        <v>40969</v>
      </c>
      <c r="B66" s="111">
        <v>195.37981099999999</v>
      </c>
      <c r="C66" s="111">
        <f>MIN($B$54,$B$42,$B$30,$B$66,$B$78,$B$90,$B$102,$B$114)</f>
        <v>118.260238</v>
      </c>
      <c r="D66" s="111">
        <f>MAX($B$54,$B$42,$B$30,$B$66,$B$78,$B$90,$B$102,$B$114)</f>
        <v>195.37981099999999</v>
      </c>
      <c r="E66" s="112">
        <f t="shared" si="0"/>
        <v>77.119572999999988</v>
      </c>
    </row>
    <row r="67" spans="1:6" x14ac:dyDescent="0.25">
      <c r="A67" s="2">
        <v>41000</v>
      </c>
      <c r="B67" s="111">
        <v>202.26539299999999</v>
      </c>
      <c r="C67" s="111">
        <f>MIN($B$55,$B$43,$B$31,$B$67,$B$79,$B$91,$B$103,$B$115)</f>
        <v>128.92501799999999</v>
      </c>
      <c r="D67" s="111">
        <f>MAX($B$55,$B$43,$B$31,$B$67,$B$79,$B$91,$B$103,$B$115)</f>
        <v>202.26539299999999</v>
      </c>
      <c r="E67" s="112">
        <f t="shared" si="0"/>
        <v>73.340374999999995</v>
      </c>
    </row>
    <row r="68" spans="1:6" x14ac:dyDescent="0.25">
      <c r="A68" s="2">
        <v>41030</v>
      </c>
      <c r="B68" s="111">
        <v>203.13744500000001</v>
      </c>
      <c r="C68" s="111">
        <f>MIN($B$56,$B$44,$B$32,$B$68,$B$80,$B$92,$B$104,$B$116)</f>
        <v>136.92056299999999</v>
      </c>
      <c r="D68" s="111">
        <f>MAX($B$56,$B$44,$B$32,$B$68,$B$80,$B$92,$B$104,$B$116)</f>
        <v>203.13744500000001</v>
      </c>
      <c r="E68" s="112">
        <f t="shared" si="0"/>
        <v>66.216882000000027</v>
      </c>
    </row>
    <row r="69" spans="1:6" x14ac:dyDescent="0.25">
      <c r="A69" s="2">
        <v>41061</v>
      </c>
      <c r="B69" s="111">
        <v>197.92399</v>
      </c>
      <c r="C69" s="111">
        <f>MIN($B$57,$B$45,$B$33,$B$69,$B$81,$B$93,$B$105,$B$117)</f>
        <v>133.479434</v>
      </c>
      <c r="D69" s="111">
        <f>MAX($B$57,$B$45,$B$33,$B$69,$B$81,$B$93,$B$105,$B$117)</f>
        <v>197.92399</v>
      </c>
      <c r="E69" s="112">
        <f t="shared" si="0"/>
        <v>64.444556000000006</v>
      </c>
    </row>
    <row r="70" spans="1:6" x14ac:dyDescent="0.25">
      <c r="A70" s="2">
        <v>41091</v>
      </c>
      <c r="B70" s="111">
        <v>183.95845399999999</v>
      </c>
      <c r="C70" s="111">
        <f>MIN($B$58,$B$46,$B$34,$B$70,$B$82,$B$94,$B$106,$B$118)</f>
        <v>125.869913</v>
      </c>
      <c r="D70" s="111">
        <f>MAX($B$58,$B$46,$B$34,$B$70,$B$82,$B$94,$B$106,$B$118)</f>
        <v>193.562749</v>
      </c>
      <c r="E70" s="112">
        <f t="shared" si="0"/>
        <v>67.692836</v>
      </c>
    </row>
    <row r="71" spans="1:6" x14ac:dyDescent="0.25">
      <c r="A71" s="2">
        <v>41122</v>
      </c>
      <c r="B71" s="111">
        <v>178.536947</v>
      </c>
      <c r="C71" s="111">
        <f>MIN($B$59,$B$47,$B$35,$B$71,$B$83,$B$95,$B$107,$B$119)</f>
        <v>121.36913199999999</v>
      </c>
      <c r="D71" s="111">
        <f>MAX($B$59,$B$47,$B$35,$B$71,$B$83,$B$95,$B$107,$B$119)</f>
        <v>191.53170600000001</v>
      </c>
      <c r="E71" s="112">
        <f t="shared" si="0"/>
        <v>70.162574000000021</v>
      </c>
    </row>
    <row r="72" spans="1:6" x14ac:dyDescent="0.25">
      <c r="A72" s="2">
        <v>41153</v>
      </c>
      <c r="B72" s="111">
        <v>182.01965100000001</v>
      </c>
      <c r="C72" s="111">
        <f>MIN($B$60,$B$48,$B$36,$B$72,$B$84,$B$96,$B$108,$B$120)</f>
        <v>124.54611800000001</v>
      </c>
      <c r="D72" s="111">
        <f>MAX($B$60,$B$48,$B$36,$B$72,$B$84,$B$96,$B$108,$B$120)</f>
        <v>197.20809600000001</v>
      </c>
      <c r="E72" s="112">
        <f t="shared" si="0"/>
        <v>72.661978000000005</v>
      </c>
    </row>
    <row r="73" spans="1:6" x14ac:dyDescent="0.25">
      <c r="A73" s="2">
        <v>41183</v>
      </c>
      <c r="B73" s="111">
        <v>186.39613399999999</v>
      </c>
      <c r="C73" s="111">
        <f>MIN($B$61,$B$49,$B$37,$B$73,$B$85,$B$97,$B$109,$B$121)</f>
        <v>136.96425400000001</v>
      </c>
      <c r="D73" s="111">
        <f>MAX($B$61,$B$49,$B$37,$B$73,$B$85,$B$97,$B$109,$B$121)</f>
        <v>199.476596</v>
      </c>
      <c r="E73" s="112">
        <f t="shared" si="0"/>
        <v>62.51234199999999</v>
      </c>
    </row>
    <row r="74" spans="1:6" x14ac:dyDescent="0.25">
      <c r="A74" s="2">
        <v>41214</v>
      </c>
      <c r="B74" s="111">
        <v>188.291324</v>
      </c>
      <c r="C74" s="111">
        <f>MIN($B$62,$B$50,$B$38,$B$74,$B$86,$B$98,$B$110,$B$122)</f>
        <v>142.59539599999999</v>
      </c>
      <c r="D74" s="111">
        <f>MAX($B$62,$B$50,$B$38,$B$74,$B$86,$B$98,$B$110,$B$122)</f>
        <v>203.76502300000001</v>
      </c>
      <c r="E74" s="112">
        <f t="shared" si="0"/>
        <v>61.16962700000002</v>
      </c>
    </row>
    <row r="75" spans="1:6" x14ac:dyDescent="0.25">
      <c r="A75" s="2">
        <v>41244</v>
      </c>
      <c r="B75" s="111">
        <v>185.11583300000001</v>
      </c>
      <c r="C75" s="111">
        <f>MIN($B$63,$B$51,$B$39,$B$75,$B$87,$B$99,$B$111,$B$123)</f>
        <v>147.88424699999999</v>
      </c>
      <c r="D75" s="111">
        <f>MAX($B$63,$B$51,$B$39,$B$75,$B$87,$B$99,$B$111,$B$123)</f>
        <v>195.54803699999999</v>
      </c>
      <c r="E75" s="112">
        <f t="shared" si="0"/>
        <v>47.663790000000006</v>
      </c>
    </row>
    <row r="76" spans="1:6" x14ac:dyDescent="0.25">
      <c r="A76" s="2">
        <v>41275</v>
      </c>
      <c r="B76" s="113">
        <v>178.85896299999999</v>
      </c>
      <c r="C76" s="113">
        <f>MIN($B$52,$B$40,$B$28,$B$64,$B$76,$B$88,$B$100,$B$112)</f>
        <v>133.70472699999999</v>
      </c>
      <c r="D76" s="113">
        <f>MAX($B$52,$B$40,$B$28,$B$64,$B$76,$B$88,$B$100,$B$112)</f>
        <v>187.56994399999999</v>
      </c>
      <c r="E76" s="113">
        <f t="shared" si="0"/>
        <v>53.865217000000001</v>
      </c>
      <c r="F76" s="10"/>
    </row>
    <row r="77" spans="1:6" x14ac:dyDescent="0.25">
      <c r="A77" s="2">
        <v>41306</v>
      </c>
      <c r="B77" s="113">
        <v>175.56505300000001</v>
      </c>
      <c r="C77" s="113">
        <f>MIN($B$53,$B$41,$B$29,$B$65,$B$77,$B$89,$B$101,$B$113)</f>
        <v>119.90428300000001</v>
      </c>
      <c r="D77" s="113">
        <f>MAX($B$53,$B$41,$B$29,$B$65,$B$77,$B$89,$B$101,$B$113)</f>
        <v>187.570987</v>
      </c>
      <c r="E77" s="113">
        <f t="shared" si="0"/>
        <v>67.666703999999996</v>
      </c>
      <c r="F77" s="10"/>
    </row>
    <row r="78" spans="1:6" x14ac:dyDescent="0.25">
      <c r="A78" s="2">
        <v>41334</v>
      </c>
      <c r="B78" s="113">
        <v>171.73636999999999</v>
      </c>
      <c r="C78" s="113">
        <f>MIN($B$54,$B$42,$B$30,$B$66,$B$78,$B$90,$B$102,$B$114)</f>
        <v>118.260238</v>
      </c>
      <c r="D78" s="113">
        <f>MAX($B$54,$B$42,$B$30,$B$66,$B$78,$B$90,$B$102,$B$114)</f>
        <v>195.37981099999999</v>
      </c>
      <c r="E78" s="113">
        <f t="shared" si="0"/>
        <v>77.119572999999988</v>
      </c>
      <c r="F78" s="10"/>
    </row>
    <row r="79" spans="1:6" x14ac:dyDescent="0.25">
      <c r="A79" s="2">
        <v>41365</v>
      </c>
      <c r="B79" s="113">
        <v>173.014216</v>
      </c>
      <c r="C79" s="113">
        <f>MIN($B$55,$B$43,$B$31,$B$67,$B$79,$B$91,$B$103,$B$115)</f>
        <v>128.92501799999999</v>
      </c>
      <c r="D79" s="113">
        <f>MAX($B$55,$B$43,$B$31,$B$67,$B$79,$B$91,$B$103,$B$115)</f>
        <v>202.26539299999999</v>
      </c>
      <c r="E79" s="113">
        <f t="shared" si="0"/>
        <v>73.340374999999995</v>
      </c>
    </row>
    <row r="80" spans="1:6" x14ac:dyDescent="0.25">
      <c r="A80" s="2">
        <v>41395</v>
      </c>
      <c r="B80" s="113">
        <v>177.17407700000001</v>
      </c>
      <c r="C80" s="113">
        <f>MIN($B$56,$B$44,$B$32,$B$68,$B$80,$B$92,$B$104,$B$116)</f>
        <v>136.92056299999999</v>
      </c>
      <c r="D80" s="113">
        <f>MAX($B$56,$B$44,$B$32,$B$68,$B$80,$B$92,$B$104,$B$116)</f>
        <v>203.13744500000001</v>
      </c>
      <c r="E80" s="113">
        <f t="shared" si="0"/>
        <v>66.216882000000027</v>
      </c>
    </row>
    <row r="81" spans="1:5" x14ac:dyDescent="0.25">
      <c r="A81" s="2">
        <v>41426</v>
      </c>
      <c r="B81" s="113">
        <v>171.12356399999999</v>
      </c>
      <c r="C81" s="113">
        <f>MIN($B$57,$B$45,$B$33,$B$69,$B$81,$B$93,$B$105,$B$117)</f>
        <v>133.479434</v>
      </c>
      <c r="D81" s="113">
        <f>MAX($B$57,$B$45,$B$33,$B$69,$B$81,$B$93,$B$105,$B$117)</f>
        <v>197.92399</v>
      </c>
      <c r="E81" s="113">
        <f t="shared" si="0"/>
        <v>64.444556000000006</v>
      </c>
    </row>
    <row r="82" spans="1:5" x14ac:dyDescent="0.25">
      <c r="A82" s="2">
        <v>41456</v>
      </c>
      <c r="B82" s="113">
        <v>160.019272</v>
      </c>
      <c r="C82" s="113">
        <f>MIN($B$58,$B$46,$B$34,$B$70,$B$82,$B$94,$B$106,$B$118)</f>
        <v>125.869913</v>
      </c>
      <c r="D82" s="113">
        <f>MAX($B$58,$B$46,$B$34,$B$70,$B$82,$B$94,$B$106,$B$118)</f>
        <v>193.562749</v>
      </c>
      <c r="E82" s="113">
        <f t="shared" si="0"/>
        <v>67.692836</v>
      </c>
    </row>
    <row r="83" spans="1:5" x14ac:dyDescent="0.25">
      <c r="A83" s="2">
        <v>41487</v>
      </c>
      <c r="B83" s="113">
        <v>154.567047</v>
      </c>
      <c r="C83" s="113">
        <f>MIN($B$59,$B$47,$B$35,$B$71,$B$83,$B$95,$B$107,$B$119)</f>
        <v>121.36913199999999</v>
      </c>
      <c r="D83" s="113">
        <f>MAX($B$59,$B$47,$B$35,$B$71,$B$83,$B$95,$B$107,$B$119)</f>
        <v>191.53170600000001</v>
      </c>
      <c r="E83" s="113">
        <f t="shared" si="0"/>
        <v>70.162574000000021</v>
      </c>
    </row>
    <row r="84" spans="1:5" x14ac:dyDescent="0.25">
      <c r="A84" s="2">
        <v>41518</v>
      </c>
      <c r="B84" s="113">
        <v>152.693941</v>
      </c>
      <c r="C84" s="113">
        <f>MIN($B$60,$B$48,$B$36,$B$72,$B$84,$B$96,$B$108,$B$120)</f>
        <v>124.54611800000001</v>
      </c>
      <c r="D84" s="113">
        <f>MAX($B$60,$B$48,$B$36,$B$72,$B$84,$B$96,$B$108,$B$120)</f>
        <v>197.20809600000001</v>
      </c>
      <c r="E84" s="113">
        <f t="shared" si="0"/>
        <v>72.661978000000005</v>
      </c>
    </row>
    <row r="85" spans="1:5" x14ac:dyDescent="0.25">
      <c r="A85" s="2">
        <v>41548</v>
      </c>
      <c r="B85" s="113">
        <v>154.19420600000001</v>
      </c>
      <c r="C85" s="113">
        <f>MIN($B$61,$B$49,$B$37,$B$73,$B$85,$B$97,$B$109,$B$121)</f>
        <v>136.96425400000001</v>
      </c>
      <c r="D85" s="113">
        <f>MAX($B$61,$B$49,$B$37,$B$73,$B$85,$B$97,$B$109,$B$121)</f>
        <v>199.476596</v>
      </c>
      <c r="E85" s="113">
        <f t="shared" si="0"/>
        <v>62.51234199999999</v>
      </c>
    </row>
    <row r="86" spans="1:5" x14ac:dyDescent="0.25">
      <c r="A86" s="2">
        <v>41579</v>
      </c>
      <c r="B86" s="113">
        <v>156.24880999999999</v>
      </c>
      <c r="C86" s="113">
        <f>MIN($B$62,$B$50,$B$38,$B$74,$B$86,$B$98,$B$110,$B$122)</f>
        <v>142.59539599999999</v>
      </c>
      <c r="D86" s="113">
        <f>MAX($B$62,$B$50,$B$38,$B$74,$B$86,$B$98,$B$110,$B$122)</f>
        <v>203.76502300000001</v>
      </c>
      <c r="E86" s="113">
        <f t="shared" si="0"/>
        <v>61.16962700000002</v>
      </c>
    </row>
    <row r="87" spans="1:5" x14ac:dyDescent="0.25">
      <c r="A87" s="2">
        <v>41609</v>
      </c>
      <c r="B87" s="113">
        <v>147.88424699999999</v>
      </c>
      <c r="C87" s="113">
        <f>MIN($B$63,$B$51,$B$39,$B$75,$B$87,$B$99,$B$111,$B$123)</f>
        <v>147.88424699999999</v>
      </c>
      <c r="D87" s="113">
        <f>MAX($B$63,$B$51,$B$39,$B$75,$B$87,$B$99,$B$111,$B$123)</f>
        <v>195.54803699999999</v>
      </c>
      <c r="E87" s="113">
        <f t="shared" si="0"/>
        <v>47.663790000000006</v>
      </c>
    </row>
    <row r="88" spans="1:5" x14ac:dyDescent="0.25">
      <c r="A88" s="2">
        <v>41640</v>
      </c>
      <c r="B88" s="113">
        <v>133.70472699999999</v>
      </c>
      <c r="C88" s="113">
        <f>MIN($B$52,$B$40,$B$28,$B$64,$B$76,$B$88,$B$100,$B$112)</f>
        <v>133.70472699999999</v>
      </c>
      <c r="D88" s="113">
        <f>MAX($B$52,$B$40,$B$28,$B$64,$B$76,$B$88,$B$100,$B$112)</f>
        <v>187.56994399999999</v>
      </c>
      <c r="E88" s="113">
        <f t="shared" si="0"/>
        <v>53.865217000000001</v>
      </c>
    </row>
    <row r="89" spans="1:5" x14ac:dyDescent="0.25">
      <c r="A89" s="2">
        <v>41671</v>
      </c>
      <c r="B89" s="113">
        <v>119.90428300000001</v>
      </c>
      <c r="C89" s="113">
        <f>MIN($B$53,$B$41,$B$29,$B$65,$B$77,$B$89,$B$101,$B$113)</f>
        <v>119.90428300000001</v>
      </c>
      <c r="D89" s="113">
        <f>MAX($B$53,$B$41,$B$29,$B$65,$B$77,$B$89,$B$101,$B$113)</f>
        <v>187.570987</v>
      </c>
      <c r="E89" s="113">
        <f t="shared" si="0"/>
        <v>67.666703999999996</v>
      </c>
    </row>
    <row r="90" spans="1:5" x14ac:dyDescent="0.25">
      <c r="A90" s="2">
        <v>41699</v>
      </c>
      <c r="B90" s="113">
        <v>118.260238</v>
      </c>
      <c r="C90" s="113">
        <f>MIN($B$54,$B$42,$B$30,$B$66,$B$78,$B$90,$B$102,$B$114)</f>
        <v>118.260238</v>
      </c>
      <c r="D90" s="113">
        <f>MAX($B$54,$B$42,$B$30,$B$66,$B$78,$B$90,$B$102,$B$114)</f>
        <v>195.37981099999999</v>
      </c>
      <c r="E90" s="113">
        <f t="shared" si="0"/>
        <v>77.119572999999988</v>
      </c>
    </row>
    <row r="91" spans="1:5" x14ac:dyDescent="0.25">
      <c r="A91" s="2">
        <v>41730</v>
      </c>
      <c r="B91" s="113">
        <v>128.92501799999999</v>
      </c>
      <c r="C91" s="113">
        <f>MIN($B$55,$B$43,$B$31,$B$67,$B$79,$B$91,$B$103,$B$115)</f>
        <v>128.92501799999999</v>
      </c>
      <c r="D91" s="113">
        <f>MAX($B$55,$B$43,$B$31,$B$67,$B$79,$B$91,$B$103,$B$115)</f>
        <v>202.26539299999999</v>
      </c>
      <c r="E91" s="113">
        <f t="shared" si="0"/>
        <v>73.340374999999995</v>
      </c>
    </row>
    <row r="92" spans="1:5" x14ac:dyDescent="0.25">
      <c r="A92" s="2">
        <v>41760</v>
      </c>
      <c r="B92" s="113">
        <v>136.92056299999999</v>
      </c>
      <c r="C92" s="113">
        <f>MIN($B$56,$B$44,$B$32,$B$68,$B$80,$B$92,$B$104,$B$116)</f>
        <v>136.92056299999999</v>
      </c>
      <c r="D92" s="113">
        <f>MAX($B$56,$B$44,$B$32,$B$68,$B$80,$B$92,$B$104,$B$116)</f>
        <v>203.13744500000001</v>
      </c>
      <c r="E92" s="113">
        <f t="shared" ref="E92:E147" si="1">D92-C92</f>
        <v>66.216882000000027</v>
      </c>
    </row>
    <row r="93" spans="1:5" x14ac:dyDescent="0.25">
      <c r="A93" s="2">
        <v>41791</v>
      </c>
      <c r="B93" s="113">
        <v>133.479434</v>
      </c>
      <c r="C93" s="113">
        <f>MIN($B$57,$B$45,$B$33,$B$69,$B$81,$B$93,$B$105,$B$117)</f>
        <v>133.479434</v>
      </c>
      <c r="D93" s="113">
        <f>MAX($B$57,$B$45,$B$33,$B$69,$B$81,$B$93,$B$105,$B$117)</f>
        <v>197.92399</v>
      </c>
      <c r="E93" s="113">
        <f t="shared" si="1"/>
        <v>64.444556000000006</v>
      </c>
    </row>
    <row r="94" spans="1:5" x14ac:dyDescent="0.25">
      <c r="A94" s="2">
        <v>41821</v>
      </c>
      <c r="B94" s="113">
        <v>125.869913</v>
      </c>
      <c r="C94" s="113">
        <f>MIN($B$58,$B$46,$B$34,$B$70,$B$82,$B$94,$B$106,$B$118)</f>
        <v>125.869913</v>
      </c>
      <c r="D94" s="113">
        <f>MAX($B$58,$B$46,$B$34,$B$70,$B$82,$B$94,$B$106,$B$118)</f>
        <v>193.562749</v>
      </c>
      <c r="E94" s="113">
        <f t="shared" si="1"/>
        <v>67.692836</v>
      </c>
    </row>
    <row r="95" spans="1:5" x14ac:dyDescent="0.25">
      <c r="A95" s="2">
        <v>41852</v>
      </c>
      <c r="B95" s="113">
        <v>121.36913199999999</v>
      </c>
      <c r="C95" s="113">
        <f>MIN($B$59,$B$47,$B$35,$B$71,$B$83,$B$95,$B$107,$B$119)</f>
        <v>121.36913199999999</v>
      </c>
      <c r="D95" s="113">
        <f>MAX($B$59,$B$47,$B$35,$B$71,$B$83,$B$95,$B$107,$B$119)</f>
        <v>191.53170600000001</v>
      </c>
      <c r="E95" s="113">
        <f t="shared" si="1"/>
        <v>70.162574000000021</v>
      </c>
    </row>
    <row r="96" spans="1:5" x14ac:dyDescent="0.25">
      <c r="A96" s="2">
        <v>41883</v>
      </c>
      <c r="B96" s="113">
        <v>124.54611800000001</v>
      </c>
      <c r="C96" s="113">
        <f>MIN($B$60,$B$48,$B$36,$B$72,$B$84,$B$96,$B$108,$B$120)</f>
        <v>124.54611800000001</v>
      </c>
      <c r="D96" s="113">
        <f>MAX($B$60,$B$48,$B$36,$B$72,$B$84,$B$96,$B$108,$B$120)</f>
        <v>197.20809600000001</v>
      </c>
      <c r="E96" s="113">
        <f t="shared" si="1"/>
        <v>72.661978000000005</v>
      </c>
    </row>
    <row r="97" spans="1:5" x14ac:dyDescent="0.25">
      <c r="A97" s="2">
        <v>41913</v>
      </c>
      <c r="B97" s="113">
        <v>136.96425400000001</v>
      </c>
      <c r="C97" s="113">
        <f>MIN($B$61,$B$49,$B$37,$B$73,$B$85,$B$97,$B$109,$B$121)</f>
        <v>136.96425400000001</v>
      </c>
      <c r="D97" s="113">
        <f>MAX($B$61,$B$49,$B$37,$B$73,$B$85,$B$97,$B$109,$B$121)</f>
        <v>199.476596</v>
      </c>
      <c r="E97" s="113">
        <f t="shared" si="1"/>
        <v>62.51234199999999</v>
      </c>
    </row>
    <row r="98" spans="1:5" x14ac:dyDescent="0.25">
      <c r="A98" s="2">
        <v>41944</v>
      </c>
      <c r="B98" s="113">
        <v>142.59539599999999</v>
      </c>
      <c r="C98" s="113">
        <f>MIN($B$62,$B$50,$B$38,$B$74,$B$86,$B$98,$B$110,$B$122)</f>
        <v>142.59539599999999</v>
      </c>
      <c r="D98" s="113">
        <f>MAX($B$62,$B$50,$B$38,$B$74,$B$86,$B$98,$B$110,$B$122)</f>
        <v>203.76502300000001</v>
      </c>
      <c r="E98" s="113">
        <f t="shared" si="1"/>
        <v>61.16962700000002</v>
      </c>
    </row>
    <row r="99" spans="1:5" x14ac:dyDescent="0.25">
      <c r="A99" s="2">
        <v>41974</v>
      </c>
      <c r="B99" s="113">
        <v>151.54845399999999</v>
      </c>
      <c r="C99" s="113">
        <f>MIN($B$63,$B$51,$B$39,$B$75,$B$87,$B$99,$B$111,$B$123)</f>
        <v>147.88424699999999</v>
      </c>
      <c r="D99" s="113">
        <f>MAX($B$63,$B$51,$B$39,$B$75,$B$87,$B$99,$B$111,$B$123)</f>
        <v>195.54803699999999</v>
      </c>
      <c r="E99" s="113">
        <f t="shared" si="1"/>
        <v>47.663790000000006</v>
      </c>
    </row>
    <row r="100" spans="1:5" x14ac:dyDescent="0.25">
      <c r="A100" s="2">
        <v>42005</v>
      </c>
      <c r="B100" s="113">
        <v>154.389578</v>
      </c>
      <c r="C100" s="113">
        <f>MIN($B$52,$B$40,$B$28,$B$64,$B$76,$B$88,$B$100,$B$112)</f>
        <v>133.70472699999999</v>
      </c>
      <c r="D100" s="113">
        <f>MAX($B$52,$B$40,$B$28,$B$64,$B$76,$B$88,$B$100,$B$112)</f>
        <v>187.56994399999999</v>
      </c>
      <c r="E100" s="113">
        <f t="shared" si="1"/>
        <v>53.865217000000001</v>
      </c>
    </row>
    <row r="101" spans="1:5" x14ac:dyDescent="0.25">
      <c r="A101" s="2">
        <v>42036</v>
      </c>
      <c r="B101" s="113">
        <v>149.07128700000001</v>
      </c>
      <c r="C101" s="113">
        <f>MIN($B$53,$B$41,$B$29,$B$65,$B$77,$B$89,$B$101,$B$113)</f>
        <v>119.90428300000001</v>
      </c>
      <c r="D101" s="113">
        <f>MAX($B$53,$B$41,$B$29,$B$65,$B$77,$B$89,$B$101,$B$113)</f>
        <v>187.570987</v>
      </c>
      <c r="E101" s="113">
        <f t="shared" si="1"/>
        <v>67.666703999999996</v>
      </c>
    </row>
    <row r="102" spans="1:5" x14ac:dyDescent="0.25">
      <c r="A102" s="2">
        <v>42064</v>
      </c>
      <c r="B102" s="113">
        <v>154.346698</v>
      </c>
      <c r="C102" s="113">
        <f>MIN($B$54,$B$42,$B$30,$B$66,$B$78,$B$90,$B$102,$B$114)</f>
        <v>118.260238</v>
      </c>
      <c r="D102" s="113">
        <f>MAX($B$54,$B$42,$B$30,$B$66,$B$78,$B$90,$B$102,$B$114)</f>
        <v>195.37981099999999</v>
      </c>
      <c r="E102" s="113">
        <f t="shared" si="1"/>
        <v>77.119572999999988</v>
      </c>
    </row>
    <row r="103" spans="1:5" x14ac:dyDescent="0.25">
      <c r="A103" s="2">
        <v>42095</v>
      </c>
      <c r="B103" s="113">
        <v>167.06340900000001</v>
      </c>
      <c r="C103" s="113">
        <f>MIN($B$55,$B$43,$B$31,$B$67,$B$79,$B$91,$B$103,$B$115)</f>
        <v>128.92501799999999</v>
      </c>
      <c r="D103" s="113">
        <f>MAX($B$55,$B$43,$B$31,$B$67,$B$79,$B$91,$B$103,$B$115)</f>
        <v>202.26539299999999</v>
      </c>
      <c r="E103" s="113">
        <f t="shared" si="1"/>
        <v>73.340374999999995</v>
      </c>
    </row>
    <row r="104" spans="1:5" x14ac:dyDescent="0.25">
      <c r="A104" s="2">
        <v>42125</v>
      </c>
      <c r="B104" s="113">
        <v>172.809335</v>
      </c>
      <c r="C104" s="113">
        <f>MIN($B$56,$B$44,$B$32,$B$68,$B$80,$B$92,$B$104,$B$116)</f>
        <v>136.92056299999999</v>
      </c>
      <c r="D104" s="113">
        <f>MAX($B$56,$B$44,$B$32,$B$68,$B$80,$B$92,$B$104,$B$116)</f>
        <v>203.13744500000001</v>
      </c>
      <c r="E104" s="113">
        <f t="shared" si="1"/>
        <v>66.216882000000027</v>
      </c>
    </row>
    <row r="105" spans="1:5" x14ac:dyDescent="0.25">
      <c r="A105" s="2">
        <v>42156</v>
      </c>
      <c r="B105" s="113">
        <v>166.43659700000001</v>
      </c>
      <c r="C105" s="113">
        <f>MIN($B$57,$B$45,$B$33,$B$69,$B$81,$B$93,$B$105,$B$117)</f>
        <v>133.479434</v>
      </c>
      <c r="D105" s="113">
        <f>MAX($B$57,$B$45,$B$33,$B$69,$B$81,$B$93,$B$105,$B$117)</f>
        <v>197.92399</v>
      </c>
      <c r="E105" s="113">
        <f t="shared" si="1"/>
        <v>64.444556000000006</v>
      </c>
    </row>
    <row r="106" spans="1:5" x14ac:dyDescent="0.25">
      <c r="A106" s="2">
        <v>42186</v>
      </c>
      <c r="B106" s="113">
        <v>157.93807699999999</v>
      </c>
      <c r="C106" s="113">
        <f>MIN($B$58,$B$46,$B$34,$B$70,$B$82,$B$94,$B$106,$B$118)</f>
        <v>125.869913</v>
      </c>
      <c r="D106" s="113">
        <f>MAX($B$58,$B$46,$B$34,$B$70,$B$82,$B$94,$B$106,$B$118)</f>
        <v>193.562749</v>
      </c>
      <c r="E106" s="113">
        <f t="shared" si="1"/>
        <v>67.692836</v>
      </c>
    </row>
    <row r="107" spans="1:5" x14ac:dyDescent="0.25">
      <c r="A107" s="2">
        <v>42217</v>
      </c>
      <c r="B107" s="113">
        <v>155.95185499999999</v>
      </c>
      <c r="C107" s="113">
        <f>MIN($B$59,$B$47,$B$35,$B$71,$B$83,$B$95,$B$107,$B$119)</f>
        <v>121.36913199999999</v>
      </c>
      <c r="D107" s="113">
        <f>MAX($B$59,$B$47,$B$35,$B$71,$B$83,$B$95,$B$107,$B$119)</f>
        <v>191.53170600000001</v>
      </c>
      <c r="E107" s="113">
        <f t="shared" si="1"/>
        <v>70.162574000000021</v>
      </c>
    </row>
    <row r="108" spans="1:5" x14ac:dyDescent="0.25">
      <c r="A108" s="2">
        <v>42248</v>
      </c>
      <c r="B108" s="113">
        <v>162.108619</v>
      </c>
      <c r="C108" s="113">
        <f>MIN($B$60,$B$48,$B$36,$B$72,$B$84,$B$96,$B$108,$B$120)</f>
        <v>124.54611800000001</v>
      </c>
      <c r="D108" s="113">
        <f>MAX($B$60,$B$48,$B$36,$B$72,$B$84,$B$96,$B$108,$B$120)</f>
        <v>197.20809600000001</v>
      </c>
      <c r="E108" s="113">
        <f t="shared" si="1"/>
        <v>72.661978000000005</v>
      </c>
    </row>
    <row r="109" spans="1:5" x14ac:dyDescent="0.25">
      <c r="A109" s="2">
        <v>42278</v>
      </c>
      <c r="B109" s="113">
        <v>175.587987</v>
      </c>
      <c r="C109" s="113">
        <f>MIN($B$61,$B$49,$B$37,$B$73,$B$85,$B$97,$B$109,$B$121)</f>
        <v>136.96425400000001</v>
      </c>
      <c r="D109" s="113">
        <f>MAX($B$61,$B$49,$B$37,$B$73,$B$85,$B$97,$B$109,$B$121)</f>
        <v>199.476596</v>
      </c>
      <c r="E109" s="113">
        <f t="shared" si="1"/>
        <v>62.51234199999999</v>
      </c>
    </row>
    <row r="110" spans="1:5" x14ac:dyDescent="0.25">
      <c r="A110" s="2">
        <v>42309</v>
      </c>
      <c r="B110" s="113">
        <v>188.594571</v>
      </c>
      <c r="C110" s="113">
        <f>MIN($B$62,$B$50,$B$38,$B$74,$B$86,$B$98,$B$110,$B$122)</f>
        <v>142.59539599999999</v>
      </c>
      <c r="D110" s="113">
        <f>MAX($B$62,$B$50,$B$38,$B$74,$B$86,$B$98,$B$110,$B$122)</f>
        <v>203.76502300000001</v>
      </c>
      <c r="E110" s="113">
        <f t="shared" si="1"/>
        <v>61.16962700000002</v>
      </c>
    </row>
    <row r="111" spans="1:5" x14ac:dyDescent="0.25">
      <c r="A111" s="2">
        <v>42339</v>
      </c>
      <c r="B111" s="113">
        <v>195.54803699999999</v>
      </c>
      <c r="C111" s="113">
        <f>MIN($B$63,$B$51,$B$39,$B$75,$B$87,$B$99,$B$111,$B$123)</f>
        <v>147.88424699999999</v>
      </c>
      <c r="D111" s="113">
        <f>MAX($B$63,$B$51,$B$39,$B$75,$B$87,$B$99,$B$111,$B$123)</f>
        <v>195.54803699999999</v>
      </c>
      <c r="E111" s="113">
        <f t="shared" si="1"/>
        <v>47.663790000000006</v>
      </c>
    </row>
    <row r="112" spans="1:5" x14ac:dyDescent="0.25">
      <c r="A112" s="2">
        <v>42370</v>
      </c>
      <c r="B112" s="113">
        <v>187.56994399999999</v>
      </c>
      <c r="C112" s="113">
        <f>MIN($B$52,$B$40,$B$28,$B$64,$B$76,$B$88,$B$100,$B$112)</f>
        <v>133.70472699999999</v>
      </c>
      <c r="D112" s="113">
        <f>MAX($B$52,$B$40,$B$28,$B$64,$B$76,$B$88,$B$100,$B$112)</f>
        <v>187.56994399999999</v>
      </c>
      <c r="E112" s="113">
        <f t="shared" si="1"/>
        <v>53.865217000000001</v>
      </c>
    </row>
    <row r="113" spans="1:5" x14ac:dyDescent="0.25">
      <c r="A113" s="2">
        <v>42401</v>
      </c>
      <c r="B113" s="113">
        <v>187.570987</v>
      </c>
      <c r="C113" s="113">
        <f>MIN($B$53,$B$41,$B$29,$B$65,$B$77,$B$89,$B$101,$B$113)</f>
        <v>119.90428300000001</v>
      </c>
      <c r="D113" s="113">
        <f>MAX($B$53,$B$41,$B$29,$B$65,$B$77,$B$89,$B$101,$B$113)</f>
        <v>187.570987</v>
      </c>
      <c r="E113" s="113">
        <f t="shared" si="1"/>
        <v>67.666703999999996</v>
      </c>
    </row>
    <row r="114" spans="1:5" x14ac:dyDescent="0.25">
      <c r="A114" s="2">
        <v>42430</v>
      </c>
      <c r="B114" s="113">
        <v>192.248107</v>
      </c>
      <c r="C114" s="113">
        <f>MIN($B$54,$B$42,$B$30,$B$66,$B$78,$B$90,$B$102,$B$114)</f>
        <v>118.260238</v>
      </c>
      <c r="D114" s="113">
        <f>MAX($B$54,$B$42,$B$30,$B$66,$B$78,$B$90,$B$102,$B$114)</f>
        <v>195.37981099999999</v>
      </c>
      <c r="E114" s="113">
        <f t="shared" si="1"/>
        <v>77.119572999999988</v>
      </c>
    </row>
    <row r="115" spans="1:5" x14ac:dyDescent="0.25">
      <c r="A115" s="2">
        <v>42461</v>
      </c>
      <c r="B115" s="113">
        <v>194.004041</v>
      </c>
      <c r="C115" s="113">
        <f>MIN($B$55,$B$43,$B$31,$B$67,$B$79,$B$91,$B$103,$B$115)</f>
        <v>128.92501799999999</v>
      </c>
      <c r="D115" s="113">
        <f>MAX($B$55,$B$43,$B$31,$B$67,$B$79,$B$91,$B$103,$B$115)</f>
        <v>202.26539299999999</v>
      </c>
      <c r="E115" s="113">
        <f t="shared" si="1"/>
        <v>73.340374999999995</v>
      </c>
    </row>
    <row r="116" spans="1:5" x14ac:dyDescent="0.25">
      <c r="A116" s="2">
        <v>42491</v>
      </c>
      <c r="B116" s="113">
        <v>193.41173000000001</v>
      </c>
      <c r="C116" s="113">
        <f>MIN($B$56,$B$44,$B$32,$B$68,$B$80,$B$92,$B$104,$B$116)</f>
        <v>136.92056299999999</v>
      </c>
      <c r="D116" s="113">
        <f>MAX($B$56,$B$44,$B$32,$B$68,$B$80,$B$92,$B$104,$B$116)</f>
        <v>203.13744500000001</v>
      </c>
      <c r="E116" s="113">
        <f t="shared" si="1"/>
        <v>66.216882000000027</v>
      </c>
    </row>
    <row r="117" spans="1:5" x14ac:dyDescent="0.25">
      <c r="A117" s="2">
        <v>42522</v>
      </c>
      <c r="B117" s="113">
        <v>183.11543</v>
      </c>
      <c r="C117" s="113">
        <f>MIN($B$57,$B$45,$B$33,$B$69,$B$81,$B$93,$B$105,$B$117)</f>
        <v>133.479434</v>
      </c>
      <c r="D117" s="113">
        <f>MAX($B$57,$B$45,$B$33,$B$69,$B$81,$B$93,$B$105,$B$117)</f>
        <v>197.92399</v>
      </c>
      <c r="E117" s="113">
        <f t="shared" si="1"/>
        <v>64.444556000000006</v>
      </c>
    </row>
    <row r="118" spans="1:5" x14ac:dyDescent="0.25">
      <c r="A118" s="2">
        <v>42552</v>
      </c>
      <c r="B118" s="113">
        <v>169.44142099999999</v>
      </c>
      <c r="C118" s="113">
        <f>MIN($B$58,$B$46,$B$34,$B$70,$B$82,$B$94,$B$106,$B$118)</f>
        <v>125.869913</v>
      </c>
      <c r="D118" s="113">
        <f>MAX($B$58,$B$46,$B$34,$B$70,$B$82,$B$94,$B$106,$B$118)</f>
        <v>193.562749</v>
      </c>
      <c r="E118" s="113">
        <f t="shared" si="1"/>
        <v>67.692836</v>
      </c>
    </row>
    <row r="119" spans="1:5" x14ac:dyDescent="0.25">
      <c r="A119" s="2">
        <v>42583</v>
      </c>
      <c r="B119" s="113">
        <v>160.42847599999999</v>
      </c>
      <c r="C119" s="113">
        <f>MIN($B$59,$B$47,$B$35,$B$71,$B$83,$B$95,$B$107,$B$119)</f>
        <v>121.36913199999999</v>
      </c>
      <c r="D119" s="113">
        <f>MAX($B$59,$B$47,$B$35,$B$71,$B$83,$B$95,$B$107,$B$119)</f>
        <v>191.53170600000001</v>
      </c>
      <c r="E119" s="113">
        <f t="shared" si="1"/>
        <v>70.162574000000021</v>
      </c>
    </row>
    <row r="120" spans="1:5" x14ac:dyDescent="0.25">
      <c r="A120" s="2">
        <v>42614</v>
      </c>
      <c r="B120" s="113">
        <v>158.16926100000001</v>
      </c>
      <c r="C120" s="113">
        <f>MIN($B$60,$B$48,$B$36,$B$72,$B$84,$B$96,$B$108,$B$120)</f>
        <v>124.54611800000001</v>
      </c>
      <c r="D120" s="113">
        <f>MAX($B$60,$B$48,$B$36,$B$72,$B$84,$B$96,$B$108,$B$120)</f>
        <v>197.20809600000001</v>
      </c>
      <c r="E120" s="113">
        <f t="shared" si="1"/>
        <v>72.661978000000005</v>
      </c>
    </row>
    <row r="121" spans="1:5" x14ac:dyDescent="0.25">
      <c r="A121" s="2">
        <v>42644</v>
      </c>
      <c r="B121" s="113">
        <v>163.47406100000001</v>
      </c>
      <c r="C121" s="113">
        <f>MIN($B$61,$B$49,$B$37,$B$73,$B$85,$B$97,$B$109,$B$121)</f>
        <v>136.96425400000001</v>
      </c>
      <c r="D121" s="113">
        <f>MAX($B$61,$B$49,$B$37,$B$73,$B$85,$B$97,$B$109,$B$121)</f>
        <v>199.476596</v>
      </c>
      <c r="E121" s="113">
        <f t="shared" si="1"/>
        <v>62.51234199999999</v>
      </c>
    </row>
    <row r="122" spans="1:5" x14ac:dyDescent="0.25">
      <c r="A122" s="2">
        <v>42675</v>
      </c>
      <c r="B122" s="113">
        <v>172.13907900000001</v>
      </c>
      <c r="C122" s="113">
        <f>MIN($B$62,$B$50,$B$38,$B$74,$B$86,$B$98,$B$110,$B$122)</f>
        <v>142.59539599999999</v>
      </c>
      <c r="D122" s="113">
        <f>MAX($B$62,$B$50,$B$38,$B$74,$B$86,$B$98,$B$110,$B$122)</f>
        <v>203.76502300000001</v>
      </c>
      <c r="E122" s="113">
        <f t="shared" si="1"/>
        <v>61.16962700000002</v>
      </c>
    </row>
    <row r="123" spans="1:5" x14ac:dyDescent="0.25">
      <c r="A123" s="2">
        <v>42705</v>
      </c>
      <c r="B123" s="113">
        <v>170.00460000000001</v>
      </c>
      <c r="C123" s="113">
        <f>MIN($B$63,$B$51,$B$39,$B$75,$B$87,$B$99,$B$111,$B$123)</f>
        <v>147.88424699999999</v>
      </c>
      <c r="D123" s="113">
        <f>MAX($B$63,$B$51,$B$39,$B$75,$B$87,$B$99,$B$111,$B$123)</f>
        <v>195.54803699999999</v>
      </c>
      <c r="E123" s="113">
        <f t="shared" si="1"/>
        <v>47.663790000000006</v>
      </c>
    </row>
    <row r="124" spans="1:5" x14ac:dyDescent="0.25">
      <c r="A124" s="2">
        <v>42736</v>
      </c>
      <c r="B124" s="113">
        <v>168.32679999999999</v>
      </c>
      <c r="C124" s="113">
        <f>MIN($B$52,$B$40,$B$28,$B$64,$B$76,$B$88,$B$100,$B$112)</f>
        <v>133.70472699999999</v>
      </c>
      <c r="D124" s="113">
        <f>MAX($B$52,$B$40,$B$28,$B$64,$B$76,$B$88,$B$100,$B$112)</f>
        <v>187.56994399999999</v>
      </c>
      <c r="E124" s="113">
        <f t="shared" si="1"/>
        <v>53.865217000000001</v>
      </c>
    </row>
    <row r="125" spans="1:5" x14ac:dyDescent="0.25">
      <c r="A125" s="2">
        <v>42767</v>
      </c>
      <c r="B125" s="113">
        <v>168.2518</v>
      </c>
      <c r="C125" s="113">
        <f>MIN($B$53,$B$41,$B$29,$B$65,$B$77,$B$89,$B$101,$B$113)</f>
        <v>119.90428300000001</v>
      </c>
      <c r="D125" s="113">
        <f>MAX($B$53,$B$41,$B$29,$B$65,$B$77,$B$89,$B$101,$B$113)</f>
        <v>187.570987</v>
      </c>
      <c r="E125" s="113">
        <f t="shared" si="1"/>
        <v>67.666703999999996</v>
      </c>
    </row>
    <row r="126" spans="1:5" x14ac:dyDescent="0.25">
      <c r="A126" s="2">
        <v>42795</v>
      </c>
      <c r="B126" s="113">
        <v>175.32650000000001</v>
      </c>
      <c r="C126" s="113">
        <f>MIN($B$54,$B$42,$B$30,$B$66,$B$78,$B$90,$B$102,$B$114)</f>
        <v>118.260238</v>
      </c>
      <c r="D126" s="113">
        <f>MAX($B$54,$B$42,$B$30,$B$66,$B$78,$B$90,$B$102,$B$114)</f>
        <v>195.37981099999999</v>
      </c>
      <c r="E126" s="113">
        <f t="shared" si="1"/>
        <v>77.119572999999988</v>
      </c>
    </row>
    <row r="127" spans="1:5" x14ac:dyDescent="0.25">
      <c r="A127" s="2">
        <v>42826</v>
      </c>
      <c r="B127" s="113">
        <v>175.64930000000001</v>
      </c>
      <c r="C127" s="113">
        <f>MIN($B$55,$B$43,$B$31,$B$67,$B$79,$B$91,$B$103,$B$115)</f>
        <v>128.92501799999999</v>
      </c>
      <c r="D127" s="113">
        <f>MAX($B$55,$B$43,$B$31,$B$67,$B$79,$B$91,$B$103,$B$115)</f>
        <v>202.26539299999999</v>
      </c>
      <c r="E127" s="113">
        <f t="shared" si="1"/>
        <v>73.340374999999995</v>
      </c>
    </row>
    <row r="128" spans="1:5" x14ac:dyDescent="0.25">
      <c r="A128" s="2">
        <v>42856</v>
      </c>
      <c r="B128" s="113">
        <v>176.6497</v>
      </c>
      <c r="C128" s="113">
        <f>MIN($B$56,$B$44,$B$32,$B$68,$B$80,$B$92,$B$104,$B$116)</f>
        <v>136.92056299999999</v>
      </c>
      <c r="D128" s="113">
        <f>MAX($B$56,$B$44,$B$32,$B$68,$B$80,$B$92,$B$104,$B$116)</f>
        <v>203.13744500000001</v>
      </c>
      <c r="E128" s="113">
        <f t="shared" si="1"/>
        <v>66.216882000000027</v>
      </c>
    </row>
    <row r="129" spans="1:5" x14ac:dyDescent="0.25">
      <c r="A129" s="2">
        <v>42887</v>
      </c>
      <c r="B129" s="113">
        <v>170.07380000000001</v>
      </c>
      <c r="C129" s="113">
        <f>MIN($B$57,$B$45,$B$33,$B$69,$B$81,$B$93,$B$105,$B$117)</f>
        <v>133.479434</v>
      </c>
      <c r="D129" s="113">
        <f>MAX($B$57,$B$45,$B$33,$B$69,$B$81,$B$93,$B$105,$B$117)</f>
        <v>197.92399</v>
      </c>
      <c r="E129" s="113">
        <f t="shared" si="1"/>
        <v>64.444556000000006</v>
      </c>
    </row>
    <row r="130" spans="1:5" x14ac:dyDescent="0.25">
      <c r="A130" s="2">
        <v>42917</v>
      </c>
      <c r="B130" s="113">
        <v>160.655</v>
      </c>
      <c r="C130" s="113">
        <f>MIN($B$58,$B$46,$B$34,$B$70,$B$82,$B$94,$B$106,$B$118)</f>
        <v>125.869913</v>
      </c>
      <c r="D130" s="113">
        <f>MAX($B$58,$B$46,$B$34,$B$70,$B$82,$B$94,$B$106,$B$118)</f>
        <v>193.562749</v>
      </c>
      <c r="E130" s="113">
        <f t="shared" si="1"/>
        <v>67.692836</v>
      </c>
    </row>
    <row r="131" spans="1:5" x14ac:dyDescent="0.25">
      <c r="A131" s="2">
        <v>42948</v>
      </c>
      <c r="B131" s="113">
        <v>154.85669999999999</v>
      </c>
      <c r="C131" s="113">
        <f>MIN($B$59,$B$47,$B$35,$B$71,$B$83,$B$95,$B$107,$B$119)</f>
        <v>121.36913199999999</v>
      </c>
      <c r="D131" s="113">
        <f>MAX($B$59,$B$47,$B$35,$B$71,$B$83,$B$95,$B$107,$B$119)</f>
        <v>191.53170600000001</v>
      </c>
      <c r="E131" s="113">
        <f t="shared" si="1"/>
        <v>70.162574000000021</v>
      </c>
    </row>
    <row r="132" spans="1:5" x14ac:dyDescent="0.25">
      <c r="A132" s="2">
        <v>42979</v>
      </c>
      <c r="B132" s="113">
        <v>152.56030000000001</v>
      </c>
      <c r="C132" s="113">
        <f>MIN($B$60,$B$48,$B$36,$B$72,$B$84,$B$96,$B$108,$B$120)</f>
        <v>124.54611800000001</v>
      </c>
      <c r="D132" s="113">
        <f>MAX($B$60,$B$48,$B$36,$B$72,$B$84,$B$96,$B$108,$B$120)</f>
        <v>197.20809600000001</v>
      </c>
      <c r="E132" s="113">
        <f t="shared" si="1"/>
        <v>72.661978000000005</v>
      </c>
    </row>
    <row r="133" spans="1:5" x14ac:dyDescent="0.25">
      <c r="A133" s="2">
        <v>43009</v>
      </c>
      <c r="B133" s="113">
        <v>156.22819999999999</v>
      </c>
      <c r="C133" s="113">
        <f>MIN($B$61,$B$49,$B$37,$B$73,$B$85,$B$97,$B$109,$B$121)</f>
        <v>136.96425400000001</v>
      </c>
      <c r="D133" s="113">
        <f>MAX($B$61,$B$49,$B$37,$B$73,$B$85,$B$97,$B$109,$B$121)</f>
        <v>199.476596</v>
      </c>
      <c r="E133" s="113">
        <f t="shared" si="1"/>
        <v>62.51234199999999</v>
      </c>
    </row>
    <row r="134" spans="1:5" x14ac:dyDescent="0.25">
      <c r="A134" s="2">
        <v>43040</v>
      </c>
      <c r="B134" s="113">
        <v>160.25399999999999</v>
      </c>
      <c r="C134" s="113">
        <f>MIN($B$62,$B$50,$B$38,$B$74,$B$86,$B$98,$B$110,$B$122)</f>
        <v>142.59539599999999</v>
      </c>
      <c r="D134" s="113">
        <f>MAX($B$62,$B$50,$B$38,$B$74,$B$86,$B$98,$B$110,$B$122)</f>
        <v>203.76502300000001</v>
      </c>
      <c r="E134" s="113">
        <f t="shared" si="1"/>
        <v>61.16962700000002</v>
      </c>
    </row>
    <row r="135" spans="1:5" x14ac:dyDescent="0.25">
      <c r="A135" s="2">
        <v>43070</v>
      </c>
      <c r="B135" s="113">
        <v>156.31299999999999</v>
      </c>
      <c r="C135" s="113">
        <f>MIN($B$63,$B$51,$B$39,$B$75,$B$87,$B$99,$B$111,$B$123)</f>
        <v>147.88424699999999</v>
      </c>
      <c r="D135" s="113">
        <f>MAX($B$63,$B$51,$B$39,$B$75,$B$87,$B$99,$B$111,$B$123)</f>
        <v>195.54803699999999</v>
      </c>
      <c r="E135" s="113">
        <f t="shared" si="1"/>
        <v>47.663790000000006</v>
      </c>
    </row>
    <row r="136" spans="1:5" x14ac:dyDescent="0.25">
      <c r="A136" s="2">
        <v>43101</v>
      </c>
      <c r="B136" s="113">
        <v>150.53620000000001</v>
      </c>
      <c r="C136" s="113">
        <f>MIN($B$52,$B$40,$B$28,$B$64,$B$76,$B$88,$B$100,$B$112)</f>
        <v>133.70472699999999</v>
      </c>
      <c r="D136" s="113">
        <f>MAX($B$52,$B$40,$B$28,$B$64,$B$76,$B$88,$B$100,$B$112)</f>
        <v>187.56994399999999</v>
      </c>
      <c r="E136" s="113">
        <f t="shared" si="1"/>
        <v>53.865217000000001</v>
      </c>
    </row>
    <row r="137" spans="1:5" x14ac:dyDescent="0.25">
      <c r="A137" s="2">
        <v>43132</v>
      </c>
      <c r="B137" s="113">
        <v>149.57079999999999</v>
      </c>
      <c r="C137" s="113">
        <f>MIN($B$53,$B$41,$B$29,$B$65,$B$77,$B$89,$B$101,$B$113)</f>
        <v>119.90428300000001</v>
      </c>
      <c r="D137" s="113">
        <f>MAX($B$53,$B$41,$B$29,$B$65,$B$77,$B$89,$B$101,$B$113)</f>
        <v>187.570987</v>
      </c>
      <c r="E137" s="113">
        <f t="shared" si="1"/>
        <v>67.666703999999996</v>
      </c>
    </row>
    <row r="138" spans="1:5" x14ac:dyDescent="0.25">
      <c r="A138" s="2">
        <v>43160</v>
      </c>
      <c r="B138" s="113">
        <v>156.16820000000001</v>
      </c>
      <c r="C138" s="113">
        <f>MIN($B$54,$B$42,$B$30,$B$66,$B$78,$B$90,$B$102,$B$114)</f>
        <v>118.260238</v>
      </c>
      <c r="D138" s="113">
        <f>MAX($B$54,$B$42,$B$30,$B$66,$B$78,$B$90,$B$102,$B$114)</f>
        <v>195.37981099999999</v>
      </c>
      <c r="E138" s="113">
        <f t="shared" si="1"/>
        <v>77.119572999999988</v>
      </c>
    </row>
    <row r="139" spans="1:5" x14ac:dyDescent="0.25">
      <c r="A139" s="2">
        <v>43191</v>
      </c>
      <c r="B139" s="113">
        <v>156.9675</v>
      </c>
      <c r="C139" s="113">
        <f>MIN($B$55,$B$43,$B$31,$B$67,$B$79,$B$91,$B$103,$B$115)</f>
        <v>128.92501799999999</v>
      </c>
      <c r="D139" s="113">
        <f>MAX($B$55,$B$43,$B$31,$B$67,$B$79,$B$91,$B$103,$B$115)</f>
        <v>202.26539299999999</v>
      </c>
      <c r="E139" s="113">
        <f t="shared" si="1"/>
        <v>73.340374999999995</v>
      </c>
    </row>
    <row r="140" spans="1:5" x14ac:dyDescent="0.25">
      <c r="A140" s="2">
        <v>43221</v>
      </c>
      <c r="B140" s="113">
        <v>158.2662</v>
      </c>
      <c r="C140" s="113">
        <f>MIN($B$56,$B$44,$B$32,$B$68,$B$80,$B$92,$B$104,$B$116)</f>
        <v>136.92056299999999</v>
      </c>
      <c r="D140" s="113">
        <f>MAX($B$56,$B$44,$B$32,$B$68,$B$80,$B$92,$B$104,$B$116)</f>
        <v>203.13744500000001</v>
      </c>
      <c r="E140" s="113">
        <f t="shared" si="1"/>
        <v>66.216882000000027</v>
      </c>
    </row>
    <row r="141" spans="1:5" x14ac:dyDescent="0.25">
      <c r="A141" s="2">
        <v>43252</v>
      </c>
      <c r="B141" s="113">
        <v>152.9802</v>
      </c>
      <c r="C141" s="113">
        <f>MIN($B$57,$B$45,$B$33,$B$69,$B$81,$B$93,$B$105,$B$117)</f>
        <v>133.479434</v>
      </c>
      <c r="D141" s="113">
        <f>MAX($B$57,$B$45,$B$33,$B$69,$B$81,$B$93,$B$105,$B$117)</f>
        <v>197.92399</v>
      </c>
      <c r="E141" s="113">
        <f t="shared" si="1"/>
        <v>64.444556000000006</v>
      </c>
    </row>
    <row r="142" spans="1:5" x14ac:dyDescent="0.25">
      <c r="A142" s="2">
        <v>43282</v>
      </c>
      <c r="B142" s="113">
        <v>144.84289999999999</v>
      </c>
      <c r="C142" s="113">
        <f>MIN($B$58,$B$46,$B$34,$B$70,$B$82,$B$94,$B$106,$B$118)</f>
        <v>125.869913</v>
      </c>
      <c r="D142" s="113">
        <f>MAX($B$58,$B$46,$B$34,$B$70,$B$82,$B$94,$B$106,$B$118)</f>
        <v>193.562749</v>
      </c>
      <c r="E142" s="113">
        <f t="shared" si="1"/>
        <v>67.692836</v>
      </c>
    </row>
    <row r="143" spans="1:5" x14ac:dyDescent="0.25">
      <c r="A143" s="2">
        <v>43313</v>
      </c>
      <c r="B143" s="113">
        <v>139.81909999999999</v>
      </c>
      <c r="C143" s="113">
        <f>MIN($B$59,$B$47,$B$35,$B$71,$B$83,$B$95,$B$107,$B$119)</f>
        <v>121.36913199999999</v>
      </c>
      <c r="D143" s="113">
        <f>MAX($B$59,$B$47,$B$35,$B$71,$B$83,$B$95,$B$107,$B$119)</f>
        <v>191.53170600000001</v>
      </c>
      <c r="E143" s="113">
        <f t="shared" si="1"/>
        <v>70.162574000000021</v>
      </c>
    </row>
    <row r="144" spans="1:5" x14ac:dyDescent="0.25">
      <c r="A144" s="2">
        <v>43344</v>
      </c>
      <c r="B144" s="113">
        <v>137.38900000000001</v>
      </c>
      <c r="C144" s="113">
        <f>MIN($B$60,$B$48,$B$36,$B$72,$B$84,$B$96,$B$108,$B$120)</f>
        <v>124.54611800000001</v>
      </c>
      <c r="D144" s="113">
        <f>MAX($B$60,$B$48,$B$36,$B$72,$B$84,$B$96,$B$108,$B$120)</f>
        <v>197.20809600000001</v>
      </c>
      <c r="E144" s="113">
        <f t="shared" si="1"/>
        <v>72.661978000000005</v>
      </c>
    </row>
    <row r="145" spans="1:6" x14ac:dyDescent="0.25">
      <c r="A145" s="2">
        <v>43374</v>
      </c>
      <c r="B145" s="113">
        <v>141.71530000000001</v>
      </c>
      <c r="C145" s="113">
        <f>MIN($B$61,$B$49,$B$37,$B$73,$B$85,$B$97,$B$109,$B$121)</f>
        <v>136.96425400000001</v>
      </c>
      <c r="D145" s="113">
        <f>MAX($B$61,$B$49,$B$37,$B$73,$B$85,$B$97,$B$109,$B$121)</f>
        <v>199.476596</v>
      </c>
      <c r="E145" s="113">
        <f t="shared" si="1"/>
        <v>62.51234199999999</v>
      </c>
    </row>
    <row r="146" spans="1:6" x14ac:dyDescent="0.25">
      <c r="A146" s="2">
        <v>43405</v>
      </c>
      <c r="B146" s="113">
        <v>146.49299999999999</v>
      </c>
      <c r="C146" s="113">
        <f>MIN($B$62,$B$50,$B$38,$B$74,$B$86,$B$98,$B$110,$B$122)</f>
        <v>142.59539599999999</v>
      </c>
      <c r="D146" s="113">
        <f>MAX($B$62,$B$50,$B$38,$B$74,$B$86,$B$98,$B$110,$B$122)</f>
        <v>203.76502300000001</v>
      </c>
      <c r="E146" s="113">
        <f t="shared" si="1"/>
        <v>61.16962700000002</v>
      </c>
    </row>
    <row r="147" spans="1:6" x14ac:dyDescent="0.25">
      <c r="A147" s="84">
        <v>43435</v>
      </c>
      <c r="B147" s="114">
        <v>148.7978</v>
      </c>
      <c r="C147" s="114">
        <f>MIN($B$63,$B$51,$B$39,$B$75,$B$87,$B$99,$B$111,$B$123)</f>
        <v>147.88424699999999</v>
      </c>
      <c r="D147" s="114">
        <f>MAX($B$63,$B$51,$B$39,$B$75,$B$87,$B$99,$B$111,$B$123)</f>
        <v>195.54803699999999</v>
      </c>
      <c r="E147" s="114">
        <f t="shared" si="1"/>
        <v>47.663790000000006</v>
      </c>
    </row>
    <row r="148" spans="1:6" x14ac:dyDescent="0.25">
      <c r="A148" t="s">
        <v>361</v>
      </c>
    </row>
    <row r="149" spans="1:6" x14ac:dyDescent="0.25">
      <c r="A149" t="s">
        <v>397</v>
      </c>
    </row>
    <row r="151" spans="1:6" x14ac:dyDescent="0.25">
      <c r="A151" s="5"/>
      <c r="B151" s="6" t="s">
        <v>0</v>
      </c>
      <c r="F151" s="10"/>
    </row>
    <row r="152" spans="1:6" x14ac:dyDescent="0.25">
      <c r="A152" s="3">
        <v>97</v>
      </c>
      <c r="B152">
        <v>0</v>
      </c>
      <c r="F152" s="10"/>
    </row>
    <row r="153" spans="1:6" x14ac:dyDescent="0.25">
      <c r="A153" s="3">
        <v>97</v>
      </c>
      <c r="B153">
        <v>1</v>
      </c>
      <c r="F153" s="10"/>
    </row>
    <row r="154" spans="1:6" x14ac:dyDescent="0.25">
      <c r="F154" s="10"/>
    </row>
    <row r="155" spans="1:6" x14ac:dyDescent="0.25">
      <c r="F155" s="10"/>
    </row>
    <row r="156" spans="1:6" x14ac:dyDescent="0.25">
      <c r="F156" s="10"/>
    </row>
    <row r="157" spans="1:6" x14ac:dyDescent="0.25">
      <c r="A157" s="34"/>
      <c r="F157" s="10"/>
    </row>
    <row r="158" spans="1:6" x14ac:dyDescent="0.25">
      <c r="A158" s="34"/>
      <c r="F158" s="10"/>
    </row>
    <row r="159" spans="1:6" x14ac:dyDescent="0.25">
      <c r="F159" s="10"/>
    </row>
    <row r="160" spans="1:6" x14ac:dyDescent="0.25">
      <c r="F160" s="18"/>
    </row>
  </sheetData>
  <mergeCells count="2">
    <mergeCell ref="C26:E26"/>
    <mergeCell ref="B25:E25"/>
  </mergeCells>
  <phoneticPr fontId="0" type="noConversion"/>
  <hyperlinks>
    <hyperlink ref="A3" location="Contents!B4" display="Return to Contents"/>
  </hyperlinks>
  <pageMargins left="0.75" right="0.75" top="1" bottom="1" header="0.5" footer="0.5"/>
  <pageSetup scale="49" fitToHeight="2" orientation="landscape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M84"/>
  <sheetViews>
    <sheetView workbookViewId="0"/>
  </sheetViews>
  <sheetFormatPr defaultRowHeight="12.5" x14ac:dyDescent="0.25"/>
  <sheetData>
    <row r="2" spans="1:1" ht="15.5" x14ac:dyDescent="0.35">
      <c r="A2" s="63" t="s">
        <v>360</v>
      </c>
    </row>
    <row r="3" spans="1:1" x14ac:dyDescent="0.25">
      <c r="A3" s="29" t="s">
        <v>32</v>
      </c>
    </row>
    <row r="25" spans="2:13" x14ac:dyDescent="0.25">
      <c r="D25" s="219" t="s">
        <v>145</v>
      </c>
      <c r="E25" s="219"/>
      <c r="F25" s="219"/>
      <c r="G25" s="219"/>
      <c r="H25" s="219"/>
      <c r="I25" s="47"/>
      <c r="J25" s="219" t="s">
        <v>296</v>
      </c>
      <c r="K25" s="219"/>
      <c r="L25" s="219"/>
      <c r="M25" s="219"/>
    </row>
    <row r="26" spans="2:13" x14ac:dyDescent="0.25">
      <c r="B26" s="12"/>
      <c r="C26" s="12"/>
      <c r="D26" s="127">
        <v>2014</v>
      </c>
      <c r="E26" s="127">
        <v>2015</v>
      </c>
      <c r="F26" s="127">
        <v>2016</v>
      </c>
      <c r="G26" s="127">
        <v>2017</v>
      </c>
      <c r="H26" s="127">
        <v>2018</v>
      </c>
      <c r="I26" s="51"/>
      <c r="J26" s="127">
        <v>2015</v>
      </c>
      <c r="K26" s="127">
        <v>2016</v>
      </c>
      <c r="L26" s="127">
        <v>2017</v>
      </c>
      <c r="M26" s="127">
        <v>2018</v>
      </c>
    </row>
    <row r="27" spans="2:13" x14ac:dyDescent="0.25">
      <c r="C27" s="14" t="s">
        <v>142</v>
      </c>
      <c r="D27" s="15">
        <v>3855.3652354999999</v>
      </c>
      <c r="E27" s="15">
        <v>3846.8397225999997</v>
      </c>
      <c r="F27" s="15">
        <v>3847.2701046000002</v>
      </c>
      <c r="G27" s="15">
        <v>3820.5995384000003</v>
      </c>
      <c r="H27" s="15">
        <v>3882.3812355999999</v>
      </c>
      <c r="I27" s="15"/>
      <c r="J27" s="16">
        <f t="shared" ref="J27:M31" si="0">E27-D27</f>
        <v>-8.5255129000001943</v>
      </c>
      <c r="K27" s="16">
        <f t="shared" si="0"/>
        <v>0.43038200000046345</v>
      </c>
      <c r="L27" s="16">
        <f t="shared" si="0"/>
        <v>-26.670566199999939</v>
      </c>
      <c r="M27" s="16">
        <f t="shared" si="0"/>
        <v>61.781697199999599</v>
      </c>
    </row>
    <row r="28" spans="2:13" x14ac:dyDescent="0.25">
      <c r="C28" s="14" t="s">
        <v>143</v>
      </c>
      <c r="D28" s="15">
        <v>2733.0853091999998</v>
      </c>
      <c r="E28" s="15">
        <v>2702.7609093999999</v>
      </c>
      <c r="F28" s="15">
        <v>2572.6415076000003</v>
      </c>
      <c r="G28" s="15">
        <v>2680.6149808</v>
      </c>
      <c r="H28" s="15">
        <v>2692.8713315</v>
      </c>
      <c r="I28" s="15"/>
      <c r="J28" s="16">
        <f t="shared" si="0"/>
        <v>-30.32439979999981</v>
      </c>
      <c r="K28" s="16">
        <f t="shared" si="0"/>
        <v>-130.11940179999965</v>
      </c>
      <c r="L28" s="16">
        <f t="shared" si="0"/>
        <v>107.97347319999972</v>
      </c>
      <c r="M28" s="16">
        <f t="shared" si="0"/>
        <v>12.256350699999984</v>
      </c>
    </row>
    <row r="29" spans="2:13" x14ac:dyDescent="0.25">
      <c r="C29" s="14" t="s">
        <v>146</v>
      </c>
      <c r="D29" s="15">
        <v>3725.7967618729999</v>
      </c>
      <c r="E29" s="15">
        <v>3749.0086538250002</v>
      </c>
      <c r="F29" s="15">
        <v>3741.4784171820002</v>
      </c>
      <c r="G29" s="15">
        <v>3752.1863085420005</v>
      </c>
      <c r="H29" s="15">
        <v>3784.0606142079996</v>
      </c>
      <c r="I29" s="15"/>
      <c r="J29" s="16">
        <f t="shared" si="0"/>
        <v>23.211891952000315</v>
      </c>
      <c r="K29" s="16">
        <f t="shared" si="0"/>
        <v>-7.5302366430000802</v>
      </c>
      <c r="L29" s="16">
        <f t="shared" si="0"/>
        <v>10.707891360000303</v>
      </c>
      <c r="M29" s="16">
        <f t="shared" si="0"/>
        <v>31.874305665999145</v>
      </c>
    </row>
    <row r="30" spans="2:13" x14ac:dyDescent="0.25">
      <c r="C30" s="14" t="s">
        <v>144</v>
      </c>
      <c r="D30" s="15">
        <v>379.65447755999998</v>
      </c>
      <c r="E30" s="15">
        <v>383.78670145000001</v>
      </c>
      <c r="F30" s="15">
        <v>387.25779755000002</v>
      </c>
      <c r="G30" s="15">
        <v>392.43582597</v>
      </c>
      <c r="H30" s="15">
        <v>392.81335067999999</v>
      </c>
      <c r="I30" s="15"/>
      <c r="J30" s="16">
        <f>E30-D30</f>
        <v>4.1322238900000343</v>
      </c>
      <c r="K30" s="16">
        <f>F30-E30</f>
        <v>3.4710961000000111</v>
      </c>
      <c r="L30" s="16">
        <f>G30-F30</f>
        <v>5.1780284199999755</v>
      </c>
      <c r="M30" s="16">
        <f>H30-G30</f>
        <v>0.37752470999998877</v>
      </c>
    </row>
    <row r="31" spans="2:13" x14ac:dyDescent="0.25">
      <c r="B31" s="12"/>
      <c r="C31" s="89" t="s">
        <v>98</v>
      </c>
      <c r="D31" s="95">
        <v>10693.901784</v>
      </c>
      <c r="E31" s="95">
        <v>10682.395987</v>
      </c>
      <c r="F31" s="95">
        <v>10548.647827000001</v>
      </c>
      <c r="G31" s="95">
        <v>10645.836056</v>
      </c>
      <c r="H31" s="95">
        <v>10752.127259999999</v>
      </c>
      <c r="I31" s="95"/>
      <c r="J31" s="94">
        <f t="shared" si="0"/>
        <v>-11.505796999999802</v>
      </c>
      <c r="K31" s="94">
        <f t="shared" si="0"/>
        <v>-133.74815999999919</v>
      </c>
      <c r="L31" s="94">
        <f t="shared" si="0"/>
        <v>97.18822899999941</v>
      </c>
      <c r="M31" s="94">
        <f t="shared" si="0"/>
        <v>106.2912039999992</v>
      </c>
    </row>
    <row r="32" spans="2:13" x14ac:dyDescent="0.25">
      <c r="B32" t="s">
        <v>361</v>
      </c>
      <c r="E32" s="14"/>
      <c r="J32" s="14"/>
      <c r="K32" s="35"/>
      <c r="L32" s="35"/>
      <c r="M32" s="35"/>
    </row>
    <row r="33" spans="2:7" x14ac:dyDescent="0.25">
      <c r="D33" s="14"/>
      <c r="E33" s="17"/>
      <c r="F33" s="17"/>
      <c r="G33" s="17"/>
    </row>
    <row r="35" spans="2:7" x14ac:dyDescent="0.25">
      <c r="B35" s="30" t="s">
        <v>306</v>
      </c>
      <c r="C35" s="30"/>
      <c r="D35" s="30"/>
    </row>
    <row r="36" spans="2:7" x14ac:dyDescent="0.25">
      <c r="B36" s="6"/>
      <c r="C36" s="57" t="s">
        <v>123</v>
      </c>
      <c r="D36" s="57" t="s">
        <v>0</v>
      </c>
    </row>
    <row r="37" spans="2:7" x14ac:dyDescent="0.25">
      <c r="B37" s="2">
        <v>42005</v>
      </c>
      <c r="C37" s="132">
        <v>11025.380014999999</v>
      </c>
      <c r="D37" s="132" t="e">
        <v>#N/A</v>
      </c>
    </row>
    <row r="38" spans="2:7" x14ac:dyDescent="0.25">
      <c r="B38" s="2">
        <v>42036</v>
      </c>
      <c r="C38" s="132">
        <v>11335.338180000001</v>
      </c>
      <c r="D38" s="132" t="e">
        <v>#N/A</v>
      </c>
    </row>
    <row r="39" spans="2:7" x14ac:dyDescent="0.25">
      <c r="B39" s="2">
        <v>42064</v>
      </c>
      <c r="C39" s="132">
        <v>10205.472476000001</v>
      </c>
      <c r="D39" s="132" t="e">
        <v>#N/A</v>
      </c>
    </row>
    <row r="40" spans="2:7" x14ac:dyDescent="0.25">
      <c r="B40" s="2">
        <v>42095</v>
      </c>
      <c r="C40" s="132">
        <v>9534.5685138999997</v>
      </c>
      <c r="D40" s="132" t="e">
        <v>#N/A</v>
      </c>
    </row>
    <row r="41" spans="2:7" x14ac:dyDescent="0.25">
      <c r="B41" s="2">
        <v>42125</v>
      </c>
      <c r="C41" s="132">
        <v>9651.0457009999991</v>
      </c>
      <c r="D41" s="132" t="e">
        <v>#N/A</v>
      </c>
    </row>
    <row r="42" spans="2:7" x14ac:dyDescent="0.25">
      <c r="B42" s="2">
        <v>42156</v>
      </c>
      <c r="C42" s="132">
        <v>11273.426138999999</v>
      </c>
      <c r="D42" s="132" t="e">
        <v>#N/A</v>
      </c>
    </row>
    <row r="43" spans="2:7" x14ac:dyDescent="0.25">
      <c r="B43" s="2">
        <v>42186</v>
      </c>
      <c r="C43" s="132">
        <v>12122.411796</v>
      </c>
      <c r="D43" s="132" t="e">
        <v>#N/A</v>
      </c>
    </row>
    <row r="44" spans="2:7" x14ac:dyDescent="0.25">
      <c r="B44" s="2">
        <v>42217</v>
      </c>
      <c r="C44" s="132">
        <v>12085.482866</v>
      </c>
      <c r="D44" s="132" t="e">
        <v>#N/A</v>
      </c>
    </row>
    <row r="45" spans="2:7" x14ac:dyDescent="0.25">
      <c r="B45" s="2">
        <v>42248</v>
      </c>
      <c r="C45" s="132">
        <v>11496.908665999999</v>
      </c>
      <c r="D45" s="132" t="e">
        <v>#N/A</v>
      </c>
    </row>
    <row r="46" spans="2:7" x14ac:dyDescent="0.25">
      <c r="B46" s="2">
        <v>42278</v>
      </c>
      <c r="C46" s="132">
        <v>9919.637584600001</v>
      </c>
      <c r="D46" s="132" t="e">
        <v>#N/A</v>
      </c>
    </row>
    <row r="47" spans="2:7" x14ac:dyDescent="0.25">
      <c r="B47" s="2">
        <v>42309</v>
      </c>
      <c r="C47" s="132">
        <v>9583.6802976000017</v>
      </c>
      <c r="D47" s="132" t="e">
        <v>#N/A</v>
      </c>
    </row>
    <row r="48" spans="2:7" x14ac:dyDescent="0.25">
      <c r="B48" s="2">
        <v>42339</v>
      </c>
      <c r="C48" s="132">
        <v>9991.4585238</v>
      </c>
      <c r="D48" s="132" t="e">
        <v>#N/A</v>
      </c>
    </row>
    <row r="49" spans="2:4" x14ac:dyDescent="0.25">
      <c r="B49" s="2">
        <v>42370</v>
      </c>
      <c r="C49" s="132">
        <v>10622.782704000001</v>
      </c>
      <c r="D49" s="132" t="e">
        <v>#N/A</v>
      </c>
    </row>
    <row r="50" spans="2:4" x14ac:dyDescent="0.25">
      <c r="B50" s="2">
        <v>42401</v>
      </c>
      <c r="C50" s="132">
        <v>10502.070145</v>
      </c>
      <c r="D50" s="132" t="e">
        <v>#N/A</v>
      </c>
    </row>
    <row r="51" spans="2:4" x14ac:dyDescent="0.25">
      <c r="B51" s="2">
        <v>42430</v>
      </c>
      <c r="C51" s="132">
        <v>9470.1790547000001</v>
      </c>
      <c r="D51" s="132" t="e">
        <v>#N/A</v>
      </c>
    </row>
    <row r="52" spans="2:4" x14ac:dyDescent="0.25">
      <c r="B52" s="2">
        <v>42461</v>
      </c>
      <c r="C52" s="132">
        <v>9238.1418336999996</v>
      </c>
      <c r="D52" s="132" t="e">
        <v>#N/A</v>
      </c>
    </row>
    <row r="53" spans="2:4" x14ac:dyDescent="0.25">
      <c r="B53" s="2">
        <v>42491</v>
      </c>
      <c r="C53" s="132">
        <v>9428.5696050999995</v>
      </c>
      <c r="D53" s="132" t="e">
        <v>#N/A</v>
      </c>
    </row>
    <row r="54" spans="2:4" x14ac:dyDescent="0.25">
      <c r="B54" s="2">
        <v>42522</v>
      </c>
      <c r="C54" s="132">
        <v>11240.381171999999</v>
      </c>
      <c r="D54" s="132" t="e">
        <v>#N/A</v>
      </c>
    </row>
    <row r="55" spans="2:4" x14ac:dyDescent="0.25">
      <c r="B55" s="2">
        <v>42552</v>
      </c>
      <c r="C55" s="132">
        <v>12247.239718999999</v>
      </c>
      <c r="D55" s="132" t="e">
        <v>#N/A</v>
      </c>
    </row>
    <row r="56" spans="2:4" x14ac:dyDescent="0.25">
      <c r="B56" s="2">
        <v>42583</v>
      </c>
      <c r="C56" s="132">
        <v>12533.381211</v>
      </c>
      <c r="D56" s="132" t="e">
        <v>#N/A</v>
      </c>
    </row>
    <row r="57" spans="2:4" x14ac:dyDescent="0.25">
      <c r="B57" s="2">
        <v>42614</v>
      </c>
      <c r="C57" s="132">
        <v>11465.650189</v>
      </c>
      <c r="D57" s="132" t="e">
        <v>#N/A</v>
      </c>
    </row>
    <row r="58" spans="2:4" x14ac:dyDescent="0.25">
      <c r="B58" s="2">
        <v>42644</v>
      </c>
      <c r="C58" s="132">
        <v>9780.9837611999992</v>
      </c>
      <c r="D58" s="132" t="e">
        <v>#N/A</v>
      </c>
    </row>
    <row r="59" spans="2:4" x14ac:dyDescent="0.25">
      <c r="B59" s="2">
        <v>42675</v>
      </c>
      <c r="C59" s="132">
        <v>9479.5220105000008</v>
      </c>
      <c r="D59" s="132" t="e">
        <v>#N/A</v>
      </c>
    </row>
    <row r="60" spans="2:4" x14ac:dyDescent="0.25">
      <c r="B60" s="2">
        <v>42705</v>
      </c>
      <c r="C60" s="132">
        <v>10546.999894</v>
      </c>
      <c r="D60" s="132" t="e">
        <v>#N/A</v>
      </c>
    </row>
    <row r="61" spans="2:4" x14ac:dyDescent="0.25">
      <c r="B61" s="2">
        <v>42736</v>
      </c>
      <c r="C61" s="132">
        <v>10939.155406</v>
      </c>
      <c r="D61" s="132">
        <v>10939.155406</v>
      </c>
    </row>
    <row r="62" spans="2:4" x14ac:dyDescent="0.25">
      <c r="B62" s="2">
        <v>42767</v>
      </c>
      <c r="C62" s="132" t="e">
        <v>#N/A</v>
      </c>
      <c r="D62" s="132">
        <v>10585.62</v>
      </c>
    </row>
    <row r="63" spans="2:4" x14ac:dyDescent="0.25">
      <c r="B63" s="2">
        <v>42795</v>
      </c>
      <c r="C63" s="132" t="e">
        <v>#N/A</v>
      </c>
      <c r="D63" s="132">
        <v>9805.7759999999998</v>
      </c>
    </row>
    <row r="64" spans="2:4" x14ac:dyDescent="0.25">
      <c r="B64" s="2">
        <v>42826</v>
      </c>
      <c r="C64" s="132" t="e">
        <v>#N/A</v>
      </c>
      <c r="D64" s="132">
        <v>9459.8340000000007</v>
      </c>
    </row>
    <row r="65" spans="2:4" x14ac:dyDescent="0.25">
      <c r="B65" s="2">
        <v>42856</v>
      </c>
      <c r="C65" s="132" t="e">
        <v>#N/A</v>
      </c>
      <c r="D65" s="132">
        <v>9675.3990000000013</v>
      </c>
    </row>
    <row r="66" spans="2:4" x14ac:dyDescent="0.25">
      <c r="B66" s="2">
        <v>42887</v>
      </c>
      <c r="C66" s="132" t="e">
        <v>#N/A</v>
      </c>
      <c r="D66" s="132">
        <v>11324.43</v>
      </c>
    </row>
    <row r="67" spans="2:4" x14ac:dyDescent="0.25">
      <c r="B67" s="2">
        <v>42917</v>
      </c>
      <c r="C67" s="132" t="e">
        <v>#N/A</v>
      </c>
      <c r="D67" s="132">
        <v>12139.49</v>
      </c>
    </row>
    <row r="68" spans="2:4" x14ac:dyDescent="0.25">
      <c r="B68" s="2">
        <v>42948</v>
      </c>
      <c r="C68" s="132" t="e">
        <v>#N/A</v>
      </c>
      <c r="D68" s="132">
        <v>12352.61</v>
      </c>
    </row>
    <row r="69" spans="2:4" x14ac:dyDescent="0.25">
      <c r="B69" s="2">
        <v>42979</v>
      </c>
      <c r="C69" s="132" t="e">
        <v>#N/A</v>
      </c>
      <c r="D69" s="132">
        <v>11281.359999999999</v>
      </c>
    </row>
    <row r="70" spans="2:4" x14ac:dyDescent="0.25">
      <c r="B70" s="2">
        <v>43009</v>
      </c>
      <c r="C70" s="132" t="e">
        <v>#N/A</v>
      </c>
      <c r="D70" s="132">
        <v>9812.4480000000003</v>
      </c>
    </row>
    <row r="71" spans="2:4" x14ac:dyDescent="0.25">
      <c r="B71" s="2">
        <v>43040</v>
      </c>
      <c r="C71" s="132" t="e">
        <v>#N/A</v>
      </c>
      <c r="D71" s="132">
        <v>9689.0929999999989</v>
      </c>
    </row>
    <row r="72" spans="2:4" x14ac:dyDescent="0.25">
      <c r="B72" s="2">
        <v>43070</v>
      </c>
      <c r="C72" s="132" t="e">
        <v>#N/A</v>
      </c>
      <c r="D72" s="132">
        <v>10652.26</v>
      </c>
    </row>
    <row r="73" spans="2:4" x14ac:dyDescent="0.25">
      <c r="B73" s="2">
        <v>43101</v>
      </c>
      <c r="C73" s="132" t="e">
        <v>#N/A</v>
      </c>
      <c r="D73" s="132">
        <v>11303.22</v>
      </c>
    </row>
    <row r="74" spans="2:4" x14ac:dyDescent="0.25">
      <c r="B74" s="2">
        <v>43132</v>
      </c>
      <c r="C74" s="132" t="e">
        <v>#N/A</v>
      </c>
      <c r="D74" s="132">
        <v>10811.56</v>
      </c>
    </row>
    <row r="75" spans="2:4" x14ac:dyDescent="0.25">
      <c r="B75" s="2">
        <v>43160</v>
      </c>
      <c r="C75" s="132" t="e">
        <v>#N/A</v>
      </c>
      <c r="D75" s="132">
        <v>9855.7400000000016</v>
      </c>
    </row>
    <row r="76" spans="2:4" x14ac:dyDescent="0.25">
      <c r="B76" s="2">
        <v>43191</v>
      </c>
      <c r="C76" s="132" t="e">
        <v>#N/A</v>
      </c>
      <c r="D76" s="132">
        <v>9516.89</v>
      </c>
    </row>
    <row r="77" spans="2:4" x14ac:dyDescent="0.25">
      <c r="B77" s="2">
        <v>43221</v>
      </c>
      <c r="C77" s="132" t="e">
        <v>#N/A</v>
      </c>
      <c r="D77" s="132">
        <v>9741.4310000000005</v>
      </c>
    </row>
    <row r="78" spans="2:4" x14ac:dyDescent="0.25">
      <c r="B78" s="2">
        <v>43252</v>
      </c>
      <c r="C78" s="132" t="e">
        <v>#N/A</v>
      </c>
      <c r="D78" s="132">
        <v>11399.16</v>
      </c>
    </row>
    <row r="79" spans="2:4" x14ac:dyDescent="0.25">
      <c r="B79" s="2">
        <v>43282</v>
      </c>
      <c r="C79" s="132" t="e">
        <v>#N/A</v>
      </c>
      <c r="D79" s="132">
        <v>12225.45</v>
      </c>
    </row>
    <row r="80" spans="2:4" x14ac:dyDescent="0.25">
      <c r="B80" s="2">
        <v>43313</v>
      </c>
      <c r="C80" s="132" t="e">
        <v>#N/A</v>
      </c>
      <c r="D80" s="132">
        <v>12447.720000000001</v>
      </c>
    </row>
    <row r="81" spans="2:4" x14ac:dyDescent="0.25">
      <c r="B81" s="2">
        <v>43344</v>
      </c>
      <c r="C81" s="132" t="e">
        <v>#N/A</v>
      </c>
      <c r="D81" s="132">
        <v>11360.369999999999</v>
      </c>
    </row>
    <row r="82" spans="2:4" x14ac:dyDescent="0.25">
      <c r="B82" s="2">
        <v>43374</v>
      </c>
      <c r="C82" s="132" t="e">
        <v>#N/A</v>
      </c>
      <c r="D82" s="132">
        <v>9872.469000000001</v>
      </c>
    </row>
    <row r="83" spans="2:4" x14ac:dyDescent="0.25">
      <c r="B83" s="2">
        <v>43405</v>
      </c>
      <c r="C83" s="132" t="e">
        <v>#N/A</v>
      </c>
      <c r="D83" s="132">
        <v>9744.5010000000002</v>
      </c>
    </row>
    <row r="84" spans="2:4" x14ac:dyDescent="0.25">
      <c r="B84" s="84">
        <v>43435</v>
      </c>
      <c r="C84" s="95" t="e">
        <v>#N/A</v>
      </c>
      <c r="D84" s="95">
        <v>10720.91</v>
      </c>
    </row>
  </sheetData>
  <mergeCells count="2">
    <mergeCell ref="D25:H25"/>
    <mergeCell ref="J25:M25"/>
  </mergeCells>
  <phoneticPr fontId="7" type="noConversion"/>
  <conditionalFormatting sqref="C37:D84">
    <cfRule type="expression" dxfId="3" priority="2" stopIfTrue="1">
      <formula>ISNA(C37)</formula>
    </cfRule>
  </conditionalFormatting>
  <conditionalFormatting sqref="C37:D84">
    <cfRule type="expression" dxfId="2" priority="1" stopIfTrue="1">
      <formula>ISNA(C37)</formula>
    </cfRule>
  </conditionalFormatting>
  <hyperlinks>
    <hyperlink ref="A3" location="Contents!B4" display="Return to Contents"/>
  </hyperlinks>
  <pageMargins left="0.75" right="0.75" top="1" bottom="1" header="0.5" footer="0.5"/>
  <pageSetup orientation="landscape" r:id="rId1"/>
  <headerFooter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185"/>
  <sheetViews>
    <sheetView workbookViewId="0"/>
  </sheetViews>
  <sheetFormatPr defaultRowHeight="12.5" x14ac:dyDescent="0.25"/>
  <cols>
    <col min="2" max="2" width="9.1796875" style="7" customWidth="1"/>
    <col min="3" max="3" width="9.1796875" style="7"/>
    <col min="5" max="7" width="9.1796875" customWidth="1"/>
  </cols>
  <sheetData>
    <row r="1" spans="1:3" x14ac:dyDescent="0.25">
      <c r="B1"/>
      <c r="C1"/>
    </row>
    <row r="2" spans="1:3" ht="15.5" x14ac:dyDescent="0.35">
      <c r="A2" s="63" t="s">
        <v>360</v>
      </c>
      <c r="B2"/>
      <c r="C2"/>
    </row>
    <row r="3" spans="1:3" x14ac:dyDescent="0.25">
      <c r="A3" s="29" t="s">
        <v>32</v>
      </c>
      <c r="B3"/>
      <c r="C3"/>
    </row>
    <row r="4" spans="1:3" x14ac:dyDescent="0.25">
      <c r="B4"/>
      <c r="C4"/>
    </row>
    <row r="5" spans="1:3" x14ac:dyDescent="0.25">
      <c r="B5"/>
      <c r="C5"/>
    </row>
    <row r="6" spans="1:3" x14ac:dyDescent="0.25">
      <c r="B6"/>
      <c r="C6"/>
    </row>
    <row r="7" spans="1:3" x14ac:dyDescent="0.25">
      <c r="B7"/>
      <c r="C7"/>
    </row>
    <row r="8" spans="1:3" x14ac:dyDescent="0.25">
      <c r="B8"/>
      <c r="C8"/>
    </row>
    <row r="9" spans="1:3" x14ac:dyDescent="0.25">
      <c r="B9"/>
      <c r="C9"/>
    </row>
    <row r="10" spans="1:3" x14ac:dyDescent="0.25">
      <c r="B10"/>
      <c r="C10"/>
    </row>
    <row r="11" spans="1:3" x14ac:dyDescent="0.25">
      <c r="B11"/>
      <c r="C11"/>
    </row>
    <row r="12" spans="1:3" x14ac:dyDescent="0.25">
      <c r="B12"/>
      <c r="C12"/>
    </row>
    <row r="13" spans="1:3" x14ac:dyDescent="0.25">
      <c r="B13"/>
      <c r="C13"/>
    </row>
    <row r="14" spans="1:3" x14ac:dyDescent="0.25">
      <c r="B14"/>
      <c r="C14"/>
    </row>
    <row r="15" spans="1:3" x14ac:dyDescent="0.25">
      <c r="B15"/>
      <c r="C15"/>
    </row>
    <row r="16" spans="1:3" x14ac:dyDescent="0.25">
      <c r="B16"/>
      <c r="C16"/>
    </row>
    <row r="17" spans="1:12" x14ac:dyDescent="0.25">
      <c r="B17"/>
      <c r="C17"/>
    </row>
    <row r="18" spans="1:12" x14ac:dyDescent="0.25">
      <c r="B18"/>
      <c r="C18"/>
    </row>
    <row r="19" spans="1:12" x14ac:dyDescent="0.25">
      <c r="B19"/>
      <c r="C19"/>
    </row>
    <row r="20" spans="1:12" x14ac:dyDescent="0.25">
      <c r="B20"/>
      <c r="C20"/>
    </row>
    <row r="21" spans="1:12" x14ac:dyDescent="0.25">
      <c r="B21"/>
      <c r="C21"/>
    </row>
    <row r="22" spans="1:12" x14ac:dyDescent="0.25">
      <c r="B22"/>
      <c r="C22"/>
    </row>
    <row r="23" spans="1:12" x14ac:dyDescent="0.25">
      <c r="B23"/>
      <c r="C23"/>
    </row>
    <row r="24" spans="1:12" x14ac:dyDescent="0.25">
      <c r="B24"/>
      <c r="C24"/>
    </row>
    <row r="25" spans="1:12" x14ac:dyDescent="0.25">
      <c r="A25" s="4"/>
      <c r="B25" s="209" t="s">
        <v>153</v>
      </c>
      <c r="C25" s="209"/>
      <c r="D25" s="4"/>
      <c r="E25" s="4"/>
      <c r="F25" s="4" t="s">
        <v>1</v>
      </c>
      <c r="H25" s="4"/>
      <c r="I25" s="4"/>
      <c r="J25" s="4"/>
      <c r="K25" s="4"/>
      <c r="L25" s="4"/>
    </row>
    <row r="26" spans="1:12" x14ac:dyDescent="0.25">
      <c r="A26" s="4"/>
      <c r="B26" s="209" t="s">
        <v>297</v>
      </c>
      <c r="C26" s="209"/>
      <c r="D26" s="4"/>
      <c r="E26" s="4"/>
      <c r="F26" s="4" t="s">
        <v>16</v>
      </c>
      <c r="G26" s="4" t="s">
        <v>1</v>
      </c>
      <c r="H26" s="4"/>
      <c r="I26" s="4"/>
      <c r="J26" s="4"/>
      <c r="K26" s="4"/>
      <c r="L26" s="4"/>
    </row>
    <row r="27" spans="1:12" x14ac:dyDescent="0.25">
      <c r="A27" s="6" t="s">
        <v>2</v>
      </c>
      <c r="B27" s="6" t="s">
        <v>123</v>
      </c>
      <c r="C27" s="6" t="s">
        <v>0</v>
      </c>
      <c r="D27" s="4"/>
      <c r="E27" s="6" t="s">
        <v>17</v>
      </c>
      <c r="F27" s="6" t="s">
        <v>8</v>
      </c>
      <c r="G27" s="6" t="s">
        <v>15</v>
      </c>
      <c r="H27" s="4"/>
      <c r="I27" s="4"/>
      <c r="J27" s="4"/>
      <c r="K27" s="4"/>
      <c r="L27" s="4"/>
    </row>
    <row r="28" spans="1:12" x14ac:dyDescent="0.25">
      <c r="A28" s="2">
        <v>38718</v>
      </c>
      <c r="B28" s="134">
        <v>9.5500000000000007</v>
      </c>
      <c r="C28" s="134" t="e">
        <v>#N/A</v>
      </c>
      <c r="E28">
        <v>2005</v>
      </c>
      <c r="F28" s="7">
        <v>9.4275651531999998</v>
      </c>
      <c r="G28" s="36"/>
    </row>
    <row r="29" spans="1:12" x14ac:dyDescent="0.25">
      <c r="A29" s="2">
        <v>38749</v>
      </c>
      <c r="B29" s="134">
        <v>9.8000000000000007</v>
      </c>
      <c r="C29" s="134" t="e">
        <v>#N/A</v>
      </c>
      <c r="E29">
        <v>2006</v>
      </c>
      <c r="F29" s="7">
        <v>10.402749838</v>
      </c>
      <c r="G29" s="42">
        <f>F29/F28-1</f>
        <v>0.10343971841647726</v>
      </c>
    </row>
    <row r="30" spans="1:12" x14ac:dyDescent="0.25">
      <c r="A30" s="2">
        <v>38777</v>
      </c>
      <c r="B30" s="134">
        <v>9.8699999999999992</v>
      </c>
      <c r="C30" s="134" t="e">
        <v>#N/A</v>
      </c>
      <c r="E30">
        <v>2007</v>
      </c>
      <c r="F30" s="7">
        <v>10.651059168</v>
      </c>
      <c r="G30" s="42">
        <f t="shared" ref="G30:G41" si="0">F30/F29-1</f>
        <v>2.3869585817872352E-2</v>
      </c>
    </row>
    <row r="31" spans="1:12" x14ac:dyDescent="0.25">
      <c r="A31" s="2">
        <v>38808</v>
      </c>
      <c r="B31" s="134">
        <v>10.32</v>
      </c>
      <c r="C31" s="134" t="e">
        <v>#N/A</v>
      </c>
      <c r="E31">
        <v>2008</v>
      </c>
      <c r="F31" s="7">
        <v>11.26296361</v>
      </c>
      <c r="G31" s="42">
        <f t="shared" si="0"/>
        <v>5.7450102599974517E-2</v>
      </c>
    </row>
    <row r="32" spans="1:12" x14ac:dyDescent="0.25">
      <c r="A32" s="2">
        <v>38838</v>
      </c>
      <c r="B32" s="134">
        <v>10.61</v>
      </c>
      <c r="C32" s="134" t="e">
        <v>#N/A</v>
      </c>
      <c r="E32">
        <v>2009</v>
      </c>
      <c r="F32" s="7">
        <v>11.507838975</v>
      </c>
      <c r="G32" s="42">
        <f t="shared" si="0"/>
        <v>2.1741645758544648E-2</v>
      </c>
    </row>
    <row r="33" spans="1:7" x14ac:dyDescent="0.25">
      <c r="A33" s="2">
        <v>38869</v>
      </c>
      <c r="B33" s="134">
        <v>10.85</v>
      </c>
      <c r="C33" s="134" t="e">
        <v>#N/A</v>
      </c>
      <c r="E33">
        <v>2010</v>
      </c>
      <c r="F33" s="7">
        <v>11.536084188</v>
      </c>
      <c r="G33" s="42">
        <f t="shared" si="0"/>
        <v>2.4544324144055718E-3</v>
      </c>
    </row>
    <row r="34" spans="1:7" x14ac:dyDescent="0.25">
      <c r="A34" s="2">
        <v>38899</v>
      </c>
      <c r="B34" s="134">
        <v>10.96</v>
      </c>
      <c r="C34" s="134" t="e">
        <v>#N/A</v>
      </c>
      <c r="E34">
        <v>2011</v>
      </c>
      <c r="F34" s="7">
        <v>11.716863537</v>
      </c>
      <c r="G34" s="42">
        <f t="shared" si="0"/>
        <v>1.5670772339547279E-2</v>
      </c>
    </row>
    <row r="35" spans="1:7" x14ac:dyDescent="0.25">
      <c r="A35" s="2">
        <v>38930</v>
      </c>
      <c r="B35" s="134">
        <v>10.94</v>
      </c>
      <c r="C35" s="134" t="e">
        <v>#N/A</v>
      </c>
      <c r="E35">
        <v>2012</v>
      </c>
      <c r="F35" s="7">
        <v>11.878472863000001</v>
      </c>
      <c r="G35" s="42">
        <f t="shared" si="0"/>
        <v>1.379288283845459E-2</v>
      </c>
    </row>
    <row r="36" spans="1:7" x14ac:dyDescent="0.25">
      <c r="A36" s="2">
        <v>38961</v>
      </c>
      <c r="B36" s="134">
        <v>10.94</v>
      </c>
      <c r="C36" s="134" t="e">
        <v>#N/A</v>
      </c>
      <c r="E36">
        <v>2013</v>
      </c>
      <c r="F36" s="7">
        <v>12.126361611</v>
      </c>
      <c r="G36" s="42">
        <f t="shared" si="0"/>
        <v>2.0868738840338796E-2</v>
      </c>
    </row>
    <row r="37" spans="1:7" x14ac:dyDescent="0.25">
      <c r="A37" s="2">
        <v>38991</v>
      </c>
      <c r="B37" s="134">
        <v>10.58</v>
      </c>
      <c r="C37" s="134" t="e">
        <v>#N/A</v>
      </c>
      <c r="E37">
        <v>2014</v>
      </c>
      <c r="F37" s="7">
        <v>12.517944941</v>
      </c>
      <c r="G37" s="42">
        <f t="shared" si="0"/>
        <v>3.2291906060659459E-2</v>
      </c>
    </row>
    <row r="38" spans="1:7" x14ac:dyDescent="0.25">
      <c r="A38" s="2">
        <v>39022</v>
      </c>
      <c r="B38" s="134">
        <v>10.18</v>
      </c>
      <c r="C38" s="134" t="e">
        <v>#N/A</v>
      </c>
      <c r="E38">
        <v>2015</v>
      </c>
      <c r="F38" s="7">
        <v>12.651297210999999</v>
      </c>
      <c r="G38" s="42">
        <f t="shared" si="0"/>
        <v>1.0652888363746671E-2</v>
      </c>
    </row>
    <row r="39" spans="1:7" x14ac:dyDescent="0.25">
      <c r="A39" s="2">
        <v>39052</v>
      </c>
      <c r="B39" s="134">
        <v>9.84</v>
      </c>
      <c r="C39" s="134" t="e">
        <v>#N/A</v>
      </c>
      <c r="E39">
        <v>2016</v>
      </c>
      <c r="F39" s="7">
        <v>12.547745127000001</v>
      </c>
      <c r="G39" s="42">
        <f t="shared" si="0"/>
        <v>-8.185096142549142E-3</v>
      </c>
    </row>
    <row r="40" spans="1:7" x14ac:dyDescent="0.25">
      <c r="A40" s="2">
        <v>39083</v>
      </c>
      <c r="B40" s="134">
        <v>10.06</v>
      </c>
      <c r="C40" s="134" t="e">
        <v>#N/A</v>
      </c>
      <c r="E40">
        <v>2017</v>
      </c>
      <c r="F40" s="7">
        <v>12.927405175000001</v>
      </c>
      <c r="G40" s="42">
        <f t="shared" si="0"/>
        <v>3.0257233005399176E-2</v>
      </c>
    </row>
    <row r="41" spans="1:7" x14ac:dyDescent="0.25">
      <c r="A41" s="2">
        <v>39114</v>
      </c>
      <c r="B41" s="134">
        <v>9.89</v>
      </c>
      <c r="C41" s="134" t="e">
        <v>#N/A</v>
      </c>
      <c r="E41">
        <v>2018</v>
      </c>
      <c r="F41" s="7">
        <v>13.240067381999999</v>
      </c>
      <c r="G41" s="42">
        <f t="shared" si="0"/>
        <v>2.4185998873513137E-2</v>
      </c>
    </row>
    <row r="42" spans="1:7" x14ac:dyDescent="0.25">
      <c r="A42" s="2">
        <v>39142</v>
      </c>
      <c r="B42" s="134">
        <v>10.27</v>
      </c>
      <c r="C42" s="134" t="e">
        <v>#N/A</v>
      </c>
      <c r="E42" s="7"/>
    </row>
    <row r="43" spans="1:7" x14ac:dyDescent="0.25">
      <c r="A43" s="2">
        <v>39173</v>
      </c>
      <c r="B43" s="134">
        <v>10.63</v>
      </c>
      <c r="C43" s="134" t="e">
        <v>#N/A</v>
      </c>
      <c r="E43" s="7"/>
    </row>
    <row r="44" spans="1:7" x14ac:dyDescent="0.25">
      <c r="A44" s="2">
        <v>39203</v>
      </c>
      <c r="B44" s="134">
        <v>10.77</v>
      </c>
      <c r="C44" s="134" t="e">
        <v>#N/A</v>
      </c>
      <c r="E44" s="7"/>
    </row>
    <row r="45" spans="1:7" x14ac:dyDescent="0.25">
      <c r="A45" s="2">
        <v>39234</v>
      </c>
      <c r="B45" s="134">
        <v>11.09</v>
      </c>
      <c r="C45" s="134" t="e">
        <v>#N/A</v>
      </c>
      <c r="E45" s="7"/>
    </row>
    <row r="46" spans="1:7" x14ac:dyDescent="0.25">
      <c r="A46" s="2">
        <v>39264</v>
      </c>
      <c r="B46" s="134">
        <v>11.07</v>
      </c>
      <c r="C46" s="134" t="e">
        <v>#N/A</v>
      </c>
      <c r="E46" s="7"/>
    </row>
    <row r="47" spans="1:7" x14ac:dyDescent="0.25">
      <c r="A47" s="2">
        <v>39295</v>
      </c>
      <c r="B47" s="134">
        <v>11.07</v>
      </c>
      <c r="C47" s="134" t="e">
        <v>#N/A</v>
      </c>
      <c r="E47" s="7"/>
    </row>
    <row r="48" spans="1:7" x14ac:dyDescent="0.25">
      <c r="A48" s="2">
        <v>39326</v>
      </c>
      <c r="B48" s="134">
        <v>10.96</v>
      </c>
      <c r="C48" s="134" t="e">
        <v>#N/A</v>
      </c>
      <c r="E48" s="7"/>
    </row>
    <row r="49" spans="1:5" x14ac:dyDescent="0.25">
      <c r="A49" s="2">
        <v>39356</v>
      </c>
      <c r="B49" s="134">
        <v>10.82</v>
      </c>
      <c r="C49" s="134" t="e">
        <v>#N/A</v>
      </c>
      <c r="E49" s="7"/>
    </row>
    <row r="50" spans="1:5" x14ac:dyDescent="0.25">
      <c r="A50" s="2">
        <v>39387</v>
      </c>
      <c r="B50" s="134">
        <v>10.7</v>
      </c>
      <c r="C50" s="134" t="e">
        <v>#N/A</v>
      </c>
      <c r="E50" s="7"/>
    </row>
    <row r="51" spans="1:5" x14ac:dyDescent="0.25">
      <c r="A51" s="2">
        <v>39417</v>
      </c>
      <c r="B51" s="134">
        <v>10.33</v>
      </c>
      <c r="C51" s="134" t="e">
        <v>#N/A</v>
      </c>
      <c r="E51" s="7"/>
    </row>
    <row r="52" spans="1:5" x14ac:dyDescent="0.25">
      <c r="A52" s="2">
        <v>39448</v>
      </c>
      <c r="B52" s="134">
        <v>10.14</v>
      </c>
      <c r="C52" s="134" t="e">
        <v>#N/A</v>
      </c>
      <c r="E52" s="7"/>
    </row>
    <row r="53" spans="1:5" x14ac:dyDescent="0.25">
      <c r="A53" s="2">
        <v>39479</v>
      </c>
      <c r="B53" s="134">
        <v>10.16</v>
      </c>
      <c r="C53" s="134" t="e">
        <v>#N/A</v>
      </c>
      <c r="E53" s="7"/>
    </row>
    <row r="54" spans="1:5" x14ac:dyDescent="0.25">
      <c r="A54" s="2">
        <v>39508</v>
      </c>
      <c r="B54" s="134">
        <v>10.45</v>
      </c>
      <c r="C54" s="134" t="e">
        <v>#N/A</v>
      </c>
      <c r="E54" s="7"/>
    </row>
    <row r="55" spans="1:5" x14ac:dyDescent="0.25">
      <c r="A55" s="2">
        <v>39539</v>
      </c>
      <c r="B55" s="134">
        <v>10.93</v>
      </c>
      <c r="C55" s="134" t="e">
        <v>#N/A</v>
      </c>
      <c r="E55" s="7"/>
    </row>
    <row r="56" spans="1:5" x14ac:dyDescent="0.25">
      <c r="A56" s="2">
        <v>39569</v>
      </c>
      <c r="B56" s="134">
        <v>11.4</v>
      </c>
      <c r="C56" s="134" t="e">
        <v>#N/A</v>
      </c>
      <c r="E56" s="7"/>
    </row>
    <row r="57" spans="1:5" x14ac:dyDescent="0.25">
      <c r="A57" s="2">
        <v>39600</v>
      </c>
      <c r="B57" s="134">
        <v>11.77</v>
      </c>
      <c r="C57" s="134" t="e">
        <v>#N/A</v>
      </c>
      <c r="E57" s="7"/>
    </row>
    <row r="58" spans="1:5" x14ac:dyDescent="0.25">
      <c r="A58" s="2">
        <v>39630</v>
      </c>
      <c r="B58" s="134">
        <v>12.07</v>
      </c>
      <c r="C58" s="134" t="e">
        <v>#N/A</v>
      </c>
      <c r="E58" s="7"/>
    </row>
    <row r="59" spans="1:5" x14ac:dyDescent="0.25">
      <c r="A59" s="2">
        <v>39661</v>
      </c>
      <c r="B59" s="134">
        <v>12.09</v>
      </c>
      <c r="C59" s="134" t="e">
        <v>#N/A</v>
      </c>
      <c r="E59" s="7"/>
    </row>
    <row r="60" spans="1:5" x14ac:dyDescent="0.25">
      <c r="A60" s="2">
        <v>39692</v>
      </c>
      <c r="B60" s="134">
        <v>11.92</v>
      </c>
      <c r="C60" s="134" t="e">
        <v>#N/A</v>
      </c>
      <c r="E60" s="7"/>
    </row>
    <row r="61" spans="1:5" x14ac:dyDescent="0.25">
      <c r="A61" s="2">
        <v>39722</v>
      </c>
      <c r="B61" s="134">
        <v>11.81</v>
      </c>
      <c r="C61" s="134" t="e">
        <v>#N/A</v>
      </c>
      <c r="E61" s="7"/>
    </row>
    <row r="62" spans="1:5" x14ac:dyDescent="0.25">
      <c r="A62" s="2">
        <v>39753</v>
      </c>
      <c r="B62" s="134">
        <v>11.42</v>
      </c>
      <c r="C62" s="134" t="e">
        <v>#N/A</v>
      </c>
      <c r="E62" s="7"/>
    </row>
    <row r="63" spans="1:5" x14ac:dyDescent="0.25">
      <c r="A63" s="2">
        <v>39783</v>
      </c>
      <c r="B63" s="134">
        <v>10.86</v>
      </c>
      <c r="C63" s="134" t="e">
        <v>#N/A</v>
      </c>
      <c r="E63" s="7"/>
    </row>
    <row r="64" spans="1:5" x14ac:dyDescent="0.25">
      <c r="A64" s="2">
        <v>39814</v>
      </c>
      <c r="B64" s="134">
        <v>10.98</v>
      </c>
      <c r="C64" s="134" t="e">
        <v>#N/A</v>
      </c>
      <c r="E64" s="7"/>
    </row>
    <row r="65" spans="1:5" x14ac:dyDescent="0.25">
      <c r="A65" s="2">
        <v>39845</v>
      </c>
      <c r="B65" s="134">
        <v>11.18</v>
      </c>
      <c r="C65" s="134" t="e">
        <v>#N/A</v>
      </c>
      <c r="E65" s="7"/>
    </row>
    <row r="66" spans="1:5" x14ac:dyDescent="0.25">
      <c r="A66" s="2">
        <v>39873</v>
      </c>
      <c r="B66" s="134">
        <v>11.28</v>
      </c>
      <c r="C66" s="134" t="e">
        <v>#N/A</v>
      </c>
      <c r="E66" s="7"/>
    </row>
    <row r="67" spans="1:5" x14ac:dyDescent="0.25">
      <c r="A67" s="2">
        <v>39904</v>
      </c>
      <c r="B67" s="134">
        <v>11.5</v>
      </c>
      <c r="C67" s="134" t="e">
        <v>#N/A</v>
      </c>
      <c r="E67" s="7"/>
    </row>
    <row r="68" spans="1:5" x14ac:dyDescent="0.25">
      <c r="A68" s="2">
        <v>39934</v>
      </c>
      <c r="B68" s="134">
        <v>11.78</v>
      </c>
      <c r="C68" s="134" t="e">
        <v>#N/A</v>
      </c>
      <c r="E68" s="7"/>
    </row>
    <row r="69" spans="1:5" x14ac:dyDescent="0.25">
      <c r="A69" s="2">
        <v>39965</v>
      </c>
      <c r="B69" s="134">
        <v>11.81</v>
      </c>
      <c r="C69" s="134" t="e">
        <v>#N/A</v>
      </c>
      <c r="E69" s="7"/>
    </row>
    <row r="70" spans="1:5" x14ac:dyDescent="0.25">
      <c r="A70" s="2">
        <v>39995</v>
      </c>
      <c r="B70" s="134">
        <v>11.85</v>
      </c>
      <c r="C70" s="134" t="e">
        <v>#N/A</v>
      </c>
      <c r="E70" s="7"/>
    </row>
    <row r="71" spans="1:5" x14ac:dyDescent="0.25">
      <c r="A71" s="2">
        <v>40026</v>
      </c>
      <c r="B71" s="134">
        <v>11.94</v>
      </c>
      <c r="C71" s="134" t="e">
        <v>#N/A</v>
      </c>
      <c r="E71" s="7"/>
    </row>
    <row r="72" spans="1:5" x14ac:dyDescent="0.25">
      <c r="A72" s="2">
        <v>40057</v>
      </c>
      <c r="B72" s="134">
        <v>11.96</v>
      </c>
      <c r="C72" s="134" t="e">
        <v>#N/A</v>
      </c>
      <c r="E72" s="7"/>
    </row>
    <row r="73" spans="1:5" x14ac:dyDescent="0.25">
      <c r="A73" s="2">
        <v>40087</v>
      </c>
      <c r="B73" s="134">
        <v>11.65</v>
      </c>
      <c r="C73" s="134" t="e">
        <v>#N/A</v>
      </c>
      <c r="E73" s="7"/>
    </row>
    <row r="74" spans="1:5" x14ac:dyDescent="0.25">
      <c r="A74" s="2">
        <v>40118</v>
      </c>
      <c r="B74" s="134">
        <v>11.26</v>
      </c>
      <c r="C74" s="134" t="e">
        <v>#N/A</v>
      </c>
      <c r="E74" s="7"/>
    </row>
    <row r="75" spans="1:5" x14ac:dyDescent="0.25">
      <c r="A75" s="2">
        <v>40148</v>
      </c>
      <c r="B75" s="134">
        <v>10.9</v>
      </c>
      <c r="C75" s="134" t="e">
        <v>#N/A</v>
      </c>
      <c r="E75" s="7"/>
    </row>
    <row r="76" spans="1:5" x14ac:dyDescent="0.25">
      <c r="A76" s="2">
        <v>40179</v>
      </c>
      <c r="B76" s="134">
        <v>10.49</v>
      </c>
      <c r="C76" s="134" t="e">
        <v>#N/A</v>
      </c>
      <c r="E76" s="7"/>
    </row>
    <row r="77" spans="1:5" x14ac:dyDescent="0.25">
      <c r="A77" s="2">
        <v>40210</v>
      </c>
      <c r="B77" s="134">
        <v>10.89</v>
      </c>
      <c r="C77" s="134" t="e">
        <v>#N/A</v>
      </c>
      <c r="E77" s="7"/>
    </row>
    <row r="78" spans="1:5" x14ac:dyDescent="0.25">
      <c r="A78" s="2">
        <v>40238</v>
      </c>
      <c r="B78" s="134">
        <v>11.11</v>
      </c>
      <c r="C78" s="134" t="e">
        <v>#N/A</v>
      </c>
      <c r="E78" s="7"/>
    </row>
    <row r="79" spans="1:5" x14ac:dyDescent="0.25">
      <c r="A79" s="2">
        <v>40269</v>
      </c>
      <c r="B79" s="134">
        <v>11.71</v>
      </c>
      <c r="C79" s="134" t="e">
        <v>#N/A</v>
      </c>
      <c r="E79" s="7"/>
    </row>
    <row r="80" spans="1:5" x14ac:dyDescent="0.25">
      <c r="A80" s="2">
        <v>40299</v>
      </c>
      <c r="B80" s="134">
        <v>11.91</v>
      </c>
      <c r="C80" s="134" t="e">
        <v>#N/A</v>
      </c>
      <c r="E80" s="7"/>
    </row>
    <row r="81" spans="1:5" x14ac:dyDescent="0.25">
      <c r="A81" s="2">
        <v>40330</v>
      </c>
      <c r="B81" s="134">
        <v>11.91</v>
      </c>
      <c r="C81" s="134" t="e">
        <v>#N/A</v>
      </c>
      <c r="E81" s="7"/>
    </row>
    <row r="82" spans="1:5" x14ac:dyDescent="0.25">
      <c r="A82" s="2">
        <v>40360</v>
      </c>
      <c r="B82" s="134">
        <v>12.04</v>
      </c>
      <c r="C82" s="134" t="e">
        <v>#N/A</v>
      </c>
      <c r="E82" s="7"/>
    </row>
    <row r="83" spans="1:5" x14ac:dyDescent="0.25">
      <c r="A83" s="2">
        <v>40391</v>
      </c>
      <c r="B83" s="134">
        <v>12.03</v>
      </c>
      <c r="C83" s="134" t="e">
        <v>#N/A</v>
      </c>
      <c r="E83" s="7"/>
    </row>
    <row r="84" spans="1:5" x14ac:dyDescent="0.25">
      <c r="A84" s="2">
        <v>40422</v>
      </c>
      <c r="B84" s="134">
        <v>11.95</v>
      </c>
      <c r="C84" s="134" t="e">
        <v>#N/A</v>
      </c>
      <c r="E84" s="7"/>
    </row>
    <row r="85" spans="1:5" x14ac:dyDescent="0.25">
      <c r="A85" s="2">
        <v>40452</v>
      </c>
      <c r="B85" s="134">
        <v>11.86</v>
      </c>
      <c r="C85" s="134" t="e">
        <v>#N/A</v>
      </c>
      <c r="E85" s="7"/>
    </row>
    <row r="86" spans="1:5" x14ac:dyDescent="0.25">
      <c r="A86" s="2">
        <v>40483</v>
      </c>
      <c r="B86" s="134">
        <v>11.62</v>
      </c>
      <c r="C86" s="134" t="e">
        <v>#N/A</v>
      </c>
      <c r="E86" s="7"/>
    </row>
    <row r="87" spans="1:5" x14ac:dyDescent="0.25">
      <c r="A87" s="2">
        <v>40513</v>
      </c>
      <c r="B87" s="134">
        <v>11.06</v>
      </c>
      <c r="C87" s="134" t="e">
        <v>#N/A</v>
      </c>
      <c r="E87" s="7"/>
    </row>
    <row r="88" spans="1:5" x14ac:dyDescent="0.25">
      <c r="A88" s="2">
        <v>40544</v>
      </c>
      <c r="B88" s="134">
        <v>10.87</v>
      </c>
      <c r="C88" s="134" t="e">
        <v>#N/A</v>
      </c>
      <c r="E88" s="7"/>
    </row>
    <row r="89" spans="1:5" x14ac:dyDescent="0.25">
      <c r="A89" s="2">
        <v>40575</v>
      </c>
      <c r="B89" s="134">
        <v>11.06</v>
      </c>
      <c r="C89" s="134" t="e">
        <v>#N/A</v>
      </c>
      <c r="E89" s="7"/>
    </row>
    <row r="90" spans="1:5" x14ac:dyDescent="0.25">
      <c r="A90" s="2">
        <v>40603</v>
      </c>
      <c r="B90" s="134">
        <v>11.52</v>
      </c>
      <c r="C90" s="134" t="e">
        <v>#N/A</v>
      </c>
      <c r="E90" s="7"/>
    </row>
    <row r="91" spans="1:5" x14ac:dyDescent="0.25">
      <c r="A91" s="2">
        <v>40634</v>
      </c>
      <c r="B91" s="134">
        <v>11.67</v>
      </c>
      <c r="C91" s="134" t="e">
        <v>#N/A</v>
      </c>
      <c r="E91" s="7"/>
    </row>
    <row r="92" spans="1:5" x14ac:dyDescent="0.25">
      <c r="A92" s="2">
        <v>40664</v>
      </c>
      <c r="B92" s="134">
        <v>11.93</v>
      </c>
      <c r="C92" s="134" t="e">
        <v>#N/A</v>
      </c>
      <c r="E92" s="7"/>
    </row>
    <row r="93" spans="1:5" x14ac:dyDescent="0.25">
      <c r="A93" s="2">
        <v>40695</v>
      </c>
      <c r="B93" s="134">
        <v>11.97</v>
      </c>
      <c r="C93" s="134" t="e">
        <v>#N/A</v>
      </c>
      <c r="E93" s="7"/>
    </row>
    <row r="94" spans="1:5" x14ac:dyDescent="0.25">
      <c r="A94" s="2">
        <v>40725</v>
      </c>
      <c r="B94" s="134">
        <v>12.09</v>
      </c>
      <c r="C94" s="134" t="e">
        <v>#N/A</v>
      </c>
      <c r="E94" s="7"/>
    </row>
    <row r="95" spans="1:5" x14ac:dyDescent="0.25">
      <c r="A95" s="2">
        <v>40756</v>
      </c>
      <c r="B95" s="134">
        <v>12.09</v>
      </c>
      <c r="C95" s="134" t="e">
        <v>#N/A</v>
      </c>
      <c r="E95" s="7"/>
    </row>
    <row r="96" spans="1:5" x14ac:dyDescent="0.25">
      <c r="A96" s="2">
        <v>40787</v>
      </c>
      <c r="B96" s="134">
        <v>12.17</v>
      </c>
      <c r="C96" s="134" t="e">
        <v>#N/A</v>
      </c>
      <c r="E96" s="7"/>
    </row>
    <row r="97" spans="1:5" x14ac:dyDescent="0.25">
      <c r="A97" s="2">
        <v>40817</v>
      </c>
      <c r="B97" s="134">
        <v>12.08</v>
      </c>
      <c r="C97" s="134" t="e">
        <v>#N/A</v>
      </c>
      <c r="E97" s="7"/>
    </row>
    <row r="98" spans="1:5" x14ac:dyDescent="0.25">
      <c r="A98" s="2">
        <v>40848</v>
      </c>
      <c r="B98" s="134">
        <v>11.78</v>
      </c>
      <c r="C98" s="134" t="e">
        <v>#N/A</v>
      </c>
      <c r="E98" s="7"/>
    </row>
    <row r="99" spans="1:5" x14ac:dyDescent="0.25">
      <c r="A99" s="2">
        <v>40878</v>
      </c>
      <c r="B99" s="134">
        <v>11.4</v>
      </c>
      <c r="C99" s="134" t="e">
        <v>#N/A</v>
      </c>
      <c r="E99" s="7"/>
    </row>
    <row r="100" spans="1:5" x14ac:dyDescent="0.25">
      <c r="A100" s="2">
        <v>40909</v>
      </c>
      <c r="B100" s="134">
        <v>11.41</v>
      </c>
      <c r="C100" s="134" t="e">
        <v>#N/A</v>
      </c>
      <c r="E100" s="7"/>
    </row>
    <row r="101" spans="1:5" x14ac:dyDescent="0.25">
      <c r="A101" s="2">
        <v>40940</v>
      </c>
      <c r="B101" s="134">
        <v>11.51</v>
      </c>
      <c r="C101" s="134" t="e">
        <v>#N/A</v>
      </c>
      <c r="E101" s="7"/>
    </row>
    <row r="102" spans="1:5" x14ac:dyDescent="0.25">
      <c r="A102" s="2">
        <v>40969</v>
      </c>
      <c r="B102" s="134">
        <v>11.7</v>
      </c>
      <c r="C102" s="134" t="e">
        <v>#N/A</v>
      </c>
      <c r="E102" s="7"/>
    </row>
    <row r="103" spans="1:5" x14ac:dyDescent="0.25">
      <c r="A103" s="2">
        <v>41000</v>
      </c>
      <c r="B103" s="134">
        <v>11.92</v>
      </c>
      <c r="C103" s="134" t="e">
        <v>#N/A</v>
      </c>
      <c r="E103" s="7"/>
    </row>
    <row r="104" spans="1:5" x14ac:dyDescent="0.25">
      <c r="A104" s="2">
        <v>41030</v>
      </c>
      <c r="B104" s="134">
        <v>11.9</v>
      </c>
      <c r="C104" s="134" t="e">
        <v>#N/A</v>
      </c>
      <c r="E104" s="7"/>
    </row>
    <row r="105" spans="1:5" x14ac:dyDescent="0.25">
      <c r="A105" s="2">
        <v>41061</v>
      </c>
      <c r="B105" s="134">
        <v>12.09</v>
      </c>
      <c r="C105" s="134" t="e">
        <v>#N/A</v>
      </c>
      <c r="E105" s="7"/>
    </row>
    <row r="106" spans="1:5" x14ac:dyDescent="0.25">
      <c r="A106" s="2">
        <v>41091</v>
      </c>
      <c r="B106" s="134">
        <v>12</v>
      </c>
      <c r="C106" s="134" t="e">
        <v>#N/A</v>
      </c>
      <c r="E106" s="7"/>
    </row>
    <row r="107" spans="1:5" x14ac:dyDescent="0.25">
      <c r="A107" s="2">
        <v>41122</v>
      </c>
      <c r="B107" s="134">
        <v>12.17</v>
      </c>
      <c r="C107" s="134" t="e">
        <v>#N/A</v>
      </c>
      <c r="E107" s="7"/>
    </row>
    <row r="108" spans="1:5" x14ac:dyDescent="0.25">
      <c r="A108" s="2">
        <v>41153</v>
      </c>
      <c r="B108" s="134">
        <v>12.3</v>
      </c>
      <c r="C108" s="134" t="e">
        <v>#N/A</v>
      </c>
      <c r="E108" s="7"/>
    </row>
    <row r="109" spans="1:5" x14ac:dyDescent="0.25">
      <c r="A109" s="2">
        <v>41183</v>
      </c>
      <c r="B109" s="134">
        <v>12.03</v>
      </c>
      <c r="C109" s="134" t="e">
        <v>#N/A</v>
      </c>
      <c r="E109" s="7"/>
    </row>
    <row r="110" spans="1:5" x14ac:dyDescent="0.25">
      <c r="A110" s="2">
        <v>41214</v>
      </c>
      <c r="B110" s="134">
        <v>11.75</v>
      </c>
      <c r="C110" s="134" t="e">
        <v>#N/A</v>
      </c>
      <c r="E110" s="7"/>
    </row>
    <row r="111" spans="1:5" x14ac:dyDescent="0.25">
      <c r="A111" s="2">
        <v>41244</v>
      </c>
      <c r="B111" s="134">
        <v>11.62</v>
      </c>
      <c r="C111" s="134" t="e">
        <v>#N/A</v>
      </c>
      <c r="E111" s="7"/>
    </row>
    <row r="112" spans="1:5" x14ac:dyDescent="0.25">
      <c r="A112" s="2">
        <v>41275</v>
      </c>
      <c r="B112" s="134">
        <v>11.46</v>
      </c>
      <c r="C112" s="134" t="e">
        <v>#N/A</v>
      </c>
      <c r="E112" s="7"/>
    </row>
    <row r="113" spans="1:5" x14ac:dyDescent="0.25">
      <c r="A113" s="2">
        <v>41306</v>
      </c>
      <c r="B113" s="134">
        <v>11.63</v>
      </c>
      <c r="C113" s="134" t="e">
        <v>#N/A</v>
      </c>
      <c r="E113" s="7"/>
    </row>
    <row r="114" spans="1:5" x14ac:dyDescent="0.25">
      <c r="A114" s="2">
        <v>41334</v>
      </c>
      <c r="B114" s="134">
        <v>11.61</v>
      </c>
      <c r="C114" s="134" t="e">
        <v>#N/A</v>
      </c>
      <c r="E114" s="7"/>
    </row>
    <row r="115" spans="1:5" x14ac:dyDescent="0.25">
      <c r="A115" s="2">
        <v>41365</v>
      </c>
      <c r="B115" s="134">
        <v>11.93</v>
      </c>
      <c r="C115" s="134" t="e">
        <v>#N/A</v>
      </c>
      <c r="E115" s="7"/>
    </row>
    <row r="116" spans="1:5" x14ac:dyDescent="0.25">
      <c r="A116" s="2">
        <v>41395</v>
      </c>
      <c r="B116" s="134">
        <v>12.4</v>
      </c>
      <c r="C116" s="134" t="e">
        <v>#N/A</v>
      </c>
      <c r="E116" s="7"/>
    </row>
    <row r="117" spans="1:5" x14ac:dyDescent="0.25">
      <c r="A117" s="2">
        <v>41426</v>
      </c>
      <c r="B117" s="134">
        <v>12.54</v>
      </c>
      <c r="C117" s="134" t="e">
        <v>#N/A</v>
      </c>
      <c r="E117" s="7"/>
    </row>
    <row r="118" spans="1:5" x14ac:dyDescent="0.25">
      <c r="A118" s="2">
        <v>41456</v>
      </c>
      <c r="B118" s="134">
        <v>12.65</v>
      </c>
      <c r="C118" s="134" t="e">
        <v>#N/A</v>
      </c>
      <c r="E118" s="7"/>
    </row>
    <row r="119" spans="1:5" x14ac:dyDescent="0.25">
      <c r="A119" s="2">
        <v>41487</v>
      </c>
      <c r="B119" s="134">
        <v>12.53</v>
      </c>
      <c r="C119" s="134" t="e">
        <v>#N/A</v>
      </c>
      <c r="E119" s="7"/>
    </row>
    <row r="120" spans="1:5" x14ac:dyDescent="0.25">
      <c r="A120" s="2">
        <v>41518</v>
      </c>
      <c r="B120" s="134">
        <v>12.51</v>
      </c>
      <c r="C120" s="134" t="e">
        <v>#N/A</v>
      </c>
      <c r="E120" s="7"/>
    </row>
    <row r="121" spans="1:5" x14ac:dyDescent="0.25">
      <c r="A121" s="2">
        <v>41548</v>
      </c>
      <c r="B121" s="134">
        <v>12.36</v>
      </c>
      <c r="C121" s="134" t="e">
        <v>#N/A</v>
      </c>
      <c r="E121" s="7"/>
    </row>
    <row r="122" spans="1:5" x14ac:dyDescent="0.25">
      <c r="A122" s="2">
        <v>41579</v>
      </c>
      <c r="B122" s="134">
        <v>12.1</v>
      </c>
      <c r="C122" s="134" t="e">
        <v>#N/A</v>
      </c>
      <c r="E122" s="7"/>
    </row>
    <row r="123" spans="1:5" x14ac:dyDescent="0.25">
      <c r="A123" s="2">
        <v>41609</v>
      </c>
      <c r="B123" s="134">
        <v>11.72</v>
      </c>
      <c r="C123" s="134" t="e">
        <v>#N/A</v>
      </c>
      <c r="E123" s="7"/>
    </row>
    <row r="124" spans="1:5" x14ac:dyDescent="0.25">
      <c r="A124" s="2">
        <v>41640</v>
      </c>
      <c r="B124" s="134">
        <v>11.65</v>
      </c>
      <c r="C124" s="134" t="e">
        <v>#N/A</v>
      </c>
      <c r="E124" s="7"/>
    </row>
    <row r="125" spans="1:5" x14ac:dyDescent="0.25">
      <c r="A125" s="2">
        <v>41671</v>
      </c>
      <c r="B125" s="134">
        <v>11.94</v>
      </c>
      <c r="C125" s="134" t="e">
        <v>#N/A</v>
      </c>
      <c r="E125" s="7"/>
    </row>
    <row r="126" spans="1:5" x14ac:dyDescent="0.25">
      <c r="A126" s="2">
        <v>41699</v>
      </c>
      <c r="B126" s="134">
        <v>12.25</v>
      </c>
      <c r="C126" s="134" t="e">
        <v>#N/A</v>
      </c>
      <c r="E126" s="7"/>
    </row>
    <row r="127" spans="1:5" x14ac:dyDescent="0.25">
      <c r="A127" s="2">
        <v>41730</v>
      </c>
      <c r="B127" s="134">
        <v>12.31</v>
      </c>
      <c r="C127" s="134" t="e">
        <v>#N/A</v>
      </c>
      <c r="E127" s="7"/>
    </row>
    <row r="128" spans="1:5" x14ac:dyDescent="0.25">
      <c r="A128" s="2">
        <v>41760</v>
      </c>
      <c r="B128" s="134">
        <v>12.85</v>
      </c>
      <c r="C128" s="134" t="e">
        <v>#N/A</v>
      </c>
      <c r="E128" s="7"/>
    </row>
    <row r="129" spans="1:5" x14ac:dyDescent="0.25">
      <c r="A129" s="2">
        <v>41791</v>
      </c>
      <c r="B129" s="134">
        <v>12.99</v>
      </c>
      <c r="C129" s="134" t="e">
        <v>#N/A</v>
      </c>
      <c r="E129" s="7"/>
    </row>
    <row r="130" spans="1:5" x14ac:dyDescent="0.25">
      <c r="A130" s="2">
        <v>41821</v>
      </c>
      <c r="B130" s="134">
        <v>13.09</v>
      </c>
      <c r="C130" s="134" t="e">
        <v>#N/A</v>
      </c>
      <c r="E130" s="7"/>
    </row>
    <row r="131" spans="1:5" x14ac:dyDescent="0.25">
      <c r="A131" s="2">
        <v>41852</v>
      </c>
      <c r="B131" s="134">
        <v>13.04</v>
      </c>
      <c r="C131" s="134" t="e">
        <v>#N/A</v>
      </c>
      <c r="E131" s="7"/>
    </row>
    <row r="132" spans="1:5" x14ac:dyDescent="0.25">
      <c r="A132" s="2">
        <v>41883</v>
      </c>
      <c r="B132" s="134">
        <v>12.95</v>
      </c>
      <c r="C132" s="134" t="e">
        <v>#N/A</v>
      </c>
      <c r="E132" s="7"/>
    </row>
    <row r="133" spans="1:5" x14ac:dyDescent="0.25">
      <c r="A133" s="2">
        <v>41913</v>
      </c>
      <c r="B133" s="134">
        <v>12.6</v>
      </c>
      <c r="C133" s="134" t="e">
        <v>#N/A</v>
      </c>
      <c r="E133" s="7"/>
    </row>
    <row r="134" spans="1:5" x14ac:dyDescent="0.25">
      <c r="A134" s="2">
        <v>41944</v>
      </c>
      <c r="B134" s="134">
        <v>12.48</v>
      </c>
      <c r="C134" s="134" t="e">
        <v>#N/A</v>
      </c>
      <c r="E134" s="7"/>
    </row>
    <row r="135" spans="1:5" x14ac:dyDescent="0.25">
      <c r="A135" s="2">
        <v>41974</v>
      </c>
      <c r="B135" s="134">
        <v>12.17</v>
      </c>
      <c r="C135" s="134" t="e">
        <v>#N/A</v>
      </c>
      <c r="E135" s="7"/>
    </row>
    <row r="136" spans="1:5" x14ac:dyDescent="0.25">
      <c r="A136" s="2">
        <v>42005</v>
      </c>
      <c r="B136" s="134">
        <v>12.1</v>
      </c>
      <c r="C136" s="134" t="e">
        <v>#N/A</v>
      </c>
      <c r="E136" s="7"/>
    </row>
    <row r="137" spans="1:5" x14ac:dyDescent="0.25">
      <c r="A137" s="2">
        <v>42036</v>
      </c>
      <c r="B137" s="134">
        <v>12.29</v>
      </c>
      <c r="C137" s="134" t="e">
        <v>#N/A</v>
      </c>
      <c r="E137" s="7"/>
    </row>
    <row r="138" spans="1:5" x14ac:dyDescent="0.25">
      <c r="A138" s="2">
        <v>42064</v>
      </c>
      <c r="B138" s="134">
        <v>12.33</v>
      </c>
      <c r="C138" s="134" t="e">
        <v>#N/A</v>
      </c>
      <c r="E138" s="7"/>
    </row>
    <row r="139" spans="1:5" x14ac:dyDescent="0.25">
      <c r="A139" s="2">
        <v>42095</v>
      </c>
      <c r="B139" s="134">
        <v>12.62</v>
      </c>
      <c r="C139" s="134" t="e">
        <v>#N/A</v>
      </c>
      <c r="E139" s="7"/>
    </row>
    <row r="140" spans="1:5" x14ac:dyDescent="0.25">
      <c r="A140" s="2">
        <v>42125</v>
      </c>
      <c r="B140" s="134">
        <v>12.93</v>
      </c>
      <c r="C140" s="134" t="e">
        <v>#N/A</v>
      </c>
      <c r="E140" s="7"/>
    </row>
    <row r="141" spans="1:5" x14ac:dyDescent="0.25">
      <c r="A141" s="2">
        <v>42156</v>
      </c>
      <c r="B141" s="134">
        <v>12.92</v>
      </c>
      <c r="C141" s="134" t="e">
        <v>#N/A</v>
      </c>
      <c r="E141" s="7"/>
    </row>
    <row r="142" spans="1:5" x14ac:dyDescent="0.25">
      <c r="A142" s="2">
        <v>42186</v>
      </c>
      <c r="B142" s="134">
        <v>12.94</v>
      </c>
      <c r="C142" s="134" t="e">
        <v>#N/A</v>
      </c>
      <c r="E142" s="7"/>
    </row>
    <row r="143" spans="1:5" x14ac:dyDescent="0.25">
      <c r="A143" s="2">
        <v>42217</v>
      </c>
      <c r="B143" s="134">
        <v>12.91</v>
      </c>
      <c r="C143" s="134" t="e">
        <v>#N/A</v>
      </c>
      <c r="E143" s="7"/>
    </row>
    <row r="144" spans="1:5" x14ac:dyDescent="0.25">
      <c r="A144" s="2">
        <v>42248</v>
      </c>
      <c r="B144" s="134">
        <v>13.03</v>
      </c>
      <c r="C144" s="134" t="e">
        <v>#N/A</v>
      </c>
      <c r="E144" s="7"/>
    </row>
    <row r="145" spans="1:5" x14ac:dyDescent="0.25">
      <c r="A145" s="2">
        <v>42278</v>
      </c>
      <c r="B145" s="134">
        <v>12.72</v>
      </c>
      <c r="C145" s="134" t="e">
        <v>#N/A</v>
      </c>
      <c r="E145" s="7"/>
    </row>
    <row r="146" spans="1:5" x14ac:dyDescent="0.25">
      <c r="A146" s="2">
        <v>42309</v>
      </c>
      <c r="B146" s="134">
        <v>12.71</v>
      </c>
      <c r="C146" s="134" t="e">
        <v>#N/A</v>
      </c>
      <c r="E146" s="7"/>
    </row>
    <row r="147" spans="1:5" x14ac:dyDescent="0.25">
      <c r="A147" s="2">
        <v>42339</v>
      </c>
      <c r="B147" s="134">
        <v>12.32</v>
      </c>
      <c r="C147" s="134" t="e">
        <v>#N/A</v>
      </c>
      <c r="E147" s="7"/>
    </row>
    <row r="148" spans="1:5" x14ac:dyDescent="0.25">
      <c r="A148" s="2">
        <v>42370</v>
      </c>
      <c r="B148" s="134">
        <v>11.98</v>
      </c>
      <c r="C148" s="134" t="e">
        <v>#N/A</v>
      </c>
      <c r="E148" s="7"/>
    </row>
    <row r="149" spans="1:5" x14ac:dyDescent="0.25">
      <c r="A149" s="2">
        <v>42401</v>
      </c>
      <c r="B149" s="134">
        <v>12.14</v>
      </c>
      <c r="C149" s="134" t="e">
        <v>#N/A</v>
      </c>
      <c r="E149" s="7"/>
    </row>
    <row r="150" spans="1:5" x14ac:dyDescent="0.25">
      <c r="A150" s="2">
        <v>42430</v>
      </c>
      <c r="B150" s="134">
        <v>12.57</v>
      </c>
      <c r="C150" s="134" t="e">
        <v>#N/A</v>
      </c>
      <c r="E150" s="7"/>
    </row>
    <row r="151" spans="1:5" x14ac:dyDescent="0.25">
      <c r="A151" s="2">
        <v>42461</v>
      </c>
      <c r="B151" s="134">
        <v>12.43</v>
      </c>
      <c r="C151" s="134" t="e">
        <v>#N/A</v>
      </c>
      <c r="E151" s="7"/>
    </row>
    <row r="152" spans="1:5" x14ac:dyDescent="0.25">
      <c r="A152" s="2">
        <v>42491</v>
      </c>
      <c r="B152" s="134">
        <v>12.79</v>
      </c>
      <c r="C152" s="134" t="e">
        <v>#N/A</v>
      </c>
      <c r="E152" s="7"/>
    </row>
    <row r="153" spans="1:5" x14ac:dyDescent="0.25">
      <c r="A153" s="2">
        <v>42522</v>
      </c>
      <c r="B153" s="134">
        <v>12.72</v>
      </c>
      <c r="C153" s="134" t="e">
        <v>#N/A</v>
      </c>
      <c r="E153" s="7"/>
    </row>
    <row r="154" spans="1:5" x14ac:dyDescent="0.25">
      <c r="A154" s="2">
        <v>42552</v>
      </c>
      <c r="B154" s="134">
        <v>12.68</v>
      </c>
      <c r="C154" s="134" t="e">
        <v>#N/A</v>
      </c>
      <c r="E154" s="7"/>
    </row>
    <row r="155" spans="1:5" x14ac:dyDescent="0.25">
      <c r="A155" s="2">
        <v>42583</v>
      </c>
      <c r="B155" s="134">
        <v>12.9</v>
      </c>
      <c r="C155" s="134" t="e">
        <v>#N/A</v>
      </c>
      <c r="E155" s="7"/>
    </row>
    <row r="156" spans="1:5" x14ac:dyDescent="0.25">
      <c r="A156" s="2">
        <v>42614</v>
      </c>
      <c r="B156" s="134">
        <v>12.87</v>
      </c>
      <c r="C156" s="134" t="e">
        <v>#N/A</v>
      </c>
      <c r="E156" s="7"/>
    </row>
    <row r="157" spans="1:5" x14ac:dyDescent="0.25">
      <c r="A157" s="2">
        <v>42644</v>
      </c>
      <c r="B157" s="134">
        <v>12.45</v>
      </c>
      <c r="C157" s="134" t="e">
        <v>#N/A</v>
      </c>
      <c r="E157" s="7"/>
    </row>
    <row r="158" spans="1:5" x14ac:dyDescent="0.25">
      <c r="A158" s="2">
        <v>42675</v>
      </c>
      <c r="B158" s="134">
        <v>12.75</v>
      </c>
      <c r="C158" s="134" t="e">
        <v>#N/A</v>
      </c>
      <c r="E158" s="7"/>
    </row>
    <row r="159" spans="1:5" x14ac:dyDescent="0.25">
      <c r="A159" s="2">
        <v>42705</v>
      </c>
      <c r="B159" s="134">
        <v>12.215070000000001</v>
      </c>
      <c r="C159" s="134" t="e">
        <v>#N/A</v>
      </c>
      <c r="E159" s="7"/>
    </row>
    <row r="160" spans="1:5" x14ac:dyDescent="0.25">
      <c r="A160" s="2">
        <v>42736</v>
      </c>
      <c r="B160" s="134">
        <v>12.25662</v>
      </c>
      <c r="C160" s="134">
        <v>12.25662</v>
      </c>
      <c r="E160" s="7"/>
    </row>
    <row r="161" spans="1:5" x14ac:dyDescent="0.25">
      <c r="A161" s="2">
        <v>42767</v>
      </c>
      <c r="B161" s="134" t="e">
        <v>#N/A</v>
      </c>
      <c r="C161" s="134">
        <v>12.55918</v>
      </c>
      <c r="E161" s="7"/>
    </row>
    <row r="162" spans="1:5" x14ac:dyDescent="0.25">
      <c r="A162" s="2">
        <v>42795</v>
      </c>
      <c r="B162" s="134" t="e">
        <v>#N/A</v>
      </c>
      <c r="C162" s="134">
        <v>12.73115</v>
      </c>
      <c r="E162" s="7"/>
    </row>
    <row r="163" spans="1:5" x14ac:dyDescent="0.25">
      <c r="A163" s="2">
        <v>42826</v>
      </c>
      <c r="B163" s="134" t="e">
        <v>#N/A</v>
      </c>
      <c r="C163" s="134">
        <v>12.63547</v>
      </c>
      <c r="E163" s="7"/>
    </row>
    <row r="164" spans="1:5" x14ac:dyDescent="0.25">
      <c r="A164" s="2">
        <v>42856</v>
      </c>
      <c r="B164" s="134" t="e">
        <v>#N/A</v>
      </c>
      <c r="C164" s="134">
        <v>13.01451</v>
      </c>
      <c r="E164" s="7"/>
    </row>
    <row r="165" spans="1:5" x14ac:dyDescent="0.25">
      <c r="A165" s="2">
        <v>42887</v>
      </c>
      <c r="B165" s="134" t="e">
        <v>#N/A</v>
      </c>
      <c r="C165" s="134">
        <v>13.043049999999999</v>
      </c>
      <c r="E165" s="7"/>
    </row>
    <row r="166" spans="1:5" x14ac:dyDescent="0.25">
      <c r="A166" s="2">
        <v>42917</v>
      </c>
      <c r="B166" s="134" t="e">
        <v>#N/A</v>
      </c>
      <c r="C166" s="134">
        <v>13.106249999999999</v>
      </c>
      <c r="E166" s="7"/>
    </row>
    <row r="167" spans="1:5" x14ac:dyDescent="0.25">
      <c r="A167" s="2">
        <v>42948</v>
      </c>
      <c r="B167" s="134" t="e">
        <v>#N/A</v>
      </c>
      <c r="C167" s="134">
        <v>13.35501</v>
      </c>
      <c r="E167" s="7"/>
    </row>
    <row r="168" spans="1:5" x14ac:dyDescent="0.25">
      <c r="A168" s="2">
        <v>42979</v>
      </c>
      <c r="B168" s="134" t="e">
        <v>#N/A</v>
      </c>
      <c r="C168" s="134">
        <v>13.433949999999999</v>
      </c>
      <c r="E168" s="7"/>
    </row>
    <row r="169" spans="1:5" x14ac:dyDescent="0.25">
      <c r="A169" s="2">
        <v>43009</v>
      </c>
      <c r="B169" s="134" t="e">
        <v>#N/A</v>
      </c>
      <c r="C169" s="134">
        <v>13.00178</v>
      </c>
      <c r="E169" s="7"/>
    </row>
    <row r="170" spans="1:5" x14ac:dyDescent="0.25">
      <c r="A170" s="2">
        <v>43040</v>
      </c>
      <c r="B170" s="134" t="e">
        <v>#N/A</v>
      </c>
      <c r="C170" s="134">
        <v>13.2156</v>
      </c>
      <c r="E170" s="7"/>
    </row>
    <row r="171" spans="1:5" x14ac:dyDescent="0.25">
      <c r="A171" s="2">
        <v>43070</v>
      </c>
      <c r="B171" s="134" t="e">
        <v>#N/A</v>
      </c>
      <c r="C171" s="134">
        <v>12.64715</v>
      </c>
      <c r="E171" s="7"/>
    </row>
    <row r="172" spans="1:5" x14ac:dyDescent="0.25">
      <c r="A172" s="2">
        <v>43101</v>
      </c>
      <c r="B172" s="134" t="e">
        <v>#N/A</v>
      </c>
      <c r="C172" s="134">
        <v>12.76178</v>
      </c>
      <c r="E172" s="7"/>
    </row>
    <row r="173" spans="1:5" x14ac:dyDescent="0.25">
      <c r="A173" s="2">
        <v>43132</v>
      </c>
      <c r="B173" s="134" t="e">
        <v>#N/A</v>
      </c>
      <c r="C173" s="134">
        <v>13.05621</v>
      </c>
      <c r="E173" s="7"/>
    </row>
    <row r="174" spans="1:5" x14ac:dyDescent="0.25">
      <c r="A174" s="2">
        <v>43160</v>
      </c>
      <c r="B174" s="134" t="e">
        <v>#N/A</v>
      </c>
      <c r="C174" s="134">
        <v>13.169790000000001</v>
      </c>
      <c r="E174" s="7"/>
    </row>
    <row r="175" spans="1:5" x14ac:dyDescent="0.25">
      <c r="A175" s="2">
        <v>43191</v>
      </c>
      <c r="B175" s="134" t="e">
        <v>#N/A</v>
      </c>
      <c r="C175" s="134">
        <v>13.00924</v>
      </c>
      <c r="E175" s="7"/>
    </row>
    <row r="176" spans="1:5" x14ac:dyDescent="0.25">
      <c r="A176" s="2">
        <v>43221</v>
      </c>
      <c r="B176" s="134" t="e">
        <v>#N/A</v>
      </c>
      <c r="C176" s="134">
        <v>13.3367</v>
      </c>
      <c r="E176" s="7"/>
    </row>
    <row r="177" spans="1:5" x14ac:dyDescent="0.25">
      <c r="A177" s="2">
        <v>43252</v>
      </c>
      <c r="B177" s="134" t="e">
        <v>#N/A</v>
      </c>
      <c r="C177" s="134">
        <v>13.309559999999999</v>
      </c>
      <c r="E177" s="7"/>
    </row>
    <row r="178" spans="1:5" x14ac:dyDescent="0.25">
      <c r="A178" s="2">
        <v>43282</v>
      </c>
      <c r="B178" s="134" t="e">
        <v>#N/A</v>
      </c>
      <c r="C178" s="134">
        <v>13.3391</v>
      </c>
      <c r="E178" s="7"/>
    </row>
    <row r="179" spans="1:5" x14ac:dyDescent="0.25">
      <c r="A179" s="2">
        <v>43313</v>
      </c>
      <c r="B179" s="134" t="e">
        <v>#N/A</v>
      </c>
      <c r="C179" s="134">
        <v>13.57114</v>
      </c>
      <c r="E179" s="7"/>
    </row>
    <row r="180" spans="1:5" x14ac:dyDescent="0.25">
      <c r="A180" s="2">
        <v>43344</v>
      </c>
      <c r="B180" s="134" t="e">
        <v>#N/A</v>
      </c>
      <c r="C180" s="134">
        <v>13.64565</v>
      </c>
      <c r="E180" s="7"/>
    </row>
    <row r="181" spans="1:5" x14ac:dyDescent="0.25">
      <c r="A181" s="2">
        <v>43374</v>
      </c>
      <c r="B181" s="134" t="e">
        <v>#N/A</v>
      </c>
      <c r="C181" s="134">
        <v>13.23039</v>
      </c>
      <c r="E181" s="7"/>
    </row>
    <row r="182" spans="1:5" x14ac:dyDescent="0.25">
      <c r="A182" s="2">
        <v>43405</v>
      </c>
      <c r="B182" s="134" t="e">
        <v>#N/A</v>
      </c>
      <c r="C182" s="134">
        <v>13.47226</v>
      </c>
      <c r="E182" s="7"/>
    </row>
    <row r="183" spans="1:5" x14ac:dyDescent="0.25">
      <c r="A183" s="84">
        <v>43435</v>
      </c>
      <c r="B183" s="98" t="e">
        <v>#N/A</v>
      </c>
      <c r="C183" s="98">
        <v>12.93544</v>
      </c>
      <c r="E183" s="7"/>
    </row>
    <row r="184" spans="1:5" x14ac:dyDescent="0.25">
      <c r="A184" t="s">
        <v>361</v>
      </c>
      <c r="E184" s="7"/>
    </row>
    <row r="185" spans="1:5" x14ac:dyDescent="0.25">
      <c r="A185" t="s">
        <v>0</v>
      </c>
    </row>
  </sheetData>
  <mergeCells count="2">
    <mergeCell ref="B25:C25"/>
    <mergeCell ref="B26:C26"/>
  </mergeCells>
  <phoneticPr fontId="0" type="noConversion"/>
  <conditionalFormatting sqref="B28:C183">
    <cfRule type="expression" dxfId="1" priority="2" stopIfTrue="1">
      <formula>ISNA(B28)</formula>
    </cfRule>
  </conditionalFormatting>
  <conditionalFormatting sqref="B28:C183">
    <cfRule type="expression" dxfId="0" priority="1" stopIfTrue="1">
      <formula>ISNA(B28)</formula>
    </cfRule>
  </conditionalFormatting>
  <hyperlinks>
    <hyperlink ref="A3" location="Contents!B4" display="Return to Contents"/>
  </hyperlinks>
  <pageMargins left="0.75" right="0.75" top="1" bottom="1" header="0.5" footer="0.5"/>
  <pageSetup scale="59" fitToHeight="3" orientation="landscape" r:id="rId1"/>
  <headerFooter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Q181"/>
  <sheetViews>
    <sheetView zoomScaleNormal="100" workbookViewId="0"/>
  </sheetViews>
  <sheetFormatPr defaultRowHeight="12.5" x14ac:dyDescent="0.25"/>
  <cols>
    <col min="2" max="3" width="9.1796875" style="7"/>
  </cols>
  <sheetData>
    <row r="1" spans="1:3" x14ac:dyDescent="0.25">
      <c r="B1"/>
      <c r="C1"/>
    </row>
    <row r="2" spans="1:3" ht="15.5" x14ac:dyDescent="0.35">
      <c r="A2" s="63" t="s">
        <v>360</v>
      </c>
      <c r="B2"/>
      <c r="C2"/>
    </row>
    <row r="3" spans="1:3" x14ac:dyDescent="0.25">
      <c r="A3" s="29" t="s">
        <v>32</v>
      </c>
      <c r="B3"/>
      <c r="C3"/>
    </row>
    <row r="4" spans="1:3" x14ac:dyDescent="0.25">
      <c r="B4"/>
      <c r="C4"/>
    </row>
    <row r="5" spans="1:3" x14ac:dyDescent="0.25">
      <c r="B5"/>
      <c r="C5"/>
    </row>
    <row r="6" spans="1:3" x14ac:dyDescent="0.25">
      <c r="B6"/>
      <c r="C6"/>
    </row>
    <row r="7" spans="1:3" x14ac:dyDescent="0.25">
      <c r="B7"/>
      <c r="C7"/>
    </row>
    <row r="8" spans="1:3" x14ac:dyDescent="0.25">
      <c r="B8"/>
      <c r="C8"/>
    </row>
    <row r="9" spans="1:3" x14ac:dyDescent="0.25">
      <c r="B9"/>
      <c r="C9"/>
    </row>
    <row r="10" spans="1:3" x14ac:dyDescent="0.25">
      <c r="B10"/>
      <c r="C10"/>
    </row>
    <row r="11" spans="1:3" x14ac:dyDescent="0.25">
      <c r="B11"/>
      <c r="C11"/>
    </row>
    <row r="12" spans="1:3" x14ac:dyDescent="0.25">
      <c r="B12"/>
      <c r="C12"/>
    </row>
    <row r="13" spans="1:3" x14ac:dyDescent="0.25">
      <c r="B13"/>
      <c r="C13"/>
    </row>
    <row r="14" spans="1:3" x14ac:dyDescent="0.25">
      <c r="B14"/>
      <c r="C14"/>
    </row>
    <row r="15" spans="1:3" x14ac:dyDescent="0.25">
      <c r="B15"/>
      <c r="C15"/>
    </row>
    <row r="16" spans="1:3" x14ac:dyDescent="0.25">
      <c r="B16"/>
      <c r="C16"/>
    </row>
    <row r="17" spans="1:17" x14ac:dyDescent="0.25">
      <c r="B17"/>
      <c r="C17"/>
    </row>
    <row r="18" spans="1:17" x14ac:dyDescent="0.25">
      <c r="B18"/>
      <c r="C18"/>
    </row>
    <row r="19" spans="1:17" x14ac:dyDescent="0.25">
      <c r="B19"/>
      <c r="C19"/>
    </row>
    <row r="20" spans="1:17" x14ac:dyDescent="0.25">
      <c r="B20"/>
      <c r="C20"/>
    </row>
    <row r="21" spans="1:17" x14ac:dyDescent="0.25">
      <c r="B21"/>
      <c r="C21"/>
    </row>
    <row r="22" spans="1:17" x14ac:dyDescent="0.25">
      <c r="B22"/>
      <c r="C22"/>
    </row>
    <row r="23" spans="1:17" x14ac:dyDescent="0.25">
      <c r="B23"/>
      <c r="C23"/>
    </row>
    <row r="24" spans="1:17" x14ac:dyDescent="0.25">
      <c r="B24"/>
      <c r="C24"/>
    </row>
    <row r="25" spans="1:17" ht="13" x14ac:dyDescent="0.3">
      <c r="B25" s="130" t="s">
        <v>160</v>
      </c>
      <c r="C25" s="130"/>
      <c r="D25" s="130"/>
      <c r="E25" s="130"/>
      <c r="F25" s="130"/>
      <c r="G25" s="130"/>
      <c r="H25" s="130"/>
      <c r="I25" s="130"/>
      <c r="K25" s="223" t="s">
        <v>120</v>
      </c>
      <c r="L25" s="223"/>
      <c r="M25" s="223"/>
      <c r="N25" s="223"/>
      <c r="O25" s="223"/>
      <c r="P25" s="223"/>
      <c r="Q25" s="223"/>
    </row>
    <row r="26" spans="1:17" x14ac:dyDescent="0.25">
      <c r="A26" s="4"/>
      <c r="B26" s="100"/>
      <c r="C26" s="100" t="s">
        <v>114</v>
      </c>
      <c r="D26" s="100"/>
      <c r="E26" s="100"/>
      <c r="F26" s="100" t="s">
        <v>116</v>
      </c>
      <c r="G26" t="s">
        <v>312</v>
      </c>
      <c r="H26" s="100" t="s">
        <v>11</v>
      </c>
      <c r="I26" s="100" t="s">
        <v>10</v>
      </c>
      <c r="K26" s="100"/>
      <c r="L26" s="100" t="s">
        <v>114</v>
      </c>
      <c r="M26" s="100"/>
      <c r="N26" s="100"/>
      <c r="O26" s="100" t="s">
        <v>116</v>
      </c>
      <c r="P26" t="s">
        <v>312</v>
      </c>
      <c r="Q26" s="100"/>
    </row>
    <row r="27" spans="1:17" x14ac:dyDescent="0.25">
      <c r="A27" s="6" t="s">
        <v>17</v>
      </c>
      <c r="B27" s="57" t="s">
        <v>61</v>
      </c>
      <c r="C27" s="57" t="s">
        <v>115</v>
      </c>
      <c r="D27" s="57" t="s">
        <v>62</v>
      </c>
      <c r="E27" s="57" t="s">
        <v>110</v>
      </c>
      <c r="F27" s="57" t="s">
        <v>119</v>
      </c>
      <c r="G27" s="195" t="s">
        <v>313</v>
      </c>
      <c r="H27" s="58" t="s">
        <v>118</v>
      </c>
      <c r="I27" s="58" t="s">
        <v>117</v>
      </c>
      <c r="J27" s="12"/>
      <c r="K27" s="57" t="s">
        <v>61</v>
      </c>
      <c r="L27" s="57" t="s">
        <v>115</v>
      </c>
      <c r="M27" s="57" t="s">
        <v>62</v>
      </c>
      <c r="N27" s="57" t="s">
        <v>110</v>
      </c>
      <c r="O27" s="57" t="s">
        <v>119</v>
      </c>
      <c r="P27" s="195" t="s">
        <v>313</v>
      </c>
      <c r="Q27" s="58" t="s">
        <v>11</v>
      </c>
    </row>
    <row r="28" spans="1:17" x14ac:dyDescent="0.25">
      <c r="A28">
        <v>2009</v>
      </c>
      <c r="B28" s="117">
        <v>4810.6965657999999</v>
      </c>
      <c r="C28" s="117">
        <v>2523.2292332000002</v>
      </c>
      <c r="D28" s="117">
        <v>106.67534096</v>
      </c>
      <c r="E28" s="117">
        <v>2188.6426986000001</v>
      </c>
      <c r="F28" s="117">
        <v>736.48696977999998</v>
      </c>
      <c r="G28" s="117">
        <v>395.28408299</v>
      </c>
      <c r="H28" s="117">
        <v>61.809410247000002</v>
      </c>
      <c r="I28" s="117">
        <v>10822.824302000001</v>
      </c>
      <c r="J28" s="158">
        <v>2009</v>
      </c>
      <c r="K28" s="119">
        <f t="shared" ref="K28:P37" si="0">B28/$I28</f>
        <v>0.44449548764373903</v>
      </c>
      <c r="L28" s="119">
        <f t="shared" si="0"/>
        <v>0.23313962814066203</v>
      </c>
      <c r="M28" s="119">
        <f t="shared" si="0"/>
        <v>9.8565160057423242E-3</v>
      </c>
      <c r="N28" s="119">
        <f t="shared" si="0"/>
        <v>0.20222472780931597</v>
      </c>
      <c r="O28" s="119">
        <f t="shared" si="0"/>
        <v>6.8049424921727789E-2</v>
      </c>
      <c r="P28" s="119">
        <f t="shared" si="0"/>
        <v>3.6523191355601475E-2</v>
      </c>
      <c r="Q28" s="120">
        <f>H28/I28</f>
        <v>5.7110240841272784E-3</v>
      </c>
    </row>
    <row r="29" spans="1:17" x14ac:dyDescent="0.25">
      <c r="A29">
        <v>2010</v>
      </c>
      <c r="B29" s="117">
        <v>5061.0692385000002</v>
      </c>
      <c r="C29" s="117">
        <v>2706.0197895000001</v>
      </c>
      <c r="D29" s="117">
        <v>101.53698493</v>
      </c>
      <c r="E29" s="117">
        <v>2210.8720563000002</v>
      </c>
      <c r="F29" s="117">
        <v>697.81351218999998</v>
      </c>
      <c r="G29" s="117">
        <v>458.00817510000002</v>
      </c>
      <c r="H29" s="117">
        <v>66.214033642999993</v>
      </c>
      <c r="I29" s="117">
        <v>11301.533789999999</v>
      </c>
      <c r="J29" s="158">
        <v>2010</v>
      </c>
      <c r="K29" s="119">
        <f t="shared" si="0"/>
        <v>0.44782144906545474</v>
      </c>
      <c r="L29" s="119">
        <f t="shared" si="0"/>
        <v>0.23943827800562636</v>
      </c>
      <c r="M29" s="119">
        <f t="shared" si="0"/>
        <v>8.984354408588642E-3</v>
      </c>
      <c r="N29" s="119">
        <f t="shared" si="0"/>
        <v>0.19562584135759153</v>
      </c>
      <c r="O29" s="119">
        <f t="shared" si="0"/>
        <v>6.1745027281823489E-2</v>
      </c>
      <c r="P29" s="119">
        <f t="shared" si="0"/>
        <v>4.0526196143859869E-2</v>
      </c>
      <c r="Q29" s="120">
        <f t="shared" ref="Q29:Q37" si="1">H29/I29</f>
        <v>5.8588537514782761E-3</v>
      </c>
    </row>
    <row r="30" spans="1:17" x14ac:dyDescent="0.25">
      <c r="A30">
        <v>2011</v>
      </c>
      <c r="B30" s="117">
        <v>4749.1232848999998</v>
      </c>
      <c r="C30" s="117">
        <v>2777.2299143999999</v>
      </c>
      <c r="D30" s="117">
        <v>82.691043836000006</v>
      </c>
      <c r="E30" s="117">
        <v>2164.9434712000002</v>
      </c>
      <c r="F30" s="117">
        <v>857.35447194999995</v>
      </c>
      <c r="G30" s="117">
        <v>531.45527888000004</v>
      </c>
      <c r="H30" s="117">
        <v>70.465188959000002</v>
      </c>
      <c r="I30" s="117">
        <v>11233.262654</v>
      </c>
      <c r="J30" s="158">
        <v>2011</v>
      </c>
      <c r="K30" s="119">
        <f t="shared" si="0"/>
        <v>0.42277327889319016</v>
      </c>
      <c r="L30" s="119">
        <f t="shared" si="0"/>
        <v>0.24723270522042579</v>
      </c>
      <c r="M30" s="119">
        <f t="shared" si="0"/>
        <v>7.361266836091911E-3</v>
      </c>
      <c r="N30" s="119">
        <f t="shared" si="0"/>
        <v>0.19272615070823573</v>
      </c>
      <c r="O30" s="119">
        <f t="shared" si="0"/>
        <v>7.6322836771265973E-2</v>
      </c>
      <c r="P30" s="119">
        <f t="shared" si="0"/>
        <v>4.7310856627282426E-2</v>
      </c>
      <c r="Q30" s="120">
        <f t="shared" si="1"/>
        <v>6.2729049546356311E-3</v>
      </c>
    </row>
    <row r="31" spans="1:17" x14ac:dyDescent="0.25">
      <c r="A31">
        <v>2012</v>
      </c>
      <c r="B31" s="117">
        <v>4136.7293393999998</v>
      </c>
      <c r="C31" s="117">
        <v>3349.4376069</v>
      </c>
      <c r="D31" s="117">
        <v>63.359365765</v>
      </c>
      <c r="E31" s="117">
        <v>2101.9979481</v>
      </c>
      <c r="F31" s="117">
        <v>741.22873757000002</v>
      </c>
      <c r="G31" s="117">
        <v>596.53815410000004</v>
      </c>
      <c r="H31" s="117">
        <v>70.176629206999991</v>
      </c>
      <c r="I31" s="117">
        <v>11059.467780999999</v>
      </c>
      <c r="J31" s="158">
        <v>2012</v>
      </c>
      <c r="K31" s="119">
        <f t="shared" si="0"/>
        <v>0.37404416029013976</v>
      </c>
      <c r="L31" s="119">
        <f t="shared" si="0"/>
        <v>0.30285703374029299</v>
      </c>
      <c r="M31" s="119">
        <f t="shared" si="0"/>
        <v>5.7289705996386589E-3</v>
      </c>
      <c r="N31" s="119">
        <f t="shared" si="0"/>
        <v>0.19006321006795654</v>
      </c>
      <c r="O31" s="119">
        <f t="shared" si="0"/>
        <v>6.7022098372890956E-2</v>
      </c>
      <c r="P31" s="119">
        <f t="shared" si="0"/>
        <v>5.3939137570873319E-2</v>
      </c>
      <c r="Q31" s="120">
        <f t="shared" si="1"/>
        <v>6.3453893620055019E-3</v>
      </c>
    </row>
    <row r="32" spans="1:17" x14ac:dyDescent="0.25">
      <c r="A32">
        <v>2013</v>
      </c>
      <c r="B32" s="117">
        <v>4331.8211221000001</v>
      </c>
      <c r="C32" s="117">
        <v>3081.7412297999999</v>
      </c>
      <c r="D32" s="117">
        <v>74.423095644</v>
      </c>
      <c r="E32" s="117">
        <v>2161.6889670999999</v>
      </c>
      <c r="F32" s="117">
        <v>722.97080717999995</v>
      </c>
      <c r="G32" s="117">
        <v>694.54259715000001</v>
      </c>
      <c r="H32" s="117">
        <v>72.439598740000008</v>
      </c>
      <c r="I32" s="117">
        <v>11139.627418</v>
      </c>
      <c r="J32" s="158">
        <v>2013</v>
      </c>
      <c r="K32" s="119">
        <f t="shared" si="0"/>
        <v>0.38886588927565152</v>
      </c>
      <c r="L32" s="119">
        <f t="shared" si="0"/>
        <v>0.27664670586920703</v>
      </c>
      <c r="M32" s="119">
        <f t="shared" si="0"/>
        <v>6.6809322117670844E-3</v>
      </c>
      <c r="N32" s="119">
        <f t="shared" si="0"/>
        <v>0.19405397379871325</v>
      </c>
      <c r="O32" s="119">
        <f t="shared" si="0"/>
        <v>6.4900806826966709E-2</v>
      </c>
      <c r="P32" s="119">
        <f t="shared" si="0"/>
        <v>6.2348817522184026E-2</v>
      </c>
      <c r="Q32" s="120">
        <f t="shared" si="1"/>
        <v>6.5028744698362416E-3</v>
      </c>
    </row>
    <row r="33" spans="1:17" x14ac:dyDescent="0.25">
      <c r="A33">
        <v>2014</v>
      </c>
      <c r="B33" s="117">
        <v>4333.4529960999998</v>
      </c>
      <c r="C33" s="117">
        <v>3086.5998552999999</v>
      </c>
      <c r="D33" s="117">
        <v>82.826978437999998</v>
      </c>
      <c r="E33" s="117">
        <v>2184.0163889999999</v>
      </c>
      <c r="F33" s="117">
        <v>693.67964013999995</v>
      </c>
      <c r="G33" s="117">
        <v>764.96624125999995</v>
      </c>
      <c r="H33" s="117">
        <v>69.816646410999994</v>
      </c>
      <c r="I33" s="117">
        <v>11215.358747</v>
      </c>
      <c r="J33" s="158">
        <v>2014</v>
      </c>
      <c r="K33" s="119">
        <f t="shared" si="0"/>
        <v>0.38638558907080495</v>
      </c>
      <c r="L33" s="119">
        <f t="shared" si="0"/>
        <v>0.2752118701620343</v>
      </c>
      <c r="M33" s="119">
        <f t="shared" si="0"/>
        <v>7.3851385681403562E-3</v>
      </c>
      <c r="N33" s="119">
        <f t="shared" si="0"/>
        <v>0.19473442074103989</v>
      </c>
      <c r="O33" s="119">
        <f t="shared" si="0"/>
        <v>6.1850865031450958E-2</v>
      </c>
      <c r="P33" s="119">
        <f t="shared" si="0"/>
        <v>6.820702382477252E-2</v>
      </c>
      <c r="Q33" s="120">
        <f t="shared" si="1"/>
        <v>6.2250925704605987E-3</v>
      </c>
    </row>
    <row r="34" spans="1:17" x14ac:dyDescent="0.25">
      <c r="A34">
        <v>2015</v>
      </c>
      <c r="B34" s="117">
        <v>3705.2005227999998</v>
      </c>
      <c r="C34" s="117">
        <v>3653.3756131999999</v>
      </c>
      <c r="D34" s="117">
        <v>77.393792520999995</v>
      </c>
      <c r="E34" s="117">
        <v>2184.0489781000001</v>
      </c>
      <c r="F34" s="117">
        <v>668.46189529000003</v>
      </c>
      <c r="G34" s="117">
        <v>808.65995581000004</v>
      </c>
      <c r="H34" s="117">
        <v>74.368494218999999</v>
      </c>
      <c r="I34" s="117">
        <v>11171.509252</v>
      </c>
      <c r="J34" s="158">
        <v>2015</v>
      </c>
      <c r="K34" s="119">
        <f t="shared" si="0"/>
        <v>0.33166517067840851</v>
      </c>
      <c r="L34" s="119">
        <f t="shared" si="0"/>
        <v>0.32702614577756783</v>
      </c>
      <c r="M34" s="119">
        <f t="shared" si="0"/>
        <v>6.9277830573469231E-3</v>
      </c>
      <c r="N34" s="119">
        <f t="shared" si="0"/>
        <v>0.19550169353429098</v>
      </c>
      <c r="O34" s="119">
        <f t="shared" si="0"/>
        <v>5.9836310404552312E-2</v>
      </c>
      <c r="P34" s="119">
        <f t="shared" si="0"/>
        <v>7.2385918282726947E-2</v>
      </c>
      <c r="Q34" s="120">
        <f t="shared" si="1"/>
        <v>6.6569782597356792E-3</v>
      </c>
    </row>
    <row r="35" spans="1:17" x14ac:dyDescent="0.25">
      <c r="A35">
        <v>2016</v>
      </c>
      <c r="B35" s="117">
        <v>3387.8437749999998</v>
      </c>
      <c r="C35" s="117">
        <v>3791.2734040999999</v>
      </c>
      <c r="D35" s="117">
        <v>65.963804644999996</v>
      </c>
      <c r="E35" s="117">
        <v>2199.3331119999998</v>
      </c>
      <c r="F35" s="117">
        <v>703.77238824999995</v>
      </c>
      <c r="G35" s="117">
        <v>926.89138218999994</v>
      </c>
      <c r="H35" s="117">
        <v>73.931841148000004</v>
      </c>
      <c r="I35" s="117">
        <v>11149.009668999999</v>
      </c>
      <c r="J35" s="158">
        <v>2016</v>
      </c>
      <c r="K35" s="119">
        <f t="shared" si="0"/>
        <v>0.30386948039160411</v>
      </c>
      <c r="L35" s="119">
        <f t="shared" si="0"/>
        <v>0.34005472384167867</v>
      </c>
      <c r="M35" s="119">
        <f t="shared" si="0"/>
        <v>5.9165617936823046E-3</v>
      </c>
      <c r="N35" s="119">
        <f t="shared" si="0"/>
        <v>0.19726712751135922</v>
      </c>
      <c r="O35" s="119">
        <f t="shared" si="0"/>
        <v>6.3124206467131377E-2</v>
      </c>
      <c r="P35" s="119">
        <f t="shared" si="0"/>
        <v>8.3136656053607733E-2</v>
      </c>
      <c r="Q35" s="120">
        <f t="shared" si="1"/>
        <v>6.6312473791792182E-3</v>
      </c>
    </row>
    <row r="36" spans="1:17" x14ac:dyDescent="0.25">
      <c r="A36">
        <v>2017</v>
      </c>
      <c r="B36" s="117">
        <v>3481.5548054999999</v>
      </c>
      <c r="C36" s="117">
        <v>3605.4093177999998</v>
      </c>
      <c r="D36" s="117">
        <v>69.099193972999998</v>
      </c>
      <c r="E36" s="117">
        <v>2161.8027781000001</v>
      </c>
      <c r="F36" s="117">
        <v>718.02100574999997</v>
      </c>
      <c r="G36" s="117">
        <v>1021.3840595</v>
      </c>
      <c r="H36" s="117">
        <v>76.064637013999999</v>
      </c>
      <c r="I36" s="117">
        <v>11133.336658</v>
      </c>
      <c r="J36" s="158">
        <v>2017</v>
      </c>
      <c r="K36" s="119">
        <f t="shared" si="0"/>
        <v>0.31271441010438544</v>
      </c>
      <c r="L36" s="119">
        <f t="shared" si="0"/>
        <v>0.32383906357572395</v>
      </c>
      <c r="M36" s="119">
        <f t="shared" si="0"/>
        <v>6.2065125753066937E-3</v>
      </c>
      <c r="N36" s="119">
        <f t="shared" si="0"/>
        <v>0.19417384423982267</v>
      </c>
      <c r="O36" s="119">
        <f t="shared" si="0"/>
        <v>6.4492885449040735E-2</v>
      </c>
      <c r="P36" s="119">
        <f t="shared" si="0"/>
        <v>9.1741055792655971E-2</v>
      </c>
      <c r="Q36" s="120">
        <f t="shared" si="1"/>
        <v>6.8321509849738346E-3</v>
      </c>
    </row>
    <row r="37" spans="1:17" x14ac:dyDescent="0.25">
      <c r="A37" s="12">
        <v>2018</v>
      </c>
      <c r="B37" s="118">
        <v>3500.0363753000001</v>
      </c>
      <c r="C37" s="118">
        <v>3700.8256301000001</v>
      </c>
      <c r="D37" s="118">
        <v>72.131605781000005</v>
      </c>
      <c r="E37" s="118">
        <v>2122.9725232999999</v>
      </c>
      <c r="F37" s="118">
        <v>722.39351999999997</v>
      </c>
      <c r="G37" s="118">
        <v>1108.8402649</v>
      </c>
      <c r="H37" s="118">
        <v>77.236035014000009</v>
      </c>
      <c r="I37" s="118">
        <v>11304.435699</v>
      </c>
      <c r="J37" s="159">
        <v>2018</v>
      </c>
      <c r="K37" s="121">
        <f t="shared" si="0"/>
        <v>0.30961619566818505</v>
      </c>
      <c r="L37" s="121">
        <f t="shared" si="0"/>
        <v>0.3273781839837771</v>
      </c>
      <c r="M37" s="121">
        <f t="shared" si="0"/>
        <v>6.3808232185690464E-3</v>
      </c>
      <c r="N37" s="121">
        <f t="shared" si="0"/>
        <v>0.18779995568357294</v>
      </c>
      <c r="O37" s="121">
        <f t="shared" si="0"/>
        <v>6.3903545407746759E-2</v>
      </c>
      <c r="P37" s="121">
        <f t="shared" si="0"/>
        <v>9.8088953259125436E-2</v>
      </c>
      <c r="Q37" s="122">
        <f t="shared" si="1"/>
        <v>6.8323653714826632E-3</v>
      </c>
    </row>
    <row r="38" spans="1:17" x14ac:dyDescent="0.25">
      <c r="A38" t="s">
        <v>361</v>
      </c>
      <c r="C38"/>
      <c r="G38" s="19"/>
    </row>
    <row r="39" spans="1:17" x14ac:dyDescent="0.25">
      <c r="A39" t="s">
        <v>152</v>
      </c>
      <c r="C39"/>
      <c r="G39" s="19"/>
    </row>
    <row r="40" spans="1:17" x14ac:dyDescent="0.25">
      <c r="C40"/>
    </row>
    <row r="41" spans="1:17" x14ac:dyDescent="0.25">
      <c r="A41" s="6"/>
      <c r="B41" s="6" t="s">
        <v>0</v>
      </c>
      <c r="C41"/>
    </row>
    <row r="42" spans="1:17" x14ac:dyDescent="0.25">
      <c r="A42">
        <v>8.5</v>
      </c>
      <c r="B42">
        <v>0</v>
      </c>
      <c r="C42"/>
    </row>
    <row r="43" spans="1:17" x14ac:dyDescent="0.25">
      <c r="A43">
        <v>8.5</v>
      </c>
      <c r="B43">
        <v>1</v>
      </c>
      <c r="C43"/>
    </row>
    <row r="44" spans="1:17" x14ac:dyDescent="0.25">
      <c r="C44"/>
    </row>
    <row r="45" spans="1:17" x14ac:dyDescent="0.25">
      <c r="C45"/>
    </row>
    <row r="46" spans="1:17" x14ac:dyDescent="0.25">
      <c r="C46"/>
    </row>
    <row r="47" spans="1:17" x14ac:dyDescent="0.25">
      <c r="C47"/>
    </row>
    <row r="48" spans="1:17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  <row r="54" spans="3:3" x14ac:dyDescent="0.25">
      <c r="C54"/>
    </row>
    <row r="55" spans="3:3" x14ac:dyDescent="0.25">
      <c r="C55"/>
    </row>
    <row r="56" spans="3:3" x14ac:dyDescent="0.25">
      <c r="C56"/>
    </row>
    <row r="57" spans="3:3" x14ac:dyDescent="0.25">
      <c r="C57"/>
    </row>
    <row r="58" spans="3:3" x14ac:dyDescent="0.25">
      <c r="C58"/>
    </row>
    <row r="59" spans="3:3" x14ac:dyDescent="0.25">
      <c r="C59"/>
    </row>
    <row r="60" spans="3:3" x14ac:dyDescent="0.25">
      <c r="C60"/>
    </row>
    <row r="61" spans="3:3" x14ac:dyDescent="0.25">
      <c r="C61"/>
    </row>
    <row r="62" spans="3:3" x14ac:dyDescent="0.25">
      <c r="C62"/>
    </row>
    <row r="63" spans="3:3" x14ac:dyDescent="0.25">
      <c r="C63"/>
    </row>
    <row r="64" spans="3:3" x14ac:dyDescent="0.25">
      <c r="C64"/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  <row r="88" spans="3:3" x14ac:dyDescent="0.25">
      <c r="C88"/>
    </row>
    <row r="89" spans="3:3" x14ac:dyDescent="0.25">
      <c r="C89"/>
    </row>
    <row r="90" spans="3:3" x14ac:dyDescent="0.25">
      <c r="C90"/>
    </row>
    <row r="91" spans="3:3" x14ac:dyDescent="0.25">
      <c r="C91"/>
    </row>
    <row r="92" spans="3:3" x14ac:dyDescent="0.25">
      <c r="C92"/>
    </row>
    <row r="93" spans="3:3" x14ac:dyDescent="0.25">
      <c r="C93"/>
    </row>
    <row r="94" spans="3:3" x14ac:dyDescent="0.25">
      <c r="C94"/>
    </row>
    <row r="95" spans="3:3" x14ac:dyDescent="0.25">
      <c r="C95"/>
    </row>
    <row r="96" spans="3:3" x14ac:dyDescent="0.25">
      <c r="C96"/>
    </row>
    <row r="97" spans="3:3" x14ac:dyDescent="0.25">
      <c r="C97"/>
    </row>
    <row r="98" spans="3:3" x14ac:dyDescent="0.25">
      <c r="C98"/>
    </row>
    <row r="99" spans="3:3" x14ac:dyDescent="0.25">
      <c r="C99"/>
    </row>
    <row r="100" spans="3:3" x14ac:dyDescent="0.25">
      <c r="C100"/>
    </row>
    <row r="101" spans="3:3" x14ac:dyDescent="0.25">
      <c r="C101"/>
    </row>
    <row r="102" spans="3:3" x14ac:dyDescent="0.25">
      <c r="C102"/>
    </row>
    <row r="103" spans="3:3" x14ac:dyDescent="0.25">
      <c r="C103"/>
    </row>
    <row r="104" spans="3:3" x14ac:dyDescent="0.25">
      <c r="C104"/>
    </row>
    <row r="105" spans="3:3" x14ac:dyDescent="0.25">
      <c r="C105"/>
    </row>
    <row r="106" spans="3:3" x14ac:dyDescent="0.25">
      <c r="C106"/>
    </row>
    <row r="107" spans="3:3" x14ac:dyDescent="0.25">
      <c r="C107"/>
    </row>
    <row r="108" spans="3:3" x14ac:dyDescent="0.25">
      <c r="C108"/>
    </row>
    <row r="109" spans="3:3" x14ac:dyDescent="0.25">
      <c r="C109"/>
    </row>
    <row r="110" spans="3:3" x14ac:dyDescent="0.25">
      <c r="C110"/>
    </row>
    <row r="111" spans="3:3" x14ac:dyDescent="0.25">
      <c r="C111"/>
    </row>
    <row r="112" spans="3:3" x14ac:dyDescent="0.25">
      <c r="C112"/>
    </row>
    <row r="113" spans="3:3" x14ac:dyDescent="0.25">
      <c r="C113"/>
    </row>
    <row r="114" spans="3:3" x14ac:dyDescent="0.25">
      <c r="C114"/>
    </row>
    <row r="115" spans="3:3" x14ac:dyDescent="0.25">
      <c r="C115"/>
    </row>
    <row r="116" spans="3:3" x14ac:dyDescent="0.25">
      <c r="C116"/>
    </row>
    <row r="117" spans="3:3" x14ac:dyDescent="0.25">
      <c r="C117"/>
    </row>
    <row r="118" spans="3:3" x14ac:dyDescent="0.25">
      <c r="C118"/>
    </row>
    <row r="119" spans="3:3" x14ac:dyDescent="0.25">
      <c r="C119"/>
    </row>
    <row r="120" spans="3:3" x14ac:dyDescent="0.25">
      <c r="C120"/>
    </row>
    <row r="121" spans="3:3" x14ac:dyDescent="0.25">
      <c r="C121"/>
    </row>
    <row r="122" spans="3:3" x14ac:dyDescent="0.25">
      <c r="C122"/>
    </row>
    <row r="123" spans="3:3" x14ac:dyDescent="0.25">
      <c r="C123"/>
    </row>
    <row r="124" spans="3:3" x14ac:dyDescent="0.25">
      <c r="C124"/>
    </row>
    <row r="125" spans="3:3" x14ac:dyDescent="0.25">
      <c r="C125"/>
    </row>
    <row r="126" spans="3:3" x14ac:dyDescent="0.25">
      <c r="C126"/>
    </row>
    <row r="127" spans="3:3" x14ac:dyDescent="0.25">
      <c r="C127"/>
    </row>
    <row r="128" spans="3:3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  <row r="142" spans="3:3" x14ac:dyDescent="0.25">
      <c r="C142"/>
    </row>
    <row r="143" spans="3:3" x14ac:dyDescent="0.25">
      <c r="C143"/>
    </row>
    <row r="144" spans="3:3" x14ac:dyDescent="0.25">
      <c r="C144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  <row r="157" spans="3:3" x14ac:dyDescent="0.25">
      <c r="C157"/>
    </row>
    <row r="158" spans="3:3" x14ac:dyDescent="0.25">
      <c r="C158"/>
    </row>
    <row r="159" spans="3:3" x14ac:dyDescent="0.25">
      <c r="C159"/>
    </row>
    <row r="160" spans="3:3" x14ac:dyDescent="0.25">
      <c r="C160"/>
    </row>
    <row r="161" spans="3:3" x14ac:dyDescent="0.25">
      <c r="C161"/>
    </row>
    <row r="162" spans="3:3" x14ac:dyDescent="0.25">
      <c r="C162"/>
    </row>
    <row r="163" spans="3:3" x14ac:dyDescent="0.25">
      <c r="C163"/>
    </row>
    <row r="164" spans="3:3" x14ac:dyDescent="0.25">
      <c r="C164"/>
    </row>
    <row r="165" spans="3:3" x14ac:dyDescent="0.25">
      <c r="C165"/>
    </row>
    <row r="166" spans="3:3" x14ac:dyDescent="0.25">
      <c r="C166"/>
    </row>
    <row r="167" spans="3:3" x14ac:dyDescent="0.25">
      <c r="C167"/>
    </row>
    <row r="168" spans="3:3" x14ac:dyDescent="0.25">
      <c r="C168"/>
    </row>
    <row r="169" spans="3:3" x14ac:dyDescent="0.25">
      <c r="C169"/>
    </row>
    <row r="170" spans="3:3" x14ac:dyDescent="0.25">
      <c r="C170"/>
    </row>
    <row r="171" spans="3:3" x14ac:dyDescent="0.25">
      <c r="C171"/>
    </row>
    <row r="172" spans="3:3" x14ac:dyDescent="0.25">
      <c r="C172"/>
    </row>
    <row r="173" spans="3:3" x14ac:dyDescent="0.25">
      <c r="C173"/>
    </row>
    <row r="174" spans="3:3" x14ac:dyDescent="0.25">
      <c r="C174"/>
    </row>
    <row r="175" spans="3:3" x14ac:dyDescent="0.25">
      <c r="C175"/>
    </row>
    <row r="176" spans="3:3" x14ac:dyDescent="0.25">
      <c r="C176"/>
    </row>
    <row r="177" spans="3:3" x14ac:dyDescent="0.25">
      <c r="C177"/>
    </row>
    <row r="178" spans="3:3" x14ac:dyDescent="0.25">
      <c r="C178"/>
    </row>
    <row r="179" spans="3:3" x14ac:dyDescent="0.25">
      <c r="C179"/>
    </row>
    <row r="180" spans="3:3" x14ac:dyDescent="0.25">
      <c r="C180"/>
    </row>
    <row r="181" spans="3:3" x14ac:dyDescent="0.25">
      <c r="C181"/>
    </row>
  </sheetData>
  <mergeCells count="1">
    <mergeCell ref="K25:Q25"/>
  </mergeCells>
  <phoneticPr fontId="0" type="noConversion"/>
  <hyperlinks>
    <hyperlink ref="A3" location="Contents!B4" display="Return to Contents"/>
  </hyperlinks>
  <pageMargins left="0.75" right="0.75" top="1" bottom="1" header="0.5" footer="0.5"/>
  <pageSetup scale="89" fitToHeight="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2:J105"/>
  <sheetViews>
    <sheetView workbookViewId="0"/>
  </sheetViews>
  <sheetFormatPr defaultRowHeight="12.5" x14ac:dyDescent="0.25"/>
  <cols>
    <col min="1" max="1" width="9.1796875" style="2"/>
    <col min="2" max="4" width="9.1796875" style="7"/>
  </cols>
  <sheetData>
    <row r="2" spans="1:7" ht="15.5" x14ac:dyDescent="0.35">
      <c r="A2" s="63" t="s">
        <v>360</v>
      </c>
      <c r="G2" s="1"/>
    </row>
    <row r="3" spans="1:7" x14ac:dyDescent="0.25">
      <c r="A3" s="29" t="s">
        <v>32</v>
      </c>
    </row>
    <row r="17" spans="1:10" x14ac:dyDescent="0.25">
      <c r="A17" s="2" t="s">
        <v>169</v>
      </c>
    </row>
    <row r="25" spans="1:10" x14ac:dyDescent="0.25">
      <c r="B25" s="7" t="s">
        <v>85</v>
      </c>
      <c r="F25" s="126"/>
      <c r="G25" s="126"/>
      <c r="H25" s="126"/>
      <c r="I25" s="126"/>
      <c r="J25" s="126"/>
    </row>
    <row r="26" spans="1:10" x14ac:dyDescent="0.25">
      <c r="B26" s="44" t="s">
        <v>4</v>
      </c>
      <c r="C26" s="44" t="s">
        <v>56</v>
      </c>
      <c r="D26"/>
      <c r="E26" s="101" t="s">
        <v>8</v>
      </c>
      <c r="F26" s="126"/>
      <c r="G26" s="126"/>
      <c r="H26" s="126"/>
      <c r="I26" s="126"/>
      <c r="J26" s="126"/>
    </row>
    <row r="27" spans="1:10" x14ac:dyDescent="0.25">
      <c r="A27" s="5" t="s">
        <v>2</v>
      </c>
      <c r="B27" s="45" t="s">
        <v>5</v>
      </c>
      <c r="C27" s="45" t="s">
        <v>57</v>
      </c>
      <c r="D27"/>
      <c r="E27" s="102" t="s">
        <v>104</v>
      </c>
      <c r="F27" s="126"/>
      <c r="G27" s="126"/>
      <c r="H27" s="126"/>
      <c r="I27" s="126"/>
      <c r="J27" s="126"/>
    </row>
    <row r="28" spans="1:10" x14ac:dyDescent="0.25">
      <c r="A28" s="2">
        <v>41275</v>
      </c>
      <c r="B28" s="7">
        <v>3.3185000000000002</v>
      </c>
      <c r="C28" s="7">
        <v>2.3995238095238096</v>
      </c>
      <c r="D28"/>
      <c r="E28" s="103">
        <f t="shared" ref="E28:E91" si="0">B28-C28</f>
        <v>0.91897619047619061</v>
      </c>
      <c r="F28" s="10"/>
      <c r="G28" s="2"/>
    </row>
    <row r="29" spans="1:10" x14ac:dyDescent="0.25">
      <c r="A29" s="2">
        <v>41306</v>
      </c>
      <c r="B29" s="7">
        <v>3.67</v>
      </c>
      <c r="C29" s="7">
        <v>2.4154761904761903</v>
      </c>
      <c r="D29"/>
      <c r="E29" s="104">
        <f t="shared" si="0"/>
        <v>1.2545238095238096</v>
      </c>
    </row>
    <row r="30" spans="1:10" x14ac:dyDescent="0.25">
      <c r="A30" s="2">
        <v>41334</v>
      </c>
      <c r="B30" s="7">
        <v>3.7112500000000002</v>
      </c>
      <c r="C30" s="7">
        <v>2.4102380952380953</v>
      </c>
      <c r="D30"/>
      <c r="E30" s="104">
        <f t="shared" si="0"/>
        <v>1.3010119047619049</v>
      </c>
    </row>
    <row r="31" spans="1:10" x14ac:dyDescent="0.25">
      <c r="A31" s="2">
        <v>41365</v>
      </c>
      <c r="B31" s="7">
        <v>3.5701999999999998</v>
      </c>
      <c r="C31" s="7">
        <v>2.3690476190476191</v>
      </c>
      <c r="D31"/>
      <c r="E31" s="104">
        <f t="shared" si="0"/>
        <v>1.2011523809523807</v>
      </c>
    </row>
    <row r="32" spans="1:10" x14ac:dyDescent="0.25">
      <c r="A32" s="2">
        <v>41395</v>
      </c>
      <c r="B32" s="7">
        <v>3.6147500000000004</v>
      </c>
      <c r="C32" s="7">
        <v>2.3849999999999998</v>
      </c>
      <c r="D32"/>
      <c r="E32" s="104">
        <f t="shared" si="0"/>
        <v>1.2297500000000006</v>
      </c>
    </row>
    <row r="33" spans="1:5" x14ac:dyDescent="0.25">
      <c r="A33" s="2">
        <v>41426</v>
      </c>
      <c r="B33" s="7">
        <v>3.6260000000000003</v>
      </c>
      <c r="C33" s="7">
        <v>2.3492857142857142</v>
      </c>
      <c r="D33"/>
      <c r="E33" s="104">
        <f t="shared" si="0"/>
        <v>1.2767142857142861</v>
      </c>
    </row>
    <row r="34" spans="1:5" x14ac:dyDescent="0.25">
      <c r="A34" s="2">
        <v>41456</v>
      </c>
      <c r="B34" s="7">
        <v>3.5910000000000002</v>
      </c>
      <c r="C34" s="7">
        <v>2.4726190476190477</v>
      </c>
      <c r="D34"/>
      <c r="E34" s="104">
        <f t="shared" si="0"/>
        <v>1.1183809523809525</v>
      </c>
    </row>
    <row r="35" spans="1:5" x14ac:dyDescent="0.25">
      <c r="A35" s="2">
        <v>41487</v>
      </c>
      <c r="B35" s="7">
        <v>3.57375</v>
      </c>
      <c r="C35" s="7">
        <v>2.5285714285714285</v>
      </c>
      <c r="D35"/>
      <c r="E35" s="104">
        <f t="shared" si="0"/>
        <v>1.0451785714285715</v>
      </c>
    </row>
    <row r="36" spans="1:5" x14ac:dyDescent="0.25">
      <c r="A36" s="2">
        <v>41518</v>
      </c>
      <c r="B36" s="7">
        <v>3.5324</v>
      </c>
      <c r="C36" s="7">
        <v>2.5166666666666666</v>
      </c>
      <c r="D36"/>
      <c r="E36" s="104">
        <f t="shared" si="0"/>
        <v>1.0157333333333334</v>
      </c>
    </row>
    <row r="37" spans="1:5" x14ac:dyDescent="0.25">
      <c r="A37" s="2">
        <v>41548</v>
      </c>
      <c r="B37" s="7">
        <v>3.34375</v>
      </c>
      <c r="C37" s="7">
        <v>2.3907142857142856</v>
      </c>
      <c r="D37"/>
      <c r="E37" s="104">
        <f t="shared" si="0"/>
        <v>0.95303571428571443</v>
      </c>
    </row>
    <row r="38" spans="1:5" x14ac:dyDescent="0.25">
      <c r="A38" s="2">
        <v>41579</v>
      </c>
      <c r="B38" s="7">
        <v>3.2427499999999996</v>
      </c>
      <c r="C38" s="7">
        <v>2.2219047619047618</v>
      </c>
      <c r="D38"/>
      <c r="E38" s="104">
        <f t="shared" si="0"/>
        <v>1.0208452380952378</v>
      </c>
    </row>
    <row r="39" spans="1:5" x14ac:dyDescent="0.25">
      <c r="A39" s="2">
        <v>41609</v>
      </c>
      <c r="B39" s="7">
        <v>3.2763999999999998</v>
      </c>
      <c r="C39" s="7">
        <v>2.2457142857142856</v>
      </c>
      <c r="D39"/>
      <c r="E39" s="104">
        <f t="shared" si="0"/>
        <v>1.0306857142857142</v>
      </c>
    </row>
    <row r="40" spans="1:5" x14ac:dyDescent="0.25">
      <c r="A40" s="2">
        <v>41640</v>
      </c>
      <c r="B40" s="7">
        <v>3.3125</v>
      </c>
      <c r="C40" s="7">
        <v>2.2280952380952379</v>
      </c>
      <c r="D40"/>
      <c r="E40" s="104">
        <f t="shared" si="0"/>
        <v>1.0844047619047621</v>
      </c>
    </row>
    <row r="41" spans="1:5" x14ac:dyDescent="0.25">
      <c r="A41" s="2">
        <v>41671</v>
      </c>
      <c r="B41" s="7">
        <v>3.3562500000000002</v>
      </c>
      <c r="C41" s="7">
        <v>2.3657142857142857</v>
      </c>
      <c r="D41"/>
      <c r="E41" s="104">
        <f t="shared" si="0"/>
        <v>0.99053571428571452</v>
      </c>
    </row>
    <row r="42" spans="1:5" x14ac:dyDescent="0.25">
      <c r="A42" s="2">
        <v>41699</v>
      </c>
      <c r="B42" s="7">
        <v>3.5331999999999999</v>
      </c>
      <c r="C42" s="7">
        <v>2.3830952380952382</v>
      </c>
      <c r="D42"/>
      <c r="E42" s="104">
        <f t="shared" si="0"/>
        <v>1.1501047619047617</v>
      </c>
    </row>
    <row r="43" spans="1:5" x14ac:dyDescent="0.25">
      <c r="A43" s="2">
        <v>41730</v>
      </c>
      <c r="B43" s="7">
        <v>3.6607499999999997</v>
      </c>
      <c r="C43" s="7">
        <v>2.3845238095238095</v>
      </c>
      <c r="D43"/>
      <c r="E43" s="104">
        <f t="shared" si="0"/>
        <v>1.2762261904761902</v>
      </c>
    </row>
    <row r="44" spans="1:5" x14ac:dyDescent="0.25">
      <c r="A44" s="2">
        <v>41760</v>
      </c>
      <c r="B44" s="7">
        <v>3.6727499999999997</v>
      </c>
      <c r="C44" s="7">
        <v>2.3954761904761903</v>
      </c>
      <c r="D44"/>
      <c r="E44" s="104">
        <f t="shared" si="0"/>
        <v>1.2772738095238094</v>
      </c>
    </row>
    <row r="45" spans="1:5" x14ac:dyDescent="0.25">
      <c r="A45" s="2">
        <v>41791</v>
      </c>
      <c r="B45" s="7">
        <v>3.6916000000000002</v>
      </c>
      <c r="C45" s="7">
        <v>2.4407142857142858</v>
      </c>
      <c r="D45"/>
      <c r="E45" s="104">
        <f t="shared" si="0"/>
        <v>1.2508857142857144</v>
      </c>
    </row>
    <row r="46" spans="1:5" x14ac:dyDescent="0.25">
      <c r="A46" s="2">
        <v>41821</v>
      </c>
      <c r="B46" s="7">
        <v>3.6112500000000001</v>
      </c>
      <c r="C46" s="7">
        <v>2.41</v>
      </c>
      <c r="D46"/>
      <c r="E46" s="104">
        <f t="shared" si="0"/>
        <v>1.2012499999999999</v>
      </c>
    </row>
    <row r="47" spans="1:5" x14ac:dyDescent="0.25">
      <c r="A47" s="2">
        <v>41852</v>
      </c>
      <c r="B47" s="7">
        <v>3.4864999999999999</v>
      </c>
      <c r="C47" s="7">
        <v>2.2764285714285712</v>
      </c>
      <c r="D47"/>
      <c r="E47" s="104">
        <f t="shared" si="0"/>
        <v>1.2100714285714287</v>
      </c>
    </row>
    <row r="48" spans="1:5" x14ac:dyDescent="0.25">
      <c r="A48" s="2">
        <v>41883</v>
      </c>
      <c r="B48" s="7">
        <v>3.4062000000000001</v>
      </c>
      <c r="C48" s="7">
        <v>2.1966666666666668</v>
      </c>
      <c r="D48"/>
      <c r="E48" s="104">
        <f t="shared" si="0"/>
        <v>1.2095333333333333</v>
      </c>
    </row>
    <row r="49" spans="1:5" x14ac:dyDescent="0.25">
      <c r="A49" s="2">
        <v>41913</v>
      </c>
      <c r="B49" s="7">
        <v>3.1705000000000001</v>
      </c>
      <c r="C49" s="7">
        <v>2.0235714285714286</v>
      </c>
      <c r="D49"/>
      <c r="E49" s="104">
        <f t="shared" si="0"/>
        <v>1.1469285714285715</v>
      </c>
    </row>
    <row r="50" spans="1:5" x14ac:dyDescent="0.25">
      <c r="A50" s="2">
        <v>41944</v>
      </c>
      <c r="B50" s="7">
        <v>2.9122500000000002</v>
      </c>
      <c r="C50" s="7">
        <v>1.8014285714285714</v>
      </c>
      <c r="D50"/>
      <c r="E50" s="104">
        <f t="shared" si="0"/>
        <v>1.1108214285714288</v>
      </c>
    </row>
    <row r="51" spans="1:5" x14ac:dyDescent="0.25">
      <c r="A51" s="2">
        <v>41974</v>
      </c>
      <c r="B51" s="7">
        <v>2.5425999999999997</v>
      </c>
      <c r="C51" s="7">
        <v>1.4452380952380952</v>
      </c>
      <c r="D51"/>
      <c r="E51" s="104">
        <f t="shared" si="0"/>
        <v>1.0973619047619045</v>
      </c>
    </row>
    <row r="52" spans="1:5" x14ac:dyDescent="0.25">
      <c r="A52" s="2">
        <v>42005</v>
      </c>
      <c r="B52" s="7">
        <v>2.1157499999999998</v>
      </c>
      <c r="C52" s="7">
        <v>1.1190476190476191</v>
      </c>
      <c r="D52"/>
      <c r="E52" s="104">
        <f t="shared" si="0"/>
        <v>0.99670238095238073</v>
      </c>
    </row>
    <row r="53" spans="1:5" x14ac:dyDescent="0.25">
      <c r="A53" s="2">
        <v>42036</v>
      </c>
      <c r="B53" s="7">
        <v>2.2162500000000001</v>
      </c>
      <c r="C53" s="7">
        <v>1.1647619047619047</v>
      </c>
      <c r="D53"/>
      <c r="E53" s="104">
        <f t="shared" si="0"/>
        <v>1.0514880952380954</v>
      </c>
    </row>
    <row r="54" spans="1:5" x14ac:dyDescent="0.25">
      <c r="A54" s="2">
        <v>42064</v>
      </c>
      <c r="B54" s="7">
        <v>2.4636</v>
      </c>
      <c r="C54" s="7">
        <v>1.1426190476190476</v>
      </c>
      <c r="D54"/>
      <c r="E54" s="104">
        <f t="shared" si="0"/>
        <v>1.3209809523809524</v>
      </c>
    </row>
    <row r="55" spans="1:5" x14ac:dyDescent="0.25">
      <c r="A55" s="2">
        <v>42095</v>
      </c>
      <c r="B55" s="7">
        <v>2.4689999999999999</v>
      </c>
      <c r="C55" s="7">
        <v>1.2740476190476191</v>
      </c>
      <c r="D55"/>
      <c r="E55" s="104">
        <f t="shared" si="0"/>
        <v>1.1949523809523808</v>
      </c>
    </row>
    <row r="56" spans="1:5" x14ac:dyDescent="0.25">
      <c r="A56" s="2">
        <v>42125</v>
      </c>
      <c r="B56" s="7">
        <v>2.7182499999999998</v>
      </c>
      <c r="C56" s="7">
        <v>1.3964285714285714</v>
      </c>
      <c r="D56"/>
      <c r="E56" s="104">
        <f t="shared" si="0"/>
        <v>1.3218214285714285</v>
      </c>
    </row>
    <row r="57" spans="1:5" x14ac:dyDescent="0.25">
      <c r="A57" s="2">
        <v>42156</v>
      </c>
      <c r="B57" s="7">
        <v>2.8016000000000001</v>
      </c>
      <c r="C57" s="7">
        <v>1.4314285714285715</v>
      </c>
      <c r="D57"/>
      <c r="E57" s="104">
        <f t="shared" si="0"/>
        <v>1.3701714285714286</v>
      </c>
    </row>
    <row r="58" spans="1:5" x14ac:dyDescent="0.25">
      <c r="A58" s="2">
        <v>42186</v>
      </c>
      <c r="B58" s="7">
        <v>2.7935000000000003</v>
      </c>
      <c r="C58" s="7">
        <v>1.2714285714285714</v>
      </c>
      <c r="D58"/>
      <c r="E58" s="104">
        <f t="shared" si="0"/>
        <v>1.522071428571429</v>
      </c>
    </row>
    <row r="59" spans="1:5" x14ac:dyDescent="0.25">
      <c r="A59" s="2">
        <v>42217</v>
      </c>
      <c r="B59" s="7">
        <v>2.6362000000000001</v>
      </c>
      <c r="C59" s="7">
        <v>1.0707142857142857</v>
      </c>
      <c r="D59"/>
      <c r="E59" s="104">
        <f t="shared" si="0"/>
        <v>1.5654857142857144</v>
      </c>
    </row>
    <row r="60" spans="1:5" x14ac:dyDescent="0.25">
      <c r="A60" s="2">
        <v>42248</v>
      </c>
      <c r="B60" s="7">
        <v>2.3652500000000001</v>
      </c>
      <c r="C60" s="7">
        <v>1.0566666666666666</v>
      </c>
      <c r="D60"/>
      <c r="E60" s="104">
        <f t="shared" si="0"/>
        <v>1.3085833333333334</v>
      </c>
    </row>
    <row r="61" spans="1:5" x14ac:dyDescent="0.25">
      <c r="A61" s="2">
        <v>42278</v>
      </c>
      <c r="B61" s="7">
        <v>2.29</v>
      </c>
      <c r="C61" s="7">
        <v>1.065952380952381</v>
      </c>
      <c r="D61"/>
      <c r="E61" s="104">
        <f t="shared" si="0"/>
        <v>1.2240476190476191</v>
      </c>
    </row>
    <row r="62" spans="1:5" x14ac:dyDescent="0.25">
      <c r="A62" s="2">
        <v>42309</v>
      </c>
      <c r="B62" s="7">
        <v>2.1579999999999999</v>
      </c>
      <c r="C62" s="7">
        <v>0.98642857142857143</v>
      </c>
      <c r="D62"/>
      <c r="E62" s="104">
        <f t="shared" si="0"/>
        <v>1.1715714285714285</v>
      </c>
    </row>
    <row r="63" spans="1:5" x14ac:dyDescent="0.25">
      <c r="A63" s="2">
        <v>42339</v>
      </c>
      <c r="B63" s="7">
        <v>2.0375000000000001</v>
      </c>
      <c r="C63" s="7">
        <v>0.84833333333333349</v>
      </c>
      <c r="D63"/>
      <c r="E63" s="104">
        <f t="shared" si="0"/>
        <v>1.1891666666666665</v>
      </c>
    </row>
    <row r="64" spans="1:5" x14ac:dyDescent="0.25">
      <c r="A64" s="2">
        <v>42370</v>
      </c>
      <c r="B64" s="7">
        <v>1.9484999999999999</v>
      </c>
      <c r="C64" s="7">
        <v>0.71404761904761904</v>
      </c>
      <c r="D64"/>
      <c r="E64" s="104">
        <f t="shared" si="0"/>
        <v>1.2344523809523809</v>
      </c>
    </row>
    <row r="65" spans="1:5" x14ac:dyDescent="0.25">
      <c r="A65" s="2">
        <v>42401</v>
      </c>
      <c r="B65" s="7">
        <v>1.7636000000000001</v>
      </c>
      <c r="C65" s="7">
        <v>0.67928571428571427</v>
      </c>
      <c r="D65"/>
      <c r="E65" s="104">
        <f t="shared" si="0"/>
        <v>1.0843142857142858</v>
      </c>
    </row>
    <row r="66" spans="1:5" x14ac:dyDescent="0.25">
      <c r="A66" s="2">
        <v>42430</v>
      </c>
      <c r="B66" s="7">
        <v>1.96875</v>
      </c>
      <c r="C66" s="7">
        <v>0.8052380952380952</v>
      </c>
      <c r="D66"/>
      <c r="E66" s="104">
        <f t="shared" si="0"/>
        <v>1.1635119047619047</v>
      </c>
    </row>
    <row r="67" spans="1:5" x14ac:dyDescent="0.25">
      <c r="A67" s="2">
        <v>42461</v>
      </c>
      <c r="B67" s="7">
        <v>2.1127500000000001</v>
      </c>
      <c r="C67" s="7">
        <v>0.89785714285714291</v>
      </c>
      <c r="D67"/>
      <c r="E67" s="104">
        <f t="shared" si="0"/>
        <v>1.2148928571428572</v>
      </c>
    </row>
    <row r="68" spans="1:5" x14ac:dyDescent="0.25">
      <c r="A68" s="2">
        <v>42491</v>
      </c>
      <c r="B68" s="7">
        <v>2.2681999999999998</v>
      </c>
      <c r="C68" s="7">
        <v>1.0209523809523811</v>
      </c>
      <c r="D68"/>
      <c r="E68" s="104">
        <f t="shared" si="0"/>
        <v>1.2472476190476187</v>
      </c>
    </row>
    <row r="69" spans="1:5" x14ac:dyDescent="0.25">
      <c r="A69" s="2">
        <v>42522</v>
      </c>
      <c r="B69" s="7">
        <v>2.3654999999999999</v>
      </c>
      <c r="C69" s="7">
        <v>1.0942857142857143</v>
      </c>
      <c r="D69"/>
      <c r="E69" s="104">
        <f t="shared" si="0"/>
        <v>1.2712142857142856</v>
      </c>
    </row>
    <row r="70" spans="1:5" x14ac:dyDescent="0.25">
      <c r="A70" s="2">
        <v>42552</v>
      </c>
      <c r="B70" s="7">
        <v>2.2389999999999999</v>
      </c>
      <c r="C70" s="7">
        <v>1.03</v>
      </c>
      <c r="D70"/>
      <c r="E70" s="104">
        <f t="shared" si="0"/>
        <v>1.2089999999999999</v>
      </c>
    </row>
    <row r="71" spans="1:5" x14ac:dyDescent="0.25">
      <c r="A71" s="2">
        <v>42583</v>
      </c>
      <c r="B71" s="7">
        <v>2.1776</v>
      </c>
      <c r="C71" s="7">
        <v>1.0166666666666666</v>
      </c>
      <c r="D71"/>
      <c r="E71" s="104">
        <f t="shared" si="0"/>
        <v>1.1609333333333334</v>
      </c>
    </row>
    <row r="72" spans="1:5" x14ac:dyDescent="0.25">
      <c r="A72" s="2">
        <v>42614</v>
      </c>
      <c r="B72" s="7">
        <v>2.2185000000000001</v>
      </c>
      <c r="C72" s="7">
        <v>1.0173809523809523</v>
      </c>
      <c r="D72"/>
      <c r="E72" s="104">
        <f t="shared" si="0"/>
        <v>1.2011190476190479</v>
      </c>
    </row>
    <row r="73" spans="1:5" x14ac:dyDescent="0.25">
      <c r="A73" s="2">
        <v>42644</v>
      </c>
      <c r="B73" s="7">
        <v>2.2494000000000001</v>
      </c>
      <c r="C73" s="7">
        <v>1.1147619047619048</v>
      </c>
      <c r="D73"/>
      <c r="E73" s="104">
        <f t="shared" si="0"/>
        <v>1.1346380952380952</v>
      </c>
    </row>
    <row r="74" spans="1:5" x14ac:dyDescent="0.25">
      <c r="A74" s="2">
        <v>42675</v>
      </c>
      <c r="B74" s="7">
        <v>2.1815000000000002</v>
      </c>
      <c r="C74" s="7">
        <v>1.0626190476190476</v>
      </c>
      <c r="D74"/>
      <c r="E74" s="104">
        <f t="shared" si="0"/>
        <v>1.1188809523809526</v>
      </c>
    </row>
    <row r="75" spans="1:5" x14ac:dyDescent="0.25">
      <c r="A75" s="2">
        <v>42705</v>
      </c>
      <c r="B75" s="7">
        <v>2.2542500000000003</v>
      </c>
      <c r="C75" s="7">
        <v>1.2135714285714285</v>
      </c>
      <c r="D75"/>
      <c r="E75" s="104">
        <f t="shared" si="0"/>
        <v>1.0406785714285718</v>
      </c>
    </row>
    <row r="76" spans="1:5" x14ac:dyDescent="0.25">
      <c r="A76" s="2">
        <v>42736</v>
      </c>
      <c r="B76" s="7">
        <v>2.3490000000000002</v>
      </c>
      <c r="C76" s="7">
        <v>1.2259523809523809</v>
      </c>
      <c r="D76"/>
      <c r="E76" s="104">
        <f t="shared" si="0"/>
        <v>1.1230476190476193</v>
      </c>
    </row>
    <row r="77" spans="1:5" x14ac:dyDescent="0.25">
      <c r="A77" s="2">
        <v>42767</v>
      </c>
      <c r="B77" s="7">
        <v>2.2653180000000002</v>
      </c>
      <c r="C77" s="7">
        <v>1.2380952380952381</v>
      </c>
      <c r="D77"/>
      <c r="E77" s="104">
        <f t="shared" si="0"/>
        <v>1.027222761904762</v>
      </c>
    </row>
    <row r="78" spans="1:5" x14ac:dyDescent="0.25">
      <c r="A78" s="2">
        <v>42795</v>
      </c>
      <c r="B78" s="7">
        <v>2.3300589999999999</v>
      </c>
      <c r="C78" s="7">
        <v>1.2380952380952381</v>
      </c>
      <c r="D78"/>
      <c r="E78" s="104">
        <f t="shared" si="0"/>
        <v>1.0919637619047617</v>
      </c>
    </row>
    <row r="79" spans="1:5" x14ac:dyDescent="0.25">
      <c r="A79" s="2">
        <v>42826</v>
      </c>
      <c r="B79" s="7">
        <v>2.4121079999999999</v>
      </c>
      <c r="C79" s="7">
        <v>1.2380952380952381</v>
      </c>
      <c r="D79"/>
      <c r="E79" s="104">
        <f t="shared" si="0"/>
        <v>1.1740127619047618</v>
      </c>
    </row>
    <row r="80" spans="1:5" x14ac:dyDescent="0.25">
      <c r="A80" s="2">
        <v>42856</v>
      </c>
      <c r="B80" s="7">
        <v>2.4752559999999999</v>
      </c>
      <c r="C80" s="7">
        <v>1.2380952380952381</v>
      </c>
      <c r="D80"/>
      <c r="E80" s="104">
        <f t="shared" si="0"/>
        <v>1.2371607619047618</v>
      </c>
    </row>
    <row r="81" spans="1:7" x14ac:dyDescent="0.25">
      <c r="A81" s="2">
        <v>42887</v>
      </c>
      <c r="B81" s="7">
        <v>2.5090520000000001</v>
      </c>
      <c r="C81" s="7">
        <v>1.2380952380952381</v>
      </c>
      <c r="D81"/>
      <c r="E81" s="104">
        <f t="shared" si="0"/>
        <v>1.2709567619047619</v>
      </c>
    </row>
    <row r="82" spans="1:7" x14ac:dyDescent="0.25">
      <c r="A82" s="2">
        <v>42917</v>
      </c>
      <c r="B82" s="7">
        <v>2.5114429999999999</v>
      </c>
      <c r="C82" s="7">
        <v>1.2619047619047619</v>
      </c>
      <c r="D82"/>
      <c r="E82" s="104">
        <f t="shared" si="0"/>
        <v>1.249538238095238</v>
      </c>
      <c r="F82" s="11"/>
      <c r="G82" s="11"/>
    </row>
    <row r="83" spans="1:7" x14ac:dyDescent="0.25">
      <c r="A83" s="2">
        <v>42948</v>
      </c>
      <c r="B83" s="7">
        <v>2.491959</v>
      </c>
      <c r="C83" s="7">
        <v>1.2619047619047619</v>
      </c>
      <c r="D83"/>
      <c r="E83" s="104">
        <f t="shared" si="0"/>
        <v>1.2300542380952382</v>
      </c>
    </row>
    <row r="84" spans="1:7" x14ac:dyDescent="0.25">
      <c r="A84" s="2">
        <v>42979</v>
      </c>
      <c r="B84" s="7">
        <v>2.4348700000000001</v>
      </c>
      <c r="C84" s="7">
        <v>1.2619047619047619</v>
      </c>
      <c r="D84"/>
      <c r="E84" s="104">
        <f t="shared" si="0"/>
        <v>1.1729652380952382</v>
      </c>
    </row>
    <row r="85" spans="1:7" x14ac:dyDescent="0.25">
      <c r="A85" s="2">
        <v>43009</v>
      </c>
      <c r="B85" s="7">
        <v>2.3794970000000002</v>
      </c>
      <c r="C85" s="7">
        <v>1.2619047619047619</v>
      </c>
      <c r="D85"/>
      <c r="E85" s="104">
        <f t="shared" si="0"/>
        <v>1.1175922380952383</v>
      </c>
    </row>
    <row r="86" spans="1:7" x14ac:dyDescent="0.25">
      <c r="A86" s="2">
        <v>43040</v>
      </c>
      <c r="B86" s="7">
        <v>2.3057409999999998</v>
      </c>
      <c r="C86" s="7">
        <v>1.2619047619047619</v>
      </c>
      <c r="D86"/>
      <c r="E86" s="104">
        <f t="shared" si="0"/>
        <v>1.043836238095238</v>
      </c>
    </row>
    <row r="87" spans="1:7" x14ac:dyDescent="0.25">
      <c r="A87" s="2">
        <v>43070</v>
      </c>
      <c r="B87" s="7">
        <v>2.2396579999999999</v>
      </c>
      <c r="C87" s="7">
        <v>1.2619047619047619</v>
      </c>
      <c r="D87"/>
      <c r="E87" s="104">
        <f t="shared" si="0"/>
        <v>0.97775323809523806</v>
      </c>
    </row>
    <row r="88" spans="1:7" x14ac:dyDescent="0.25">
      <c r="A88" s="2">
        <v>43101</v>
      </c>
      <c r="B88" s="7">
        <v>2.2080340000000001</v>
      </c>
      <c r="C88" s="7">
        <v>1.2619047619047619</v>
      </c>
      <c r="D88"/>
      <c r="E88" s="104">
        <f t="shared" si="0"/>
        <v>0.94612923809523819</v>
      </c>
    </row>
    <row r="89" spans="1:7" x14ac:dyDescent="0.25">
      <c r="A89" s="2">
        <v>43132</v>
      </c>
      <c r="B89" s="7">
        <v>2.2349170000000003</v>
      </c>
      <c r="C89" s="7">
        <v>1.2619047619047619</v>
      </c>
      <c r="D89"/>
      <c r="E89" s="104">
        <f t="shared" si="0"/>
        <v>0.9730122380952384</v>
      </c>
    </row>
    <row r="90" spans="1:7" x14ac:dyDescent="0.25">
      <c r="A90" s="2">
        <v>43160</v>
      </c>
      <c r="B90" s="7">
        <v>2.3516900000000001</v>
      </c>
      <c r="C90" s="7">
        <v>1.2619047619047619</v>
      </c>
      <c r="D90"/>
      <c r="E90" s="104">
        <f t="shared" si="0"/>
        <v>1.0897852380952382</v>
      </c>
    </row>
    <row r="91" spans="1:7" x14ac:dyDescent="0.25">
      <c r="A91" s="2">
        <v>43191</v>
      </c>
      <c r="B91" s="7">
        <v>2.4657640000000001</v>
      </c>
      <c r="C91" s="7">
        <v>1.2857142857142858</v>
      </c>
      <c r="D91"/>
      <c r="E91" s="104">
        <f t="shared" si="0"/>
        <v>1.1800497142857143</v>
      </c>
    </row>
    <row r="92" spans="1:7" x14ac:dyDescent="0.25">
      <c r="A92" s="2">
        <v>43221</v>
      </c>
      <c r="B92" s="7">
        <v>2.5413679999999998</v>
      </c>
      <c r="C92" s="7">
        <v>1.3095238095238095</v>
      </c>
      <c r="D92"/>
      <c r="E92" s="104">
        <f t="shared" ref="E92:E99" si="1">B92-C92</f>
        <v>1.2318441904761903</v>
      </c>
    </row>
    <row r="93" spans="1:7" x14ac:dyDescent="0.25">
      <c r="A93" s="2">
        <v>43252</v>
      </c>
      <c r="B93" s="7">
        <v>2.5793490000000001</v>
      </c>
      <c r="C93" s="7">
        <v>1.3095238095238095</v>
      </c>
      <c r="D93"/>
      <c r="E93" s="104">
        <f t="shared" si="1"/>
        <v>1.2698251904761906</v>
      </c>
    </row>
    <row r="94" spans="1:7" x14ac:dyDescent="0.25">
      <c r="A94" s="2">
        <v>43282</v>
      </c>
      <c r="B94" s="7">
        <v>2.5639419999999999</v>
      </c>
      <c r="C94" s="7">
        <v>1.3095238095238095</v>
      </c>
      <c r="D94"/>
      <c r="E94" s="104">
        <f t="shared" si="1"/>
        <v>1.2544181904761904</v>
      </c>
    </row>
    <row r="95" spans="1:7" x14ac:dyDescent="0.25">
      <c r="A95" s="2">
        <v>43313</v>
      </c>
      <c r="B95" s="7">
        <v>2.5577239999999999</v>
      </c>
      <c r="C95" s="7">
        <v>1.3333333333333333</v>
      </c>
      <c r="D95"/>
      <c r="E95" s="104">
        <f t="shared" si="1"/>
        <v>1.2243906666666666</v>
      </c>
    </row>
    <row r="96" spans="1:7" x14ac:dyDescent="0.25">
      <c r="A96" s="2">
        <v>43344</v>
      </c>
      <c r="B96" s="7">
        <v>2.5040420000000001</v>
      </c>
      <c r="C96" s="7">
        <v>1.3333333333333333</v>
      </c>
      <c r="D96"/>
      <c r="E96" s="104">
        <f t="shared" si="1"/>
        <v>1.1707086666666668</v>
      </c>
    </row>
    <row r="97" spans="1:5" x14ac:dyDescent="0.25">
      <c r="A97" s="2">
        <v>43374</v>
      </c>
      <c r="B97" s="7">
        <v>2.4666040000000002</v>
      </c>
      <c r="C97" s="7">
        <v>1.3571428571428572</v>
      </c>
      <c r="D97"/>
      <c r="E97" s="104">
        <f t="shared" si="1"/>
        <v>1.109461142857143</v>
      </c>
    </row>
    <row r="98" spans="1:5" x14ac:dyDescent="0.25">
      <c r="A98" s="2">
        <v>43405</v>
      </c>
      <c r="B98" s="7">
        <v>2.3977950000000003</v>
      </c>
      <c r="C98" s="7">
        <v>1.3571428571428572</v>
      </c>
      <c r="D98"/>
      <c r="E98" s="104">
        <f t="shared" si="1"/>
        <v>1.0406521428571431</v>
      </c>
    </row>
    <row r="99" spans="1:5" x14ac:dyDescent="0.25">
      <c r="A99" s="84">
        <v>43435</v>
      </c>
      <c r="B99" s="85">
        <v>2.3365100000000001</v>
      </c>
      <c r="C99" s="85">
        <v>1.3809523809523809</v>
      </c>
      <c r="D99" s="12"/>
      <c r="E99" s="105">
        <f t="shared" si="1"/>
        <v>0.95555761904761916</v>
      </c>
    </row>
    <row r="100" spans="1:5" x14ac:dyDescent="0.25">
      <c r="A100" t="s">
        <v>361</v>
      </c>
    </row>
    <row r="101" spans="1:5" x14ac:dyDescent="0.25">
      <c r="A101" s="40" t="s">
        <v>191</v>
      </c>
    </row>
    <row r="102" spans="1:5" x14ac:dyDescent="0.25">
      <c r="A102"/>
    </row>
    <row r="103" spans="1:5" x14ac:dyDescent="0.25">
      <c r="A103" s="6"/>
      <c r="B103" s="6" t="s">
        <v>0</v>
      </c>
    </row>
    <row r="104" spans="1:5" x14ac:dyDescent="0.25">
      <c r="A104" s="3">
        <v>49</v>
      </c>
      <c r="B104">
        <v>0</v>
      </c>
    </row>
    <row r="105" spans="1:5" x14ac:dyDescent="0.25">
      <c r="A105" s="3">
        <v>49</v>
      </c>
      <c r="B105">
        <v>1</v>
      </c>
    </row>
  </sheetData>
  <phoneticPr fontId="0" type="noConversion"/>
  <hyperlinks>
    <hyperlink ref="A3" location="Contents!B4" display="Return to Contents"/>
  </hyperlinks>
  <pageMargins left="0.75" right="0.75" top="1" bottom="1" header="0.5" footer="0.5"/>
  <pageSetup scale="74" fitToHeight="2" orientation="landscape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M161"/>
  <sheetViews>
    <sheetView workbookViewId="0"/>
  </sheetViews>
  <sheetFormatPr defaultRowHeight="12.5" x14ac:dyDescent="0.25"/>
  <cols>
    <col min="2" max="3" width="9.1796875" style="7"/>
  </cols>
  <sheetData>
    <row r="1" spans="1:3" x14ac:dyDescent="0.25">
      <c r="B1"/>
      <c r="C1"/>
    </row>
    <row r="2" spans="1:3" ht="15.5" x14ac:dyDescent="0.35">
      <c r="A2" s="63" t="s">
        <v>360</v>
      </c>
      <c r="B2"/>
      <c r="C2"/>
    </row>
    <row r="3" spans="1:3" x14ac:dyDescent="0.25">
      <c r="A3" s="29" t="s">
        <v>32</v>
      </c>
      <c r="B3"/>
      <c r="C3"/>
    </row>
    <row r="4" spans="1:3" x14ac:dyDescent="0.25">
      <c r="B4"/>
      <c r="C4"/>
    </row>
    <row r="5" spans="1:3" x14ac:dyDescent="0.25">
      <c r="B5"/>
      <c r="C5"/>
    </row>
    <row r="6" spans="1:3" x14ac:dyDescent="0.25">
      <c r="B6"/>
      <c r="C6"/>
    </row>
    <row r="7" spans="1:3" x14ac:dyDescent="0.25">
      <c r="B7"/>
      <c r="C7"/>
    </row>
    <row r="8" spans="1:3" x14ac:dyDescent="0.25">
      <c r="B8"/>
      <c r="C8"/>
    </row>
    <row r="9" spans="1:3" x14ac:dyDescent="0.25">
      <c r="B9"/>
      <c r="C9"/>
    </row>
    <row r="10" spans="1:3" x14ac:dyDescent="0.25">
      <c r="B10"/>
      <c r="C10"/>
    </row>
    <row r="11" spans="1:3" x14ac:dyDescent="0.25">
      <c r="B11"/>
      <c r="C11"/>
    </row>
    <row r="12" spans="1:3" x14ac:dyDescent="0.25">
      <c r="B12"/>
      <c r="C12"/>
    </row>
    <row r="13" spans="1:3" x14ac:dyDescent="0.25">
      <c r="B13"/>
      <c r="C13"/>
    </row>
    <row r="14" spans="1:3" x14ac:dyDescent="0.25">
      <c r="B14"/>
      <c r="C14"/>
    </row>
    <row r="15" spans="1:3" x14ac:dyDescent="0.25">
      <c r="B15"/>
      <c r="C15"/>
    </row>
    <row r="16" spans="1:3" x14ac:dyDescent="0.25">
      <c r="B16"/>
      <c r="C16"/>
    </row>
    <row r="17" spans="1:13" x14ac:dyDescent="0.25">
      <c r="B17"/>
      <c r="C17"/>
    </row>
    <row r="18" spans="1:13" x14ac:dyDescent="0.25">
      <c r="B18"/>
      <c r="C18"/>
    </row>
    <row r="19" spans="1:13" x14ac:dyDescent="0.25">
      <c r="B19"/>
      <c r="C19"/>
    </row>
    <row r="20" spans="1:13" x14ac:dyDescent="0.25">
      <c r="B20"/>
      <c r="C20"/>
    </row>
    <row r="21" spans="1:13" x14ac:dyDescent="0.25">
      <c r="B21"/>
      <c r="C21"/>
    </row>
    <row r="22" spans="1:13" x14ac:dyDescent="0.25">
      <c r="B22"/>
      <c r="C22"/>
    </row>
    <row r="23" spans="1:13" x14ac:dyDescent="0.25">
      <c r="B23"/>
      <c r="C23"/>
    </row>
    <row r="24" spans="1:13" x14ac:dyDescent="0.25">
      <c r="B24"/>
      <c r="C24"/>
    </row>
    <row r="25" spans="1:13" ht="13" x14ac:dyDescent="0.3">
      <c r="D25" s="223" t="s">
        <v>164</v>
      </c>
      <c r="E25" s="223"/>
      <c r="F25" s="223"/>
      <c r="G25" s="223"/>
      <c r="H25" s="223"/>
      <c r="I25" s="223"/>
      <c r="J25" s="223"/>
      <c r="K25" s="223"/>
      <c r="L25" s="223"/>
      <c r="M25" s="223"/>
    </row>
    <row r="26" spans="1:13" ht="13" x14ac:dyDescent="0.3">
      <c r="A26" s="12"/>
      <c r="B26" s="85"/>
      <c r="C26" s="141" t="s">
        <v>163</v>
      </c>
      <c r="D26" s="68">
        <v>2009</v>
      </c>
      <c r="E26" s="68">
        <v>2010</v>
      </c>
      <c r="F26" s="68">
        <v>2011</v>
      </c>
      <c r="G26" s="68">
        <v>2012</v>
      </c>
      <c r="H26" s="68">
        <v>2013</v>
      </c>
      <c r="I26" s="68">
        <v>2014</v>
      </c>
      <c r="J26" s="68">
        <v>2015</v>
      </c>
      <c r="K26" s="68">
        <v>2016</v>
      </c>
      <c r="L26" s="68">
        <v>2017</v>
      </c>
      <c r="M26" s="68">
        <v>2018</v>
      </c>
    </row>
    <row r="27" spans="1:13" x14ac:dyDescent="0.25">
      <c r="C27" s="8" t="s">
        <v>172</v>
      </c>
      <c r="D27" s="27">
        <v>2.66882412</v>
      </c>
      <c r="E27" s="27">
        <v>2.5385411449999999</v>
      </c>
      <c r="F27" s="27">
        <v>3.1028522430000001</v>
      </c>
      <c r="G27" s="27">
        <v>2.6287019649999999</v>
      </c>
      <c r="H27" s="27">
        <v>2.562382317</v>
      </c>
      <c r="I27" s="27">
        <v>2.4665765739999999</v>
      </c>
      <c r="J27" s="27">
        <v>2.3211773120000001</v>
      </c>
      <c r="K27" s="27">
        <v>2.4642988520000002</v>
      </c>
      <c r="L27" s="27">
        <v>2.5412607999999999</v>
      </c>
      <c r="M27" s="27">
        <v>2.5555653</v>
      </c>
    </row>
    <row r="28" spans="1:13" x14ac:dyDescent="0.25">
      <c r="C28" s="4" t="s">
        <v>173</v>
      </c>
      <c r="D28" s="27">
        <v>1.9310100180000001</v>
      </c>
      <c r="E28" s="27">
        <v>1.9806868900000001</v>
      </c>
      <c r="F28" s="27">
        <v>2.010246451</v>
      </c>
      <c r="G28" s="27">
        <v>2.0102657210000001</v>
      </c>
      <c r="H28" s="27">
        <v>2.1695434850000002</v>
      </c>
      <c r="I28" s="27">
        <v>2.229612055</v>
      </c>
      <c r="J28" s="27">
        <v>2.0433401779999998</v>
      </c>
      <c r="K28" s="27">
        <v>1.948657638</v>
      </c>
      <c r="L28" s="27">
        <v>1.9188426999999999</v>
      </c>
      <c r="M28" s="27">
        <v>1.9395551</v>
      </c>
    </row>
    <row r="29" spans="1:13" x14ac:dyDescent="0.25">
      <c r="C29" s="4" t="s">
        <v>174</v>
      </c>
      <c r="D29" s="27">
        <v>0.96813222215999994</v>
      </c>
      <c r="E29" s="27">
        <v>1.1413686189000001</v>
      </c>
      <c r="F29" s="27">
        <v>1.2729980890000001</v>
      </c>
      <c r="G29" s="27">
        <v>1.2170591100999999</v>
      </c>
      <c r="H29" s="27">
        <v>1.2700047080000001</v>
      </c>
      <c r="I29" s="27">
        <v>1.3438127403</v>
      </c>
      <c r="J29" s="27">
        <v>1.3817756503</v>
      </c>
      <c r="K29" s="27">
        <v>1.4591884282000001</v>
      </c>
      <c r="L29" s="27">
        <v>1.4798427031000001</v>
      </c>
      <c r="M29" s="27">
        <v>1.4959712999999999</v>
      </c>
    </row>
    <row r="30" spans="1:13" x14ac:dyDescent="0.25">
      <c r="C30" s="4" t="s">
        <v>175</v>
      </c>
      <c r="D30" s="27">
        <v>0.72112661688000002</v>
      </c>
      <c r="E30" s="27">
        <v>0.92327053465999998</v>
      </c>
      <c r="F30" s="27">
        <v>1.1670944041</v>
      </c>
      <c r="G30" s="27">
        <v>1.3393646844</v>
      </c>
      <c r="H30" s="27">
        <v>1.6004236409000001</v>
      </c>
      <c r="I30" s="27">
        <v>1.7260260421</v>
      </c>
      <c r="J30" s="27">
        <v>1.8120999203000001</v>
      </c>
      <c r="K30" s="27">
        <v>2.1202164157999999</v>
      </c>
      <c r="L30" s="27">
        <v>2.2718077000000001</v>
      </c>
      <c r="M30" s="27">
        <v>2.4924255999999998</v>
      </c>
    </row>
    <row r="31" spans="1:13" x14ac:dyDescent="0.25">
      <c r="C31" s="4" t="s">
        <v>176</v>
      </c>
      <c r="D31" s="27">
        <v>0.45168690700000003</v>
      </c>
      <c r="E31" s="27">
        <v>0.467912094</v>
      </c>
      <c r="F31" s="27">
        <v>0.46179330699999999</v>
      </c>
      <c r="G31" s="27">
        <v>0.46660426199999999</v>
      </c>
      <c r="H31" s="27">
        <v>0.49643562200000002</v>
      </c>
      <c r="I31" s="27">
        <v>0.51587706200000005</v>
      </c>
      <c r="J31" s="27">
        <v>0.52234687499999999</v>
      </c>
      <c r="K31" s="27">
        <v>0.52601641399999999</v>
      </c>
      <c r="L31" s="27">
        <v>0.5241711</v>
      </c>
      <c r="M31" s="27">
        <v>0.52840299999999996</v>
      </c>
    </row>
    <row r="32" spans="1:13" x14ac:dyDescent="0.25">
      <c r="C32" s="4" t="s">
        <v>161</v>
      </c>
      <c r="D32" s="27">
        <v>0.20018450300000001</v>
      </c>
      <c r="E32" s="27">
        <v>0.20797864399999999</v>
      </c>
      <c r="F32" s="27">
        <v>0.21231091899999999</v>
      </c>
      <c r="G32" s="27">
        <v>0.21159204200000001</v>
      </c>
      <c r="H32" s="27">
        <v>0.214006166</v>
      </c>
      <c r="I32" s="27">
        <v>0.214489708</v>
      </c>
      <c r="J32" s="27">
        <v>0.21294468</v>
      </c>
      <c r="K32" s="27">
        <v>0.229383432</v>
      </c>
      <c r="L32" s="27">
        <v>0.23307079999999999</v>
      </c>
      <c r="M32" s="27">
        <v>0.2336667</v>
      </c>
    </row>
    <row r="33" spans="1:13" x14ac:dyDescent="0.25">
      <c r="A33" s="12"/>
      <c r="B33" s="85"/>
      <c r="C33" s="6" t="s">
        <v>162</v>
      </c>
      <c r="D33" s="87">
        <v>7.7613890000000005E-2</v>
      </c>
      <c r="E33" s="87">
        <v>9.0339735000000004E-2</v>
      </c>
      <c r="F33" s="87">
        <v>0.110679501</v>
      </c>
      <c r="G33" s="87">
        <v>0.156692107</v>
      </c>
      <c r="H33" s="87">
        <v>0.224552008</v>
      </c>
      <c r="I33" s="87">
        <v>0.33731089400000003</v>
      </c>
      <c r="J33" s="87">
        <v>0.427414513</v>
      </c>
      <c r="K33" s="87">
        <v>0.58211586699999995</v>
      </c>
      <c r="L33" s="87">
        <v>0.75142200000000003</v>
      </c>
      <c r="M33" s="87">
        <v>0.88072510000000004</v>
      </c>
    </row>
    <row r="34" spans="1:13" x14ac:dyDescent="0.25">
      <c r="A34" t="s">
        <v>361</v>
      </c>
      <c r="C34"/>
    </row>
    <row r="35" spans="1:13" ht="12.75" customHeight="1" x14ac:dyDescent="0.25">
      <c r="A35" s="224" t="s">
        <v>165</v>
      </c>
      <c r="B35" s="224"/>
      <c r="C35" s="224"/>
      <c r="D35" s="224"/>
      <c r="E35" s="224"/>
      <c r="F35" s="224"/>
      <c r="G35" s="224"/>
      <c r="H35" s="224"/>
      <c r="I35" s="224"/>
      <c r="J35" s="224"/>
      <c r="K35" s="224"/>
      <c r="L35" s="224"/>
      <c r="M35" s="224"/>
    </row>
    <row r="36" spans="1:13" x14ac:dyDescent="0.25">
      <c r="A36" s="224"/>
      <c r="B36" s="224"/>
      <c r="C36" s="224"/>
      <c r="D36" s="224"/>
      <c r="E36" s="224"/>
      <c r="F36" s="224"/>
      <c r="G36" s="224"/>
      <c r="H36" s="224"/>
      <c r="I36" s="224"/>
      <c r="J36" s="224"/>
      <c r="K36" s="224"/>
      <c r="L36" s="224"/>
      <c r="M36" s="224"/>
    </row>
    <row r="37" spans="1:13" x14ac:dyDescent="0.25">
      <c r="A37" s="6"/>
      <c r="B37" s="6" t="s">
        <v>0</v>
      </c>
      <c r="C37"/>
    </row>
    <row r="38" spans="1:13" x14ac:dyDescent="0.25">
      <c r="A38">
        <v>8.5</v>
      </c>
      <c r="B38">
        <v>0</v>
      </c>
      <c r="C38"/>
    </row>
    <row r="39" spans="1:13" x14ac:dyDescent="0.25">
      <c r="A39">
        <v>8.5</v>
      </c>
      <c r="B39">
        <v>1</v>
      </c>
      <c r="C39"/>
    </row>
    <row r="40" spans="1:13" x14ac:dyDescent="0.25">
      <c r="C40"/>
    </row>
    <row r="41" spans="1:13" x14ac:dyDescent="0.25">
      <c r="C41"/>
    </row>
    <row r="42" spans="1:13" x14ac:dyDescent="0.25">
      <c r="C42"/>
    </row>
    <row r="43" spans="1:13" x14ac:dyDescent="0.25">
      <c r="C43"/>
    </row>
    <row r="44" spans="1:13" x14ac:dyDescent="0.25">
      <c r="C44"/>
    </row>
    <row r="45" spans="1:13" x14ac:dyDescent="0.25">
      <c r="C45"/>
    </row>
    <row r="46" spans="1:13" x14ac:dyDescent="0.25">
      <c r="C46"/>
    </row>
    <row r="47" spans="1:13" x14ac:dyDescent="0.25">
      <c r="C47"/>
    </row>
    <row r="48" spans="1:13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  <row r="54" spans="3:3" x14ac:dyDescent="0.25">
      <c r="C54"/>
    </row>
    <row r="55" spans="3:3" x14ac:dyDescent="0.25">
      <c r="C55"/>
    </row>
    <row r="56" spans="3:3" x14ac:dyDescent="0.25">
      <c r="C56"/>
    </row>
    <row r="57" spans="3:3" x14ac:dyDescent="0.25">
      <c r="C57"/>
    </row>
    <row r="58" spans="3:3" x14ac:dyDescent="0.25">
      <c r="C58"/>
    </row>
    <row r="59" spans="3:3" x14ac:dyDescent="0.25">
      <c r="C59"/>
    </row>
    <row r="60" spans="3:3" x14ac:dyDescent="0.25">
      <c r="C60"/>
    </row>
    <row r="61" spans="3:3" x14ac:dyDescent="0.25">
      <c r="C61"/>
    </row>
    <row r="62" spans="3:3" x14ac:dyDescent="0.25">
      <c r="C62"/>
    </row>
    <row r="63" spans="3:3" x14ac:dyDescent="0.25">
      <c r="C63"/>
    </row>
    <row r="64" spans="3:3" x14ac:dyDescent="0.25">
      <c r="C64"/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  <row r="88" spans="3:3" x14ac:dyDescent="0.25">
      <c r="C88"/>
    </row>
    <row r="89" spans="3:3" x14ac:dyDescent="0.25">
      <c r="C89"/>
    </row>
    <row r="90" spans="3:3" x14ac:dyDescent="0.25">
      <c r="C90"/>
    </row>
    <row r="91" spans="3:3" x14ac:dyDescent="0.25">
      <c r="C91"/>
    </row>
    <row r="92" spans="3:3" x14ac:dyDescent="0.25">
      <c r="C92"/>
    </row>
    <row r="93" spans="3:3" x14ac:dyDescent="0.25">
      <c r="C93"/>
    </row>
    <row r="94" spans="3:3" x14ac:dyDescent="0.25">
      <c r="C94"/>
    </row>
    <row r="95" spans="3:3" x14ac:dyDescent="0.25">
      <c r="C95"/>
    </row>
    <row r="96" spans="3:3" x14ac:dyDescent="0.25">
      <c r="C96"/>
    </row>
    <row r="97" spans="3:3" x14ac:dyDescent="0.25">
      <c r="C97"/>
    </row>
    <row r="98" spans="3:3" x14ac:dyDescent="0.25">
      <c r="C98"/>
    </row>
    <row r="99" spans="3:3" x14ac:dyDescent="0.25">
      <c r="C99"/>
    </row>
    <row r="100" spans="3:3" x14ac:dyDescent="0.25">
      <c r="C100"/>
    </row>
    <row r="101" spans="3:3" x14ac:dyDescent="0.25">
      <c r="C101"/>
    </row>
    <row r="102" spans="3:3" x14ac:dyDescent="0.25">
      <c r="C102"/>
    </row>
    <row r="103" spans="3:3" x14ac:dyDescent="0.25">
      <c r="C103"/>
    </row>
    <row r="104" spans="3:3" x14ac:dyDescent="0.25">
      <c r="C104"/>
    </row>
    <row r="105" spans="3:3" x14ac:dyDescent="0.25">
      <c r="C105"/>
    </row>
    <row r="106" spans="3:3" x14ac:dyDescent="0.25">
      <c r="C106"/>
    </row>
    <row r="107" spans="3:3" x14ac:dyDescent="0.25">
      <c r="C107"/>
    </row>
    <row r="108" spans="3:3" x14ac:dyDescent="0.25">
      <c r="C108"/>
    </row>
    <row r="109" spans="3:3" x14ac:dyDescent="0.25">
      <c r="C109"/>
    </row>
    <row r="110" spans="3:3" x14ac:dyDescent="0.25">
      <c r="C110"/>
    </row>
    <row r="111" spans="3:3" x14ac:dyDescent="0.25">
      <c r="C111"/>
    </row>
    <row r="112" spans="3:3" x14ac:dyDescent="0.25">
      <c r="C112"/>
    </row>
    <row r="113" spans="3:3" x14ac:dyDescent="0.25">
      <c r="C113"/>
    </row>
    <row r="114" spans="3:3" x14ac:dyDescent="0.25">
      <c r="C114"/>
    </row>
    <row r="115" spans="3:3" x14ac:dyDescent="0.25">
      <c r="C115"/>
    </row>
    <row r="116" spans="3:3" x14ac:dyDescent="0.25">
      <c r="C116"/>
    </row>
    <row r="117" spans="3:3" x14ac:dyDescent="0.25">
      <c r="C117"/>
    </row>
    <row r="118" spans="3:3" x14ac:dyDescent="0.25">
      <c r="C118"/>
    </row>
    <row r="119" spans="3:3" x14ac:dyDescent="0.25">
      <c r="C119"/>
    </row>
    <row r="120" spans="3:3" x14ac:dyDescent="0.25">
      <c r="C120"/>
    </row>
    <row r="121" spans="3:3" x14ac:dyDescent="0.25">
      <c r="C121"/>
    </row>
    <row r="122" spans="3:3" x14ac:dyDescent="0.25">
      <c r="C122"/>
    </row>
    <row r="123" spans="3:3" x14ac:dyDescent="0.25">
      <c r="C123"/>
    </row>
    <row r="124" spans="3:3" x14ac:dyDescent="0.25">
      <c r="C124"/>
    </row>
    <row r="125" spans="3:3" x14ac:dyDescent="0.25">
      <c r="C125"/>
    </row>
    <row r="126" spans="3:3" x14ac:dyDescent="0.25">
      <c r="C126"/>
    </row>
    <row r="127" spans="3:3" x14ac:dyDescent="0.25">
      <c r="C127"/>
    </row>
    <row r="128" spans="3:3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  <row r="142" spans="3:3" x14ac:dyDescent="0.25">
      <c r="C142"/>
    </row>
    <row r="143" spans="3:3" x14ac:dyDescent="0.25">
      <c r="C143"/>
    </row>
    <row r="144" spans="3:3" x14ac:dyDescent="0.25">
      <c r="C144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  <row r="157" spans="3:3" x14ac:dyDescent="0.25">
      <c r="C157"/>
    </row>
    <row r="158" spans="3:3" x14ac:dyDescent="0.25">
      <c r="C158"/>
    </row>
    <row r="159" spans="3:3" x14ac:dyDescent="0.25">
      <c r="C159"/>
    </row>
    <row r="160" spans="3:3" x14ac:dyDescent="0.25">
      <c r="C160"/>
    </row>
    <row r="161" spans="3:3" x14ac:dyDescent="0.25">
      <c r="C161"/>
    </row>
  </sheetData>
  <mergeCells count="2">
    <mergeCell ref="D25:M25"/>
    <mergeCell ref="A35:M36"/>
  </mergeCells>
  <phoneticPr fontId="0" type="noConversion"/>
  <hyperlinks>
    <hyperlink ref="A3" location="Contents!B4" display="Return to Contents"/>
  </hyperlinks>
  <pageMargins left="0.75" right="0.75" top="1" bottom="1" header="0.5" footer="0.5"/>
  <pageSetup scale="89" fitToHeight="2" orientation="landscape" r:id="rId1"/>
  <headerFooter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2:B59"/>
  <sheetViews>
    <sheetView workbookViewId="0"/>
  </sheetViews>
  <sheetFormatPr defaultRowHeight="12.5" x14ac:dyDescent="0.25"/>
  <sheetData>
    <row r="2" spans="1:1" ht="15.5" x14ac:dyDescent="0.35">
      <c r="A2" s="63" t="s">
        <v>360</v>
      </c>
    </row>
    <row r="3" spans="1:1" x14ac:dyDescent="0.25">
      <c r="A3" s="29" t="s">
        <v>32</v>
      </c>
    </row>
    <row r="25" spans="1:2" x14ac:dyDescent="0.25">
      <c r="B25" s="4" t="s">
        <v>20</v>
      </c>
    </row>
    <row r="26" spans="1:2" x14ac:dyDescent="0.25">
      <c r="B26" s="4" t="s">
        <v>21</v>
      </c>
    </row>
    <row r="27" spans="1:2" x14ac:dyDescent="0.25">
      <c r="A27" s="12"/>
      <c r="B27" s="6" t="s">
        <v>22</v>
      </c>
    </row>
    <row r="28" spans="1:2" x14ac:dyDescent="0.25">
      <c r="A28">
        <v>1992</v>
      </c>
      <c r="B28" s="17">
        <v>7.2881288321999999E-2</v>
      </c>
    </row>
    <row r="29" spans="1:2" x14ac:dyDescent="0.25">
      <c r="A29">
        <v>1993</v>
      </c>
      <c r="B29" s="17">
        <v>7.1514968456E-2</v>
      </c>
    </row>
    <row r="30" spans="1:2" x14ac:dyDescent="0.25">
      <c r="A30">
        <v>1994</v>
      </c>
      <c r="B30" s="17">
        <v>6.9032029191999994E-2</v>
      </c>
    </row>
    <row r="31" spans="1:2" x14ac:dyDescent="0.25">
      <c r="A31">
        <v>1995</v>
      </c>
      <c r="B31" s="17">
        <v>6.7103571109000004E-2</v>
      </c>
    </row>
    <row r="32" spans="1:2" x14ac:dyDescent="0.25">
      <c r="A32">
        <v>1996</v>
      </c>
      <c r="B32" s="17">
        <v>6.9123188879E-2</v>
      </c>
    </row>
    <row r="33" spans="1:2" x14ac:dyDescent="0.25">
      <c r="A33">
        <v>1997</v>
      </c>
      <c r="B33" s="17">
        <v>6.5925483497000004E-2</v>
      </c>
    </row>
    <row r="34" spans="1:2" x14ac:dyDescent="0.25">
      <c r="A34">
        <v>1998</v>
      </c>
      <c r="B34" s="17">
        <v>5.7858326957000002E-2</v>
      </c>
    </row>
    <row r="35" spans="1:2" x14ac:dyDescent="0.25">
      <c r="A35">
        <v>1999</v>
      </c>
      <c r="B35" s="17">
        <v>5.7837297287000003E-2</v>
      </c>
    </row>
    <row r="36" spans="1:2" x14ac:dyDescent="0.25">
      <c r="A36">
        <v>2000</v>
      </c>
      <c r="B36" s="17">
        <v>6.6875827641999994E-2</v>
      </c>
    </row>
    <row r="37" spans="1:2" x14ac:dyDescent="0.25">
      <c r="A37">
        <v>2001</v>
      </c>
      <c r="B37" s="17">
        <v>6.5557104739000005E-2</v>
      </c>
    </row>
    <row r="38" spans="1:2" x14ac:dyDescent="0.25">
      <c r="A38">
        <v>2002</v>
      </c>
      <c r="B38" s="17">
        <v>6.0492917303E-2</v>
      </c>
    </row>
    <row r="39" spans="1:2" x14ac:dyDescent="0.25">
      <c r="A39">
        <v>2003</v>
      </c>
      <c r="B39" s="17">
        <v>6.5609354374000006E-2</v>
      </c>
    </row>
    <row r="40" spans="1:2" x14ac:dyDescent="0.25">
      <c r="A40">
        <v>2004</v>
      </c>
      <c r="B40" s="17">
        <v>7.0987272382999997E-2</v>
      </c>
    </row>
    <row r="41" spans="1:2" x14ac:dyDescent="0.25">
      <c r="A41">
        <v>2005</v>
      </c>
      <c r="B41" s="17">
        <v>7.9881360686999997E-2</v>
      </c>
    </row>
    <row r="42" spans="1:2" x14ac:dyDescent="0.25">
      <c r="A42">
        <v>2006</v>
      </c>
      <c r="B42" s="17">
        <v>8.365065361E-2</v>
      </c>
    </row>
    <row r="43" spans="1:2" x14ac:dyDescent="0.25">
      <c r="A43">
        <v>2007</v>
      </c>
      <c r="B43" s="17">
        <v>8.5235634211E-2</v>
      </c>
    </row>
    <row r="44" spans="1:2" x14ac:dyDescent="0.25">
      <c r="A44">
        <v>2008</v>
      </c>
      <c r="B44" s="17">
        <v>9.5756089934000005E-2</v>
      </c>
    </row>
    <row r="45" spans="1:2" x14ac:dyDescent="0.25">
      <c r="A45">
        <v>2009</v>
      </c>
      <c r="B45" s="17">
        <v>7.3967990728000005E-2</v>
      </c>
    </row>
    <row r="46" spans="1:2" x14ac:dyDescent="0.25">
      <c r="A46">
        <v>2010</v>
      </c>
      <c r="B46" s="17">
        <v>8.0994808306000005E-2</v>
      </c>
    </row>
    <row r="47" spans="1:2" x14ac:dyDescent="0.25">
      <c r="A47">
        <v>2011</v>
      </c>
      <c r="B47" s="17">
        <v>8.9763438776999993E-2</v>
      </c>
    </row>
    <row r="48" spans="1:2" x14ac:dyDescent="0.25">
      <c r="A48">
        <v>2012</v>
      </c>
      <c r="B48" s="17">
        <v>8.3937369945999998E-2</v>
      </c>
    </row>
    <row r="49" spans="1:2" x14ac:dyDescent="0.25">
      <c r="A49">
        <v>2013</v>
      </c>
      <c r="B49" s="17">
        <v>8.2575531234999999E-2</v>
      </c>
    </row>
    <row r="50" spans="1:2" x14ac:dyDescent="0.25">
      <c r="A50">
        <v>2014</v>
      </c>
      <c r="B50" s="17">
        <v>8.0194880247E-2</v>
      </c>
    </row>
    <row r="51" spans="1:2" x14ac:dyDescent="0.25">
      <c r="A51">
        <v>2015</v>
      </c>
      <c r="B51" s="17">
        <v>6.0564503439000002E-2</v>
      </c>
    </row>
    <row r="52" spans="1:2" x14ac:dyDescent="0.25">
      <c r="A52">
        <v>2016</v>
      </c>
      <c r="B52" s="17">
        <v>5.4315399411999997E-2</v>
      </c>
    </row>
    <row r="53" spans="1:2" x14ac:dyDescent="0.25">
      <c r="A53">
        <v>2017</v>
      </c>
      <c r="B53" s="17">
        <v>5.7963879846000002E-2</v>
      </c>
    </row>
    <row r="54" spans="1:2" x14ac:dyDescent="0.25">
      <c r="A54" s="12">
        <v>2018</v>
      </c>
      <c r="B54" s="97">
        <v>5.7591287111999998E-2</v>
      </c>
    </row>
    <row r="55" spans="1:2" x14ac:dyDescent="0.25">
      <c r="A55" t="s">
        <v>361</v>
      </c>
    </row>
    <row r="57" spans="1:2" x14ac:dyDescent="0.25">
      <c r="A57" s="6"/>
      <c r="B57" s="9" t="s">
        <v>0</v>
      </c>
    </row>
    <row r="58" spans="1:2" x14ac:dyDescent="0.25">
      <c r="A58">
        <v>25.5</v>
      </c>
      <c r="B58" s="3">
        <v>0</v>
      </c>
    </row>
    <row r="59" spans="1:2" x14ac:dyDescent="0.25">
      <c r="A59">
        <v>25.5</v>
      </c>
      <c r="B59" s="3">
        <v>1</v>
      </c>
    </row>
  </sheetData>
  <phoneticPr fontId="0" type="noConversion"/>
  <hyperlinks>
    <hyperlink ref="A3" location="Contents!B4" display="Return to Contents"/>
  </hyperlinks>
  <pageMargins left="0.75" right="0.75" top="1" bottom="1" header="0.5" footer="0.5"/>
  <pageSetup scale="89" fitToHeight="2" orientation="landscape" r:id="rId1"/>
  <headerFooter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2:M35"/>
  <sheetViews>
    <sheetView workbookViewId="0"/>
  </sheetViews>
  <sheetFormatPr defaultRowHeight="12.5" x14ac:dyDescent="0.25"/>
  <sheetData>
    <row r="2" spans="1:1" ht="15.5" x14ac:dyDescent="0.35">
      <c r="A2" s="63" t="s">
        <v>360</v>
      </c>
    </row>
    <row r="3" spans="1:1" x14ac:dyDescent="0.25">
      <c r="A3" s="29" t="s">
        <v>32</v>
      </c>
    </row>
    <row r="25" spans="1:13" ht="15" x14ac:dyDescent="0.4">
      <c r="D25" s="223" t="s">
        <v>147</v>
      </c>
      <c r="E25" s="223"/>
      <c r="F25" s="223"/>
      <c r="G25" s="223"/>
      <c r="H25" s="223"/>
      <c r="J25" s="223" t="s">
        <v>9</v>
      </c>
      <c r="K25" s="223"/>
      <c r="L25" s="223"/>
      <c r="M25" s="223"/>
    </row>
    <row r="26" spans="1:13" ht="13" x14ac:dyDescent="0.3">
      <c r="A26" s="77"/>
      <c r="B26" s="12"/>
      <c r="C26" s="142" t="s">
        <v>163</v>
      </c>
      <c r="D26" s="136">
        <v>2014</v>
      </c>
      <c r="E26" s="136">
        <v>2015</v>
      </c>
      <c r="F26" s="136">
        <v>2016</v>
      </c>
      <c r="G26" s="136">
        <v>2017</v>
      </c>
      <c r="H26" s="136">
        <v>2018</v>
      </c>
      <c r="I26" s="12"/>
      <c r="J26" s="136">
        <v>2015</v>
      </c>
      <c r="K26" s="136">
        <v>2016</v>
      </c>
      <c r="L26" s="136">
        <v>2017</v>
      </c>
      <c r="M26" s="136">
        <v>2018</v>
      </c>
    </row>
    <row r="27" spans="1:13" x14ac:dyDescent="0.25">
      <c r="A27" s="3"/>
      <c r="C27" s="14" t="s">
        <v>166</v>
      </c>
      <c r="D27" s="15">
        <v>5394.8704349999998</v>
      </c>
      <c r="E27" s="15">
        <v>5247.7675790000003</v>
      </c>
      <c r="F27" s="15">
        <v>5156.5170160999996</v>
      </c>
      <c r="G27" s="15">
        <v>5173.0946999999996</v>
      </c>
      <c r="H27" s="15">
        <v>5248.2241999999997</v>
      </c>
      <c r="J27" s="17">
        <f t="shared" ref="J27:M30" si="0">E27/D27-1</f>
        <v>-2.7267171245790922E-2</v>
      </c>
      <c r="K27" s="17">
        <f t="shared" si="0"/>
        <v>-1.7388453571221096E-2</v>
      </c>
      <c r="L27" s="17">
        <f t="shared" si="0"/>
        <v>3.2148994851060042E-3</v>
      </c>
      <c r="M27" s="17">
        <f t="shared" si="0"/>
        <v>1.4523124813470067E-2</v>
      </c>
    </row>
    <row r="28" spans="1:13" x14ac:dyDescent="0.25">
      <c r="A28" s="3"/>
      <c r="C28" s="14" t="s">
        <v>61</v>
      </c>
      <c r="D28" s="15">
        <v>1713.4538941999999</v>
      </c>
      <c r="E28" s="15">
        <v>1480.2430758</v>
      </c>
      <c r="F28" s="15">
        <v>1362.8402415</v>
      </c>
      <c r="G28" s="15">
        <v>1383.1465700000001</v>
      </c>
      <c r="H28" s="15">
        <v>1394.5190299999999</v>
      </c>
      <c r="J28" s="17">
        <f t="shared" si="0"/>
        <v>-0.13610568640884524</v>
      </c>
      <c r="K28" s="17">
        <f t="shared" si="0"/>
        <v>-7.931321295764171E-2</v>
      </c>
      <c r="L28" s="17">
        <f t="shared" si="0"/>
        <v>1.4900006531689991E-2</v>
      </c>
      <c r="M28" s="17">
        <f t="shared" si="0"/>
        <v>8.222165493277922E-3</v>
      </c>
    </row>
    <row r="29" spans="1:13" x14ac:dyDescent="0.25">
      <c r="A29" s="3"/>
      <c r="C29" s="14" t="s">
        <v>62</v>
      </c>
      <c r="D29" s="15">
        <v>2251.8802694000001</v>
      </c>
      <c r="E29" s="15">
        <v>2294.9664702</v>
      </c>
      <c r="F29" s="15">
        <v>2311.2438268999999</v>
      </c>
      <c r="G29" s="15">
        <v>2317.3303999999998</v>
      </c>
      <c r="H29" s="15">
        <v>2340.9468999999999</v>
      </c>
      <c r="J29" s="17">
        <f t="shared" si="0"/>
        <v>1.9133433240427156E-2</v>
      </c>
      <c r="K29" s="17">
        <f t="shared" si="0"/>
        <v>7.0926337754213531E-3</v>
      </c>
      <c r="L29" s="17">
        <f t="shared" si="0"/>
        <v>2.6334621337480435E-3</v>
      </c>
      <c r="M29" s="17">
        <f t="shared" si="0"/>
        <v>1.0191252831275088E-2</v>
      </c>
    </row>
    <row r="30" spans="1:13" x14ac:dyDescent="0.25">
      <c r="A30" s="3"/>
      <c r="B30" s="12"/>
      <c r="C30" s="89" t="s">
        <v>167</v>
      </c>
      <c r="D30" s="95">
        <v>1429.5362714</v>
      </c>
      <c r="E30" s="95">
        <v>1472.558033</v>
      </c>
      <c r="F30" s="95">
        <v>1484.6796608</v>
      </c>
      <c r="G30" s="95">
        <v>1472.6178</v>
      </c>
      <c r="H30" s="95">
        <v>1512.7581</v>
      </c>
      <c r="I30" s="12"/>
      <c r="J30" s="97">
        <f t="shared" si="0"/>
        <v>3.009490732114628E-2</v>
      </c>
      <c r="K30" s="97">
        <f t="shared" si="0"/>
        <v>8.2316808766476068E-3</v>
      </c>
      <c r="L30" s="97">
        <f t="shared" si="0"/>
        <v>-8.1242177140762317E-3</v>
      </c>
      <c r="M30" s="97">
        <f t="shared" si="0"/>
        <v>2.7257785421308967E-2</v>
      </c>
    </row>
    <row r="31" spans="1:13" x14ac:dyDescent="0.25">
      <c r="C31" t="s">
        <v>361</v>
      </c>
    </row>
    <row r="33" spans="3:4" x14ac:dyDescent="0.25">
      <c r="C33" s="6"/>
      <c r="D33" s="6" t="s">
        <v>0</v>
      </c>
    </row>
    <row r="34" spans="3:4" x14ac:dyDescent="0.25">
      <c r="C34" s="3">
        <v>2.5</v>
      </c>
      <c r="D34" s="3">
        <v>0</v>
      </c>
    </row>
    <row r="35" spans="3:4" x14ac:dyDescent="0.25">
      <c r="C35" s="3">
        <v>2.5</v>
      </c>
      <c r="D35" s="3">
        <v>1</v>
      </c>
    </row>
  </sheetData>
  <mergeCells count="2">
    <mergeCell ref="D25:H25"/>
    <mergeCell ref="J25:M25"/>
  </mergeCells>
  <phoneticPr fontId="0" type="noConversion"/>
  <hyperlinks>
    <hyperlink ref="A3" location="Contents!B4" display="Return to Contents"/>
  </hyperlinks>
  <pageMargins left="0.75" right="0.75" top="1" bottom="1" header="0.5" footer="0.5"/>
  <pageSetup scale="89" fitToHeight="2" orientation="landscape" r:id="rId1"/>
  <headerFooter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2:C104"/>
  <sheetViews>
    <sheetView zoomScaleNormal="100" workbookViewId="0"/>
  </sheetViews>
  <sheetFormatPr defaultRowHeight="12.5" x14ac:dyDescent="0.25"/>
  <sheetData>
    <row r="2" spans="1:1" ht="15.5" x14ac:dyDescent="0.35">
      <c r="A2" s="63" t="s">
        <v>360</v>
      </c>
    </row>
    <row r="3" spans="1:1" x14ac:dyDescent="0.25">
      <c r="A3" s="29" t="s">
        <v>32</v>
      </c>
    </row>
    <row r="25" spans="1:3" x14ac:dyDescent="0.25">
      <c r="A25" s="2"/>
      <c r="B25" s="44" t="s">
        <v>129</v>
      </c>
      <c r="C25" s="7"/>
    </row>
    <row r="26" spans="1:3" x14ac:dyDescent="0.25">
      <c r="A26" s="2"/>
      <c r="B26" s="44" t="s">
        <v>122</v>
      </c>
      <c r="C26" s="101" t="s">
        <v>1</v>
      </c>
    </row>
    <row r="27" spans="1:3" x14ac:dyDescent="0.25">
      <c r="A27" s="5" t="s">
        <v>2</v>
      </c>
      <c r="B27" s="45" t="s">
        <v>278</v>
      </c>
      <c r="C27" s="102" t="s">
        <v>279</v>
      </c>
    </row>
    <row r="28" spans="1:3" x14ac:dyDescent="0.25">
      <c r="A28" s="2">
        <v>41275</v>
      </c>
      <c r="B28" s="22">
        <v>100.9614</v>
      </c>
      <c r="C28" s="172">
        <v>1.5925947914E-2</v>
      </c>
    </row>
    <row r="29" spans="1:3" x14ac:dyDescent="0.25">
      <c r="A29" s="2">
        <v>41306</v>
      </c>
      <c r="B29" s="22">
        <v>101.4781</v>
      </c>
      <c r="C29" s="119">
        <v>1.8265504557E-2</v>
      </c>
    </row>
    <row r="30" spans="1:3" x14ac:dyDescent="0.25">
      <c r="A30" s="2">
        <v>41334</v>
      </c>
      <c r="B30" s="22">
        <v>101.6302</v>
      </c>
      <c r="C30" s="119">
        <v>2.7004412988E-2</v>
      </c>
    </row>
    <row r="31" spans="1:3" x14ac:dyDescent="0.25">
      <c r="A31" s="2">
        <v>41365</v>
      </c>
      <c r="B31" s="22">
        <v>101.5825</v>
      </c>
      <c r="C31" s="119">
        <v>1.7457001029999999E-2</v>
      </c>
    </row>
    <row r="32" spans="1:3" x14ac:dyDescent="0.25">
      <c r="A32" s="2">
        <v>41395</v>
      </c>
      <c r="B32" s="22">
        <v>101.6016</v>
      </c>
      <c r="C32" s="119">
        <v>1.5973329120000001E-2</v>
      </c>
    </row>
    <row r="33" spans="1:3" x14ac:dyDescent="0.25">
      <c r="A33" s="2">
        <v>41426</v>
      </c>
      <c r="B33" s="22">
        <v>101.82210000000001</v>
      </c>
      <c r="C33" s="119">
        <v>1.7897308655999998E-2</v>
      </c>
    </row>
    <row r="34" spans="1:3" x14ac:dyDescent="0.25">
      <c r="A34" s="2">
        <v>41456</v>
      </c>
      <c r="B34" s="22">
        <v>101.2443</v>
      </c>
      <c r="C34" s="119">
        <v>9.2819289983999999E-3</v>
      </c>
    </row>
    <row r="35" spans="1:3" x14ac:dyDescent="0.25">
      <c r="A35" s="2">
        <v>41487</v>
      </c>
      <c r="B35" s="22">
        <v>101.9928</v>
      </c>
      <c r="C35" s="119">
        <v>2.1573755320000002E-2</v>
      </c>
    </row>
    <row r="36" spans="1:3" x14ac:dyDescent="0.25">
      <c r="A36" s="2">
        <v>41518</v>
      </c>
      <c r="B36" s="22">
        <v>102.4847</v>
      </c>
      <c r="C36" s="119">
        <v>2.5258128509999998E-2</v>
      </c>
    </row>
    <row r="37" spans="1:3" x14ac:dyDescent="0.25">
      <c r="A37" s="2">
        <v>41548</v>
      </c>
      <c r="B37" s="22">
        <v>102.42870000000001</v>
      </c>
      <c r="C37" s="119">
        <v>2.2093587162000002E-2</v>
      </c>
    </row>
    <row r="38" spans="1:3" x14ac:dyDescent="0.25">
      <c r="A38" s="2">
        <v>41579</v>
      </c>
      <c r="B38" s="22">
        <v>102.7732</v>
      </c>
      <c r="C38" s="119">
        <v>1.9928526841000001E-2</v>
      </c>
    </row>
    <row r="39" spans="1:3" x14ac:dyDescent="0.25">
      <c r="A39" s="2">
        <v>41609</v>
      </c>
      <c r="B39" s="22">
        <v>102.9513</v>
      </c>
      <c r="C39" s="119">
        <v>1.8934422822000002E-2</v>
      </c>
    </row>
    <row r="40" spans="1:3" x14ac:dyDescent="0.25">
      <c r="A40" s="2">
        <v>41640</v>
      </c>
      <c r="B40" s="22">
        <v>102.46210000000001</v>
      </c>
      <c r="C40" s="119">
        <v>1.4864096576000001E-2</v>
      </c>
    </row>
    <row r="41" spans="1:3" x14ac:dyDescent="0.25">
      <c r="A41" s="2">
        <v>41671</v>
      </c>
      <c r="B41" s="22">
        <v>103.2919</v>
      </c>
      <c r="C41" s="119">
        <v>1.7873807254999999E-2</v>
      </c>
    </row>
    <row r="42" spans="1:3" x14ac:dyDescent="0.25">
      <c r="A42" s="2">
        <v>41699</v>
      </c>
      <c r="B42" s="22">
        <v>104.0896</v>
      </c>
      <c r="C42" s="119">
        <v>2.4199499754999999E-2</v>
      </c>
    </row>
    <row r="43" spans="1:3" x14ac:dyDescent="0.25">
      <c r="A43" s="2">
        <v>41730</v>
      </c>
      <c r="B43" s="22">
        <v>104.2409</v>
      </c>
      <c r="C43" s="119">
        <v>2.6169861934999997E-2</v>
      </c>
    </row>
    <row r="44" spans="1:3" x14ac:dyDescent="0.25">
      <c r="A44" s="2">
        <v>41760</v>
      </c>
      <c r="B44" s="22">
        <v>104.6541</v>
      </c>
      <c r="C44" s="119">
        <v>3.0043818207999999E-2</v>
      </c>
    </row>
    <row r="45" spans="1:3" x14ac:dyDescent="0.25">
      <c r="A45" s="2">
        <v>41791</v>
      </c>
      <c r="B45" s="22">
        <v>105.1223</v>
      </c>
      <c r="C45" s="119">
        <v>3.2411431309999995E-2</v>
      </c>
    </row>
    <row r="46" spans="1:3" x14ac:dyDescent="0.25">
      <c r="A46" s="2">
        <v>41821</v>
      </c>
      <c r="B46" s="22">
        <v>105.2073</v>
      </c>
      <c r="C46" s="119">
        <v>3.9142944344000001E-2</v>
      </c>
    </row>
    <row r="47" spans="1:3" x14ac:dyDescent="0.25">
      <c r="A47" s="2">
        <v>41852</v>
      </c>
      <c r="B47" s="22">
        <v>105.19889999999999</v>
      </c>
      <c r="C47" s="119">
        <v>3.1434571852E-2</v>
      </c>
    </row>
    <row r="48" spans="1:3" x14ac:dyDescent="0.25">
      <c r="A48" s="2">
        <v>41883</v>
      </c>
      <c r="B48" s="22">
        <v>105.575</v>
      </c>
      <c r="C48" s="119">
        <v>3.0153769293999998E-2</v>
      </c>
    </row>
    <row r="49" spans="1:3" x14ac:dyDescent="0.25">
      <c r="A49" s="2">
        <v>41913</v>
      </c>
      <c r="B49" s="22">
        <v>105.64409999999999</v>
      </c>
      <c r="C49" s="119">
        <v>3.1391592395000001E-2</v>
      </c>
    </row>
    <row r="50" spans="1:3" x14ac:dyDescent="0.25">
      <c r="A50" s="2">
        <v>41944</v>
      </c>
      <c r="B50" s="22">
        <v>106.68680000000001</v>
      </c>
      <c r="C50" s="119">
        <v>3.8079966372999999E-2</v>
      </c>
    </row>
    <row r="51" spans="1:3" x14ac:dyDescent="0.25">
      <c r="A51" s="2">
        <v>41974</v>
      </c>
      <c r="B51" s="22">
        <v>106.51819999999999</v>
      </c>
      <c r="C51" s="119">
        <v>3.4646478480999998E-2</v>
      </c>
    </row>
    <row r="52" spans="1:3" x14ac:dyDescent="0.25">
      <c r="A52" s="2">
        <v>42005</v>
      </c>
      <c r="B52" s="22">
        <v>105.9906</v>
      </c>
      <c r="C52" s="119">
        <v>3.4437123579999999E-2</v>
      </c>
    </row>
    <row r="53" spans="1:3" x14ac:dyDescent="0.25">
      <c r="A53" s="2">
        <v>42036</v>
      </c>
      <c r="B53" s="22">
        <v>105.85760000000001</v>
      </c>
      <c r="C53" s="119">
        <v>2.4839314602999998E-2</v>
      </c>
    </row>
    <row r="54" spans="1:3" x14ac:dyDescent="0.25">
      <c r="A54" s="2">
        <v>42064</v>
      </c>
      <c r="B54" s="22">
        <v>105.515</v>
      </c>
      <c r="C54" s="119">
        <v>1.3693971348E-2</v>
      </c>
    </row>
    <row r="55" spans="1:3" x14ac:dyDescent="0.25">
      <c r="A55" s="2">
        <v>42095</v>
      </c>
      <c r="B55" s="22">
        <v>105.2732</v>
      </c>
      <c r="C55" s="119">
        <v>9.9030227099000008E-3</v>
      </c>
    </row>
    <row r="56" spans="1:3" x14ac:dyDescent="0.25">
      <c r="A56" s="2">
        <v>42125</v>
      </c>
      <c r="B56" s="22">
        <v>105.02589999999999</v>
      </c>
      <c r="C56" s="119">
        <v>3.5526558443000002E-3</v>
      </c>
    </row>
    <row r="57" spans="1:3" x14ac:dyDescent="0.25">
      <c r="A57" s="2">
        <v>42156</v>
      </c>
      <c r="B57" s="22">
        <v>104.8599</v>
      </c>
      <c r="C57" s="119">
        <v>-2.49614021E-3</v>
      </c>
    </row>
    <row r="58" spans="1:3" x14ac:dyDescent="0.25">
      <c r="A58" s="2">
        <v>42186</v>
      </c>
      <c r="B58" s="22">
        <v>105.4755</v>
      </c>
      <c r="C58" s="119">
        <v>2.5492527609999997E-3</v>
      </c>
    </row>
    <row r="59" spans="1:3" x14ac:dyDescent="0.25">
      <c r="A59" s="2">
        <v>42217</v>
      </c>
      <c r="B59" s="22">
        <v>105.5783</v>
      </c>
      <c r="C59" s="119">
        <v>3.6065015889000002E-3</v>
      </c>
    </row>
    <row r="60" spans="1:3" x14ac:dyDescent="0.25">
      <c r="A60" s="2">
        <v>42248</v>
      </c>
      <c r="B60" s="22">
        <v>105.30719999999999</v>
      </c>
      <c r="C60" s="119">
        <v>-2.5365853659E-3</v>
      </c>
    </row>
    <row r="61" spans="1:3" x14ac:dyDescent="0.25">
      <c r="A61" s="2">
        <v>42278</v>
      </c>
      <c r="B61" s="22">
        <v>105.1649</v>
      </c>
      <c r="C61" s="119">
        <v>-4.5359844989000002E-3</v>
      </c>
    </row>
    <row r="62" spans="1:3" x14ac:dyDescent="0.25">
      <c r="A62" s="2">
        <v>42309</v>
      </c>
      <c r="B62" s="22">
        <v>104.4871</v>
      </c>
      <c r="C62" s="119">
        <v>-2.0618295796999999E-2</v>
      </c>
    </row>
    <row r="63" spans="1:3" x14ac:dyDescent="0.25">
      <c r="A63" s="2">
        <v>42339</v>
      </c>
      <c r="B63" s="22">
        <v>104.04519999999999</v>
      </c>
      <c r="C63" s="119">
        <v>-2.321668973E-2</v>
      </c>
    </row>
    <row r="64" spans="1:3" x14ac:dyDescent="0.25">
      <c r="A64" s="2">
        <v>42370</v>
      </c>
      <c r="B64" s="22">
        <v>104.54949999999999</v>
      </c>
      <c r="C64" s="119">
        <v>-1.3596488745E-2</v>
      </c>
    </row>
    <row r="65" spans="1:3" x14ac:dyDescent="0.25">
      <c r="A65" s="2">
        <v>42401</v>
      </c>
      <c r="B65" s="22">
        <v>104.414</v>
      </c>
      <c r="C65" s="119">
        <v>-1.3637188071999999E-2</v>
      </c>
    </row>
    <row r="66" spans="1:3" x14ac:dyDescent="0.25">
      <c r="A66" s="2">
        <v>42430</v>
      </c>
      <c r="B66" s="22">
        <v>103.4255</v>
      </c>
      <c r="C66" s="119">
        <v>-1.980287163E-2</v>
      </c>
    </row>
    <row r="67" spans="1:3" x14ac:dyDescent="0.25">
      <c r="A67" s="2">
        <v>42461</v>
      </c>
      <c r="B67" s="22">
        <v>103.8385</v>
      </c>
      <c r="C67" s="119">
        <v>-1.3628349854999999E-2</v>
      </c>
    </row>
    <row r="68" spans="1:3" x14ac:dyDescent="0.25">
      <c r="A68" s="2">
        <v>42491</v>
      </c>
      <c r="B68" s="22">
        <v>103.69370000000001</v>
      </c>
      <c r="C68" s="119">
        <v>-1.2684490207E-2</v>
      </c>
    </row>
    <row r="69" spans="1:3" x14ac:dyDescent="0.25">
      <c r="A69" s="2">
        <v>42522</v>
      </c>
      <c r="B69" s="22">
        <v>104.2222</v>
      </c>
      <c r="C69" s="119">
        <v>-6.0814477221999997E-3</v>
      </c>
    </row>
    <row r="70" spans="1:3" x14ac:dyDescent="0.25">
      <c r="A70" s="2">
        <v>42552</v>
      </c>
      <c r="B70" s="22">
        <v>104.54170000000001</v>
      </c>
      <c r="C70" s="119">
        <v>-8.8532408000000003E-3</v>
      </c>
    </row>
    <row r="71" spans="1:3" x14ac:dyDescent="0.25">
      <c r="A71" s="2">
        <v>42583</v>
      </c>
      <c r="B71" s="22">
        <v>104.4537</v>
      </c>
      <c r="C71" s="119">
        <v>-1.0651810078E-2</v>
      </c>
    </row>
    <row r="72" spans="1:3" x14ac:dyDescent="0.25">
      <c r="A72" s="2">
        <v>42614</v>
      </c>
      <c r="B72" s="22">
        <v>104.24290000000001</v>
      </c>
      <c r="C72" s="119">
        <v>-1.0106621389999999E-2</v>
      </c>
    </row>
    <row r="73" spans="1:3" x14ac:dyDescent="0.25">
      <c r="A73" s="2">
        <v>42644</v>
      </c>
      <c r="B73" s="22">
        <v>104.3185</v>
      </c>
      <c r="C73" s="119">
        <v>-8.0483126974999989E-3</v>
      </c>
    </row>
    <row r="74" spans="1:3" x14ac:dyDescent="0.25">
      <c r="A74" s="2">
        <v>42675</v>
      </c>
      <c r="B74" s="22">
        <v>103.85890000000001</v>
      </c>
      <c r="C74" s="119">
        <v>-6.0122254326000005E-3</v>
      </c>
    </row>
    <row r="75" spans="1:3" x14ac:dyDescent="0.25">
      <c r="A75" s="2">
        <v>42705</v>
      </c>
      <c r="B75" s="22">
        <v>104.37854197999999</v>
      </c>
      <c r="C75" s="119">
        <v>3.2038188721000001E-3</v>
      </c>
    </row>
    <row r="76" spans="1:3" x14ac:dyDescent="0.25">
      <c r="A76" s="2">
        <v>42736</v>
      </c>
      <c r="B76" s="22">
        <v>104.72867037</v>
      </c>
      <c r="C76" s="119">
        <v>1.7137372284999999E-3</v>
      </c>
    </row>
    <row r="77" spans="1:3" x14ac:dyDescent="0.25">
      <c r="A77" s="2">
        <v>42767</v>
      </c>
      <c r="B77" s="22">
        <v>104.9034</v>
      </c>
      <c r="C77" s="119">
        <v>4.6867209999999996E-3</v>
      </c>
    </row>
    <row r="78" spans="1:3" x14ac:dyDescent="0.25">
      <c r="A78" s="2">
        <v>42795</v>
      </c>
      <c r="B78" s="22">
        <v>105.0497</v>
      </c>
      <c r="C78" s="119">
        <v>1.5703769999999999E-2</v>
      </c>
    </row>
    <row r="79" spans="1:3" x14ac:dyDescent="0.25">
      <c r="A79" s="2">
        <v>42826</v>
      </c>
      <c r="B79" s="22">
        <v>105.06010000000001</v>
      </c>
      <c r="C79" s="119">
        <v>1.176464E-2</v>
      </c>
    </row>
    <row r="80" spans="1:3" x14ac:dyDescent="0.25">
      <c r="A80" s="2">
        <v>42856</v>
      </c>
      <c r="B80" s="22">
        <v>105.2303</v>
      </c>
      <c r="C80" s="119">
        <v>1.481854E-2</v>
      </c>
    </row>
    <row r="81" spans="1:3" x14ac:dyDescent="0.25">
      <c r="A81" s="2">
        <v>42887</v>
      </c>
      <c r="B81" s="22">
        <v>105.45269999999999</v>
      </c>
      <c r="C81" s="119">
        <v>1.18064E-2</v>
      </c>
    </row>
    <row r="82" spans="1:3" x14ac:dyDescent="0.25">
      <c r="A82" s="2">
        <v>42917</v>
      </c>
      <c r="B82" s="22">
        <v>105.8045</v>
      </c>
      <c r="C82" s="119">
        <v>1.2079319999999999E-2</v>
      </c>
    </row>
    <row r="83" spans="1:3" x14ac:dyDescent="0.25">
      <c r="A83" s="2">
        <v>42948</v>
      </c>
      <c r="B83" s="22">
        <v>106.0735</v>
      </c>
      <c r="C83" s="119">
        <v>1.5507169999999999E-2</v>
      </c>
    </row>
    <row r="84" spans="1:3" x14ac:dyDescent="0.25">
      <c r="A84" s="2">
        <v>42979</v>
      </c>
      <c r="B84" s="22">
        <v>106.3368</v>
      </c>
      <c r="C84" s="119">
        <v>2.0086989999999999E-2</v>
      </c>
    </row>
    <row r="85" spans="1:3" x14ac:dyDescent="0.25">
      <c r="A85" s="2">
        <v>43009</v>
      </c>
      <c r="B85" s="22">
        <v>106.568</v>
      </c>
      <c r="C85" s="119">
        <v>2.1564119999999999E-2</v>
      </c>
    </row>
    <row r="86" spans="1:3" x14ac:dyDescent="0.25">
      <c r="A86" s="2">
        <v>43040</v>
      </c>
      <c r="B86" s="22">
        <v>106.84</v>
      </c>
      <c r="C86" s="119">
        <v>2.8702969999999998E-2</v>
      </c>
    </row>
    <row r="87" spans="1:3" x14ac:dyDescent="0.25">
      <c r="A87" s="2">
        <v>43070</v>
      </c>
      <c r="B87" s="22">
        <v>107.12609999999999</v>
      </c>
      <c r="C87" s="119">
        <v>2.6323050000000001E-2</v>
      </c>
    </row>
    <row r="88" spans="1:3" x14ac:dyDescent="0.25">
      <c r="A88" s="2">
        <v>43101</v>
      </c>
      <c r="B88" s="22">
        <v>107.4542</v>
      </c>
      <c r="C88" s="119">
        <v>2.602471E-2</v>
      </c>
    </row>
    <row r="89" spans="1:3" x14ac:dyDescent="0.25">
      <c r="A89" s="2">
        <v>43132</v>
      </c>
      <c r="B89" s="22">
        <v>107.748</v>
      </c>
      <c r="C89" s="119">
        <v>2.7116699999999997E-2</v>
      </c>
    </row>
    <row r="90" spans="1:3" x14ac:dyDescent="0.25">
      <c r="A90" s="2">
        <v>43160</v>
      </c>
      <c r="B90" s="22">
        <v>108.0352</v>
      </c>
      <c r="C90" s="119">
        <v>2.8420209999999998E-2</v>
      </c>
    </row>
    <row r="91" spans="1:3" x14ac:dyDescent="0.25">
      <c r="A91" s="2">
        <v>43191</v>
      </c>
      <c r="B91" s="22">
        <v>108.2919</v>
      </c>
      <c r="C91" s="119">
        <v>3.0761189999999997E-2</v>
      </c>
    </row>
    <row r="92" spans="1:3" x14ac:dyDescent="0.25">
      <c r="A92" s="2">
        <v>43221</v>
      </c>
      <c r="B92" s="22">
        <v>108.5839</v>
      </c>
      <c r="C92" s="119">
        <v>3.1869330000000001E-2</v>
      </c>
    </row>
    <row r="93" spans="1:3" x14ac:dyDescent="0.25">
      <c r="A93" s="2">
        <v>43252</v>
      </c>
      <c r="B93" s="22">
        <v>108.8873</v>
      </c>
      <c r="C93" s="119">
        <v>3.2570130000000003E-2</v>
      </c>
    </row>
    <row r="94" spans="1:3" x14ac:dyDescent="0.25">
      <c r="A94" s="2">
        <v>43282</v>
      </c>
      <c r="B94" s="22">
        <v>109.2546</v>
      </c>
      <c r="C94" s="119">
        <v>3.2608290000000005E-2</v>
      </c>
    </row>
    <row r="95" spans="1:3" x14ac:dyDescent="0.25">
      <c r="A95" s="2">
        <v>43313</v>
      </c>
      <c r="B95" s="22">
        <v>109.54130000000001</v>
      </c>
      <c r="C95" s="119">
        <v>3.2692990000000005E-2</v>
      </c>
    </row>
    <row r="96" spans="1:3" x14ac:dyDescent="0.25">
      <c r="A96" s="2">
        <v>43344</v>
      </c>
      <c r="B96" s="22">
        <v>109.8001</v>
      </c>
      <c r="C96" s="119">
        <v>3.2568559999999996E-2</v>
      </c>
    </row>
    <row r="97" spans="1:3" x14ac:dyDescent="0.25">
      <c r="A97" s="2">
        <v>43374</v>
      </c>
      <c r="B97" s="22">
        <v>110.012</v>
      </c>
      <c r="C97" s="119">
        <v>3.2317100000000001E-2</v>
      </c>
    </row>
    <row r="98" spans="1:3" x14ac:dyDescent="0.25">
      <c r="A98" s="2">
        <v>43405</v>
      </c>
      <c r="B98" s="22">
        <v>110.22880000000001</v>
      </c>
      <c r="C98" s="119">
        <v>3.1718400000000001E-2</v>
      </c>
    </row>
    <row r="99" spans="1:3" x14ac:dyDescent="0.25">
      <c r="A99" s="84">
        <v>43435</v>
      </c>
      <c r="B99" s="92">
        <v>110.4315</v>
      </c>
      <c r="C99" s="121">
        <v>3.0855570000000002E-2</v>
      </c>
    </row>
    <row r="100" spans="1:3" x14ac:dyDescent="0.25">
      <c r="A100" t="s">
        <v>361</v>
      </c>
      <c r="B100" s="7"/>
      <c r="C100" s="7"/>
    </row>
    <row r="101" spans="1:3" x14ac:dyDescent="0.25">
      <c r="B101" s="7"/>
      <c r="C101" s="7"/>
    </row>
    <row r="102" spans="1:3" x14ac:dyDescent="0.25">
      <c r="A102" s="6"/>
      <c r="B102" s="6" t="s">
        <v>0</v>
      </c>
      <c r="C102" s="7"/>
    </row>
    <row r="103" spans="1:3" x14ac:dyDescent="0.25">
      <c r="A103" s="3">
        <v>49.5</v>
      </c>
      <c r="B103">
        <v>-0.2</v>
      </c>
      <c r="C103" s="7"/>
    </row>
    <row r="104" spans="1:3" x14ac:dyDescent="0.25">
      <c r="A104" s="3">
        <v>49.5</v>
      </c>
      <c r="B104">
        <v>0.6</v>
      </c>
      <c r="C104" s="7"/>
    </row>
  </sheetData>
  <hyperlinks>
    <hyperlink ref="A3" location="Contents!B4" display="Return to Contents"/>
  </hyperlinks>
  <pageMargins left="0.7" right="0.7" top="0.75" bottom="0.75" header="0.3" footer="0.3"/>
  <pageSetup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2:C104"/>
  <sheetViews>
    <sheetView zoomScaleNormal="100" workbookViewId="0"/>
  </sheetViews>
  <sheetFormatPr defaultRowHeight="12.5" x14ac:dyDescent="0.25"/>
  <sheetData>
    <row r="2" spans="1:1" ht="15.5" x14ac:dyDescent="0.35">
      <c r="A2" s="63" t="s">
        <v>360</v>
      </c>
    </row>
    <row r="3" spans="1:1" x14ac:dyDescent="0.25">
      <c r="A3" s="29" t="s">
        <v>32</v>
      </c>
    </row>
    <row r="25" spans="1:3" x14ac:dyDescent="0.25">
      <c r="A25" s="2"/>
      <c r="B25" s="44" t="s">
        <v>280</v>
      </c>
      <c r="C25" s="7"/>
    </row>
    <row r="26" spans="1:3" x14ac:dyDescent="0.25">
      <c r="A26" s="2"/>
      <c r="B26" s="44" t="s">
        <v>281</v>
      </c>
      <c r="C26" s="101" t="s">
        <v>1</v>
      </c>
    </row>
    <row r="27" spans="1:3" x14ac:dyDescent="0.25">
      <c r="A27" s="5" t="s">
        <v>2</v>
      </c>
      <c r="B27" s="45" t="s">
        <v>282</v>
      </c>
      <c r="C27" s="102" t="s">
        <v>279</v>
      </c>
    </row>
    <row r="28" spans="1:3" x14ac:dyDescent="0.25">
      <c r="A28" s="2">
        <v>41275</v>
      </c>
      <c r="B28" s="15">
        <v>11435.5</v>
      </c>
      <c r="C28" s="172">
        <v>-5.1934720579000001E-3</v>
      </c>
    </row>
    <row r="29" spans="1:3" x14ac:dyDescent="0.25">
      <c r="A29" s="2">
        <v>41306</v>
      </c>
      <c r="B29" s="15">
        <v>11432.8</v>
      </c>
      <c r="C29" s="119">
        <v>-1.0917899472000002E-2</v>
      </c>
    </row>
    <row r="30" spans="1:3" x14ac:dyDescent="0.25">
      <c r="A30" s="2">
        <v>41334</v>
      </c>
      <c r="B30" s="15">
        <v>11445.1</v>
      </c>
      <c r="C30" s="119">
        <v>-1.2416947104999999E-2</v>
      </c>
    </row>
    <row r="31" spans="1:3" x14ac:dyDescent="0.25">
      <c r="A31" s="2">
        <v>41365</v>
      </c>
      <c r="B31" s="15">
        <v>11449.8</v>
      </c>
      <c r="C31" s="119">
        <v>-1.4647160069E-2</v>
      </c>
    </row>
    <row r="32" spans="1:3" x14ac:dyDescent="0.25">
      <c r="A32" s="2">
        <v>41395</v>
      </c>
      <c r="B32" s="15">
        <v>11517.9</v>
      </c>
      <c r="C32" s="119">
        <v>-9.8176597519E-3</v>
      </c>
    </row>
    <row r="33" spans="1:3" x14ac:dyDescent="0.25">
      <c r="A33" s="2">
        <v>41426</v>
      </c>
      <c r="B33" s="15">
        <v>11545.5</v>
      </c>
      <c r="C33" s="119">
        <v>-9.6330353925999992E-3</v>
      </c>
    </row>
    <row r="34" spans="1:3" x14ac:dyDescent="0.25">
      <c r="A34" s="2">
        <v>41456</v>
      </c>
      <c r="B34" s="15">
        <v>11538.9</v>
      </c>
      <c r="C34" s="119">
        <v>-7.5259753663999996E-3</v>
      </c>
    </row>
    <row r="35" spans="1:3" x14ac:dyDescent="0.25">
      <c r="A35" s="2">
        <v>41487</v>
      </c>
      <c r="B35" s="15">
        <v>11573.5</v>
      </c>
      <c r="C35" s="119">
        <v>-2.7659061143000003E-3</v>
      </c>
    </row>
    <row r="36" spans="1:3" x14ac:dyDescent="0.25">
      <c r="A36" s="2">
        <v>41518</v>
      </c>
      <c r="B36" s="15">
        <v>11602.8</v>
      </c>
      <c r="C36" s="119">
        <v>-4.9227285981000004E-3</v>
      </c>
    </row>
    <row r="37" spans="1:3" x14ac:dyDescent="0.25">
      <c r="A37" s="2">
        <v>41548</v>
      </c>
      <c r="B37" s="15">
        <v>11572.2</v>
      </c>
      <c r="C37" s="119">
        <v>-1.3376985446E-2</v>
      </c>
    </row>
    <row r="38" spans="1:3" x14ac:dyDescent="0.25">
      <c r="A38" s="2">
        <v>41579</v>
      </c>
      <c r="B38" s="15">
        <v>11602.3</v>
      </c>
      <c r="C38" s="119">
        <v>-2.3761643120999997E-2</v>
      </c>
    </row>
    <row r="39" spans="1:3" x14ac:dyDescent="0.25">
      <c r="A39" s="2">
        <v>41609</v>
      </c>
      <c r="B39" s="15">
        <v>11615.4</v>
      </c>
      <c r="C39" s="119">
        <v>-4.7512054317999999E-2</v>
      </c>
    </row>
    <row r="40" spans="1:3" x14ac:dyDescent="0.25">
      <c r="A40" s="2">
        <v>41640</v>
      </c>
      <c r="B40" s="15">
        <v>11658.2</v>
      </c>
      <c r="C40" s="119">
        <v>1.9474443618999998E-2</v>
      </c>
    </row>
    <row r="41" spans="1:3" x14ac:dyDescent="0.25">
      <c r="A41" s="2">
        <v>41671</v>
      </c>
      <c r="B41" s="15">
        <v>11723.9</v>
      </c>
      <c r="C41" s="119">
        <v>2.5461829123000001E-2</v>
      </c>
    </row>
    <row r="42" spans="1:3" x14ac:dyDescent="0.25">
      <c r="A42" s="2">
        <v>41699</v>
      </c>
      <c r="B42" s="15">
        <v>11793.9</v>
      </c>
      <c r="C42" s="119">
        <v>3.0475924195E-2</v>
      </c>
    </row>
    <row r="43" spans="1:3" x14ac:dyDescent="0.25">
      <c r="A43" s="2">
        <v>41730</v>
      </c>
      <c r="B43" s="15">
        <v>11826.5</v>
      </c>
      <c r="C43" s="119">
        <v>3.2900137994000003E-2</v>
      </c>
    </row>
    <row r="44" spans="1:3" x14ac:dyDescent="0.25">
      <c r="A44" s="2">
        <v>41760</v>
      </c>
      <c r="B44" s="15">
        <v>11875.4</v>
      </c>
      <c r="C44" s="119">
        <v>3.1038644196999997E-2</v>
      </c>
    </row>
    <row r="45" spans="1:3" x14ac:dyDescent="0.25">
      <c r="A45" s="2">
        <v>41791</v>
      </c>
      <c r="B45" s="15">
        <v>11932.1</v>
      </c>
      <c r="C45" s="119">
        <v>3.3484907540000004E-2</v>
      </c>
    </row>
    <row r="46" spans="1:3" x14ac:dyDescent="0.25">
      <c r="A46" s="2">
        <v>41821</v>
      </c>
      <c r="B46" s="15">
        <v>11955.2</v>
      </c>
      <c r="C46" s="119">
        <v>3.6077962371E-2</v>
      </c>
    </row>
    <row r="47" spans="1:3" x14ac:dyDescent="0.25">
      <c r="A47" s="2">
        <v>41852</v>
      </c>
      <c r="B47" s="15">
        <v>12009.6</v>
      </c>
      <c r="C47" s="119">
        <v>3.7680908972999999E-2</v>
      </c>
    </row>
    <row r="48" spans="1:3" x14ac:dyDescent="0.25">
      <c r="A48" s="2">
        <v>41883</v>
      </c>
      <c r="B48" s="15">
        <v>12026.7</v>
      </c>
      <c r="C48" s="119">
        <v>3.6534284828000002E-2</v>
      </c>
    </row>
    <row r="49" spans="1:3" x14ac:dyDescent="0.25">
      <c r="A49" s="2">
        <v>41913</v>
      </c>
      <c r="B49" s="15">
        <v>12080.1</v>
      </c>
      <c r="C49" s="119">
        <v>4.3889666614999996E-2</v>
      </c>
    </row>
    <row r="50" spans="1:3" x14ac:dyDescent="0.25">
      <c r="A50" s="2">
        <v>41944</v>
      </c>
      <c r="B50" s="15">
        <v>12126.8</v>
      </c>
      <c r="C50" s="119">
        <v>4.5206553872999995E-2</v>
      </c>
    </row>
    <row r="51" spans="1:3" x14ac:dyDescent="0.25">
      <c r="A51" s="2">
        <v>41974</v>
      </c>
      <c r="B51" s="15">
        <v>12163.4</v>
      </c>
      <c r="C51" s="119">
        <v>4.7178745458999999E-2</v>
      </c>
    </row>
    <row r="52" spans="1:3" x14ac:dyDescent="0.25">
      <c r="A52" s="2">
        <v>42005</v>
      </c>
      <c r="B52" s="15">
        <v>12171.1</v>
      </c>
      <c r="C52" s="119">
        <v>4.3994784787000002E-2</v>
      </c>
    </row>
    <row r="53" spans="1:3" x14ac:dyDescent="0.25">
      <c r="A53" s="2">
        <v>42036</v>
      </c>
      <c r="B53" s="15">
        <v>12191.4</v>
      </c>
      <c r="C53" s="119">
        <v>3.9875809243999999E-2</v>
      </c>
    </row>
    <row r="54" spans="1:3" x14ac:dyDescent="0.25">
      <c r="A54" s="2">
        <v>42064</v>
      </c>
      <c r="B54" s="15">
        <v>12186.5</v>
      </c>
      <c r="C54" s="119">
        <v>3.3288394848000002E-2</v>
      </c>
    </row>
    <row r="55" spans="1:3" x14ac:dyDescent="0.25">
      <c r="A55" s="2">
        <v>42095</v>
      </c>
      <c r="B55" s="15">
        <v>12260.3</v>
      </c>
      <c r="C55" s="119">
        <v>3.6680336532E-2</v>
      </c>
    </row>
    <row r="56" spans="1:3" x14ac:dyDescent="0.25">
      <c r="A56" s="2">
        <v>42125</v>
      </c>
      <c r="B56" s="15">
        <v>12304.1</v>
      </c>
      <c r="C56" s="119">
        <v>3.6099836636999998E-2</v>
      </c>
    </row>
    <row r="57" spans="1:3" x14ac:dyDescent="0.25">
      <c r="A57" s="2">
        <v>42156</v>
      </c>
      <c r="B57" s="15">
        <v>12335.4</v>
      </c>
      <c r="C57" s="119">
        <v>3.3799582638000002E-2</v>
      </c>
    </row>
    <row r="58" spans="1:3" x14ac:dyDescent="0.25">
      <c r="A58" s="2">
        <v>42186</v>
      </c>
      <c r="B58" s="15">
        <v>12365.9</v>
      </c>
      <c r="C58" s="119">
        <v>3.4353252141000004E-2</v>
      </c>
    </row>
    <row r="59" spans="1:3" x14ac:dyDescent="0.25">
      <c r="A59" s="2">
        <v>42217</v>
      </c>
      <c r="B59" s="15">
        <v>12403.1</v>
      </c>
      <c r="C59" s="119">
        <v>3.2765454303E-2</v>
      </c>
    </row>
    <row r="60" spans="1:3" x14ac:dyDescent="0.25">
      <c r="A60" s="2">
        <v>42248</v>
      </c>
      <c r="B60" s="15">
        <v>12427.6</v>
      </c>
      <c r="C60" s="119">
        <v>3.3334164817000002E-2</v>
      </c>
    </row>
    <row r="61" spans="1:3" x14ac:dyDescent="0.25">
      <c r="A61" s="2">
        <v>42278</v>
      </c>
      <c r="B61" s="15">
        <v>12461.6</v>
      </c>
      <c r="C61" s="119">
        <v>3.1580864397000002E-2</v>
      </c>
    </row>
    <row r="62" spans="1:3" x14ac:dyDescent="0.25">
      <c r="A62" s="2">
        <v>42309</v>
      </c>
      <c r="B62" s="15">
        <v>12477.3</v>
      </c>
      <c r="C62" s="119">
        <v>2.8902925751000001E-2</v>
      </c>
    </row>
    <row r="63" spans="1:3" x14ac:dyDescent="0.25">
      <c r="A63" s="2">
        <v>42339</v>
      </c>
      <c r="B63" s="15">
        <v>12534.1</v>
      </c>
      <c r="C63" s="119">
        <v>3.0476675929E-2</v>
      </c>
    </row>
    <row r="64" spans="1:3" x14ac:dyDescent="0.25">
      <c r="A64" s="2">
        <v>42370</v>
      </c>
      <c r="B64" s="15">
        <v>12545.8</v>
      </c>
      <c r="C64" s="119">
        <v>3.0786042346000003E-2</v>
      </c>
    </row>
    <row r="65" spans="1:3" x14ac:dyDescent="0.25">
      <c r="A65" s="2">
        <v>42401</v>
      </c>
      <c r="B65" s="15">
        <v>12546.4</v>
      </c>
      <c r="C65" s="119">
        <v>2.9118887083999997E-2</v>
      </c>
    </row>
    <row r="66" spans="1:3" x14ac:dyDescent="0.25">
      <c r="A66" s="2">
        <v>42430</v>
      </c>
      <c r="B66" s="15">
        <v>12575.8</v>
      </c>
      <c r="C66" s="119">
        <v>3.1945185245999999E-2</v>
      </c>
    </row>
    <row r="67" spans="1:3" x14ac:dyDescent="0.25">
      <c r="A67" s="2">
        <v>42461</v>
      </c>
      <c r="B67" s="15">
        <v>12618.2</v>
      </c>
      <c r="C67" s="119">
        <v>2.9191781603999999E-2</v>
      </c>
    </row>
    <row r="68" spans="1:3" x14ac:dyDescent="0.25">
      <c r="A68" s="2">
        <v>42491</v>
      </c>
      <c r="B68" s="15">
        <v>12647</v>
      </c>
      <c r="C68" s="119">
        <v>2.7868759194E-2</v>
      </c>
    </row>
    <row r="69" spans="1:3" x14ac:dyDescent="0.25">
      <c r="A69" s="2">
        <v>42522</v>
      </c>
      <c r="B69" s="15">
        <v>12676.5</v>
      </c>
      <c r="C69" s="119">
        <v>2.7652123157999999E-2</v>
      </c>
    </row>
    <row r="70" spans="1:3" x14ac:dyDescent="0.25">
      <c r="A70" s="2">
        <v>42552</v>
      </c>
      <c r="B70" s="15">
        <v>12717.8</v>
      </c>
      <c r="C70" s="119">
        <v>2.8457289805000001E-2</v>
      </c>
    </row>
    <row r="71" spans="1:3" x14ac:dyDescent="0.25">
      <c r="A71" s="2">
        <v>42583</v>
      </c>
      <c r="B71" s="15">
        <v>12726.5</v>
      </c>
      <c r="C71" s="119">
        <v>2.607412663E-2</v>
      </c>
    </row>
    <row r="72" spans="1:3" x14ac:dyDescent="0.25">
      <c r="A72" s="2">
        <v>42614</v>
      </c>
      <c r="B72" s="15">
        <v>12742.7</v>
      </c>
      <c r="C72" s="119">
        <v>2.5354855322000002E-2</v>
      </c>
    </row>
    <row r="73" spans="1:3" x14ac:dyDescent="0.25">
      <c r="A73" s="2">
        <v>42644</v>
      </c>
      <c r="B73" s="15">
        <v>12768.2</v>
      </c>
      <c r="C73" s="119">
        <v>2.4603582204999998E-2</v>
      </c>
    </row>
    <row r="74" spans="1:3" x14ac:dyDescent="0.25">
      <c r="A74" s="2">
        <v>42675</v>
      </c>
      <c r="B74" s="15">
        <v>12761.7</v>
      </c>
      <c r="C74" s="119">
        <v>2.2793392800999998E-2</v>
      </c>
    </row>
    <row r="75" spans="1:3" x14ac:dyDescent="0.25">
      <c r="A75" s="2">
        <v>42705</v>
      </c>
      <c r="B75" s="15">
        <v>12800.480740999999</v>
      </c>
      <c r="C75" s="119">
        <v>2.1252482487000002E-2</v>
      </c>
    </row>
    <row r="76" spans="1:3" x14ac:dyDescent="0.25">
      <c r="A76" s="2">
        <v>42736</v>
      </c>
      <c r="B76" s="15">
        <v>12815.363703999999</v>
      </c>
      <c r="C76" s="119">
        <v>2.1486370236000002E-2</v>
      </c>
    </row>
    <row r="77" spans="1:3" x14ac:dyDescent="0.25">
      <c r="A77" s="2">
        <v>42767</v>
      </c>
      <c r="B77" s="15">
        <v>12842.68</v>
      </c>
      <c r="C77" s="119">
        <v>2.3614419999999997E-2</v>
      </c>
    </row>
    <row r="78" spans="1:3" x14ac:dyDescent="0.25">
      <c r="A78" s="2">
        <v>42795</v>
      </c>
      <c r="B78" s="15">
        <v>12876.06</v>
      </c>
      <c r="C78" s="119">
        <v>2.3876050000000003E-2</v>
      </c>
    </row>
    <row r="79" spans="1:3" x14ac:dyDescent="0.25">
      <c r="A79" s="2">
        <v>42826</v>
      </c>
      <c r="B79" s="15">
        <v>12926.46</v>
      </c>
      <c r="C79" s="119">
        <v>2.4429850000000003E-2</v>
      </c>
    </row>
    <row r="80" spans="1:3" x14ac:dyDescent="0.25">
      <c r="A80" s="2">
        <v>42856</v>
      </c>
      <c r="B80" s="15">
        <v>12963.78</v>
      </c>
      <c r="C80" s="119">
        <v>2.5047980000000001E-2</v>
      </c>
    </row>
    <row r="81" spans="1:3" x14ac:dyDescent="0.25">
      <c r="A81" s="2">
        <v>42887</v>
      </c>
      <c r="B81" s="15">
        <v>12998.97</v>
      </c>
      <c r="C81" s="119">
        <v>2.5438209999999999E-2</v>
      </c>
    </row>
    <row r="82" spans="1:3" x14ac:dyDescent="0.25">
      <c r="A82" s="2">
        <v>42917</v>
      </c>
      <c r="B82" s="15">
        <v>13029.12</v>
      </c>
      <c r="C82" s="119">
        <v>2.4478929999999999E-2</v>
      </c>
    </row>
    <row r="83" spans="1:3" x14ac:dyDescent="0.25">
      <c r="A83" s="2">
        <v>42948</v>
      </c>
      <c r="B83" s="15">
        <v>13062.21</v>
      </c>
      <c r="C83" s="119">
        <v>2.6378579999999999E-2</v>
      </c>
    </row>
    <row r="84" spans="1:3" x14ac:dyDescent="0.25">
      <c r="A84" s="2">
        <v>42979</v>
      </c>
      <c r="B84" s="15">
        <v>13095.33</v>
      </c>
      <c r="C84" s="119">
        <v>2.767348E-2</v>
      </c>
    </row>
    <row r="85" spans="1:3" x14ac:dyDescent="0.25">
      <c r="A85" s="2">
        <v>43009</v>
      </c>
      <c r="B85" s="15">
        <v>13113.14</v>
      </c>
      <c r="C85" s="119">
        <v>2.7015790000000001E-2</v>
      </c>
    </row>
    <row r="86" spans="1:3" x14ac:dyDescent="0.25">
      <c r="A86" s="2">
        <v>43040</v>
      </c>
      <c r="B86" s="15">
        <v>13157.87</v>
      </c>
      <c r="C86" s="119">
        <v>3.1043470000000004E-2</v>
      </c>
    </row>
    <row r="87" spans="1:3" x14ac:dyDescent="0.25">
      <c r="A87" s="2">
        <v>43070</v>
      </c>
      <c r="B87" s="15">
        <v>13214.15</v>
      </c>
      <c r="C87" s="119">
        <v>3.2316669999999999E-2</v>
      </c>
    </row>
    <row r="88" spans="1:3" x14ac:dyDescent="0.25">
      <c r="A88" s="2">
        <v>43101</v>
      </c>
      <c r="B88" s="15">
        <v>13309.76</v>
      </c>
      <c r="C88" s="119">
        <v>3.857841E-2</v>
      </c>
    </row>
    <row r="89" spans="1:3" x14ac:dyDescent="0.25">
      <c r="A89" s="2">
        <v>43132</v>
      </c>
      <c r="B89" s="15">
        <v>13368.33</v>
      </c>
      <c r="C89" s="119">
        <v>4.0930260000000003E-2</v>
      </c>
    </row>
    <row r="90" spans="1:3" x14ac:dyDescent="0.25">
      <c r="A90" s="2">
        <v>43160</v>
      </c>
      <c r="B90" s="15">
        <v>13417.63</v>
      </c>
      <c r="C90" s="119">
        <v>4.2060199999999999E-2</v>
      </c>
    </row>
    <row r="91" spans="1:3" x14ac:dyDescent="0.25">
      <c r="A91" s="2">
        <v>43191</v>
      </c>
      <c r="B91" s="15">
        <v>13447.52</v>
      </c>
      <c r="C91" s="119">
        <v>4.0309220000000007E-2</v>
      </c>
    </row>
    <row r="92" spans="1:3" x14ac:dyDescent="0.25">
      <c r="A92" s="2">
        <v>43221</v>
      </c>
      <c r="B92" s="15">
        <v>13485.88</v>
      </c>
      <c r="C92" s="119">
        <v>4.0273909999999996E-2</v>
      </c>
    </row>
    <row r="93" spans="1:3" x14ac:dyDescent="0.25">
      <c r="A93" s="2">
        <v>43252</v>
      </c>
      <c r="B93" s="15">
        <v>13522.59</v>
      </c>
      <c r="C93" s="119">
        <v>4.0281830000000005E-2</v>
      </c>
    </row>
    <row r="94" spans="1:3" x14ac:dyDescent="0.25">
      <c r="A94" s="2">
        <v>43282</v>
      </c>
      <c r="B94" s="15">
        <v>13555.99</v>
      </c>
      <c r="C94" s="119">
        <v>4.0437689999999998E-2</v>
      </c>
    </row>
    <row r="95" spans="1:3" x14ac:dyDescent="0.25">
      <c r="A95" s="2">
        <v>43313</v>
      </c>
      <c r="B95" s="15">
        <v>13590.6</v>
      </c>
      <c r="C95" s="119">
        <v>4.0452209999999995E-2</v>
      </c>
    </row>
    <row r="96" spans="1:3" x14ac:dyDescent="0.25">
      <c r="A96" s="2">
        <v>43344</v>
      </c>
      <c r="B96" s="15">
        <v>13624.79</v>
      </c>
      <c r="C96" s="119">
        <v>4.043099E-2</v>
      </c>
    </row>
    <row r="97" spans="1:3" x14ac:dyDescent="0.25">
      <c r="A97" s="2">
        <v>43374</v>
      </c>
      <c r="B97" s="15">
        <v>13653.17</v>
      </c>
      <c r="C97" s="119">
        <v>4.1182150000000001E-2</v>
      </c>
    </row>
    <row r="98" spans="1:3" x14ac:dyDescent="0.25">
      <c r="A98" s="2">
        <v>43405</v>
      </c>
      <c r="B98" s="15">
        <v>13690.55</v>
      </c>
      <c r="C98" s="119">
        <v>4.0483650000000003E-2</v>
      </c>
    </row>
    <row r="99" spans="1:3" x14ac:dyDescent="0.25">
      <c r="A99" s="84">
        <v>43435</v>
      </c>
      <c r="B99" s="95">
        <v>13731.53</v>
      </c>
      <c r="C99" s="121">
        <v>3.9153790000000001E-2</v>
      </c>
    </row>
    <row r="100" spans="1:3" x14ac:dyDescent="0.25">
      <c r="A100" t="s">
        <v>361</v>
      </c>
      <c r="B100" s="7"/>
      <c r="C100" s="7"/>
    </row>
    <row r="101" spans="1:3" x14ac:dyDescent="0.25">
      <c r="B101" s="7"/>
      <c r="C101" s="7"/>
    </row>
    <row r="102" spans="1:3" x14ac:dyDescent="0.25">
      <c r="A102" s="6"/>
      <c r="B102" s="6" t="s">
        <v>0</v>
      </c>
      <c r="C102" s="7"/>
    </row>
    <row r="103" spans="1:3" x14ac:dyDescent="0.25">
      <c r="A103" s="3">
        <v>49.5</v>
      </c>
      <c r="B103">
        <v>-1</v>
      </c>
      <c r="C103" s="7"/>
    </row>
    <row r="104" spans="1:3" x14ac:dyDescent="0.25">
      <c r="A104" s="3">
        <v>49.5</v>
      </c>
      <c r="B104">
        <v>1</v>
      </c>
      <c r="C104" s="7"/>
    </row>
  </sheetData>
  <hyperlinks>
    <hyperlink ref="A3" location="Contents!B4" display="Return to Contents"/>
  </hyperlinks>
  <pageMargins left="0.7" right="0.7" top="0.75" bottom="0.75" header="0.3" footer="0.3"/>
  <pageSetup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2:L38"/>
  <sheetViews>
    <sheetView zoomScaleNormal="100" workbookViewId="0"/>
  </sheetViews>
  <sheetFormatPr defaultRowHeight="12.5" x14ac:dyDescent="0.25"/>
  <cols>
    <col min="1" max="1" width="12.7265625" customWidth="1"/>
  </cols>
  <sheetData>
    <row r="2" spans="1:1" ht="15.5" x14ac:dyDescent="0.35">
      <c r="A2" s="63" t="s">
        <v>360</v>
      </c>
    </row>
    <row r="3" spans="1:1" x14ac:dyDescent="0.25">
      <c r="A3" s="29" t="s">
        <v>32</v>
      </c>
    </row>
    <row r="25" spans="1:6" ht="13" x14ac:dyDescent="0.3">
      <c r="B25" s="205" t="s">
        <v>67</v>
      </c>
      <c r="C25" s="205"/>
      <c r="D25" s="205"/>
      <c r="E25" s="205"/>
      <c r="F25" s="205"/>
    </row>
    <row r="26" spans="1:6" ht="13" x14ac:dyDescent="0.3">
      <c r="A26" s="24"/>
      <c r="B26" s="138">
        <v>2015</v>
      </c>
      <c r="C26" s="138">
        <v>2016</v>
      </c>
      <c r="D26" s="138">
        <v>2017</v>
      </c>
      <c r="E26" s="138">
        <v>2018</v>
      </c>
      <c r="F26" s="174" t="s">
        <v>398</v>
      </c>
    </row>
    <row r="27" spans="1:6" ht="13" x14ac:dyDescent="0.3">
      <c r="A27" s="25" t="s">
        <v>177</v>
      </c>
      <c r="B27" s="33">
        <v>53.356033363999998</v>
      </c>
      <c r="C27" s="33">
        <v>42.665723094999997</v>
      </c>
      <c r="D27" s="33">
        <v>42.886724031</v>
      </c>
      <c r="E27" s="33">
        <v>39.891996532999997</v>
      </c>
      <c r="F27" s="37">
        <v>39.470820000000003</v>
      </c>
    </row>
    <row r="28" spans="1:6" ht="13" x14ac:dyDescent="0.3">
      <c r="A28" s="25" t="s">
        <v>178</v>
      </c>
      <c r="B28" s="33">
        <v>125.9657717</v>
      </c>
      <c r="C28" s="33">
        <v>97.464444354999998</v>
      </c>
      <c r="D28" s="33">
        <v>126.32850126</v>
      </c>
      <c r="E28" s="33">
        <v>126.74356014999999</v>
      </c>
      <c r="F28" s="37">
        <v>115.6249</v>
      </c>
    </row>
    <row r="29" spans="1:6" ht="13" x14ac:dyDescent="0.3">
      <c r="A29" s="25" t="s">
        <v>179</v>
      </c>
      <c r="B29" s="33">
        <v>255.16354622</v>
      </c>
      <c r="C29" s="33">
        <v>270.31827881999999</v>
      </c>
      <c r="D29" s="33">
        <v>247.66019671999999</v>
      </c>
      <c r="E29" s="33">
        <v>248.12415813999999</v>
      </c>
      <c r="F29" s="37">
        <v>250.42339999999999</v>
      </c>
    </row>
    <row r="30" spans="1:6" ht="13" x14ac:dyDescent="0.3">
      <c r="A30" s="25" t="s">
        <v>180</v>
      </c>
      <c r="B30" s="33">
        <v>336.01668622</v>
      </c>
      <c r="C30" s="33">
        <v>383.58931858</v>
      </c>
      <c r="D30" s="33">
        <v>357.12762593999997</v>
      </c>
      <c r="E30" s="33">
        <v>357.56511886999999</v>
      </c>
      <c r="F30" s="37">
        <v>346.50330000000002</v>
      </c>
    </row>
    <row r="31" spans="1:6" ht="13" x14ac:dyDescent="0.3">
      <c r="A31" s="25" t="s">
        <v>181</v>
      </c>
      <c r="B31" s="33">
        <v>315.52240819000002</v>
      </c>
      <c r="C31" s="33">
        <v>361.71782325999999</v>
      </c>
      <c r="D31" s="33">
        <v>331.88751832999998</v>
      </c>
      <c r="E31" s="33">
        <v>332.36211229000003</v>
      </c>
      <c r="F31" s="37">
        <v>323.428</v>
      </c>
    </row>
    <row r="32" spans="1:6" ht="13" x14ac:dyDescent="0.3">
      <c r="A32" s="25" t="s">
        <v>182</v>
      </c>
      <c r="B32" s="33">
        <v>223.37339832999999</v>
      </c>
      <c r="C32" s="33">
        <v>220.16345195</v>
      </c>
      <c r="D32" s="33">
        <v>182.98378316</v>
      </c>
      <c r="E32" s="33">
        <v>183.49430365000001</v>
      </c>
      <c r="F32" s="37">
        <v>187.47909999999999</v>
      </c>
    </row>
    <row r="33" spans="1:12" ht="13" x14ac:dyDescent="0.3">
      <c r="A33" s="24" t="s">
        <v>60</v>
      </c>
      <c r="B33" s="95">
        <f>+SUM(B27:B32)</f>
        <v>1309.3978440239998</v>
      </c>
      <c r="C33" s="95">
        <f>+SUM(C27:C32)</f>
        <v>1375.91904006</v>
      </c>
      <c r="D33" s="95">
        <f>+SUM(D27:D32)</f>
        <v>1288.8743494409998</v>
      </c>
      <c r="E33" s="95">
        <f>+SUM(E27:E32)</f>
        <v>1288.1812496329999</v>
      </c>
      <c r="F33" s="99">
        <f>+SUM(F27:F32)</f>
        <v>1262.9295200000001</v>
      </c>
    </row>
    <row r="34" spans="1:12" x14ac:dyDescent="0.25">
      <c r="A34" t="s">
        <v>361</v>
      </c>
    </row>
    <row r="35" spans="1:12" ht="12.75" customHeight="1" x14ac:dyDescent="0.25">
      <c r="A35" s="225" t="s">
        <v>399</v>
      </c>
      <c r="B35" s="225"/>
      <c r="C35" s="225"/>
      <c r="D35" s="225"/>
      <c r="E35" s="225"/>
      <c r="F35" s="225"/>
      <c r="G35" s="225"/>
      <c r="H35" s="225"/>
      <c r="I35" s="225"/>
      <c r="J35" s="225"/>
      <c r="K35" s="225"/>
      <c r="L35" s="185"/>
    </row>
    <row r="36" spans="1:12" x14ac:dyDescent="0.25">
      <c r="A36" s="225"/>
      <c r="B36" s="225"/>
      <c r="C36" s="225"/>
      <c r="D36" s="225"/>
      <c r="E36" s="225"/>
      <c r="F36" s="225"/>
      <c r="G36" s="225"/>
      <c r="H36" s="225"/>
      <c r="I36" s="225"/>
      <c r="J36" s="225"/>
      <c r="K36" s="225"/>
      <c r="L36" s="185"/>
    </row>
    <row r="37" spans="1:12" x14ac:dyDescent="0.25">
      <c r="A37" s="40" t="s">
        <v>299</v>
      </c>
    </row>
    <row r="38" spans="1:12" x14ac:dyDescent="0.25">
      <c r="A38" s="161" t="s">
        <v>293</v>
      </c>
      <c r="B38" s="226" t="s">
        <v>294</v>
      </c>
      <c r="C38" s="226"/>
      <c r="D38" s="226"/>
      <c r="E38" s="226"/>
      <c r="F38" s="226"/>
      <c r="G38" s="160" t="s">
        <v>295</v>
      </c>
    </row>
  </sheetData>
  <mergeCells count="3">
    <mergeCell ref="B25:F25"/>
    <mergeCell ref="A35:K36"/>
    <mergeCell ref="B38:F38"/>
  </mergeCells>
  <hyperlinks>
    <hyperlink ref="A3" location="Contents!B4" display="Return to Contents"/>
    <hyperlink ref="B38" r:id="rId1"/>
  </hyperlinks>
  <pageMargins left="0.7" right="0.7" top="0.75" bottom="0.75" header="0.3" footer="0.3"/>
  <pageSetup orientation="landscape" r:id="rId2"/>
  <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2:L38"/>
  <sheetViews>
    <sheetView zoomScaleNormal="100" workbookViewId="0"/>
  </sheetViews>
  <sheetFormatPr defaultRowHeight="12.5" x14ac:dyDescent="0.25"/>
  <cols>
    <col min="1" max="1" width="12.7265625" customWidth="1"/>
  </cols>
  <sheetData>
    <row r="2" spans="1:1" ht="15.5" x14ac:dyDescent="0.35">
      <c r="A2" s="63" t="s">
        <v>360</v>
      </c>
    </row>
    <row r="3" spans="1:1" x14ac:dyDescent="0.25">
      <c r="A3" s="29" t="s">
        <v>32</v>
      </c>
    </row>
    <row r="25" spans="1:6" ht="13" x14ac:dyDescent="0.3">
      <c r="B25" s="205" t="s">
        <v>68</v>
      </c>
      <c r="C25" s="205"/>
      <c r="D25" s="205"/>
      <c r="E25" s="205"/>
      <c r="F25" s="205"/>
    </row>
    <row r="26" spans="1:6" ht="13" x14ac:dyDescent="0.3">
      <c r="A26" s="24"/>
      <c r="B26" s="137" t="s">
        <v>400</v>
      </c>
      <c r="C26" s="137" t="s">
        <v>401</v>
      </c>
      <c r="D26" s="137" t="s">
        <v>402</v>
      </c>
      <c r="E26" s="137" t="s">
        <v>403</v>
      </c>
      <c r="F26" s="174" t="s">
        <v>404</v>
      </c>
    </row>
    <row r="27" spans="1:6" ht="13" x14ac:dyDescent="0.3">
      <c r="A27" s="25" t="s">
        <v>183</v>
      </c>
      <c r="B27" s="33">
        <v>220.44996631999999</v>
      </c>
      <c r="C27" s="33">
        <v>226.95825633000001</v>
      </c>
      <c r="D27" s="33">
        <v>197.05462768999999</v>
      </c>
      <c r="E27" s="33">
        <v>243.15411477999999</v>
      </c>
      <c r="F27" s="37">
        <v>256.94560739000002</v>
      </c>
    </row>
    <row r="28" spans="1:6" ht="13" x14ac:dyDescent="0.3">
      <c r="A28" s="25" t="s">
        <v>184</v>
      </c>
      <c r="B28" s="33">
        <v>613.95444473999999</v>
      </c>
      <c r="C28" s="33">
        <v>445.21883613</v>
      </c>
      <c r="D28" s="33">
        <v>417.05579720999998</v>
      </c>
      <c r="E28" s="33">
        <v>485.11934280999998</v>
      </c>
      <c r="F28" s="37">
        <v>514.82145361000005</v>
      </c>
    </row>
    <row r="29" spans="1:6" ht="13" x14ac:dyDescent="0.3">
      <c r="A29" s="25" t="s">
        <v>185</v>
      </c>
      <c r="B29" s="33">
        <v>705.22987746000001</v>
      </c>
      <c r="C29" s="33">
        <v>581.17146408999997</v>
      </c>
      <c r="D29" s="33">
        <v>782.66832546000001</v>
      </c>
      <c r="E29" s="33">
        <v>767.01030118000006</v>
      </c>
      <c r="F29" s="37">
        <v>762.39734824000004</v>
      </c>
    </row>
    <row r="30" spans="1:6" ht="13" x14ac:dyDescent="0.3">
      <c r="A30" s="25" t="s">
        <v>186</v>
      </c>
      <c r="B30" s="33">
        <v>889.91030916</v>
      </c>
      <c r="C30" s="33">
        <v>870.11669567000001</v>
      </c>
      <c r="D30" s="33">
        <v>744.49828066999999</v>
      </c>
      <c r="E30" s="33">
        <v>844.34603315000004</v>
      </c>
      <c r="F30" s="37">
        <v>887.55268064999996</v>
      </c>
    </row>
    <row r="31" spans="1:6" ht="13" x14ac:dyDescent="0.3">
      <c r="A31" s="25" t="s">
        <v>187</v>
      </c>
      <c r="B31" s="33">
        <v>866.62847237999995</v>
      </c>
      <c r="C31" s="33">
        <v>627.91217326000003</v>
      </c>
      <c r="D31" s="33">
        <v>685.60789922000004</v>
      </c>
      <c r="E31" s="33">
        <v>682.85366234000003</v>
      </c>
      <c r="F31" s="37">
        <v>746.69470000000001</v>
      </c>
    </row>
    <row r="32" spans="1:6" ht="13" x14ac:dyDescent="0.3">
      <c r="A32" s="25" t="s">
        <v>188</v>
      </c>
      <c r="B32" s="33">
        <v>583.53791102000002</v>
      </c>
      <c r="C32" s="33">
        <v>449.17779856999999</v>
      </c>
      <c r="D32" s="33">
        <v>551.82551949000003</v>
      </c>
      <c r="E32" s="33">
        <v>556.64282671000001</v>
      </c>
      <c r="F32" s="37">
        <v>557.49990000000003</v>
      </c>
    </row>
    <row r="33" spans="1:12" ht="13" x14ac:dyDescent="0.3">
      <c r="A33" s="24" t="s">
        <v>59</v>
      </c>
      <c r="B33" s="95">
        <f>+SUM(B27:B32)</f>
        <v>3879.7109810800002</v>
      </c>
      <c r="C33" s="95">
        <f>+SUM(C27:C32)</f>
        <v>3200.5552240500001</v>
      </c>
      <c r="D33" s="95">
        <f>+SUM(D27:D32)</f>
        <v>3378.7104497400005</v>
      </c>
      <c r="E33" s="95">
        <f>+SUM(E27:E32)</f>
        <v>3579.1262809700002</v>
      </c>
      <c r="F33" s="99">
        <f>+SUM(F27:F32)</f>
        <v>3725.9116898900002</v>
      </c>
    </row>
    <row r="34" spans="1:12" x14ac:dyDescent="0.25">
      <c r="A34" t="s">
        <v>361</v>
      </c>
    </row>
    <row r="35" spans="1:12" ht="12.75" customHeight="1" x14ac:dyDescent="0.25">
      <c r="A35" s="225" t="s">
        <v>405</v>
      </c>
      <c r="B35" s="225"/>
      <c r="C35" s="225"/>
      <c r="D35" s="225"/>
      <c r="E35" s="225"/>
      <c r="F35" s="225"/>
      <c r="G35" s="225"/>
      <c r="H35" s="225"/>
      <c r="I35" s="225"/>
      <c r="J35" s="225"/>
      <c r="K35" s="225"/>
      <c r="L35" s="185"/>
    </row>
    <row r="36" spans="1:12" x14ac:dyDescent="0.25">
      <c r="A36" s="225"/>
      <c r="B36" s="225"/>
      <c r="C36" s="225"/>
      <c r="D36" s="225"/>
      <c r="E36" s="225"/>
      <c r="F36" s="225"/>
      <c r="G36" s="225"/>
      <c r="H36" s="225"/>
      <c r="I36" s="225"/>
      <c r="J36" s="225"/>
      <c r="K36" s="225"/>
      <c r="L36" s="185"/>
    </row>
    <row r="37" spans="1:12" x14ac:dyDescent="0.25">
      <c r="A37" s="40" t="s">
        <v>299</v>
      </c>
    </row>
    <row r="38" spans="1:12" x14ac:dyDescent="0.25">
      <c r="A38" s="161" t="s">
        <v>293</v>
      </c>
      <c r="B38" s="226" t="s">
        <v>294</v>
      </c>
      <c r="C38" s="226"/>
      <c r="D38" s="226"/>
      <c r="E38" s="226"/>
      <c r="F38" s="226"/>
      <c r="G38" s="160" t="s">
        <v>295</v>
      </c>
    </row>
  </sheetData>
  <mergeCells count="3">
    <mergeCell ref="B25:F25"/>
    <mergeCell ref="A35:K36"/>
    <mergeCell ref="B38:F38"/>
  </mergeCells>
  <hyperlinks>
    <hyperlink ref="A3" location="Contents!B4" display="Return to Contents"/>
    <hyperlink ref="B38" r:id="rId1"/>
  </hyperlinks>
  <pageMargins left="0.7" right="0.7" top="0.75" bottom="0.75" header="0.3" footer="0.3"/>
  <pageSetup orientation="landscape" r:id="rId2"/>
  <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2:D77"/>
  <sheetViews>
    <sheetView zoomScaleNormal="100" workbookViewId="0"/>
  </sheetViews>
  <sheetFormatPr defaultRowHeight="12.5" x14ac:dyDescent="0.25"/>
  <sheetData>
    <row r="2" spans="1:1" ht="15.5" x14ac:dyDescent="0.35">
      <c r="A2" s="63" t="s">
        <v>360</v>
      </c>
    </row>
    <row r="3" spans="1:1" x14ac:dyDescent="0.25">
      <c r="A3" s="29" t="s">
        <v>32</v>
      </c>
    </row>
    <row r="25" spans="1:4" x14ac:dyDescent="0.25">
      <c r="A25" s="12" t="s">
        <v>211</v>
      </c>
      <c r="B25" s="12" t="s">
        <v>213</v>
      </c>
      <c r="C25" s="12"/>
      <c r="D25" s="12" t="s">
        <v>212</v>
      </c>
    </row>
    <row r="26" spans="1:4" x14ac:dyDescent="0.25">
      <c r="A26" t="s">
        <v>214</v>
      </c>
      <c r="B26" t="s">
        <v>216</v>
      </c>
      <c r="C26" s="19"/>
      <c r="D26" t="s">
        <v>215</v>
      </c>
    </row>
    <row r="27" spans="1:4" x14ac:dyDescent="0.25">
      <c r="A27" s="19" t="s">
        <v>217</v>
      </c>
      <c r="B27" s="19" t="s">
        <v>219</v>
      </c>
      <c r="D27" s="19" t="s">
        <v>218</v>
      </c>
    </row>
    <row r="28" spans="1:4" x14ac:dyDescent="0.25">
      <c r="A28" t="s">
        <v>220</v>
      </c>
      <c r="B28" t="s">
        <v>221</v>
      </c>
      <c r="D28" t="s">
        <v>218</v>
      </c>
    </row>
    <row r="29" spans="1:4" x14ac:dyDescent="0.25">
      <c r="A29" t="s">
        <v>222</v>
      </c>
      <c r="B29" t="s">
        <v>223</v>
      </c>
      <c r="D29" t="s">
        <v>215</v>
      </c>
    </row>
    <row r="30" spans="1:4" x14ac:dyDescent="0.25">
      <c r="A30" t="s">
        <v>224</v>
      </c>
      <c r="B30" t="s">
        <v>216</v>
      </c>
      <c r="D30" t="s">
        <v>215</v>
      </c>
    </row>
    <row r="31" spans="1:4" x14ac:dyDescent="0.25">
      <c r="A31" t="s">
        <v>225</v>
      </c>
      <c r="B31" t="s">
        <v>223</v>
      </c>
      <c r="D31" t="s">
        <v>215</v>
      </c>
    </row>
    <row r="32" spans="1:4" x14ac:dyDescent="0.25">
      <c r="A32" t="s">
        <v>226</v>
      </c>
      <c r="B32" t="s">
        <v>228</v>
      </c>
      <c r="D32" t="s">
        <v>227</v>
      </c>
    </row>
    <row r="33" spans="1:4" x14ac:dyDescent="0.25">
      <c r="A33" t="s">
        <v>229</v>
      </c>
      <c r="B33" t="s">
        <v>230</v>
      </c>
      <c r="D33" t="s">
        <v>218</v>
      </c>
    </row>
    <row r="34" spans="1:4" x14ac:dyDescent="0.25">
      <c r="A34" t="s">
        <v>231</v>
      </c>
      <c r="B34" t="s">
        <v>230</v>
      </c>
      <c r="D34" t="s">
        <v>218</v>
      </c>
    </row>
    <row r="35" spans="1:4" x14ac:dyDescent="0.25">
      <c r="A35" t="s">
        <v>232</v>
      </c>
      <c r="B35" t="s">
        <v>230</v>
      </c>
      <c r="D35" t="s">
        <v>218</v>
      </c>
    </row>
    <row r="36" spans="1:4" x14ac:dyDescent="0.25">
      <c r="A36" t="s">
        <v>233</v>
      </c>
      <c r="B36" t="s">
        <v>230</v>
      </c>
      <c r="D36" t="s">
        <v>218</v>
      </c>
    </row>
    <row r="37" spans="1:4" x14ac:dyDescent="0.25">
      <c r="A37" t="s">
        <v>234</v>
      </c>
      <c r="B37" t="s">
        <v>216</v>
      </c>
      <c r="D37" t="s">
        <v>215</v>
      </c>
    </row>
    <row r="38" spans="1:4" x14ac:dyDescent="0.25">
      <c r="A38" t="s">
        <v>235</v>
      </c>
      <c r="B38" t="s">
        <v>237</v>
      </c>
      <c r="D38" t="s">
        <v>236</v>
      </c>
    </row>
    <row r="39" spans="1:4" x14ac:dyDescent="0.25">
      <c r="A39" t="s">
        <v>238</v>
      </c>
      <c r="B39" t="s">
        <v>223</v>
      </c>
      <c r="D39" t="s">
        <v>215</v>
      </c>
    </row>
    <row r="40" spans="1:4" x14ac:dyDescent="0.25">
      <c r="A40" t="s">
        <v>239</v>
      </c>
      <c r="B40" t="s">
        <v>240</v>
      </c>
      <c r="D40" t="s">
        <v>236</v>
      </c>
    </row>
    <row r="41" spans="1:4" x14ac:dyDescent="0.25">
      <c r="A41" t="s">
        <v>241</v>
      </c>
      <c r="B41" t="s">
        <v>240</v>
      </c>
      <c r="D41" t="s">
        <v>236</v>
      </c>
    </row>
    <row r="42" spans="1:4" x14ac:dyDescent="0.25">
      <c r="A42" t="s">
        <v>242</v>
      </c>
      <c r="B42" t="s">
        <v>237</v>
      </c>
      <c r="D42" t="s">
        <v>236</v>
      </c>
    </row>
    <row r="43" spans="1:4" x14ac:dyDescent="0.25">
      <c r="A43" t="s">
        <v>243</v>
      </c>
      <c r="B43" t="s">
        <v>219</v>
      </c>
      <c r="D43" t="s">
        <v>218</v>
      </c>
    </row>
    <row r="44" spans="1:4" x14ac:dyDescent="0.25">
      <c r="A44" t="s">
        <v>244</v>
      </c>
      <c r="B44" t="s">
        <v>221</v>
      </c>
      <c r="D44" t="s">
        <v>218</v>
      </c>
    </row>
    <row r="45" spans="1:4" x14ac:dyDescent="0.25">
      <c r="A45" t="s">
        <v>245</v>
      </c>
      <c r="B45" t="s">
        <v>228</v>
      </c>
      <c r="D45" t="s">
        <v>227</v>
      </c>
    </row>
    <row r="46" spans="1:4" x14ac:dyDescent="0.25">
      <c r="A46" t="s">
        <v>246</v>
      </c>
      <c r="B46" t="s">
        <v>230</v>
      </c>
      <c r="D46" t="s">
        <v>218</v>
      </c>
    </row>
    <row r="47" spans="1:4" x14ac:dyDescent="0.25">
      <c r="A47" t="s">
        <v>247</v>
      </c>
      <c r="B47" t="s">
        <v>228</v>
      </c>
      <c r="D47" t="s">
        <v>227</v>
      </c>
    </row>
    <row r="48" spans="1:4" x14ac:dyDescent="0.25">
      <c r="A48" t="s">
        <v>248</v>
      </c>
      <c r="B48" t="s">
        <v>240</v>
      </c>
      <c r="D48" t="s">
        <v>236</v>
      </c>
    </row>
    <row r="49" spans="1:4" x14ac:dyDescent="0.25">
      <c r="A49" t="s">
        <v>249</v>
      </c>
      <c r="B49" t="s">
        <v>237</v>
      </c>
      <c r="D49" t="s">
        <v>236</v>
      </c>
    </row>
    <row r="50" spans="1:4" x14ac:dyDescent="0.25">
      <c r="A50" t="s">
        <v>250</v>
      </c>
      <c r="B50" t="s">
        <v>237</v>
      </c>
      <c r="D50" t="s">
        <v>236</v>
      </c>
    </row>
    <row r="51" spans="1:4" x14ac:dyDescent="0.25">
      <c r="A51" t="s">
        <v>251</v>
      </c>
      <c r="B51" t="s">
        <v>219</v>
      </c>
      <c r="D51" t="s">
        <v>218</v>
      </c>
    </row>
    <row r="52" spans="1:4" x14ac:dyDescent="0.25">
      <c r="A52" t="s">
        <v>252</v>
      </c>
      <c r="B52" t="s">
        <v>223</v>
      </c>
      <c r="D52" t="s">
        <v>215</v>
      </c>
    </row>
    <row r="53" spans="1:4" x14ac:dyDescent="0.25">
      <c r="A53" t="s">
        <v>253</v>
      </c>
      <c r="B53" t="s">
        <v>230</v>
      </c>
      <c r="D53" t="s">
        <v>218</v>
      </c>
    </row>
    <row r="54" spans="1:4" x14ac:dyDescent="0.25">
      <c r="A54" t="s">
        <v>254</v>
      </c>
      <c r="B54" t="s">
        <v>237</v>
      </c>
      <c r="D54" t="s">
        <v>236</v>
      </c>
    </row>
    <row r="55" spans="1:4" x14ac:dyDescent="0.25">
      <c r="A55" t="s">
        <v>255</v>
      </c>
      <c r="B55" t="s">
        <v>237</v>
      </c>
      <c r="D55" t="s">
        <v>236</v>
      </c>
    </row>
    <row r="56" spans="1:4" x14ac:dyDescent="0.25">
      <c r="A56" t="s">
        <v>256</v>
      </c>
      <c r="B56" t="s">
        <v>228</v>
      </c>
      <c r="D56" t="s">
        <v>227</v>
      </c>
    </row>
    <row r="57" spans="1:4" x14ac:dyDescent="0.25">
      <c r="A57" t="s">
        <v>257</v>
      </c>
      <c r="B57" t="s">
        <v>258</v>
      </c>
      <c r="D57" t="s">
        <v>227</v>
      </c>
    </row>
    <row r="58" spans="1:4" x14ac:dyDescent="0.25">
      <c r="A58" t="s">
        <v>259</v>
      </c>
      <c r="B58" t="s">
        <v>223</v>
      </c>
      <c r="D58" t="s">
        <v>215</v>
      </c>
    </row>
    <row r="59" spans="1:4" x14ac:dyDescent="0.25">
      <c r="A59" t="s">
        <v>260</v>
      </c>
      <c r="B59" t="s">
        <v>223</v>
      </c>
      <c r="D59" t="s">
        <v>215</v>
      </c>
    </row>
    <row r="60" spans="1:4" x14ac:dyDescent="0.25">
      <c r="A60" t="s">
        <v>261</v>
      </c>
      <c r="B60" t="s">
        <v>258</v>
      </c>
      <c r="D60" t="s">
        <v>227</v>
      </c>
    </row>
    <row r="61" spans="1:4" x14ac:dyDescent="0.25">
      <c r="A61" t="s">
        <v>262</v>
      </c>
      <c r="B61" t="s">
        <v>240</v>
      </c>
      <c r="D61" t="s">
        <v>236</v>
      </c>
    </row>
    <row r="62" spans="1:4" x14ac:dyDescent="0.25">
      <c r="A62" t="s">
        <v>263</v>
      </c>
      <c r="B62" t="s">
        <v>221</v>
      </c>
      <c r="D62" t="s">
        <v>218</v>
      </c>
    </row>
    <row r="63" spans="1:4" x14ac:dyDescent="0.25">
      <c r="A63" t="s">
        <v>264</v>
      </c>
      <c r="B63" t="s">
        <v>216</v>
      </c>
      <c r="D63" t="s">
        <v>215</v>
      </c>
    </row>
    <row r="64" spans="1:4" x14ac:dyDescent="0.25">
      <c r="A64" t="s">
        <v>265</v>
      </c>
      <c r="B64" t="s">
        <v>258</v>
      </c>
      <c r="D64" t="s">
        <v>227</v>
      </c>
    </row>
    <row r="65" spans="1:4" x14ac:dyDescent="0.25">
      <c r="A65" t="s">
        <v>266</v>
      </c>
      <c r="B65" t="s">
        <v>228</v>
      </c>
      <c r="D65" t="s">
        <v>227</v>
      </c>
    </row>
    <row r="66" spans="1:4" x14ac:dyDescent="0.25">
      <c r="A66" t="s">
        <v>267</v>
      </c>
      <c r="B66" t="s">
        <v>230</v>
      </c>
      <c r="D66" t="s">
        <v>218</v>
      </c>
    </row>
    <row r="67" spans="1:4" x14ac:dyDescent="0.25">
      <c r="A67" t="s">
        <v>268</v>
      </c>
      <c r="B67" t="s">
        <v>237</v>
      </c>
      <c r="D67" t="s">
        <v>236</v>
      </c>
    </row>
    <row r="68" spans="1:4" x14ac:dyDescent="0.25">
      <c r="A68" t="s">
        <v>269</v>
      </c>
      <c r="B68" t="s">
        <v>219</v>
      </c>
      <c r="D68" t="s">
        <v>218</v>
      </c>
    </row>
    <row r="69" spans="1:4" x14ac:dyDescent="0.25">
      <c r="A69" t="s">
        <v>270</v>
      </c>
      <c r="B69" t="s">
        <v>221</v>
      </c>
      <c r="D69" t="s">
        <v>218</v>
      </c>
    </row>
    <row r="70" spans="1:4" x14ac:dyDescent="0.25">
      <c r="A70" t="s">
        <v>271</v>
      </c>
      <c r="B70" t="s">
        <v>223</v>
      </c>
      <c r="D70" t="s">
        <v>215</v>
      </c>
    </row>
    <row r="71" spans="1:4" x14ac:dyDescent="0.25">
      <c r="A71" t="s">
        <v>272</v>
      </c>
      <c r="B71" t="s">
        <v>230</v>
      </c>
      <c r="D71" t="s">
        <v>218</v>
      </c>
    </row>
    <row r="72" spans="1:4" x14ac:dyDescent="0.25">
      <c r="A72" t="s">
        <v>273</v>
      </c>
      <c r="B72" t="s">
        <v>228</v>
      </c>
      <c r="D72" t="s">
        <v>227</v>
      </c>
    </row>
    <row r="73" spans="1:4" x14ac:dyDescent="0.25">
      <c r="A73" t="s">
        <v>274</v>
      </c>
      <c r="B73" t="s">
        <v>216</v>
      </c>
      <c r="D73" t="s">
        <v>215</v>
      </c>
    </row>
    <row r="74" spans="1:4" x14ac:dyDescent="0.25">
      <c r="A74" t="s">
        <v>275</v>
      </c>
      <c r="B74" t="s">
        <v>240</v>
      </c>
      <c r="D74" t="s">
        <v>236</v>
      </c>
    </row>
    <row r="75" spans="1:4" x14ac:dyDescent="0.25">
      <c r="A75" t="s">
        <v>276</v>
      </c>
      <c r="B75" t="s">
        <v>230</v>
      </c>
      <c r="D75" t="s">
        <v>218</v>
      </c>
    </row>
    <row r="76" spans="1:4" x14ac:dyDescent="0.25">
      <c r="A76" s="12" t="s">
        <v>277</v>
      </c>
      <c r="B76" s="12" t="s">
        <v>223</v>
      </c>
      <c r="C76" s="12"/>
      <c r="D76" s="12" t="s">
        <v>215</v>
      </c>
    </row>
    <row r="77" spans="1:4" x14ac:dyDescent="0.25">
      <c r="A77" t="s">
        <v>361</v>
      </c>
    </row>
  </sheetData>
  <hyperlinks>
    <hyperlink ref="A3" location="Contents!B4" display="Return to Contents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2:J105"/>
  <sheetViews>
    <sheetView workbookViewId="0"/>
  </sheetViews>
  <sheetFormatPr defaultRowHeight="12.5" x14ac:dyDescent="0.25"/>
  <cols>
    <col min="1" max="1" width="9.1796875" style="2"/>
    <col min="2" max="4" width="9.1796875" style="7"/>
  </cols>
  <sheetData>
    <row r="2" spans="1:7" ht="15.5" x14ac:dyDescent="0.35">
      <c r="A2" s="63" t="s">
        <v>360</v>
      </c>
      <c r="G2" s="1"/>
    </row>
    <row r="3" spans="1:7" x14ac:dyDescent="0.25">
      <c r="A3" s="29" t="s">
        <v>32</v>
      </c>
    </row>
    <row r="25" spans="1:10" x14ac:dyDescent="0.25">
      <c r="B25" s="7" t="s">
        <v>85</v>
      </c>
      <c r="F25" s="126"/>
      <c r="G25" s="126"/>
      <c r="H25" s="126"/>
      <c r="I25" s="126"/>
      <c r="J25" s="126"/>
    </row>
    <row r="26" spans="1:10" x14ac:dyDescent="0.25">
      <c r="B26" s="44"/>
      <c r="C26" s="44" t="s">
        <v>56</v>
      </c>
      <c r="D26"/>
      <c r="E26" s="101" t="s">
        <v>8</v>
      </c>
      <c r="F26" s="126"/>
      <c r="G26" s="126"/>
      <c r="H26" s="126"/>
      <c r="I26" s="126"/>
      <c r="J26" s="126"/>
    </row>
    <row r="27" spans="1:10" x14ac:dyDescent="0.25">
      <c r="A27" s="5" t="s">
        <v>2</v>
      </c>
      <c r="B27" s="45" t="s">
        <v>19</v>
      </c>
      <c r="C27" s="45" t="s">
        <v>57</v>
      </c>
      <c r="D27"/>
      <c r="E27" s="102" t="s">
        <v>104</v>
      </c>
      <c r="F27" s="126"/>
      <c r="G27" s="126"/>
      <c r="H27" s="126"/>
      <c r="I27" s="126"/>
      <c r="J27" s="126"/>
    </row>
    <row r="28" spans="1:10" x14ac:dyDescent="0.25">
      <c r="A28" s="2">
        <v>41275</v>
      </c>
      <c r="B28" s="7">
        <v>3.9085000000000001</v>
      </c>
      <c r="C28" s="7">
        <v>2.3995238095238096</v>
      </c>
      <c r="D28"/>
      <c r="E28" s="103">
        <f>B28-C28</f>
        <v>1.5089761904761905</v>
      </c>
      <c r="F28" s="10"/>
      <c r="G28" s="2"/>
    </row>
    <row r="29" spans="1:10" x14ac:dyDescent="0.25">
      <c r="A29" s="2">
        <v>41306</v>
      </c>
      <c r="B29" s="7">
        <v>4.1105</v>
      </c>
      <c r="C29" s="7">
        <v>2.4154761904761903</v>
      </c>
      <c r="D29"/>
      <c r="E29" s="104">
        <f t="shared" ref="E29:E92" si="0">B29-C29</f>
        <v>1.6950238095238097</v>
      </c>
    </row>
    <row r="30" spans="1:10" x14ac:dyDescent="0.25">
      <c r="A30" s="2">
        <v>41334</v>
      </c>
      <c r="B30" s="7">
        <v>4.0677500000000002</v>
      </c>
      <c r="C30" s="7">
        <v>2.4102380952380953</v>
      </c>
      <c r="D30"/>
      <c r="E30" s="104">
        <f t="shared" si="0"/>
        <v>1.6575119047619049</v>
      </c>
    </row>
    <row r="31" spans="1:10" x14ac:dyDescent="0.25">
      <c r="A31" s="2">
        <v>41365</v>
      </c>
      <c r="B31" s="7">
        <v>3.93</v>
      </c>
      <c r="C31" s="7">
        <v>2.3690476190476191</v>
      </c>
      <c r="D31"/>
      <c r="E31" s="104">
        <f t="shared" si="0"/>
        <v>1.5609523809523811</v>
      </c>
    </row>
    <row r="32" spans="1:10" x14ac:dyDescent="0.25">
      <c r="A32" s="2">
        <v>41395</v>
      </c>
      <c r="B32" s="7">
        <v>3.87025</v>
      </c>
      <c r="C32" s="7">
        <v>2.3849999999999998</v>
      </c>
      <c r="D32"/>
      <c r="E32" s="104">
        <f t="shared" si="0"/>
        <v>1.4852500000000002</v>
      </c>
    </row>
    <row r="33" spans="1:5" x14ac:dyDescent="0.25">
      <c r="A33" s="2">
        <v>41426</v>
      </c>
      <c r="B33" s="7">
        <v>3.8492500000000001</v>
      </c>
      <c r="C33" s="7">
        <v>2.3492857142857142</v>
      </c>
      <c r="D33"/>
      <c r="E33" s="104">
        <f t="shared" si="0"/>
        <v>1.4999642857142859</v>
      </c>
    </row>
    <row r="34" spans="1:5" x14ac:dyDescent="0.25">
      <c r="A34" s="2">
        <v>41456</v>
      </c>
      <c r="B34" s="7">
        <v>3.8660000000000001</v>
      </c>
      <c r="C34" s="7">
        <v>2.4726190476190477</v>
      </c>
      <c r="D34"/>
      <c r="E34" s="104">
        <f t="shared" si="0"/>
        <v>1.3933809523809524</v>
      </c>
    </row>
    <row r="35" spans="1:5" x14ac:dyDescent="0.25">
      <c r="A35" s="2">
        <v>41487</v>
      </c>
      <c r="B35" s="7">
        <v>3.9045000000000001</v>
      </c>
      <c r="C35" s="7">
        <v>2.5285714285714285</v>
      </c>
      <c r="D35"/>
      <c r="E35" s="104">
        <f t="shared" si="0"/>
        <v>1.3759285714285716</v>
      </c>
    </row>
    <row r="36" spans="1:5" x14ac:dyDescent="0.25">
      <c r="A36" s="2">
        <v>41518</v>
      </c>
      <c r="B36" s="7">
        <v>3.9607999999999999</v>
      </c>
      <c r="C36" s="7">
        <v>2.5166666666666666</v>
      </c>
      <c r="D36"/>
      <c r="E36" s="104">
        <f t="shared" si="0"/>
        <v>1.4441333333333333</v>
      </c>
    </row>
    <row r="37" spans="1:5" x14ac:dyDescent="0.25">
      <c r="A37" s="2">
        <v>41548</v>
      </c>
      <c r="B37" s="7">
        <v>3.8847500000000004</v>
      </c>
      <c r="C37" s="7">
        <v>2.3907142857142856</v>
      </c>
      <c r="D37"/>
      <c r="E37" s="104">
        <f t="shared" si="0"/>
        <v>1.4940357142857148</v>
      </c>
    </row>
    <row r="38" spans="1:5" x14ac:dyDescent="0.25">
      <c r="A38" s="2">
        <v>41579</v>
      </c>
      <c r="B38" s="7">
        <v>3.8387500000000001</v>
      </c>
      <c r="C38" s="7">
        <v>2.2219047619047618</v>
      </c>
      <c r="D38"/>
      <c r="E38" s="104">
        <f t="shared" si="0"/>
        <v>1.6168452380952383</v>
      </c>
    </row>
    <row r="39" spans="1:5" x14ac:dyDescent="0.25">
      <c r="A39" s="2">
        <v>41609</v>
      </c>
      <c r="B39" s="7">
        <v>3.8818000000000001</v>
      </c>
      <c r="C39" s="7">
        <v>2.2457142857142856</v>
      </c>
      <c r="D39"/>
      <c r="E39" s="104">
        <f t="shared" si="0"/>
        <v>1.6360857142857146</v>
      </c>
    </row>
    <row r="40" spans="1:5" x14ac:dyDescent="0.25">
      <c r="A40" s="2">
        <v>41640</v>
      </c>
      <c r="B40" s="7">
        <v>3.8932500000000001</v>
      </c>
      <c r="C40" s="7">
        <v>2.2280952380952379</v>
      </c>
      <c r="D40"/>
      <c r="E40" s="104">
        <f t="shared" si="0"/>
        <v>1.6651547619047622</v>
      </c>
    </row>
    <row r="41" spans="1:5" x14ac:dyDescent="0.25">
      <c r="A41" s="2">
        <v>41671</v>
      </c>
      <c r="B41" s="7">
        <v>3.9835000000000003</v>
      </c>
      <c r="C41" s="7">
        <v>2.3657142857142857</v>
      </c>
      <c r="D41"/>
      <c r="E41" s="104">
        <f t="shared" si="0"/>
        <v>1.6177857142857146</v>
      </c>
    </row>
    <row r="42" spans="1:5" x14ac:dyDescent="0.25">
      <c r="A42" s="2">
        <v>41699</v>
      </c>
      <c r="B42" s="7">
        <v>4.0006000000000004</v>
      </c>
      <c r="C42" s="7">
        <v>2.3830952380952382</v>
      </c>
      <c r="D42"/>
      <c r="E42" s="104">
        <f t="shared" si="0"/>
        <v>1.6175047619047622</v>
      </c>
    </row>
    <row r="43" spans="1:5" x14ac:dyDescent="0.25">
      <c r="A43" s="2">
        <v>41730</v>
      </c>
      <c r="B43" s="7">
        <v>3.9642500000000003</v>
      </c>
      <c r="C43" s="7">
        <v>2.3845238095238095</v>
      </c>
      <c r="D43"/>
      <c r="E43" s="104">
        <f t="shared" si="0"/>
        <v>1.5797261904761908</v>
      </c>
    </row>
    <row r="44" spans="1:5" x14ac:dyDescent="0.25">
      <c r="A44" s="2">
        <v>41760</v>
      </c>
      <c r="B44" s="7">
        <v>3.9427499999999998</v>
      </c>
      <c r="C44" s="7">
        <v>2.3954761904761903</v>
      </c>
      <c r="D44"/>
      <c r="E44" s="104">
        <f t="shared" si="0"/>
        <v>1.5472738095238094</v>
      </c>
    </row>
    <row r="45" spans="1:5" x14ac:dyDescent="0.25">
      <c r="A45" s="2">
        <v>41791</v>
      </c>
      <c r="B45" s="7">
        <v>3.9062000000000001</v>
      </c>
      <c r="C45" s="7">
        <v>2.4407142857142858</v>
      </c>
      <c r="D45"/>
      <c r="E45" s="104">
        <f t="shared" si="0"/>
        <v>1.4654857142857143</v>
      </c>
    </row>
    <row r="46" spans="1:5" x14ac:dyDescent="0.25">
      <c r="A46" s="2">
        <v>41821</v>
      </c>
      <c r="B46" s="7">
        <v>3.8835000000000002</v>
      </c>
      <c r="C46" s="7">
        <v>2.41</v>
      </c>
      <c r="D46"/>
      <c r="E46" s="104">
        <f t="shared" si="0"/>
        <v>1.4735</v>
      </c>
    </row>
    <row r="47" spans="1:5" x14ac:dyDescent="0.25">
      <c r="A47" s="2">
        <v>41852</v>
      </c>
      <c r="B47" s="7">
        <v>3.8380000000000001</v>
      </c>
      <c r="C47" s="7">
        <v>2.2764285714285712</v>
      </c>
      <c r="D47"/>
      <c r="E47" s="104">
        <f t="shared" si="0"/>
        <v>1.5615714285714288</v>
      </c>
    </row>
    <row r="48" spans="1:5" x14ac:dyDescent="0.25">
      <c r="A48" s="2">
        <v>41883</v>
      </c>
      <c r="B48" s="7">
        <v>3.7924000000000002</v>
      </c>
      <c r="C48" s="7">
        <v>2.1966666666666668</v>
      </c>
      <c r="D48"/>
      <c r="E48" s="104">
        <f t="shared" si="0"/>
        <v>1.5957333333333334</v>
      </c>
    </row>
    <row r="49" spans="1:5" x14ac:dyDescent="0.25">
      <c r="A49" s="2">
        <v>41913</v>
      </c>
      <c r="B49" s="7">
        <v>3.6805000000000003</v>
      </c>
      <c r="C49" s="7">
        <v>2.0235714285714286</v>
      </c>
      <c r="D49"/>
      <c r="E49" s="104">
        <f t="shared" si="0"/>
        <v>1.6569285714285718</v>
      </c>
    </row>
    <row r="50" spans="1:5" x14ac:dyDescent="0.25">
      <c r="A50" s="2">
        <v>41944</v>
      </c>
      <c r="B50" s="7">
        <v>3.6472500000000001</v>
      </c>
      <c r="C50" s="7">
        <v>1.8014285714285714</v>
      </c>
      <c r="D50"/>
      <c r="E50" s="104">
        <f t="shared" si="0"/>
        <v>1.8458214285714287</v>
      </c>
    </row>
    <row r="51" spans="1:5" x14ac:dyDescent="0.25">
      <c r="A51" s="2">
        <v>41974</v>
      </c>
      <c r="B51" s="7">
        <v>3.4106000000000001</v>
      </c>
      <c r="C51" s="7">
        <v>1.4452380952380952</v>
      </c>
      <c r="D51"/>
      <c r="E51" s="104">
        <f t="shared" si="0"/>
        <v>1.9653619047619049</v>
      </c>
    </row>
    <row r="52" spans="1:5" x14ac:dyDescent="0.25">
      <c r="A52" s="2">
        <v>42005</v>
      </c>
      <c r="B52" s="7">
        <v>2.9972500000000002</v>
      </c>
      <c r="C52" s="7">
        <v>1.1190476190476191</v>
      </c>
      <c r="D52"/>
      <c r="E52" s="104">
        <f t="shared" si="0"/>
        <v>1.8782023809523811</v>
      </c>
    </row>
    <row r="53" spans="1:5" x14ac:dyDescent="0.25">
      <c r="A53" s="2">
        <v>42036</v>
      </c>
      <c r="B53" s="7">
        <v>2.8577499999999998</v>
      </c>
      <c r="C53" s="7">
        <v>1.1647619047619047</v>
      </c>
      <c r="D53"/>
      <c r="E53" s="104">
        <f t="shared" si="0"/>
        <v>1.6929880952380951</v>
      </c>
    </row>
    <row r="54" spans="1:5" x14ac:dyDescent="0.25">
      <c r="A54" s="2">
        <v>42064</v>
      </c>
      <c r="B54" s="7">
        <v>2.8969999999999998</v>
      </c>
      <c r="C54" s="7">
        <v>1.1426190476190476</v>
      </c>
      <c r="D54"/>
      <c r="E54" s="104">
        <f t="shared" si="0"/>
        <v>1.7543809523809522</v>
      </c>
    </row>
    <row r="55" spans="1:5" x14ac:dyDescent="0.25">
      <c r="A55" s="2">
        <v>42095</v>
      </c>
      <c r="B55" s="7">
        <v>2.7822500000000003</v>
      </c>
      <c r="C55" s="7">
        <v>1.2740476190476191</v>
      </c>
      <c r="D55"/>
      <c r="E55" s="104">
        <f t="shared" si="0"/>
        <v>1.5082023809523812</v>
      </c>
    </row>
    <row r="56" spans="1:5" x14ac:dyDescent="0.25">
      <c r="A56" s="2">
        <v>42125</v>
      </c>
      <c r="B56" s="7">
        <v>2.8875000000000002</v>
      </c>
      <c r="C56" s="7">
        <v>1.3964285714285714</v>
      </c>
      <c r="D56"/>
      <c r="E56" s="104">
        <f t="shared" si="0"/>
        <v>1.4910714285714288</v>
      </c>
    </row>
    <row r="57" spans="1:5" x14ac:dyDescent="0.25">
      <c r="A57" s="2">
        <v>42156</v>
      </c>
      <c r="B57" s="7">
        <v>2.8730000000000002</v>
      </c>
      <c r="C57" s="7">
        <v>1.4314285714285715</v>
      </c>
      <c r="D57"/>
      <c r="E57" s="104">
        <f t="shared" si="0"/>
        <v>1.4415714285714287</v>
      </c>
    </row>
    <row r="58" spans="1:5" x14ac:dyDescent="0.25">
      <c r="A58" s="2">
        <v>42186</v>
      </c>
      <c r="B58" s="7">
        <v>2.78775</v>
      </c>
      <c r="C58" s="7">
        <v>1.2714285714285714</v>
      </c>
      <c r="D58"/>
      <c r="E58" s="104">
        <f t="shared" si="0"/>
        <v>1.5163214285714286</v>
      </c>
    </row>
    <row r="59" spans="1:5" x14ac:dyDescent="0.25">
      <c r="A59" s="2">
        <v>42217</v>
      </c>
      <c r="B59" s="7">
        <v>2.5950000000000002</v>
      </c>
      <c r="C59" s="7">
        <v>1.0707142857142857</v>
      </c>
      <c r="D59"/>
      <c r="E59" s="104">
        <f t="shared" si="0"/>
        <v>1.5242857142857145</v>
      </c>
    </row>
    <row r="60" spans="1:5" x14ac:dyDescent="0.25">
      <c r="A60" s="2">
        <v>42248</v>
      </c>
      <c r="B60" s="7">
        <v>2.5049999999999999</v>
      </c>
      <c r="C60" s="7">
        <v>1.0566666666666666</v>
      </c>
      <c r="D60"/>
      <c r="E60" s="104">
        <f t="shared" si="0"/>
        <v>1.4483333333333333</v>
      </c>
    </row>
    <row r="61" spans="1:5" x14ac:dyDescent="0.25">
      <c r="A61" s="2">
        <v>42278</v>
      </c>
      <c r="B61" s="7">
        <v>2.51925</v>
      </c>
      <c r="C61" s="7">
        <v>1.065952380952381</v>
      </c>
      <c r="D61"/>
      <c r="E61" s="104">
        <f t="shared" si="0"/>
        <v>1.453297619047619</v>
      </c>
    </row>
    <row r="62" spans="1:5" x14ac:dyDescent="0.25">
      <c r="A62" s="2">
        <v>42309</v>
      </c>
      <c r="B62" s="7">
        <v>2.4670000000000001</v>
      </c>
      <c r="C62" s="7">
        <v>0.98642857142857143</v>
      </c>
      <c r="D62"/>
      <c r="E62" s="104">
        <f t="shared" si="0"/>
        <v>1.4805714285714286</v>
      </c>
    </row>
    <row r="63" spans="1:5" x14ac:dyDescent="0.25">
      <c r="A63" s="2">
        <v>42339</v>
      </c>
      <c r="B63" s="7">
        <v>2.3090000000000002</v>
      </c>
      <c r="C63" s="7">
        <v>0.84833333333333349</v>
      </c>
      <c r="D63"/>
      <c r="E63" s="104">
        <f t="shared" si="0"/>
        <v>1.4606666666666666</v>
      </c>
    </row>
    <row r="64" spans="1:5" x14ac:dyDescent="0.25">
      <c r="A64" s="2">
        <v>42370</v>
      </c>
      <c r="B64" s="7">
        <v>2.1427499999999999</v>
      </c>
      <c r="C64" s="7">
        <v>0.71404761904761904</v>
      </c>
      <c r="D64"/>
      <c r="E64" s="104">
        <f t="shared" si="0"/>
        <v>1.4287023809523809</v>
      </c>
    </row>
    <row r="65" spans="1:5" x14ac:dyDescent="0.25">
      <c r="A65" s="2">
        <v>42401</v>
      </c>
      <c r="B65" s="7">
        <v>1.9982</v>
      </c>
      <c r="C65" s="7">
        <v>0.67928571428571427</v>
      </c>
      <c r="D65"/>
      <c r="E65" s="104">
        <f t="shared" si="0"/>
        <v>1.3189142857142857</v>
      </c>
    </row>
    <row r="66" spans="1:5" x14ac:dyDescent="0.25">
      <c r="A66" s="2">
        <v>42430</v>
      </c>
      <c r="B66" s="7">
        <v>2.09</v>
      </c>
      <c r="C66" s="7">
        <v>0.8052380952380952</v>
      </c>
      <c r="D66"/>
      <c r="E66" s="104">
        <f t="shared" si="0"/>
        <v>1.2847619047619045</v>
      </c>
    </row>
    <row r="67" spans="1:5" x14ac:dyDescent="0.25">
      <c r="A67" s="2">
        <v>42461</v>
      </c>
      <c r="B67" s="7">
        <v>2.1515</v>
      </c>
      <c r="C67" s="7">
        <v>0.89785714285714291</v>
      </c>
      <c r="D67"/>
      <c r="E67" s="104">
        <f t="shared" si="0"/>
        <v>1.2536428571428571</v>
      </c>
    </row>
    <row r="68" spans="1:5" x14ac:dyDescent="0.25">
      <c r="A68" s="2">
        <v>42491</v>
      </c>
      <c r="B68" s="7">
        <v>2.3146</v>
      </c>
      <c r="C68" s="7">
        <v>1.0209523809523811</v>
      </c>
      <c r="D68"/>
      <c r="E68" s="104">
        <f t="shared" si="0"/>
        <v>1.2936476190476189</v>
      </c>
    </row>
    <row r="69" spans="1:5" x14ac:dyDescent="0.25">
      <c r="A69" s="2">
        <v>42522</v>
      </c>
      <c r="B69" s="7">
        <v>2.4224999999999999</v>
      </c>
      <c r="C69" s="7">
        <v>1.0942857142857143</v>
      </c>
      <c r="D69"/>
      <c r="E69" s="104">
        <f t="shared" si="0"/>
        <v>1.3282142857142856</v>
      </c>
    </row>
    <row r="70" spans="1:5" x14ac:dyDescent="0.25">
      <c r="A70" s="2">
        <v>42552</v>
      </c>
      <c r="B70" s="7">
        <v>2.4045000000000001</v>
      </c>
      <c r="C70" s="7">
        <v>1.03</v>
      </c>
      <c r="D70"/>
      <c r="E70" s="104">
        <f t="shared" si="0"/>
        <v>1.3745000000000001</v>
      </c>
    </row>
    <row r="71" spans="1:5" x14ac:dyDescent="0.25">
      <c r="A71" s="2">
        <v>42583</v>
      </c>
      <c r="B71" s="7">
        <v>2.3506</v>
      </c>
      <c r="C71" s="7">
        <v>1.0166666666666666</v>
      </c>
      <c r="D71"/>
      <c r="E71" s="104">
        <f t="shared" si="0"/>
        <v>1.3339333333333334</v>
      </c>
    </row>
    <row r="72" spans="1:5" x14ac:dyDescent="0.25">
      <c r="A72" s="2">
        <v>42614</v>
      </c>
      <c r="B72" s="7">
        <v>2.39425</v>
      </c>
      <c r="C72" s="7">
        <v>1.0173809523809523</v>
      </c>
      <c r="D72"/>
      <c r="E72" s="104">
        <f t="shared" si="0"/>
        <v>1.3768690476190477</v>
      </c>
    </row>
    <row r="73" spans="1:5" x14ac:dyDescent="0.25">
      <c r="A73" s="2">
        <v>42644</v>
      </c>
      <c r="B73" s="7">
        <v>2.4544000000000001</v>
      </c>
      <c r="C73" s="7">
        <v>1.1147619047619048</v>
      </c>
      <c r="D73"/>
      <c r="E73" s="104">
        <f t="shared" si="0"/>
        <v>1.3396380952380953</v>
      </c>
    </row>
    <row r="74" spans="1:5" x14ac:dyDescent="0.25">
      <c r="A74" s="2">
        <v>42675</v>
      </c>
      <c r="B74" s="7">
        <v>2.4384999999999999</v>
      </c>
      <c r="C74" s="7">
        <v>1.0626190476190476</v>
      </c>
      <c r="D74"/>
      <c r="E74" s="104">
        <f t="shared" si="0"/>
        <v>1.3758809523809523</v>
      </c>
    </row>
    <row r="75" spans="1:5" x14ac:dyDescent="0.25">
      <c r="A75" s="2">
        <v>42705</v>
      </c>
      <c r="B75" s="7">
        <v>2.5099999999999998</v>
      </c>
      <c r="C75" s="7">
        <v>1.2135714285714285</v>
      </c>
      <c r="D75"/>
      <c r="E75" s="104">
        <f t="shared" si="0"/>
        <v>1.2964285714285713</v>
      </c>
    </row>
    <row r="76" spans="1:5" x14ac:dyDescent="0.25">
      <c r="A76" s="2">
        <v>42736</v>
      </c>
      <c r="B76" s="7">
        <v>2.5798000000000001</v>
      </c>
      <c r="C76" s="7">
        <v>1.2259523809523809</v>
      </c>
      <c r="D76"/>
      <c r="E76" s="104">
        <f t="shared" si="0"/>
        <v>1.3538476190476192</v>
      </c>
    </row>
    <row r="77" spans="1:5" x14ac:dyDescent="0.25">
      <c r="A77" s="2">
        <v>42767</v>
      </c>
      <c r="B77" s="7">
        <v>2.675252</v>
      </c>
      <c r="C77" s="7">
        <v>1.2380952380952381</v>
      </c>
      <c r="D77"/>
      <c r="E77" s="104">
        <f t="shared" si="0"/>
        <v>1.4371567619047618</v>
      </c>
    </row>
    <row r="78" spans="1:5" x14ac:dyDescent="0.25">
      <c r="A78" s="2">
        <v>42795</v>
      </c>
      <c r="B78" s="7">
        <v>2.7418040000000001</v>
      </c>
      <c r="C78" s="7">
        <v>1.2380952380952381</v>
      </c>
      <c r="D78"/>
      <c r="E78" s="104">
        <f t="shared" si="0"/>
        <v>1.503708761904762</v>
      </c>
    </row>
    <row r="79" spans="1:5" x14ac:dyDescent="0.25">
      <c r="A79" s="2">
        <v>42826</v>
      </c>
      <c r="B79" s="7">
        <v>2.7054340000000003</v>
      </c>
      <c r="C79" s="7">
        <v>1.2380952380952381</v>
      </c>
      <c r="D79"/>
      <c r="E79" s="104">
        <f t="shared" si="0"/>
        <v>1.4673387619047622</v>
      </c>
    </row>
    <row r="80" spans="1:5" x14ac:dyDescent="0.25">
      <c r="A80" s="2">
        <v>42856</v>
      </c>
      <c r="B80" s="7">
        <v>2.6928390000000002</v>
      </c>
      <c r="C80" s="7">
        <v>1.2380952380952381</v>
      </c>
      <c r="D80"/>
      <c r="E80" s="104">
        <f t="shared" si="0"/>
        <v>1.4547437619047621</v>
      </c>
    </row>
    <row r="81" spans="1:7" x14ac:dyDescent="0.25">
      <c r="A81" s="2">
        <v>42887</v>
      </c>
      <c r="B81" s="7">
        <v>2.6931619999999996</v>
      </c>
      <c r="C81" s="7">
        <v>1.2380952380952381</v>
      </c>
      <c r="D81"/>
      <c r="E81" s="104">
        <f t="shared" si="0"/>
        <v>1.4550667619047615</v>
      </c>
    </row>
    <row r="82" spans="1:7" x14ac:dyDescent="0.25">
      <c r="A82" s="2">
        <v>42917</v>
      </c>
      <c r="B82" s="7">
        <v>2.7024209999999997</v>
      </c>
      <c r="C82" s="7">
        <v>1.2619047619047619</v>
      </c>
      <c r="D82"/>
      <c r="E82" s="104">
        <f t="shared" si="0"/>
        <v>1.4405162380952379</v>
      </c>
      <c r="F82" s="11"/>
      <c r="G82" s="11"/>
    </row>
    <row r="83" spans="1:7" x14ac:dyDescent="0.25">
      <c r="A83" s="2">
        <v>42948</v>
      </c>
      <c r="B83" s="7">
        <v>2.7296899999999997</v>
      </c>
      <c r="C83" s="7">
        <v>1.2619047619047619</v>
      </c>
      <c r="D83"/>
      <c r="E83" s="104">
        <f t="shared" si="0"/>
        <v>1.4677852380952379</v>
      </c>
    </row>
    <row r="84" spans="1:7" x14ac:dyDescent="0.25">
      <c r="A84" s="2">
        <v>42979</v>
      </c>
      <c r="B84" s="7">
        <v>2.758562</v>
      </c>
      <c r="C84" s="7">
        <v>1.2619047619047619</v>
      </c>
      <c r="D84"/>
      <c r="E84" s="104">
        <f t="shared" si="0"/>
        <v>1.4966572380952381</v>
      </c>
    </row>
    <row r="85" spans="1:7" x14ac:dyDescent="0.25">
      <c r="A85" s="2">
        <v>43009</v>
      </c>
      <c r="B85" s="7">
        <v>2.7683879999999998</v>
      </c>
      <c r="C85" s="7">
        <v>1.2619047619047619</v>
      </c>
      <c r="D85"/>
      <c r="E85" s="104">
        <f t="shared" si="0"/>
        <v>1.506483238095238</v>
      </c>
    </row>
    <row r="86" spans="1:7" x14ac:dyDescent="0.25">
      <c r="A86" s="2">
        <v>43040</v>
      </c>
      <c r="B86" s="7">
        <v>2.786724</v>
      </c>
      <c r="C86" s="7">
        <v>1.2619047619047619</v>
      </c>
      <c r="D86"/>
      <c r="E86" s="104">
        <f t="shared" si="0"/>
        <v>1.5248192380952381</v>
      </c>
    </row>
    <row r="87" spans="1:7" x14ac:dyDescent="0.25">
      <c r="A87" s="2">
        <v>43070</v>
      </c>
      <c r="B87" s="7">
        <v>2.7932920000000001</v>
      </c>
      <c r="C87" s="7">
        <v>1.2619047619047619</v>
      </c>
      <c r="D87"/>
      <c r="E87" s="104">
        <f t="shared" si="0"/>
        <v>1.5313872380952382</v>
      </c>
    </row>
    <row r="88" spans="1:7" x14ac:dyDescent="0.25">
      <c r="A88" s="2">
        <v>43101</v>
      </c>
      <c r="B88" s="7">
        <v>2.7648440000000001</v>
      </c>
      <c r="C88" s="7">
        <v>1.2619047619047619</v>
      </c>
      <c r="D88"/>
      <c r="E88" s="104">
        <f t="shared" si="0"/>
        <v>1.5029392380952382</v>
      </c>
    </row>
    <row r="89" spans="1:7" x14ac:dyDescent="0.25">
      <c r="A89" s="2">
        <v>43132</v>
      </c>
      <c r="B89" s="7">
        <v>2.79555</v>
      </c>
      <c r="C89" s="7">
        <v>1.2619047619047619</v>
      </c>
      <c r="D89"/>
      <c r="E89" s="104">
        <f t="shared" si="0"/>
        <v>1.5336452380952381</v>
      </c>
    </row>
    <row r="90" spans="1:7" x14ac:dyDescent="0.25">
      <c r="A90" s="2">
        <v>43160</v>
      </c>
      <c r="B90" s="7">
        <v>2.8433679999999999</v>
      </c>
      <c r="C90" s="7">
        <v>1.2619047619047619</v>
      </c>
      <c r="D90"/>
      <c r="E90" s="104">
        <f t="shared" si="0"/>
        <v>1.581463238095238</v>
      </c>
    </row>
    <row r="91" spans="1:7" x14ac:dyDescent="0.25">
      <c r="A91" s="2">
        <v>43191</v>
      </c>
      <c r="B91" s="7">
        <v>2.8068020000000002</v>
      </c>
      <c r="C91" s="7">
        <v>1.2857142857142858</v>
      </c>
      <c r="D91"/>
      <c r="E91" s="104">
        <f t="shared" si="0"/>
        <v>1.5210877142857144</v>
      </c>
    </row>
    <row r="92" spans="1:7" x14ac:dyDescent="0.25">
      <c r="A92" s="2">
        <v>43221</v>
      </c>
      <c r="B92" s="7">
        <v>2.8107889999999998</v>
      </c>
      <c r="C92" s="7">
        <v>1.3095238095238095</v>
      </c>
      <c r="D92"/>
      <c r="E92" s="104">
        <f t="shared" si="0"/>
        <v>1.5012651904761902</v>
      </c>
    </row>
    <row r="93" spans="1:7" x14ac:dyDescent="0.25">
      <c r="A93" s="2">
        <v>43252</v>
      </c>
      <c r="B93" s="7">
        <v>2.8202069999999999</v>
      </c>
      <c r="C93" s="7">
        <v>1.3095238095238095</v>
      </c>
      <c r="D93"/>
      <c r="E93" s="104">
        <f t="shared" ref="E93:E99" si="1">B93-C93</f>
        <v>1.5106831904761904</v>
      </c>
    </row>
    <row r="94" spans="1:7" x14ac:dyDescent="0.25">
      <c r="A94" s="2">
        <v>43282</v>
      </c>
      <c r="B94" s="7">
        <v>2.8197260000000002</v>
      </c>
      <c r="C94" s="7">
        <v>1.3095238095238095</v>
      </c>
      <c r="D94"/>
      <c r="E94" s="104">
        <f t="shared" si="1"/>
        <v>1.5102021904761906</v>
      </c>
    </row>
    <row r="95" spans="1:7" x14ac:dyDescent="0.25">
      <c r="A95" s="2">
        <v>43313</v>
      </c>
      <c r="B95" s="7">
        <v>2.843483</v>
      </c>
      <c r="C95" s="7">
        <v>1.3333333333333333</v>
      </c>
      <c r="D95"/>
      <c r="E95" s="104">
        <f t="shared" si="1"/>
        <v>1.5101496666666667</v>
      </c>
    </row>
    <row r="96" spans="1:7" x14ac:dyDescent="0.25">
      <c r="A96" s="2">
        <v>43344</v>
      </c>
      <c r="B96" s="7">
        <v>2.8769429999999998</v>
      </c>
      <c r="C96" s="7">
        <v>1.3333333333333333</v>
      </c>
      <c r="D96"/>
      <c r="E96" s="104">
        <f t="shared" si="1"/>
        <v>1.5436096666666665</v>
      </c>
    </row>
    <row r="97" spans="1:5" x14ac:dyDescent="0.25">
      <c r="A97" s="2">
        <v>43374</v>
      </c>
      <c r="B97" s="7">
        <v>2.901586</v>
      </c>
      <c r="C97" s="7">
        <v>1.3571428571428572</v>
      </c>
      <c r="D97"/>
      <c r="E97" s="104">
        <f t="shared" si="1"/>
        <v>1.5444431428571428</v>
      </c>
    </row>
    <row r="98" spans="1:5" x14ac:dyDescent="0.25">
      <c r="A98" s="2">
        <v>43405</v>
      </c>
      <c r="B98" s="7">
        <v>2.9243700000000001</v>
      </c>
      <c r="C98" s="7">
        <v>1.3571428571428572</v>
      </c>
      <c r="D98"/>
      <c r="E98" s="104">
        <f t="shared" si="1"/>
        <v>1.5672271428571429</v>
      </c>
    </row>
    <row r="99" spans="1:5" x14ac:dyDescent="0.25">
      <c r="A99" s="84">
        <v>43435</v>
      </c>
      <c r="B99" s="85">
        <v>2.9455220000000004</v>
      </c>
      <c r="C99" s="85">
        <v>1.3809523809523809</v>
      </c>
      <c r="D99" s="12"/>
      <c r="E99" s="105">
        <f t="shared" si="1"/>
        <v>1.5645696190476195</v>
      </c>
    </row>
    <row r="100" spans="1:5" x14ac:dyDescent="0.25">
      <c r="A100" t="s">
        <v>361</v>
      </c>
    </row>
    <row r="101" spans="1:5" x14ac:dyDescent="0.25">
      <c r="A101" s="40" t="s">
        <v>191</v>
      </c>
    </row>
    <row r="102" spans="1:5" x14ac:dyDescent="0.25">
      <c r="A102"/>
    </row>
    <row r="103" spans="1:5" x14ac:dyDescent="0.25">
      <c r="A103" s="6"/>
      <c r="B103" s="6" t="s">
        <v>0</v>
      </c>
    </row>
    <row r="104" spans="1:5" x14ac:dyDescent="0.25">
      <c r="A104" s="3">
        <v>49</v>
      </c>
      <c r="B104">
        <v>0</v>
      </c>
    </row>
    <row r="105" spans="1:5" x14ac:dyDescent="0.25">
      <c r="A105" s="3">
        <v>49</v>
      </c>
      <c r="B105">
        <v>1</v>
      </c>
    </row>
  </sheetData>
  <phoneticPr fontId="0" type="noConversion"/>
  <hyperlinks>
    <hyperlink ref="A3" location="Contents!B4" display="Return to Contents"/>
  </hyperlinks>
  <pageMargins left="0.75" right="0.75" top="1" bottom="1" header="0.5" footer="0.5"/>
  <pageSetup scale="74" fitToHeight="2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pageSetUpPr fitToPage="1"/>
  </sheetPr>
  <dimension ref="A2:M86"/>
  <sheetViews>
    <sheetView workbookViewId="0"/>
  </sheetViews>
  <sheetFormatPr defaultRowHeight="12.5" x14ac:dyDescent="0.25"/>
  <cols>
    <col min="10" max="11" width="9.1796875" hidden="1" customWidth="1"/>
  </cols>
  <sheetData>
    <row r="2" spans="1:1" ht="15.5" x14ac:dyDescent="0.35">
      <c r="A2" s="63" t="s">
        <v>360</v>
      </c>
    </row>
    <row r="3" spans="1:1" x14ac:dyDescent="0.25">
      <c r="A3" s="29" t="s">
        <v>32</v>
      </c>
    </row>
    <row r="25" spans="2:11" ht="13" x14ac:dyDescent="0.3">
      <c r="B25" s="64" t="s">
        <v>86</v>
      </c>
      <c r="C25" s="65"/>
      <c r="D25" s="65"/>
      <c r="E25" s="65"/>
      <c r="F25" s="65"/>
    </row>
    <row r="26" spans="2:11" ht="13" x14ac:dyDescent="0.3">
      <c r="B26" s="64" t="s">
        <v>87</v>
      </c>
      <c r="C26" s="65"/>
      <c r="D26" s="65"/>
      <c r="E26" s="65"/>
      <c r="F26" s="65"/>
      <c r="H26" s="204">
        <v>0.95</v>
      </c>
      <c r="I26" s="204"/>
      <c r="J26" s="207"/>
      <c r="K26" s="207"/>
    </row>
    <row r="27" spans="2:11" ht="13" x14ac:dyDescent="0.3">
      <c r="B27" s="66"/>
      <c r="C27" s="66" t="s">
        <v>88</v>
      </c>
      <c r="D27" s="66" t="s">
        <v>89</v>
      </c>
      <c r="E27" s="66" t="s">
        <v>90</v>
      </c>
      <c r="F27" s="66" t="s">
        <v>91</v>
      </c>
      <c r="G27" s="66" t="s">
        <v>92</v>
      </c>
      <c r="H27" s="205" t="s">
        <v>93</v>
      </c>
      <c r="I27" s="205"/>
      <c r="J27" s="208"/>
      <c r="K27" s="208"/>
    </row>
    <row r="28" spans="2:11" ht="13" x14ac:dyDescent="0.3">
      <c r="B28" s="67" t="s">
        <v>2</v>
      </c>
      <c r="C28" s="67" t="s">
        <v>8</v>
      </c>
      <c r="D28" s="67" t="s">
        <v>0</v>
      </c>
      <c r="E28" s="67" t="s">
        <v>8</v>
      </c>
      <c r="F28" s="68" t="s">
        <v>94</v>
      </c>
      <c r="G28" s="69" t="s">
        <v>95</v>
      </c>
      <c r="H28" s="69" t="s">
        <v>96</v>
      </c>
      <c r="I28" s="69" t="s">
        <v>66</v>
      </c>
      <c r="J28" s="148"/>
      <c r="K28" s="148"/>
    </row>
    <row r="29" spans="2:11" x14ac:dyDescent="0.25">
      <c r="B29" s="163">
        <v>42370</v>
      </c>
      <c r="C29" s="162">
        <v>2.2829999999999999</v>
      </c>
      <c r="D29" s="162" t="e">
        <v>#N/A</v>
      </c>
      <c r="E29" s="162" t="e">
        <v>#N/A</v>
      </c>
      <c r="F29" s="164" t="e">
        <v>#N/A</v>
      </c>
      <c r="G29" s="165" t="e">
        <v>#N/A</v>
      </c>
      <c r="H29" s="162" t="e">
        <f>$E29*EXP((+NORMSINV((1-$H$26)/2)*$F29*SQRT($G29/252)))</f>
        <v>#N/A</v>
      </c>
      <c r="I29" s="162" t="e">
        <f>$E29*EXP(-NORMSINV((1-$H$26)/2)*$F29*SQRT($G29/252))</f>
        <v>#N/A</v>
      </c>
      <c r="J29" s="70" t="e">
        <f>$E29*EXP((-1.959963985*$F29*SQRT($G29/252)))</f>
        <v>#N/A</v>
      </c>
      <c r="K29" s="70" t="e">
        <f>$E29*EXP((1.959963985*$F29*SQRT($G29/252)))</f>
        <v>#N/A</v>
      </c>
    </row>
    <row r="30" spans="2:11" x14ac:dyDescent="0.25">
      <c r="B30" s="163">
        <v>42401</v>
      </c>
      <c r="C30" s="166">
        <v>1.9890000000000001</v>
      </c>
      <c r="D30" s="166" t="e">
        <v>#N/A</v>
      </c>
      <c r="E30" s="166" t="e">
        <v>#N/A</v>
      </c>
      <c r="F30" s="167" t="e">
        <v>#N/A</v>
      </c>
      <c r="G30" s="168" t="e">
        <v>#N/A</v>
      </c>
      <c r="H30" s="70" t="e">
        <f t="shared" ref="H30:H64" si="0">$E30*EXP((+NORMSINV((1-$H$26)/2)*$F30*SQRT($G30/252)))</f>
        <v>#N/A</v>
      </c>
      <c r="I30" s="70" t="e">
        <f t="shared" ref="I30:I64" si="1">$E30*EXP(-NORMSINV((1-$H$26)/2)*$F30*SQRT($G30/252))</f>
        <v>#N/A</v>
      </c>
      <c r="J30" s="70" t="e">
        <f t="shared" ref="J30:J64" si="2">$E30*EXP((-1.959963985*$F30*SQRT($G30/252)))</f>
        <v>#N/A</v>
      </c>
      <c r="K30" s="70" t="e">
        <f t="shared" ref="K30:K64" si="3">$E30*EXP((1.959963985*$F30*SQRT($G30/252)))</f>
        <v>#N/A</v>
      </c>
    </row>
    <row r="31" spans="2:11" x14ac:dyDescent="0.25">
      <c r="B31" s="163">
        <v>42430</v>
      </c>
      <c r="C31" s="166">
        <v>1.7290000000000001</v>
      </c>
      <c r="D31" s="166" t="e">
        <v>#N/A</v>
      </c>
      <c r="E31" s="166" t="e">
        <v>#N/A</v>
      </c>
      <c r="F31" s="167" t="e">
        <v>#N/A</v>
      </c>
      <c r="G31" s="168" t="e">
        <v>#N/A</v>
      </c>
      <c r="H31" s="70" t="e">
        <f t="shared" si="0"/>
        <v>#N/A</v>
      </c>
      <c r="I31" s="70" t="e">
        <f t="shared" si="1"/>
        <v>#N/A</v>
      </c>
      <c r="J31" s="70" t="e">
        <f t="shared" si="2"/>
        <v>#N/A</v>
      </c>
      <c r="K31" s="70" t="e">
        <f t="shared" si="3"/>
        <v>#N/A</v>
      </c>
    </row>
    <row r="32" spans="2:11" x14ac:dyDescent="0.25">
      <c r="B32" s="163">
        <v>42461</v>
      </c>
      <c r="C32" s="166">
        <v>1.917</v>
      </c>
      <c r="D32" s="166" t="e">
        <v>#N/A</v>
      </c>
      <c r="E32" s="166" t="e">
        <v>#N/A</v>
      </c>
      <c r="F32" s="167" t="e">
        <v>#N/A</v>
      </c>
      <c r="G32" s="168" t="e">
        <v>#N/A</v>
      </c>
      <c r="H32" s="70" t="e">
        <f t="shared" si="0"/>
        <v>#N/A</v>
      </c>
      <c r="I32" s="70" t="e">
        <f t="shared" si="1"/>
        <v>#N/A</v>
      </c>
      <c r="J32" s="70" t="e">
        <f t="shared" si="2"/>
        <v>#N/A</v>
      </c>
      <c r="K32" s="70" t="e">
        <f t="shared" si="3"/>
        <v>#N/A</v>
      </c>
    </row>
    <row r="33" spans="2:11" x14ac:dyDescent="0.25">
      <c r="B33" s="163">
        <v>42491</v>
      </c>
      <c r="C33" s="166">
        <v>1.9219999999999999</v>
      </c>
      <c r="D33" s="166" t="e">
        <v>#N/A</v>
      </c>
      <c r="E33" s="166" t="e">
        <v>#N/A</v>
      </c>
      <c r="F33" s="167" t="e">
        <v>#N/A</v>
      </c>
      <c r="G33" s="168" t="e">
        <v>#N/A</v>
      </c>
      <c r="H33" s="70" t="e">
        <f t="shared" si="0"/>
        <v>#N/A</v>
      </c>
      <c r="I33" s="70" t="e">
        <f t="shared" si="1"/>
        <v>#N/A</v>
      </c>
      <c r="J33" s="70" t="e">
        <f t="shared" si="2"/>
        <v>#N/A</v>
      </c>
      <c r="K33" s="70" t="e">
        <f t="shared" si="3"/>
        <v>#N/A</v>
      </c>
    </row>
    <row r="34" spans="2:11" x14ac:dyDescent="0.25">
      <c r="B34" s="163">
        <v>42522</v>
      </c>
      <c r="C34" s="166">
        <v>2.5870000000000002</v>
      </c>
      <c r="D34" s="166" t="e">
        <v>#N/A</v>
      </c>
      <c r="E34" s="166" t="e">
        <v>#N/A</v>
      </c>
      <c r="F34" s="167" t="e">
        <v>#N/A</v>
      </c>
      <c r="G34" s="168" t="e">
        <v>#N/A</v>
      </c>
      <c r="H34" s="70" t="e">
        <f t="shared" si="0"/>
        <v>#N/A</v>
      </c>
      <c r="I34" s="70" t="e">
        <f t="shared" si="1"/>
        <v>#N/A</v>
      </c>
      <c r="J34" s="70" t="e">
        <f t="shared" si="2"/>
        <v>#N/A</v>
      </c>
      <c r="K34" s="70" t="e">
        <f t="shared" si="3"/>
        <v>#N/A</v>
      </c>
    </row>
    <row r="35" spans="2:11" x14ac:dyDescent="0.25">
      <c r="B35" s="163">
        <v>42552</v>
      </c>
      <c r="C35" s="166">
        <v>2.8220000000000001</v>
      </c>
      <c r="D35" s="166" t="e">
        <v>#N/A</v>
      </c>
      <c r="E35" s="166" t="e">
        <v>#N/A</v>
      </c>
      <c r="F35" s="167" t="e">
        <v>#N/A</v>
      </c>
      <c r="G35" s="168" t="e">
        <v>#N/A</v>
      </c>
      <c r="H35" s="70" t="e">
        <f t="shared" si="0"/>
        <v>#N/A</v>
      </c>
      <c r="I35" s="70" t="e">
        <f t="shared" si="1"/>
        <v>#N/A</v>
      </c>
      <c r="J35" s="70" t="e">
        <f t="shared" si="2"/>
        <v>#N/A</v>
      </c>
      <c r="K35" s="70" t="e">
        <f t="shared" si="3"/>
        <v>#N/A</v>
      </c>
    </row>
    <row r="36" spans="2:11" x14ac:dyDescent="0.25">
      <c r="B36" s="163">
        <v>42583</v>
      </c>
      <c r="C36" s="166">
        <v>2.8220000000000001</v>
      </c>
      <c r="D36" s="166" t="e">
        <v>#N/A</v>
      </c>
      <c r="E36" s="166" t="e">
        <v>#N/A</v>
      </c>
      <c r="F36" s="167" t="e">
        <v>#N/A</v>
      </c>
      <c r="G36" s="168" t="e">
        <v>#N/A</v>
      </c>
      <c r="H36" s="70" t="e">
        <f t="shared" si="0"/>
        <v>#N/A</v>
      </c>
      <c r="I36" s="70" t="e">
        <f t="shared" si="1"/>
        <v>#N/A</v>
      </c>
      <c r="J36" s="70" t="e">
        <f t="shared" si="2"/>
        <v>#N/A</v>
      </c>
      <c r="K36" s="70" t="e">
        <f t="shared" si="3"/>
        <v>#N/A</v>
      </c>
    </row>
    <row r="37" spans="2:11" x14ac:dyDescent="0.25">
      <c r="B37" s="163">
        <v>42614</v>
      </c>
      <c r="C37" s="166">
        <v>2.992</v>
      </c>
      <c r="D37" s="166" t="e">
        <v>#N/A</v>
      </c>
      <c r="E37" s="166" t="e">
        <v>#N/A</v>
      </c>
      <c r="F37" s="167" t="e">
        <v>#N/A</v>
      </c>
      <c r="G37" s="168" t="e">
        <v>#N/A</v>
      </c>
      <c r="H37" s="70" t="e">
        <f t="shared" si="0"/>
        <v>#N/A</v>
      </c>
      <c r="I37" s="70" t="e">
        <f t="shared" si="1"/>
        <v>#N/A</v>
      </c>
      <c r="J37" s="70" t="e">
        <f t="shared" si="2"/>
        <v>#N/A</v>
      </c>
      <c r="K37" s="70" t="e">
        <f t="shared" si="3"/>
        <v>#N/A</v>
      </c>
    </row>
    <row r="38" spans="2:11" x14ac:dyDescent="0.25">
      <c r="B38" s="163">
        <v>42644</v>
      </c>
      <c r="C38" s="166">
        <v>2.9769999999999999</v>
      </c>
      <c r="D38" s="166" t="e">
        <v>#N/A</v>
      </c>
      <c r="E38" s="166" t="e">
        <v>#N/A</v>
      </c>
      <c r="F38" s="167" t="e">
        <v>#N/A</v>
      </c>
      <c r="G38" s="168" t="e">
        <v>#N/A</v>
      </c>
      <c r="H38" s="70" t="e">
        <f t="shared" si="0"/>
        <v>#N/A</v>
      </c>
      <c r="I38" s="70" t="e">
        <f t="shared" si="1"/>
        <v>#N/A</v>
      </c>
      <c r="J38" s="70" t="e">
        <f t="shared" si="2"/>
        <v>#N/A</v>
      </c>
      <c r="K38" s="70" t="e">
        <f t="shared" si="3"/>
        <v>#N/A</v>
      </c>
    </row>
    <row r="39" spans="2:11" x14ac:dyDescent="0.25">
      <c r="B39" s="163">
        <v>42675</v>
      </c>
      <c r="C39" s="166">
        <v>2.548</v>
      </c>
      <c r="D39" s="166" t="e">
        <v>#N/A</v>
      </c>
      <c r="E39" s="166" t="e">
        <v>#N/A</v>
      </c>
      <c r="F39" s="167" t="e">
        <v>#N/A</v>
      </c>
      <c r="G39" s="168" t="e">
        <v>#N/A</v>
      </c>
      <c r="H39" s="70" t="e">
        <f t="shared" si="0"/>
        <v>#N/A</v>
      </c>
      <c r="I39" s="70" t="e">
        <f t="shared" si="1"/>
        <v>#N/A</v>
      </c>
      <c r="J39" s="70" t="e">
        <f t="shared" si="2"/>
        <v>#N/A</v>
      </c>
      <c r="K39" s="70" t="e">
        <f t="shared" si="3"/>
        <v>#N/A</v>
      </c>
    </row>
    <row r="40" spans="2:11" x14ac:dyDescent="0.25">
      <c r="B40" s="163">
        <v>42705</v>
      </c>
      <c r="C40" s="166">
        <v>3.5910000000000002</v>
      </c>
      <c r="D40" s="166" t="e">
        <v>#N/A</v>
      </c>
      <c r="E40" s="166" t="e">
        <v>#N/A</v>
      </c>
      <c r="F40" s="167" t="e">
        <v>#N/A</v>
      </c>
      <c r="G40" s="168" t="e">
        <v>#N/A</v>
      </c>
      <c r="H40" s="70" t="e">
        <f t="shared" si="0"/>
        <v>#N/A</v>
      </c>
      <c r="I40" s="70" t="e">
        <f t="shared" si="1"/>
        <v>#N/A</v>
      </c>
      <c r="J40" s="70" t="e">
        <f t="shared" si="2"/>
        <v>#N/A</v>
      </c>
      <c r="K40" s="70" t="e">
        <f t="shared" si="3"/>
        <v>#N/A</v>
      </c>
    </row>
    <row r="41" spans="2:11" x14ac:dyDescent="0.25">
      <c r="B41" s="163">
        <v>42736</v>
      </c>
      <c r="C41" s="166">
        <v>3.3039999999999998</v>
      </c>
      <c r="D41" s="166">
        <v>3.3039999999999998</v>
      </c>
      <c r="E41" s="166" t="e">
        <v>#N/A</v>
      </c>
      <c r="F41" s="167" t="e">
        <v>#N/A</v>
      </c>
      <c r="G41" s="168" t="e">
        <v>#N/A</v>
      </c>
      <c r="H41" s="70" t="e">
        <f t="shared" si="0"/>
        <v>#N/A</v>
      </c>
      <c r="I41" s="70" t="e">
        <f t="shared" si="1"/>
        <v>#N/A</v>
      </c>
      <c r="J41" s="70" t="e">
        <f t="shared" si="2"/>
        <v>#N/A</v>
      </c>
      <c r="K41" s="70" t="e">
        <f t="shared" si="3"/>
        <v>#N/A</v>
      </c>
    </row>
    <row r="42" spans="2:11" x14ac:dyDescent="0.25">
      <c r="B42" s="163">
        <v>42767</v>
      </c>
      <c r="C42" s="166" t="e">
        <v>#N/A</v>
      </c>
      <c r="D42" s="166">
        <v>3.396442</v>
      </c>
      <c r="E42" s="166" t="e">
        <v>#N/A</v>
      </c>
      <c r="F42" s="167" t="e">
        <v>#N/A</v>
      </c>
      <c r="G42" s="168" t="e">
        <v>#N/A</v>
      </c>
      <c r="H42" s="70" t="e">
        <f t="shared" si="0"/>
        <v>#N/A</v>
      </c>
      <c r="I42" s="70" t="e">
        <f t="shared" si="1"/>
        <v>#N/A</v>
      </c>
      <c r="J42" s="70" t="e">
        <f t="shared" si="2"/>
        <v>#N/A</v>
      </c>
      <c r="K42" s="70" t="e">
        <f t="shared" si="3"/>
        <v>#N/A</v>
      </c>
    </row>
    <row r="43" spans="2:11" x14ac:dyDescent="0.25">
      <c r="B43" s="163">
        <v>42795</v>
      </c>
      <c r="C43" s="166" t="e">
        <v>#N/A</v>
      </c>
      <c r="D43" s="166">
        <v>3.391829</v>
      </c>
      <c r="E43" s="166">
        <v>3.2124000000000001</v>
      </c>
      <c r="F43" s="167">
        <v>0.43771365000000007</v>
      </c>
      <c r="G43" s="168">
        <v>14</v>
      </c>
      <c r="H43" s="70">
        <f t="shared" si="0"/>
        <v>2.6242854448383217</v>
      </c>
      <c r="I43" s="70">
        <f t="shared" si="1"/>
        <v>3.9323137581307468</v>
      </c>
      <c r="J43" s="70">
        <f t="shared" si="2"/>
        <v>2.6242854447137924</v>
      </c>
      <c r="K43" s="70">
        <f t="shared" si="3"/>
        <v>3.932313758317346</v>
      </c>
    </row>
    <row r="44" spans="2:11" x14ac:dyDescent="0.25">
      <c r="B44" s="163">
        <v>42826</v>
      </c>
      <c r="C44" s="166" t="e">
        <v>#N/A</v>
      </c>
      <c r="D44" s="166">
        <v>3.3921079999999999</v>
      </c>
      <c r="E44" s="166">
        <v>3.2549999999999999</v>
      </c>
      <c r="F44" s="167">
        <v>0.40170345000000002</v>
      </c>
      <c r="G44" s="168">
        <v>36</v>
      </c>
      <c r="H44" s="70">
        <f t="shared" si="0"/>
        <v>2.4172043947401085</v>
      </c>
      <c r="I44" s="70">
        <f t="shared" si="1"/>
        <v>4.3831729840699509</v>
      </c>
      <c r="J44" s="70">
        <f t="shared" si="2"/>
        <v>2.4172043945713062</v>
      </c>
      <c r="K44" s="70">
        <f t="shared" si="3"/>
        <v>4.383172984376043</v>
      </c>
    </row>
    <row r="45" spans="2:11" x14ac:dyDescent="0.25">
      <c r="B45" s="163">
        <v>42856</v>
      </c>
      <c r="C45" s="166" t="e">
        <v>#N/A</v>
      </c>
      <c r="D45" s="166">
        <v>3.3653439999999999</v>
      </c>
      <c r="E45" s="166">
        <v>3.2920000000000003</v>
      </c>
      <c r="F45" s="167">
        <v>0.38276832499999996</v>
      </c>
      <c r="G45" s="168">
        <v>56</v>
      </c>
      <c r="H45" s="70">
        <f t="shared" si="0"/>
        <v>2.3113733981364666</v>
      </c>
      <c r="I45" s="70">
        <f t="shared" si="1"/>
        <v>4.688668654202516</v>
      </c>
      <c r="J45" s="70">
        <f t="shared" si="2"/>
        <v>2.3113733979446409</v>
      </c>
      <c r="K45" s="70">
        <f t="shared" si="3"/>
        <v>4.6886686545916385</v>
      </c>
    </row>
    <row r="46" spans="2:11" x14ac:dyDescent="0.25">
      <c r="B46" s="163">
        <v>42887</v>
      </c>
      <c r="C46" s="166" t="e">
        <v>#N/A</v>
      </c>
      <c r="D46" s="166">
        <v>3.3925429999999999</v>
      </c>
      <c r="E46" s="166">
        <v>3.339</v>
      </c>
      <c r="F46" s="167">
        <v>0.37361782500000001</v>
      </c>
      <c r="G46" s="168">
        <v>78</v>
      </c>
      <c r="H46" s="70">
        <f t="shared" si="0"/>
        <v>2.2216935826733586</v>
      </c>
      <c r="I46" s="70">
        <f t="shared" si="1"/>
        <v>5.018208220498404</v>
      </c>
      <c r="J46" s="70">
        <f t="shared" si="2"/>
        <v>2.2216935824609534</v>
      </c>
      <c r="K46" s="70">
        <f t="shared" si="3"/>
        <v>5.0182082209781704</v>
      </c>
    </row>
    <row r="47" spans="2:11" x14ac:dyDescent="0.25">
      <c r="B47" s="163">
        <v>42917</v>
      </c>
      <c r="C47" s="166" t="e">
        <v>#N/A</v>
      </c>
      <c r="D47" s="166">
        <v>3.4185180000000002</v>
      </c>
      <c r="E47" s="166">
        <v>3.38</v>
      </c>
      <c r="F47" s="167">
        <v>0.36254178214285709</v>
      </c>
      <c r="G47" s="168">
        <v>100</v>
      </c>
      <c r="H47" s="70">
        <f t="shared" si="0"/>
        <v>2.1603266061960245</v>
      </c>
      <c r="I47" s="70">
        <f t="shared" si="1"/>
        <v>5.288274452221124</v>
      </c>
      <c r="J47" s="70">
        <f t="shared" si="2"/>
        <v>2.160326605969098</v>
      </c>
      <c r="K47" s="70">
        <f t="shared" si="3"/>
        <v>5.2882744527766175</v>
      </c>
    </row>
    <row r="48" spans="2:11" x14ac:dyDescent="0.25">
      <c r="B48" s="163">
        <v>42948</v>
      </c>
      <c r="C48" s="166" t="e">
        <v>#N/A</v>
      </c>
      <c r="D48" s="166">
        <v>3.4078780000000002</v>
      </c>
      <c r="E48" s="166">
        <v>3.3835999999999999</v>
      </c>
      <c r="F48" s="167">
        <v>0.3560181</v>
      </c>
      <c r="G48" s="168">
        <v>120</v>
      </c>
      <c r="H48" s="70">
        <f t="shared" si="0"/>
        <v>2.0905442820853879</v>
      </c>
      <c r="I48" s="70">
        <f t="shared" si="1"/>
        <v>5.4764441289803667</v>
      </c>
      <c r="J48" s="70">
        <f t="shared" si="2"/>
        <v>2.0905442818491613</v>
      </c>
      <c r="K48" s="70">
        <f t="shared" si="3"/>
        <v>5.4764441295991926</v>
      </c>
    </row>
    <row r="49" spans="2:11" x14ac:dyDescent="0.25">
      <c r="B49" s="163">
        <v>42979</v>
      </c>
      <c r="C49" s="166" t="e">
        <v>#N/A</v>
      </c>
      <c r="D49" s="166">
        <v>3.4012039999999999</v>
      </c>
      <c r="E49" s="166">
        <v>3.3637999999999999</v>
      </c>
      <c r="F49" s="167">
        <v>0.35065407500000001</v>
      </c>
      <c r="G49" s="168">
        <v>143</v>
      </c>
      <c r="H49" s="70">
        <f t="shared" si="0"/>
        <v>2.0044135838226884</v>
      </c>
      <c r="I49" s="70">
        <f t="shared" si="1"/>
        <v>5.6451176200973814</v>
      </c>
      <c r="J49" s="70">
        <f t="shared" si="2"/>
        <v>2.0044135835791645</v>
      </c>
      <c r="K49" s="70">
        <f t="shared" si="3"/>
        <v>5.6451176207832292</v>
      </c>
    </row>
    <row r="50" spans="2:11" x14ac:dyDescent="0.25">
      <c r="B50" s="163">
        <v>43009</v>
      </c>
      <c r="C50" s="166" t="e">
        <v>#N/A</v>
      </c>
      <c r="D50" s="166">
        <v>3.4319829999999998</v>
      </c>
      <c r="E50" s="166">
        <v>3.3780000000000001</v>
      </c>
      <c r="F50" s="167">
        <v>0.34598004999999998</v>
      </c>
      <c r="G50" s="168">
        <v>163</v>
      </c>
      <c r="H50" s="70">
        <f t="shared" si="0"/>
        <v>1.9579774274063857</v>
      </c>
      <c r="I50" s="70">
        <f t="shared" si="1"/>
        <v>5.8278935396693052</v>
      </c>
      <c r="J50" s="70">
        <f t="shared" si="2"/>
        <v>1.9579774271557981</v>
      </c>
      <c r="K50" s="70">
        <f t="shared" si="3"/>
        <v>5.8278935404151753</v>
      </c>
    </row>
    <row r="51" spans="2:11" x14ac:dyDescent="0.25">
      <c r="B51" s="163">
        <v>43040</v>
      </c>
      <c r="C51" s="166" t="e">
        <v>#N/A</v>
      </c>
      <c r="D51" s="166">
        <v>3.541833</v>
      </c>
      <c r="E51" s="166">
        <v>3.4246000000000003</v>
      </c>
      <c r="F51" s="167">
        <v>0.34388300714285713</v>
      </c>
      <c r="G51" s="168">
        <v>184</v>
      </c>
      <c r="H51" s="70">
        <f t="shared" si="0"/>
        <v>1.9252535336395231</v>
      </c>
      <c r="I51" s="70">
        <f t="shared" si="1"/>
        <v>6.0916055756196759</v>
      </c>
      <c r="J51" s="70">
        <f t="shared" si="2"/>
        <v>1.925253533379319</v>
      </c>
      <c r="K51" s="70">
        <f t="shared" si="3"/>
        <v>6.0916055764429755</v>
      </c>
    </row>
    <row r="52" spans="2:11" x14ac:dyDescent="0.25">
      <c r="B52" s="163">
        <v>43070</v>
      </c>
      <c r="C52" s="166" t="e">
        <v>#N/A</v>
      </c>
      <c r="D52" s="166">
        <v>3.7011829999999999</v>
      </c>
      <c r="E52" s="166">
        <v>3.5442</v>
      </c>
      <c r="F52" s="167">
        <v>0.34599647738095235</v>
      </c>
      <c r="G52" s="168">
        <v>204</v>
      </c>
      <c r="H52" s="70">
        <f t="shared" si="0"/>
        <v>1.9254608125178405</v>
      </c>
      <c r="I52" s="70">
        <f t="shared" si="1"/>
        <v>6.5238168226202795</v>
      </c>
      <c r="J52" s="70">
        <f t="shared" si="2"/>
        <v>1.9254608122421459</v>
      </c>
      <c r="K52" s="70">
        <f t="shared" si="3"/>
        <v>6.5238168235543839</v>
      </c>
    </row>
    <row r="53" spans="2:11" x14ac:dyDescent="0.25">
      <c r="B53" s="163">
        <v>43101</v>
      </c>
      <c r="C53" s="166" t="e">
        <v>#N/A</v>
      </c>
      <c r="D53" s="166">
        <v>3.7680950000000002</v>
      </c>
      <c r="E53" s="166">
        <v>3.6261999999999999</v>
      </c>
      <c r="F53" s="167">
        <v>0.35968435333333326</v>
      </c>
      <c r="G53" s="168">
        <v>224</v>
      </c>
      <c r="H53" s="70">
        <f t="shared" si="0"/>
        <v>1.8655104341548852</v>
      </c>
      <c r="I53" s="70">
        <f t="shared" si="1"/>
        <v>7.048648026435143</v>
      </c>
      <c r="J53" s="70">
        <f t="shared" si="2"/>
        <v>1.8655104338639139</v>
      </c>
      <c r="K53" s="70">
        <f t="shared" si="3"/>
        <v>7.0486480275345498</v>
      </c>
    </row>
    <row r="54" spans="2:11" x14ac:dyDescent="0.25">
      <c r="B54" s="163">
        <v>43132</v>
      </c>
      <c r="C54" s="166" t="e">
        <v>#N/A</v>
      </c>
      <c r="D54" s="166">
        <v>3.7978770000000002</v>
      </c>
      <c r="E54" s="166">
        <v>3.5905999999999998</v>
      </c>
      <c r="F54" s="167">
        <v>0.37312448666666664</v>
      </c>
      <c r="G54" s="168">
        <v>245</v>
      </c>
      <c r="H54" s="70">
        <f t="shared" si="0"/>
        <v>1.7458427445629714</v>
      </c>
      <c r="I54" s="70">
        <f t="shared" si="1"/>
        <v>7.3846332381026061</v>
      </c>
      <c r="J54" s="70">
        <f t="shared" si="2"/>
        <v>1.7458427442675455</v>
      </c>
      <c r="K54" s="70">
        <f t="shared" si="3"/>
        <v>7.3846332393522127</v>
      </c>
    </row>
    <row r="55" spans="2:11" x14ac:dyDescent="0.25">
      <c r="B55" s="163">
        <v>43160</v>
      </c>
      <c r="C55" s="166" t="e">
        <v>#N/A</v>
      </c>
      <c r="D55" s="166">
        <v>3.7623609999999998</v>
      </c>
      <c r="E55" s="166">
        <v>3.4974000000000003</v>
      </c>
      <c r="F55" s="167">
        <v>0.34771735476190474</v>
      </c>
      <c r="G55" s="168">
        <v>264</v>
      </c>
      <c r="H55" s="70">
        <f t="shared" si="0"/>
        <v>1.7410154541384768</v>
      </c>
      <c r="I55" s="70">
        <f t="shared" si="1"/>
        <v>7.0256738565556178</v>
      </c>
      <c r="J55" s="70">
        <f t="shared" si="2"/>
        <v>1.7410154538534812</v>
      </c>
      <c r="K55" s="70">
        <f t="shared" si="3"/>
        <v>7.0256738577056845</v>
      </c>
    </row>
    <row r="56" spans="2:11" x14ac:dyDescent="0.25">
      <c r="B56" s="163">
        <v>43191</v>
      </c>
      <c r="C56" s="166" t="e">
        <v>#N/A</v>
      </c>
      <c r="D56" s="166">
        <v>3.7322829999999998</v>
      </c>
      <c r="E56" s="166">
        <v>2.9485999999999999</v>
      </c>
      <c r="F56" s="167">
        <v>0.27121099285714279</v>
      </c>
      <c r="G56" s="168">
        <v>284</v>
      </c>
      <c r="H56" s="70">
        <f t="shared" si="0"/>
        <v>1.6770310309189105</v>
      </c>
      <c r="I56" s="70">
        <f t="shared" si="1"/>
        <v>5.1843059548135413</v>
      </c>
      <c r="J56" s="70">
        <f t="shared" si="2"/>
        <v>1.6770310306968279</v>
      </c>
      <c r="K56" s="70">
        <f t="shared" si="3"/>
        <v>5.1843059555000783</v>
      </c>
    </row>
    <row r="57" spans="2:11" x14ac:dyDescent="0.25">
      <c r="B57" s="163">
        <v>43221</v>
      </c>
      <c r="C57" s="166" t="e">
        <v>#N/A</v>
      </c>
      <c r="D57" s="166">
        <v>3.659484</v>
      </c>
      <c r="E57" s="166">
        <v>2.8917999999999999</v>
      </c>
      <c r="F57" s="167">
        <v>0.25729967857142855</v>
      </c>
      <c r="G57" s="168">
        <v>306</v>
      </c>
      <c r="H57" s="70">
        <f t="shared" si="0"/>
        <v>1.6589248329101196</v>
      </c>
      <c r="I57" s="70">
        <f t="shared" si="1"/>
        <v>5.0409199224116259</v>
      </c>
      <c r="J57" s="70">
        <f t="shared" si="2"/>
        <v>1.6589248326937813</v>
      </c>
      <c r="K57" s="70">
        <f t="shared" si="3"/>
        <v>5.0409199230690058</v>
      </c>
    </row>
    <row r="58" spans="2:11" x14ac:dyDescent="0.25">
      <c r="B58" s="163">
        <v>43252</v>
      </c>
      <c r="C58" s="166" t="e">
        <v>#N/A</v>
      </c>
      <c r="D58" s="166">
        <v>3.6556410000000001</v>
      </c>
      <c r="E58" s="166">
        <v>2.9068000000000001</v>
      </c>
      <c r="F58" s="167">
        <v>0.2523094107142857</v>
      </c>
      <c r="G58" s="168">
        <v>328</v>
      </c>
      <c r="H58" s="70">
        <f t="shared" si="0"/>
        <v>1.6534634745021979</v>
      </c>
      <c r="I58" s="70">
        <f t="shared" si="1"/>
        <v>5.110174110464615</v>
      </c>
      <c r="J58" s="70">
        <f t="shared" si="2"/>
        <v>1.6534634742832848</v>
      </c>
      <c r="K58" s="70">
        <f t="shared" si="3"/>
        <v>5.1101741111411849</v>
      </c>
    </row>
    <row r="59" spans="2:11" x14ac:dyDescent="0.25">
      <c r="B59" s="163">
        <v>43282</v>
      </c>
      <c r="C59" s="166" t="e">
        <v>#N/A</v>
      </c>
      <c r="D59" s="166">
        <v>3.6506789999999998</v>
      </c>
      <c r="E59" s="166">
        <v>2.9247999999999998</v>
      </c>
      <c r="F59" s="167">
        <v>0.24860294285714288</v>
      </c>
      <c r="G59" s="168">
        <v>349</v>
      </c>
      <c r="H59" s="70">
        <f t="shared" si="0"/>
        <v>1.6484147575634835</v>
      </c>
      <c r="I59" s="70">
        <f t="shared" si="1"/>
        <v>5.189504037590825</v>
      </c>
      <c r="J59" s="70">
        <f t="shared" si="2"/>
        <v>1.6484147573416681</v>
      </c>
      <c r="K59" s="70">
        <f t="shared" si="3"/>
        <v>5.1895040382891402</v>
      </c>
    </row>
    <row r="60" spans="2:11" x14ac:dyDescent="0.25">
      <c r="B60" s="163">
        <v>43313</v>
      </c>
      <c r="C60" s="166" t="e">
        <v>#N/A</v>
      </c>
      <c r="D60" s="166">
        <v>3.6112289999999998</v>
      </c>
      <c r="E60" s="166">
        <v>2.9217999999999997</v>
      </c>
      <c r="F60" s="167">
        <v>0.24722057499999997</v>
      </c>
      <c r="G60" s="168">
        <v>370</v>
      </c>
      <c r="H60" s="70">
        <f t="shared" si="0"/>
        <v>1.6242906302883657</v>
      </c>
      <c r="I60" s="70">
        <f t="shared" si="1"/>
        <v>5.25578063482667</v>
      </c>
      <c r="J60" s="70">
        <f t="shared" si="2"/>
        <v>1.6242906300645679</v>
      </c>
      <c r="K60" s="70">
        <f t="shared" si="3"/>
        <v>5.2557806355508214</v>
      </c>
    </row>
    <row r="61" spans="2:11" x14ac:dyDescent="0.25">
      <c r="B61" s="163">
        <v>43344</v>
      </c>
      <c r="C61" s="166" t="e">
        <v>#N/A</v>
      </c>
      <c r="D61" s="166">
        <v>3.5828129999999998</v>
      </c>
      <c r="E61" s="166">
        <v>2.9005999999999998</v>
      </c>
      <c r="F61" s="167">
        <v>0.24714085714285713</v>
      </c>
      <c r="G61" s="168">
        <v>393</v>
      </c>
      <c r="H61" s="70">
        <f t="shared" si="0"/>
        <v>1.5840907200641814</v>
      </c>
      <c r="I61" s="70">
        <f t="shared" si="1"/>
        <v>5.3112364421016975</v>
      </c>
      <c r="J61" s="70">
        <f t="shared" si="2"/>
        <v>1.5840907198393135</v>
      </c>
      <c r="K61" s="70">
        <f t="shared" si="3"/>
        <v>5.3112364428556491</v>
      </c>
    </row>
    <row r="62" spans="2:11" x14ac:dyDescent="0.25">
      <c r="B62" s="163">
        <v>43374</v>
      </c>
      <c r="C62" s="166" t="e">
        <v>#N/A</v>
      </c>
      <c r="D62" s="166">
        <v>3.5963470000000002</v>
      </c>
      <c r="E62" s="166">
        <v>2.9156000000000004</v>
      </c>
      <c r="F62" s="167">
        <v>0.24672235952380955</v>
      </c>
      <c r="G62" s="168">
        <v>412</v>
      </c>
      <c r="H62" s="70">
        <f t="shared" si="0"/>
        <v>1.5710866708515947</v>
      </c>
      <c r="I62" s="70">
        <f t="shared" si="1"/>
        <v>5.4107284580246962</v>
      </c>
      <c r="J62" s="70">
        <f t="shared" si="2"/>
        <v>1.5710866706236317</v>
      </c>
      <c r="K62" s="70">
        <f t="shared" si="3"/>
        <v>5.4107284588097873</v>
      </c>
    </row>
    <row r="63" spans="2:11" x14ac:dyDescent="0.25">
      <c r="B63" s="163">
        <v>43405</v>
      </c>
      <c r="C63" s="166" t="e">
        <v>#N/A</v>
      </c>
      <c r="D63" s="166">
        <v>3.6935959999999999</v>
      </c>
      <c r="E63" s="166">
        <v>2.9585999999999997</v>
      </c>
      <c r="F63" s="167">
        <v>0.24530286190476192</v>
      </c>
      <c r="G63" s="168">
        <v>434</v>
      </c>
      <c r="H63" s="70">
        <f t="shared" si="0"/>
        <v>1.5742290598151498</v>
      </c>
      <c r="I63" s="70">
        <f t="shared" si="1"/>
        <v>5.5603813850494133</v>
      </c>
      <c r="J63" s="70">
        <f t="shared" si="2"/>
        <v>1.5742290595820605</v>
      </c>
      <c r="K63" s="70">
        <f t="shared" si="3"/>
        <v>5.5603813858727147</v>
      </c>
    </row>
    <row r="64" spans="2:11" x14ac:dyDescent="0.25">
      <c r="B64" s="169">
        <v>43435</v>
      </c>
      <c r="C64" s="170" t="e">
        <v>#N/A</v>
      </c>
      <c r="D64" s="170">
        <v>3.8444530000000001</v>
      </c>
      <c r="E64" s="170">
        <v>3.0924</v>
      </c>
      <c r="F64" s="171">
        <v>0.23930364761904763</v>
      </c>
      <c r="G64" s="109">
        <v>454</v>
      </c>
      <c r="H64" s="72">
        <f t="shared" si="0"/>
        <v>1.6477405276966748</v>
      </c>
      <c r="I64" s="72">
        <f t="shared" si="1"/>
        <v>5.8036672639033355</v>
      </c>
      <c r="J64" s="70">
        <f t="shared" si="2"/>
        <v>1.6477405274532457</v>
      </c>
      <c r="K64" s="70">
        <f t="shared" si="3"/>
        <v>5.8036672647607412</v>
      </c>
    </row>
    <row r="65" spans="2:13" x14ac:dyDescent="0.25">
      <c r="B65" t="s">
        <v>361</v>
      </c>
    </row>
    <row r="66" spans="2:13" ht="12.75" customHeight="1" x14ac:dyDescent="0.25">
      <c r="B66" s="206" t="s">
        <v>358</v>
      </c>
      <c r="C66" s="206"/>
      <c r="D66" s="206"/>
      <c r="E66" s="206"/>
      <c r="F66" s="206"/>
      <c r="G66" s="206"/>
      <c r="H66" s="206"/>
      <c r="I66" s="206"/>
      <c r="J66" s="206"/>
      <c r="K66" s="206"/>
      <c r="L66" s="206"/>
      <c r="M66" s="206"/>
    </row>
    <row r="67" spans="2:13" x14ac:dyDescent="0.25">
      <c r="B67" s="206"/>
      <c r="C67" s="206"/>
      <c r="D67" s="206"/>
      <c r="E67" s="206"/>
      <c r="F67" s="206"/>
      <c r="G67" s="206"/>
      <c r="H67" s="206"/>
      <c r="I67" s="206"/>
      <c r="J67" s="206"/>
      <c r="K67" s="206"/>
      <c r="L67" s="206"/>
      <c r="M67" s="206"/>
    </row>
    <row r="73" spans="2:13" ht="15.5" x14ac:dyDescent="0.35">
      <c r="B73" s="73" t="s">
        <v>97</v>
      </c>
    </row>
    <row r="84" spans="2:2" x14ac:dyDescent="0.25">
      <c r="B84" s="76"/>
    </row>
    <row r="85" spans="2:2" x14ac:dyDescent="0.25">
      <c r="B85" t="str">
        <f>(100*$H$26)&amp;"% NYMEX futures upper confidence interval"</f>
        <v>95% NYMEX futures upper confidence interval</v>
      </c>
    </row>
    <row r="86" spans="2:2" x14ac:dyDescent="0.25">
      <c r="B86" t="str">
        <f>(100*$H$26)&amp;"% NYMEX futures lower confidence interval"</f>
        <v>95% NYMEX futures lower confidence interval</v>
      </c>
    </row>
  </sheetData>
  <mergeCells count="5">
    <mergeCell ref="H26:I26"/>
    <mergeCell ref="H27:I27"/>
    <mergeCell ref="J26:K26"/>
    <mergeCell ref="J27:K27"/>
    <mergeCell ref="B66:M67"/>
  </mergeCells>
  <phoneticPr fontId="7" type="noConversion"/>
  <conditionalFormatting sqref="C29:K64">
    <cfRule type="expression" dxfId="33" priority="3" stopIfTrue="1">
      <formula>ISNA(C29)</formula>
    </cfRule>
  </conditionalFormatting>
  <conditionalFormatting sqref="C29:G64">
    <cfRule type="expression" dxfId="32" priority="2" stopIfTrue="1">
      <formula>ISNA(C29)</formula>
    </cfRule>
  </conditionalFormatting>
  <conditionalFormatting sqref="H29:I29">
    <cfRule type="expression" dxfId="31" priority="1" stopIfTrue="1">
      <formula>ISNA(H29)</formula>
    </cfRule>
  </conditionalFormatting>
  <dataValidations count="1">
    <dataValidation type="decimal" errorStyle="information" operator="lessThan" allowBlank="1" showInputMessage="1" showErrorMessage="1" errorTitle="Invalid entry" error="Value must be less than 100%" sqref="H26:K26">
      <formula1>1</formula1>
    </dataValidation>
  </dataValidations>
  <hyperlinks>
    <hyperlink ref="A3" location="Contents!B4" display="Return to Contents"/>
  </hyperlinks>
  <pageMargins left="0.75" right="0.75" top="1" bottom="1" header="0.5" footer="0.5"/>
  <pageSetup scale="46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482307" r:id="rId4">
          <objectPr defaultSize="0" autoPict="0" r:id="rId5">
            <anchor moveWithCells="1" sizeWithCells="1">
              <from>
                <xdr:col>1</xdr:col>
                <xdr:colOff>0</xdr:colOff>
                <xdr:row>68</xdr:row>
                <xdr:rowOff>12700</xdr:rowOff>
              </from>
              <to>
                <xdr:col>6</xdr:col>
                <xdr:colOff>495300</xdr:colOff>
                <xdr:row>71</xdr:row>
                <xdr:rowOff>127000</xdr:rowOff>
              </to>
            </anchor>
          </objectPr>
        </oleObject>
      </mc:Choice>
      <mc:Fallback>
        <oleObject progId="Equation.3" shapeId="482307" r:id="rId4"/>
      </mc:Fallback>
    </mc:AlternateContent>
    <mc:AlternateContent xmlns:mc="http://schemas.openxmlformats.org/markup-compatibility/2006">
      <mc:Choice Requires="x14">
        <oleObject progId="Equation.3" shapeId="482308" r:id="rId6">
          <objectPr defaultSize="0" autoPict="0" r:id="rId7">
            <anchor moveWithCells="1" sizeWithCells="1">
              <from>
                <xdr:col>1</xdr:col>
                <xdr:colOff>12700</xdr:colOff>
                <xdr:row>73</xdr:row>
                <xdr:rowOff>12700</xdr:rowOff>
              </from>
              <to>
                <xdr:col>9</xdr:col>
                <xdr:colOff>0</xdr:colOff>
                <xdr:row>81</xdr:row>
                <xdr:rowOff>127000</xdr:rowOff>
              </to>
            </anchor>
          </objectPr>
        </oleObject>
      </mc:Choice>
      <mc:Fallback>
        <oleObject progId="Equation.3" shapeId="482308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D104"/>
  <sheetViews>
    <sheetView workbookViewId="0"/>
  </sheetViews>
  <sheetFormatPr defaultRowHeight="12.5" x14ac:dyDescent="0.25"/>
  <sheetData>
    <row r="2" spans="1:1" ht="15.5" x14ac:dyDescent="0.35">
      <c r="A2" s="63" t="s">
        <v>360</v>
      </c>
    </row>
    <row r="3" spans="1:1" x14ac:dyDescent="0.25">
      <c r="A3" s="29" t="s">
        <v>32</v>
      </c>
    </row>
    <row r="25" spans="1:4" x14ac:dyDescent="0.25">
      <c r="B25" s="209" t="s">
        <v>73</v>
      </c>
      <c r="C25" s="209"/>
      <c r="D25" s="30"/>
    </row>
    <row r="26" spans="1:4" x14ac:dyDescent="0.25">
      <c r="A26" s="4"/>
      <c r="B26" s="154" t="s">
        <v>74</v>
      </c>
      <c r="C26" s="154"/>
      <c r="D26" s="154"/>
    </row>
    <row r="27" spans="1:4" x14ac:dyDescent="0.25">
      <c r="A27" s="5" t="s">
        <v>2</v>
      </c>
      <c r="B27" s="45" t="s">
        <v>6</v>
      </c>
      <c r="C27" s="45" t="s">
        <v>7</v>
      </c>
      <c r="D27" s="155"/>
    </row>
    <row r="28" spans="1:4" x14ac:dyDescent="0.25">
      <c r="A28" s="2">
        <v>41275</v>
      </c>
      <c r="B28" s="38">
        <v>9.15</v>
      </c>
      <c r="C28" s="38">
        <v>3.422212</v>
      </c>
      <c r="D28" s="156"/>
    </row>
    <row r="29" spans="1:4" x14ac:dyDescent="0.25">
      <c r="A29" s="2">
        <v>41306</v>
      </c>
      <c r="B29" s="38">
        <v>9.23</v>
      </c>
      <c r="C29" s="38">
        <v>3.4232399999999998</v>
      </c>
      <c r="D29" s="156"/>
    </row>
    <row r="30" spans="1:4" x14ac:dyDescent="0.25">
      <c r="A30" s="2">
        <v>41334</v>
      </c>
      <c r="B30" s="38">
        <v>9.35</v>
      </c>
      <c r="C30" s="38">
        <v>3.9166799999999999</v>
      </c>
      <c r="D30" s="156"/>
    </row>
    <row r="31" spans="1:4" x14ac:dyDescent="0.25">
      <c r="A31" s="2">
        <v>41365</v>
      </c>
      <c r="B31" s="38">
        <v>10.43</v>
      </c>
      <c r="C31" s="38">
        <v>4.282648</v>
      </c>
      <c r="D31" s="156"/>
    </row>
    <row r="32" spans="1:4" x14ac:dyDescent="0.25">
      <c r="A32" s="2">
        <v>41395</v>
      </c>
      <c r="B32" s="38">
        <v>12.61</v>
      </c>
      <c r="C32" s="38">
        <v>4.1541480000000002</v>
      </c>
      <c r="D32" s="156"/>
    </row>
    <row r="33" spans="1:4" x14ac:dyDescent="0.25">
      <c r="A33" s="2">
        <v>41426</v>
      </c>
      <c r="B33" s="38">
        <v>15.02</v>
      </c>
      <c r="C33" s="38">
        <v>3.933128</v>
      </c>
      <c r="D33" s="156"/>
    </row>
    <row r="34" spans="1:4" x14ac:dyDescent="0.25">
      <c r="A34" s="2">
        <v>41456</v>
      </c>
      <c r="B34" s="38">
        <v>16.3</v>
      </c>
      <c r="C34" s="38">
        <v>3.7244440000000001</v>
      </c>
      <c r="D34" s="156"/>
    </row>
    <row r="35" spans="1:4" x14ac:dyDescent="0.25">
      <c r="A35" s="2">
        <v>41487</v>
      </c>
      <c r="B35" s="38">
        <v>16.43</v>
      </c>
      <c r="C35" s="38">
        <v>3.5209000000000001</v>
      </c>
      <c r="D35" s="156"/>
    </row>
    <row r="36" spans="1:4" x14ac:dyDescent="0.25">
      <c r="A36" s="2">
        <v>41518</v>
      </c>
      <c r="B36" s="38">
        <v>15.69</v>
      </c>
      <c r="C36" s="38">
        <v>3.720332</v>
      </c>
      <c r="D36" s="156"/>
    </row>
    <row r="37" spans="1:4" x14ac:dyDescent="0.25">
      <c r="A37" s="2">
        <v>41548</v>
      </c>
      <c r="B37" s="38">
        <v>12.38</v>
      </c>
      <c r="C37" s="38">
        <v>3.7799559999999999</v>
      </c>
      <c r="D37" s="156"/>
    </row>
    <row r="38" spans="1:4" x14ac:dyDescent="0.25">
      <c r="A38" s="2">
        <v>41579</v>
      </c>
      <c r="B38" s="38">
        <v>10.039999999999999</v>
      </c>
      <c r="C38" s="38">
        <v>3.7398639999999999</v>
      </c>
      <c r="D38" s="156"/>
    </row>
    <row r="39" spans="1:4" x14ac:dyDescent="0.25">
      <c r="A39" s="2">
        <v>41609</v>
      </c>
      <c r="B39" s="38">
        <v>9.14</v>
      </c>
      <c r="C39" s="38">
        <v>4.3587199999999999</v>
      </c>
      <c r="D39" s="156"/>
    </row>
    <row r="40" spans="1:4" x14ac:dyDescent="0.25">
      <c r="A40" s="2">
        <v>41640</v>
      </c>
      <c r="B40" s="38">
        <v>9.26</v>
      </c>
      <c r="C40" s="38">
        <v>4.8638159999999999</v>
      </c>
      <c r="D40" s="156"/>
    </row>
    <row r="41" spans="1:4" x14ac:dyDescent="0.25">
      <c r="A41" s="2">
        <v>41671</v>
      </c>
      <c r="B41" s="38">
        <v>9.77</v>
      </c>
      <c r="C41" s="38">
        <v>6.1909679999999998</v>
      </c>
      <c r="D41" s="156"/>
    </row>
    <row r="42" spans="1:4" x14ac:dyDescent="0.25">
      <c r="A42" s="2">
        <v>41699</v>
      </c>
      <c r="B42" s="38">
        <v>10.7</v>
      </c>
      <c r="C42" s="38">
        <v>5.0598960000000002</v>
      </c>
      <c r="D42" s="156"/>
    </row>
    <row r="43" spans="1:4" x14ac:dyDescent="0.25">
      <c r="A43" s="2">
        <v>41730</v>
      </c>
      <c r="B43" s="38">
        <v>11.76</v>
      </c>
      <c r="C43" s="38">
        <v>4.8070560000000002</v>
      </c>
      <c r="D43" s="156"/>
    </row>
    <row r="44" spans="1:4" x14ac:dyDescent="0.25">
      <c r="A44" s="2">
        <v>41760</v>
      </c>
      <c r="B44" s="38">
        <v>13.6</v>
      </c>
      <c r="C44" s="38">
        <v>4.7275919999999996</v>
      </c>
      <c r="D44" s="156"/>
    </row>
    <row r="45" spans="1:4" x14ac:dyDescent="0.25">
      <c r="A45" s="2">
        <v>41791</v>
      </c>
      <c r="B45" s="38">
        <v>16.13</v>
      </c>
      <c r="C45" s="38">
        <v>4.7348160000000004</v>
      </c>
      <c r="D45" s="156"/>
    </row>
    <row r="46" spans="1:4" x14ac:dyDescent="0.25">
      <c r="A46" s="2">
        <v>41821</v>
      </c>
      <c r="B46" s="38">
        <v>17.23</v>
      </c>
      <c r="C46" s="38">
        <v>4.1785680000000003</v>
      </c>
      <c r="D46" s="156"/>
    </row>
    <row r="47" spans="1:4" x14ac:dyDescent="0.25">
      <c r="A47" s="2">
        <v>41852</v>
      </c>
      <c r="B47" s="38">
        <v>17.41</v>
      </c>
      <c r="C47" s="38">
        <v>4.0371839999999999</v>
      </c>
      <c r="D47" s="156"/>
    </row>
    <row r="48" spans="1:4" x14ac:dyDescent="0.25">
      <c r="A48" s="2">
        <v>41883</v>
      </c>
      <c r="B48" s="38">
        <v>16.27</v>
      </c>
      <c r="C48" s="38">
        <v>4.0495679999999998</v>
      </c>
      <c r="D48" s="156"/>
    </row>
    <row r="49" spans="1:4" x14ac:dyDescent="0.25">
      <c r="A49" s="2">
        <v>41913</v>
      </c>
      <c r="B49" s="38">
        <v>13.11</v>
      </c>
      <c r="C49" s="38">
        <v>3.9019919999999999</v>
      </c>
      <c r="D49" s="156"/>
    </row>
    <row r="50" spans="1:4" x14ac:dyDescent="0.25">
      <c r="A50" s="2">
        <v>41944</v>
      </c>
      <c r="B50" s="38">
        <v>10.19</v>
      </c>
      <c r="C50" s="38">
        <v>4.2539040000000004</v>
      </c>
      <c r="D50" s="156"/>
    </row>
    <row r="51" spans="1:4" x14ac:dyDescent="0.25">
      <c r="A51" s="2">
        <v>41974</v>
      </c>
      <c r="B51" s="38">
        <v>10.01</v>
      </c>
      <c r="C51" s="38">
        <v>3.5934240000000002</v>
      </c>
      <c r="D51" s="156"/>
    </row>
    <row r="52" spans="1:4" x14ac:dyDescent="0.25">
      <c r="A52" s="2">
        <v>42005</v>
      </c>
      <c r="B52" s="38">
        <v>9.5</v>
      </c>
      <c r="C52" s="38">
        <v>3.0898080000000001</v>
      </c>
      <c r="D52" s="156"/>
    </row>
    <row r="53" spans="1:4" x14ac:dyDescent="0.25">
      <c r="A53" s="2">
        <v>42036</v>
      </c>
      <c r="B53" s="38">
        <v>9.08</v>
      </c>
      <c r="C53" s="38">
        <v>2.9649359999999998</v>
      </c>
      <c r="D53" s="156"/>
    </row>
    <row r="54" spans="1:4" x14ac:dyDescent="0.25">
      <c r="A54" s="2">
        <v>42064</v>
      </c>
      <c r="B54" s="38">
        <v>9.2799999999999994</v>
      </c>
      <c r="C54" s="38">
        <v>2.921592</v>
      </c>
      <c r="D54" s="156"/>
    </row>
    <row r="55" spans="1:4" x14ac:dyDescent="0.25">
      <c r="A55" s="2">
        <v>42095</v>
      </c>
      <c r="B55" s="38">
        <v>10.44</v>
      </c>
      <c r="C55" s="38">
        <v>2.6935199999999999</v>
      </c>
      <c r="D55" s="156"/>
    </row>
    <row r="56" spans="1:4" x14ac:dyDescent="0.25">
      <c r="A56" s="2">
        <v>42125</v>
      </c>
      <c r="B56" s="38">
        <v>12.73</v>
      </c>
      <c r="C56" s="38">
        <v>2.9401679999999999</v>
      </c>
      <c r="D56" s="156"/>
    </row>
    <row r="57" spans="1:4" x14ac:dyDescent="0.25">
      <c r="A57" s="2">
        <v>42156</v>
      </c>
      <c r="B57" s="38">
        <v>15.07</v>
      </c>
      <c r="C57" s="38">
        <v>2.8730880000000001</v>
      </c>
      <c r="D57" s="156"/>
    </row>
    <row r="58" spans="1:4" x14ac:dyDescent="0.25">
      <c r="A58" s="2">
        <v>42186</v>
      </c>
      <c r="B58" s="38">
        <v>16.28</v>
      </c>
      <c r="C58" s="38">
        <v>2.9298479999999998</v>
      </c>
      <c r="D58" s="156"/>
    </row>
    <row r="59" spans="1:4" x14ac:dyDescent="0.25">
      <c r="A59" s="2">
        <v>42217</v>
      </c>
      <c r="B59" s="38">
        <v>16.89</v>
      </c>
      <c r="C59" s="38">
        <v>2.862768</v>
      </c>
      <c r="D59" s="156"/>
    </row>
    <row r="60" spans="1:4" x14ac:dyDescent="0.25">
      <c r="A60" s="2">
        <v>42248</v>
      </c>
      <c r="B60" s="38">
        <v>16.399999999999999</v>
      </c>
      <c r="C60" s="38">
        <v>2.74512</v>
      </c>
      <c r="D60" s="156"/>
    </row>
    <row r="61" spans="1:4" x14ac:dyDescent="0.25">
      <c r="A61" s="2">
        <v>42278</v>
      </c>
      <c r="B61" s="38">
        <v>12.6</v>
      </c>
      <c r="C61" s="38">
        <v>2.4159120000000001</v>
      </c>
      <c r="D61" s="156"/>
    </row>
    <row r="62" spans="1:4" x14ac:dyDescent="0.25">
      <c r="A62" s="2">
        <v>42309</v>
      </c>
      <c r="B62" s="38">
        <v>10.02</v>
      </c>
      <c r="C62" s="38">
        <v>2.1599759999999999</v>
      </c>
      <c r="D62" s="156"/>
    </row>
    <row r="63" spans="1:4" x14ac:dyDescent="0.25">
      <c r="A63" s="2">
        <v>42339</v>
      </c>
      <c r="B63" s="38">
        <v>9.27</v>
      </c>
      <c r="C63" s="38">
        <v>1.9907280000000001</v>
      </c>
      <c r="D63" s="156"/>
    </row>
    <row r="64" spans="1:4" x14ac:dyDescent="0.25">
      <c r="A64" s="2">
        <v>42370</v>
      </c>
      <c r="B64" s="38">
        <v>8.3000000000000007</v>
      </c>
      <c r="C64" s="38">
        <v>2.3560560000000002</v>
      </c>
      <c r="D64" s="156"/>
    </row>
    <row r="65" spans="1:4" x14ac:dyDescent="0.25">
      <c r="A65" s="2">
        <v>42401</v>
      </c>
      <c r="B65" s="38">
        <v>8.3800000000000008</v>
      </c>
      <c r="C65" s="38">
        <v>2.052648</v>
      </c>
      <c r="D65" s="156"/>
    </row>
    <row r="66" spans="1:4" x14ac:dyDescent="0.25">
      <c r="A66" s="2">
        <v>42430</v>
      </c>
      <c r="B66" s="38">
        <v>9.2100000000000009</v>
      </c>
      <c r="C66" s="38">
        <v>1.7843279999999999</v>
      </c>
      <c r="D66" s="156"/>
    </row>
    <row r="67" spans="1:4" x14ac:dyDescent="0.25">
      <c r="A67" s="2">
        <v>42461</v>
      </c>
      <c r="B67" s="38">
        <v>9.65</v>
      </c>
      <c r="C67" s="38">
        <v>1.9783440000000001</v>
      </c>
      <c r="D67" s="156"/>
    </row>
    <row r="68" spans="1:4" x14ac:dyDescent="0.25">
      <c r="A68" s="2">
        <v>42491</v>
      </c>
      <c r="B68" s="38">
        <v>11.61</v>
      </c>
      <c r="C68" s="38">
        <v>1.9835039999999999</v>
      </c>
      <c r="D68" s="156"/>
    </row>
    <row r="69" spans="1:4" x14ac:dyDescent="0.25">
      <c r="A69" s="2">
        <v>42522</v>
      </c>
      <c r="B69" s="38">
        <v>14.47</v>
      </c>
      <c r="C69" s="38">
        <v>2.6697839999999999</v>
      </c>
      <c r="D69" s="156"/>
    </row>
    <row r="70" spans="1:4" x14ac:dyDescent="0.25">
      <c r="A70" s="2">
        <v>42552</v>
      </c>
      <c r="B70" s="38">
        <v>16.579999999999998</v>
      </c>
      <c r="C70" s="38">
        <v>2.9123039999999998</v>
      </c>
      <c r="D70" s="156"/>
    </row>
    <row r="71" spans="1:4" x14ac:dyDescent="0.25">
      <c r="A71" s="2">
        <v>42583</v>
      </c>
      <c r="B71" s="38">
        <v>17.63</v>
      </c>
      <c r="C71" s="38">
        <v>2.9123039999999998</v>
      </c>
      <c r="D71" s="156"/>
    </row>
    <row r="72" spans="1:4" x14ac:dyDescent="0.25">
      <c r="A72" s="2">
        <v>42614</v>
      </c>
      <c r="B72" s="38">
        <v>16.8</v>
      </c>
      <c r="C72" s="38">
        <v>3.0877439999999998</v>
      </c>
      <c r="D72" s="156"/>
    </row>
    <row r="73" spans="1:4" x14ac:dyDescent="0.25">
      <c r="A73" s="2">
        <v>42644</v>
      </c>
      <c r="B73" s="38">
        <v>13.74</v>
      </c>
      <c r="C73" s="38">
        <v>3.0722640000000001</v>
      </c>
      <c r="D73" s="156"/>
    </row>
    <row r="74" spans="1:4" x14ac:dyDescent="0.25">
      <c r="A74" s="2">
        <v>42675</v>
      </c>
      <c r="B74" s="38">
        <v>10.76</v>
      </c>
      <c r="C74" s="38">
        <v>2.6295359999999999</v>
      </c>
      <c r="D74" s="156"/>
    </row>
    <row r="75" spans="1:4" x14ac:dyDescent="0.25">
      <c r="A75" s="2">
        <v>42705</v>
      </c>
      <c r="B75" s="38">
        <v>9.8132370000000009</v>
      </c>
      <c r="C75" s="38">
        <v>3.7059120000000001</v>
      </c>
      <c r="D75" s="156"/>
    </row>
    <row r="76" spans="1:4" x14ac:dyDescent="0.25">
      <c r="A76" s="2">
        <v>42736</v>
      </c>
      <c r="B76" s="38">
        <v>10.1983</v>
      </c>
      <c r="C76" s="38">
        <v>3.4097279999999999</v>
      </c>
      <c r="D76" s="156"/>
    </row>
    <row r="77" spans="1:4" x14ac:dyDescent="0.25">
      <c r="A77" s="2">
        <v>42767</v>
      </c>
      <c r="B77" s="38">
        <v>9.8720669999999995</v>
      </c>
      <c r="C77" s="38">
        <v>3.505128</v>
      </c>
      <c r="D77" s="156"/>
    </row>
    <row r="78" spans="1:4" x14ac:dyDescent="0.25">
      <c r="A78" s="2">
        <v>42795</v>
      </c>
      <c r="B78" s="38">
        <v>10.225770000000001</v>
      </c>
      <c r="C78" s="38">
        <v>3.5003669999999998</v>
      </c>
      <c r="D78" s="156"/>
    </row>
    <row r="79" spans="1:4" x14ac:dyDescent="0.25">
      <c r="A79" s="2">
        <v>42826</v>
      </c>
      <c r="B79" s="38">
        <v>11.111269999999999</v>
      </c>
      <c r="C79" s="38">
        <v>3.5006550000000001</v>
      </c>
      <c r="D79" s="156"/>
    </row>
    <row r="80" spans="1:4" x14ac:dyDescent="0.25">
      <c r="A80" s="2">
        <v>42856</v>
      </c>
      <c r="B80" s="38">
        <v>13.0837</v>
      </c>
      <c r="C80" s="38">
        <v>3.4730349999999999</v>
      </c>
      <c r="D80" s="156"/>
    </row>
    <row r="81" spans="1:4" x14ac:dyDescent="0.25">
      <c r="A81" s="2">
        <v>42887</v>
      </c>
      <c r="B81" s="38">
        <v>15.398870000000001</v>
      </c>
      <c r="C81" s="38">
        <v>3.5011049999999999</v>
      </c>
      <c r="D81" s="156"/>
    </row>
    <row r="82" spans="1:4" x14ac:dyDescent="0.25">
      <c r="A82" s="2">
        <v>42917</v>
      </c>
      <c r="B82" s="38">
        <v>16.615259999999999</v>
      </c>
      <c r="C82" s="38">
        <v>3.527911</v>
      </c>
      <c r="D82" s="156"/>
    </row>
    <row r="83" spans="1:4" x14ac:dyDescent="0.25">
      <c r="A83" s="2">
        <v>42948</v>
      </c>
      <c r="B83" s="38">
        <v>17.446429999999999</v>
      </c>
      <c r="C83" s="38">
        <v>3.5169299999999999</v>
      </c>
      <c r="D83" s="156"/>
    </row>
    <row r="84" spans="1:4" x14ac:dyDescent="0.25">
      <c r="A84" s="2">
        <v>42979</v>
      </c>
      <c r="B84" s="38">
        <v>16.494810000000001</v>
      </c>
      <c r="C84" s="38">
        <v>3.5100419999999999</v>
      </c>
      <c r="D84" s="156"/>
    </row>
    <row r="85" spans="1:4" x14ac:dyDescent="0.25">
      <c r="A85" s="2">
        <v>43009</v>
      </c>
      <c r="B85" s="38">
        <v>13.49583</v>
      </c>
      <c r="C85" s="38">
        <v>3.5418059999999998</v>
      </c>
      <c r="D85" s="156"/>
    </row>
    <row r="86" spans="1:4" x14ac:dyDescent="0.25">
      <c r="A86" s="2">
        <v>43040</v>
      </c>
      <c r="B86" s="38">
        <v>11.117000000000001</v>
      </c>
      <c r="C86" s="38">
        <v>3.6551719999999999</v>
      </c>
      <c r="D86" s="156"/>
    </row>
    <row r="87" spans="1:4" x14ac:dyDescent="0.25">
      <c r="A87" s="2">
        <v>43070</v>
      </c>
      <c r="B87" s="38">
        <v>10.23742</v>
      </c>
      <c r="C87" s="38">
        <v>3.81962</v>
      </c>
      <c r="D87" s="156"/>
    </row>
    <row r="88" spans="1:4" x14ac:dyDescent="0.25">
      <c r="A88" s="2">
        <v>43101</v>
      </c>
      <c r="B88" s="38">
        <v>10.048310000000001</v>
      </c>
      <c r="C88" s="38">
        <v>3.888674</v>
      </c>
      <c r="D88" s="156"/>
    </row>
    <row r="89" spans="1:4" x14ac:dyDescent="0.25">
      <c r="A89" s="2">
        <v>43132</v>
      </c>
      <c r="B89" s="38">
        <v>10.112299999999999</v>
      </c>
      <c r="C89" s="38">
        <v>3.9194100000000001</v>
      </c>
      <c r="D89" s="156"/>
    </row>
    <row r="90" spans="1:4" x14ac:dyDescent="0.25">
      <c r="A90" s="2">
        <v>43160</v>
      </c>
      <c r="B90" s="38">
        <v>10.440709999999999</v>
      </c>
      <c r="C90" s="38">
        <v>3.8827569999999998</v>
      </c>
      <c r="D90" s="156"/>
    </row>
    <row r="91" spans="1:4" x14ac:dyDescent="0.25">
      <c r="A91" s="2">
        <v>43191</v>
      </c>
      <c r="B91" s="38">
        <v>11.35529</v>
      </c>
      <c r="C91" s="38">
        <v>3.8517160000000001</v>
      </c>
      <c r="D91" s="156"/>
    </row>
    <row r="92" spans="1:4" x14ac:dyDescent="0.25">
      <c r="A92" s="2">
        <v>43221</v>
      </c>
      <c r="B92" s="38">
        <v>13.36858</v>
      </c>
      <c r="C92" s="38">
        <v>3.7765870000000001</v>
      </c>
      <c r="D92" s="156"/>
    </row>
    <row r="93" spans="1:4" x14ac:dyDescent="0.25">
      <c r="A93" s="2">
        <v>43252</v>
      </c>
      <c r="B93" s="38">
        <v>15.692629999999999</v>
      </c>
      <c r="C93" s="38">
        <v>3.7726220000000001</v>
      </c>
      <c r="D93" s="156"/>
    </row>
    <row r="94" spans="1:4" x14ac:dyDescent="0.25">
      <c r="A94" s="2">
        <v>43282</v>
      </c>
      <c r="B94" s="38">
        <v>16.923449999999999</v>
      </c>
      <c r="C94" s="38">
        <v>3.7675010000000002</v>
      </c>
      <c r="D94" s="156"/>
    </row>
    <row r="95" spans="1:4" x14ac:dyDescent="0.25">
      <c r="A95" s="2">
        <v>43313</v>
      </c>
      <c r="B95" s="38">
        <v>17.79383</v>
      </c>
      <c r="C95" s="38">
        <v>3.726788</v>
      </c>
      <c r="D95" s="156"/>
    </row>
    <row r="96" spans="1:4" x14ac:dyDescent="0.25">
      <c r="A96" s="2">
        <v>43344</v>
      </c>
      <c r="B96" s="38">
        <v>16.817240000000002</v>
      </c>
      <c r="C96" s="38">
        <v>3.6974629999999999</v>
      </c>
      <c r="D96" s="156"/>
    </row>
    <row r="97" spans="1:4" x14ac:dyDescent="0.25">
      <c r="A97" s="2">
        <v>43374</v>
      </c>
      <c r="B97" s="38">
        <v>13.798019999999999</v>
      </c>
      <c r="C97" s="38">
        <v>3.71143</v>
      </c>
      <c r="D97" s="156"/>
    </row>
    <row r="98" spans="1:4" x14ac:dyDescent="0.25">
      <c r="A98" s="2">
        <v>43405</v>
      </c>
      <c r="B98" s="38">
        <v>11.380039999999999</v>
      </c>
      <c r="C98" s="38">
        <v>3.8117909999999999</v>
      </c>
      <c r="D98" s="156"/>
    </row>
    <row r="99" spans="1:4" x14ac:dyDescent="0.25">
      <c r="A99" s="84">
        <v>43435</v>
      </c>
      <c r="B99" s="86">
        <v>10.48146</v>
      </c>
      <c r="C99" s="86">
        <v>3.967476</v>
      </c>
      <c r="D99" s="156"/>
    </row>
    <row r="100" spans="1:4" x14ac:dyDescent="0.25">
      <c r="A100" t="s">
        <v>361</v>
      </c>
    </row>
    <row r="102" spans="1:4" x14ac:dyDescent="0.25">
      <c r="A102" s="6"/>
      <c r="B102" s="6" t="s">
        <v>0</v>
      </c>
    </row>
    <row r="103" spans="1:4" x14ac:dyDescent="0.25">
      <c r="A103" s="3">
        <v>49</v>
      </c>
      <c r="B103">
        <v>0</v>
      </c>
    </row>
    <row r="104" spans="1:4" x14ac:dyDescent="0.25">
      <c r="A104" s="3">
        <v>49</v>
      </c>
      <c r="B104">
        <v>1</v>
      </c>
    </row>
  </sheetData>
  <mergeCells count="1">
    <mergeCell ref="B25:C25"/>
  </mergeCells>
  <phoneticPr fontId="0" type="noConversion"/>
  <hyperlinks>
    <hyperlink ref="A3" location="Contents!B4" display="Return to Contents"/>
  </hyperlinks>
  <pageMargins left="0.75" right="0.75" top="1" bottom="1" header="0.5" footer="0.5"/>
  <pageSetup scale="74" fitToHeight="2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60"/>
  <sheetViews>
    <sheetView workbookViewId="0"/>
  </sheetViews>
  <sheetFormatPr defaultRowHeight="12.5" x14ac:dyDescent="0.25"/>
  <sheetData>
    <row r="1" spans="1:13" x14ac:dyDescent="0.25">
      <c r="A1" s="40" t="s">
        <v>169</v>
      </c>
    </row>
    <row r="2" spans="1:13" ht="15.5" x14ac:dyDescent="0.35">
      <c r="A2" s="63" t="s">
        <v>360</v>
      </c>
    </row>
    <row r="3" spans="1:13" x14ac:dyDescent="0.25">
      <c r="A3" s="29" t="s">
        <v>32</v>
      </c>
    </row>
    <row r="6" spans="1:13" x14ac:dyDescent="0.25">
      <c r="M6" s="4"/>
    </row>
    <row r="25" spans="1:5" x14ac:dyDescent="0.25">
      <c r="A25" s="4"/>
      <c r="B25" s="4"/>
      <c r="C25" s="178" t="s">
        <v>25</v>
      </c>
      <c r="D25" s="178" t="s">
        <v>25</v>
      </c>
      <c r="E25" s="179" t="s">
        <v>189</v>
      </c>
    </row>
    <row r="26" spans="1:5" x14ac:dyDescent="0.25">
      <c r="A26" s="4"/>
      <c r="B26" s="4"/>
      <c r="C26" s="178" t="s">
        <v>122</v>
      </c>
      <c r="D26" s="178" t="s">
        <v>284</v>
      </c>
      <c r="E26" s="154" t="s">
        <v>190</v>
      </c>
    </row>
    <row r="27" spans="1:5" x14ac:dyDescent="0.25">
      <c r="A27" s="6" t="s">
        <v>30</v>
      </c>
      <c r="B27" s="6" t="s">
        <v>121</v>
      </c>
      <c r="C27" s="210" t="s">
        <v>63</v>
      </c>
      <c r="D27" s="210"/>
      <c r="E27" s="210"/>
    </row>
    <row r="28" spans="1:5" x14ac:dyDescent="0.25">
      <c r="A28" s="20" t="s">
        <v>362</v>
      </c>
      <c r="B28" s="124">
        <v>40909</v>
      </c>
      <c r="C28" s="7">
        <v>90.615488103999994</v>
      </c>
      <c r="D28" s="7">
        <v>89.876435060999995</v>
      </c>
      <c r="E28" s="7">
        <v>0.73905304256000004</v>
      </c>
    </row>
    <row r="29" spans="1:5" x14ac:dyDescent="0.25">
      <c r="A29" s="20" t="s">
        <v>363</v>
      </c>
      <c r="B29" s="124">
        <v>41000</v>
      </c>
      <c r="C29" s="7">
        <v>90.450962777000001</v>
      </c>
      <c r="D29" s="7">
        <v>90.284702682000002</v>
      </c>
      <c r="E29" s="7">
        <v>0.16626009423999999</v>
      </c>
    </row>
    <row r="30" spans="1:5" x14ac:dyDescent="0.25">
      <c r="A30" s="20" t="s">
        <v>364</v>
      </c>
      <c r="B30" s="124">
        <v>41091</v>
      </c>
      <c r="C30" s="7">
        <v>90.557449757000001</v>
      </c>
      <c r="D30" s="7">
        <v>91.632804859999993</v>
      </c>
      <c r="E30" s="7">
        <v>-1.0753551027999999</v>
      </c>
    </row>
    <row r="31" spans="1:5" x14ac:dyDescent="0.25">
      <c r="A31" s="20" t="s">
        <v>365</v>
      </c>
      <c r="B31" s="124">
        <v>41183</v>
      </c>
      <c r="C31" s="7">
        <v>91.001595703999996</v>
      </c>
      <c r="D31" s="7">
        <v>92.568502902000006</v>
      </c>
      <c r="E31" s="7">
        <v>-1.5669071974</v>
      </c>
    </row>
    <row r="32" spans="1:5" x14ac:dyDescent="0.25">
      <c r="A32" s="20" t="s">
        <v>366</v>
      </c>
      <c r="B32" s="124">
        <v>41275</v>
      </c>
      <c r="C32" s="7">
        <v>90.049844258999997</v>
      </c>
      <c r="D32" s="7">
        <v>91.167427353999997</v>
      </c>
      <c r="E32" s="7">
        <v>-1.1175830953999999</v>
      </c>
    </row>
    <row r="33" spans="1:5" x14ac:dyDescent="0.25">
      <c r="A33" s="4" t="s">
        <v>367</v>
      </c>
      <c r="B33" s="124">
        <v>41365</v>
      </c>
      <c r="C33" s="7">
        <v>91.249070962000005</v>
      </c>
      <c r="D33" s="7">
        <v>91.851533747000005</v>
      </c>
      <c r="E33" s="7">
        <v>-0.60246278483000004</v>
      </c>
    </row>
    <row r="34" spans="1:5" x14ac:dyDescent="0.25">
      <c r="A34" s="4" t="s">
        <v>368</v>
      </c>
      <c r="B34" s="124">
        <v>41456</v>
      </c>
      <c r="C34" s="7">
        <v>91.814030509000006</v>
      </c>
      <c r="D34" s="7">
        <v>93.036322092000006</v>
      </c>
      <c r="E34" s="7">
        <v>-1.2222915831000001</v>
      </c>
    </row>
    <row r="35" spans="1:5" x14ac:dyDescent="0.25">
      <c r="A35" s="4" t="s">
        <v>369</v>
      </c>
      <c r="B35" s="124">
        <v>41548</v>
      </c>
      <c r="C35" s="7">
        <v>91.863069675999995</v>
      </c>
      <c r="D35" s="7">
        <v>93.217316842000002</v>
      </c>
      <c r="E35" s="7">
        <v>-1.3542471661</v>
      </c>
    </row>
    <row r="36" spans="1:5" x14ac:dyDescent="0.25">
      <c r="A36" s="4" t="s">
        <v>370</v>
      </c>
      <c r="B36" s="124">
        <v>41640</v>
      </c>
      <c r="C36" s="7">
        <v>92.256456635000006</v>
      </c>
      <c r="D36" s="7">
        <v>92.872456141000001</v>
      </c>
      <c r="E36" s="7">
        <v>-0.61599950595999997</v>
      </c>
    </row>
    <row r="37" spans="1:5" x14ac:dyDescent="0.25">
      <c r="A37" s="4" t="s">
        <v>371</v>
      </c>
      <c r="B37" s="124">
        <v>41730</v>
      </c>
      <c r="C37" s="7">
        <v>92.940610668999994</v>
      </c>
      <c r="D37" s="7">
        <v>92.945229963000003</v>
      </c>
      <c r="E37" s="7">
        <v>-4.6192939900000004E-3</v>
      </c>
    </row>
    <row r="38" spans="1:5" x14ac:dyDescent="0.25">
      <c r="A38" s="4" t="s">
        <v>372</v>
      </c>
      <c r="B38" s="124">
        <v>41821</v>
      </c>
      <c r="C38" s="7">
        <v>94.310605315999993</v>
      </c>
      <c r="D38" s="7">
        <v>93.985852453000007</v>
      </c>
      <c r="E38" s="7">
        <v>0.32475286288999999</v>
      </c>
    </row>
    <row r="39" spans="1:5" x14ac:dyDescent="0.25">
      <c r="A39" s="4" t="s">
        <v>373</v>
      </c>
      <c r="B39" s="124">
        <v>41913</v>
      </c>
      <c r="C39" s="7">
        <v>95.780064386999996</v>
      </c>
      <c r="D39" s="7">
        <v>94.590933238000005</v>
      </c>
      <c r="E39" s="7">
        <v>1.1891311483</v>
      </c>
    </row>
    <row r="40" spans="1:5" x14ac:dyDescent="0.25">
      <c r="A40" s="4" t="s">
        <v>374</v>
      </c>
      <c r="B40" s="124">
        <v>42005</v>
      </c>
      <c r="C40" s="7">
        <v>95.573163984000004</v>
      </c>
      <c r="D40" s="7">
        <v>94.057179778999995</v>
      </c>
      <c r="E40" s="7">
        <v>1.5159842051000001</v>
      </c>
    </row>
    <row r="41" spans="1:5" x14ac:dyDescent="0.25">
      <c r="A41" s="4" t="s">
        <v>375</v>
      </c>
      <c r="B41" s="124">
        <v>42095</v>
      </c>
      <c r="C41" s="7">
        <v>96.559370178999998</v>
      </c>
      <c r="D41" s="7">
        <v>94.595104372999998</v>
      </c>
      <c r="E41" s="7">
        <v>1.9642658061</v>
      </c>
    </row>
    <row r="42" spans="1:5" x14ac:dyDescent="0.25">
      <c r="A42" s="4" t="s">
        <v>376</v>
      </c>
      <c r="B42" s="124">
        <v>42186</v>
      </c>
      <c r="C42" s="7">
        <v>97.485330544999997</v>
      </c>
      <c r="D42" s="7">
        <v>96.034932707999999</v>
      </c>
      <c r="E42" s="7">
        <v>1.4503978367999999</v>
      </c>
    </row>
    <row r="43" spans="1:5" x14ac:dyDescent="0.25">
      <c r="A43" s="4" t="s">
        <v>377</v>
      </c>
      <c r="B43" s="124">
        <v>42278</v>
      </c>
      <c r="C43" s="7">
        <v>97.670774522000002</v>
      </c>
      <c r="D43" s="7">
        <v>95.526807508000005</v>
      </c>
      <c r="E43" s="7">
        <v>2.1439670141999998</v>
      </c>
    </row>
    <row r="44" spans="1:5" x14ac:dyDescent="0.25">
      <c r="A44" s="4" t="s">
        <v>378</v>
      </c>
      <c r="B44" s="124">
        <v>42370</v>
      </c>
      <c r="C44" s="7">
        <v>96.823780651999996</v>
      </c>
      <c r="D44" s="7">
        <v>95.360327831999996</v>
      </c>
      <c r="E44" s="7">
        <v>1.4634528198000001</v>
      </c>
    </row>
    <row r="45" spans="1:5" x14ac:dyDescent="0.25">
      <c r="A45" s="4" t="s">
        <v>379</v>
      </c>
      <c r="B45" s="124">
        <v>42461</v>
      </c>
      <c r="C45" s="7">
        <v>96.489593322999994</v>
      </c>
      <c r="D45" s="7">
        <v>96.087232920999995</v>
      </c>
      <c r="E45" s="7">
        <v>0.40236040279000002</v>
      </c>
    </row>
    <row r="46" spans="1:5" x14ac:dyDescent="0.25">
      <c r="A46" s="4" t="s">
        <v>380</v>
      </c>
      <c r="B46" s="124">
        <v>42552</v>
      </c>
      <c r="C46" s="7">
        <v>97.041797590000002</v>
      </c>
      <c r="D46" s="7">
        <v>97.460478365</v>
      </c>
      <c r="E46" s="7">
        <v>-0.4186807743</v>
      </c>
    </row>
    <row r="47" spans="1:5" x14ac:dyDescent="0.25">
      <c r="A47" s="4" t="s">
        <v>381</v>
      </c>
      <c r="B47" s="124">
        <v>42644</v>
      </c>
      <c r="C47" s="7">
        <v>98.501512758000004</v>
      </c>
      <c r="D47" s="7">
        <v>96.940833552000001</v>
      </c>
      <c r="E47" s="7">
        <v>1.5606792053</v>
      </c>
    </row>
    <row r="48" spans="1:5" x14ac:dyDescent="0.25">
      <c r="A48" s="4" t="s">
        <v>382</v>
      </c>
      <c r="B48" s="124">
        <v>42736</v>
      </c>
      <c r="C48" s="7">
        <v>96.775541509999996</v>
      </c>
      <c r="D48" s="7">
        <v>96.983636528999995</v>
      </c>
      <c r="E48" s="7">
        <v>-0.20809501960999999</v>
      </c>
    </row>
    <row r="49" spans="1:5" x14ac:dyDescent="0.25">
      <c r="A49" s="4" t="s">
        <v>383</v>
      </c>
      <c r="B49" s="124">
        <v>42826</v>
      </c>
      <c r="C49" s="7">
        <v>97.696307489000006</v>
      </c>
      <c r="D49" s="7">
        <v>97.723528970999993</v>
      </c>
      <c r="E49" s="7">
        <v>-2.7221482158999999E-2</v>
      </c>
    </row>
    <row r="50" spans="1:5" x14ac:dyDescent="0.25">
      <c r="A50" s="4" t="s">
        <v>384</v>
      </c>
      <c r="B50" s="124">
        <v>42917</v>
      </c>
      <c r="C50" s="7">
        <v>98.547778953999995</v>
      </c>
      <c r="D50" s="7">
        <v>98.995585095999999</v>
      </c>
      <c r="E50" s="7">
        <v>-0.44780614206000002</v>
      </c>
    </row>
    <row r="51" spans="1:5" x14ac:dyDescent="0.25">
      <c r="A51" s="4" t="s">
        <v>385</v>
      </c>
      <c r="B51" s="124">
        <v>43009</v>
      </c>
      <c r="C51" s="7">
        <v>99.073255919999994</v>
      </c>
      <c r="D51" s="7">
        <v>98.621587374000001</v>
      </c>
      <c r="E51" s="7">
        <v>0.45166854650999999</v>
      </c>
    </row>
    <row r="52" spans="1:5" x14ac:dyDescent="0.25">
      <c r="A52" s="4" t="s">
        <v>386</v>
      </c>
      <c r="B52" s="124">
        <v>43101</v>
      </c>
      <c r="C52" s="7">
        <v>98.693963736000001</v>
      </c>
      <c r="D52" s="7">
        <v>98.578322159999999</v>
      </c>
      <c r="E52" s="7">
        <v>0.11564157606</v>
      </c>
    </row>
    <row r="53" spans="1:5" x14ac:dyDescent="0.25">
      <c r="A53" s="4" t="s">
        <v>387</v>
      </c>
      <c r="B53" s="124">
        <v>43191</v>
      </c>
      <c r="C53" s="7">
        <v>99.829087755000003</v>
      </c>
      <c r="D53" s="7">
        <v>99.180575309999995</v>
      </c>
      <c r="E53" s="7">
        <v>0.64851244425999999</v>
      </c>
    </row>
    <row r="54" spans="1:5" x14ac:dyDescent="0.25">
      <c r="A54" s="4" t="s">
        <v>388</v>
      </c>
      <c r="B54" s="124">
        <v>43282</v>
      </c>
      <c r="C54" s="7">
        <v>100.09266555000001</v>
      </c>
      <c r="D54" s="7">
        <v>100.31969019</v>
      </c>
      <c r="E54" s="7">
        <v>-0.22702463140000001</v>
      </c>
    </row>
    <row r="55" spans="1:5" x14ac:dyDescent="0.25">
      <c r="A55" s="6" t="s">
        <v>389</v>
      </c>
      <c r="B55" s="125">
        <v>43374</v>
      </c>
      <c r="C55" s="85">
        <v>100.40464325000001</v>
      </c>
      <c r="D55" s="85">
        <v>100.07765381</v>
      </c>
      <c r="E55" s="85">
        <v>0.32698944314</v>
      </c>
    </row>
    <row r="56" spans="1:5" x14ac:dyDescent="0.25">
      <c r="A56" t="s">
        <v>361</v>
      </c>
      <c r="D56" s="7"/>
    </row>
    <row r="58" spans="1:5" x14ac:dyDescent="0.25">
      <c r="A58" s="6"/>
      <c r="B58" s="6" t="s">
        <v>0</v>
      </c>
    </row>
    <row r="59" spans="1:5" x14ac:dyDescent="0.25">
      <c r="A59">
        <v>20.5</v>
      </c>
      <c r="B59" s="22">
        <v>78</v>
      </c>
    </row>
    <row r="60" spans="1:5" x14ac:dyDescent="0.25">
      <c r="A60">
        <v>20.5</v>
      </c>
      <c r="B60" s="22">
        <v>102</v>
      </c>
    </row>
  </sheetData>
  <mergeCells count="1">
    <mergeCell ref="C27:E27"/>
  </mergeCells>
  <hyperlinks>
    <hyperlink ref="A3" location="Contents!B4" display="Return to Contents"/>
  </hyperlink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J104"/>
  <sheetViews>
    <sheetView workbookViewId="0"/>
  </sheetViews>
  <sheetFormatPr defaultRowHeight="12.5" x14ac:dyDescent="0.25"/>
  <sheetData>
    <row r="2" spans="1:1" ht="15.5" x14ac:dyDescent="0.35">
      <c r="A2" s="63" t="s">
        <v>360</v>
      </c>
    </row>
    <row r="3" spans="1:1" x14ac:dyDescent="0.25">
      <c r="A3" s="29" t="s">
        <v>32</v>
      </c>
    </row>
    <row r="25" spans="1:10" x14ac:dyDescent="0.25">
      <c r="A25" s="209" t="s">
        <v>300</v>
      </c>
      <c r="B25" s="209"/>
      <c r="C25" s="209"/>
      <c r="D25" s="209"/>
      <c r="E25" s="209"/>
      <c r="F25" s="209"/>
      <c r="G25" s="209"/>
      <c r="H25" s="209"/>
      <c r="I25" s="30"/>
    </row>
    <row r="26" spans="1:10" x14ac:dyDescent="0.25">
      <c r="A26" s="190"/>
      <c r="B26" s="190"/>
      <c r="C26" s="190"/>
      <c r="D26" s="190"/>
      <c r="E26" s="190"/>
      <c r="F26" s="4" t="s">
        <v>304</v>
      </c>
    </row>
    <row r="27" spans="1:10" x14ac:dyDescent="0.25">
      <c r="A27" s="12"/>
      <c r="B27" s="6" t="s">
        <v>285</v>
      </c>
      <c r="C27" s="6" t="s">
        <v>286</v>
      </c>
      <c r="D27" s="6" t="s">
        <v>287</v>
      </c>
      <c r="E27" s="6" t="s">
        <v>288</v>
      </c>
      <c r="F27" s="6" t="s">
        <v>303</v>
      </c>
      <c r="G27" s="6" t="s">
        <v>305</v>
      </c>
      <c r="H27" s="6" t="s">
        <v>10</v>
      </c>
    </row>
    <row r="28" spans="1:10" x14ac:dyDescent="0.25">
      <c r="A28" s="2">
        <v>40909</v>
      </c>
      <c r="B28" s="187">
        <v>0.15</v>
      </c>
      <c r="C28" s="187">
        <v>0.56499999999999995</v>
      </c>
      <c r="D28" s="187">
        <v>0.1</v>
      </c>
      <c r="E28" s="187">
        <v>4.3983225799999998E-2</v>
      </c>
      <c r="F28" s="187">
        <v>0</v>
      </c>
      <c r="G28" s="187">
        <v>0</v>
      </c>
      <c r="H28" s="187">
        <v>0.85898322579999997</v>
      </c>
    </row>
    <row r="29" spans="1:10" x14ac:dyDescent="0.25">
      <c r="A29" s="2">
        <v>40940</v>
      </c>
      <c r="B29" s="187">
        <v>0.2</v>
      </c>
      <c r="C29" s="187">
        <v>0.36499999999999999</v>
      </c>
      <c r="D29" s="187">
        <v>2.5600000000000001E-2</v>
      </c>
      <c r="E29" s="187">
        <v>8.4899724199999999E-2</v>
      </c>
      <c r="F29" s="187">
        <v>0</v>
      </c>
      <c r="G29" s="187">
        <v>0</v>
      </c>
      <c r="H29" s="187">
        <v>0.67549972419999993</v>
      </c>
      <c r="J29" s="29"/>
    </row>
    <row r="30" spans="1:10" x14ac:dyDescent="0.25">
      <c r="A30" s="2">
        <v>40969</v>
      </c>
      <c r="B30" s="187">
        <v>0.25</v>
      </c>
      <c r="C30" s="187">
        <v>0.215</v>
      </c>
      <c r="D30" s="187">
        <v>9.5200000000000007E-2</v>
      </c>
      <c r="E30" s="187">
        <v>0.1919608387</v>
      </c>
      <c r="F30" s="187">
        <v>0</v>
      </c>
      <c r="G30" s="187">
        <v>0</v>
      </c>
      <c r="H30" s="187">
        <v>0.75216083870000006</v>
      </c>
    </row>
    <row r="31" spans="1:10" x14ac:dyDescent="0.25">
      <c r="A31" s="2">
        <v>41000</v>
      </c>
      <c r="B31" s="187">
        <v>0.4</v>
      </c>
      <c r="C31" s="187">
        <v>0.16500000000000001</v>
      </c>
      <c r="D31" s="187">
        <v>1.4800000000000001E-2</v>
      </c>
      <c r="E31" s="187">
        <v>5.0695999999999998E-2</v>
      </c>
      <c r="F31" s="187">
        <v>0</v>
      </c>
      <c r="G31" s="187">
        <v>0</v>
      </c>
      <c r="H31" s="187">
        <v>0.63049600000000006</v>
      </c>
    </row>
    <row r="32" spans="1:10" x14ac:dyDescent="0.25">
      <c r="A32" s="2">
        <v>41030</v>
      </c>
      <c r="B32" s="187">
        <v>0.47499999999999998</v>
      </c>
      <c r="C32" s="187">
        <v>0.16500000000000001</v>
      </c>
      <c r="D32" s="187">
        <v>8.4400000000000003E-2</v>
      </c>
      <c r="E32" s="187">
        <v>0.18150554799999999</v>
      </c>
      <c r="F32" s="187">
        <v>0</v>
      </c>
      <c r="G32" s="187">
        <v>0</v>
      </c>
      <c r="H32" s="187">
        <v>0.905905548</v>
      </c>
    </row>
    <row r="33" spans="1:8" x14ac:dyDescent="0.25">
      <c r="A33" s="2">
        <v>41061</v>
      </c>
      <c r="B33" s="187">
        <v>0.55000000000000004</v>
      </c>
      <c r="C33" s="187">
        <v>0.16500000000000001</v>
      </c>
      <c r="D33" s="187">
        <v>0.104</v>
      </c>
      <c r="E33" s="187">
        <v>0.15819480029999999</v>
      </c>
      <c r="F33" s="187">
        <v>0</v>
      </c>
      <c r="G33" s="187">
        <v>0</v>
      </c>
      <c r="H33" s="187">
        <v>0.97719480030000005</v>
      </c>
    </row>
    <row r="34" spans="1:8" x14ac:dyDescent="0.25">
      <c r="A34" s="2">
        <v>41091</v>
      </c>
      <c r="B34" s="187">
        <v>0.7</v>
      </c>
      <c r="C34" s="187">
        <v>0.16500000000000001</v>
      </c>
      <c r="D34" s="187">
        <v>0.1285</v>
      </c>
      <c r="E34" s="187">
        <v>0.1051174194</v>
      </c>
      <c r="F34" s="187">
        <v>0</v>
      </c>
      <c r="G34" s="187">
        <v>0</v>
      </c>
      <c r="H34" s="187">
        <v>1.0986174194</v>
      </c>
    </row>
    <row r="35" spans="1:8" x14ac:dyDescent="0.25">
      <c r="A35" s="2">
        <v>41122</v>
      </c>
      <c r="B35" s="187">
        <v>0.8</v>
      </c>
      <c r="C35" s="187">
        <v>0.115</v>
      </c>
      <c r="D35" s="187">
        <v>7.85E-2</v>
      </c>
      <c r="E35" s="187">
        <v>0.11111096769999999</v>
      </c>
      <c r="F35" s="187">
        <v>0</v>
      </c>
      <c r="G35" s="187">
        <v>0</v>
      </c>
      <c r="H35" s="187">
        <v>1.1046109677</v>
      </c>
    </row>
    <row r="36" spans="1:8" x14ac:dyDescent="0.25">
      <c r="A36" s="2">
        <v>41153</v>
      </c>
      <c r="B36" s="187">
        <v>0.75</v>
      </c>
      <c r="C36" s="187">
        <v>6.5000000000000002E-2</v>
      </c>
      <c r="D36" s="187">
        <v>0.22850000000000001</v>
      </c>
      <c r="E36" s="187">
        <v>2.71613333E-2</v>
      </c>
      <c r="F36" s="187">
        <v>0</v>
      </c>
      <c r="G36" s="187">
        <v>0</v>
      </c>
      <c r="H36" s="187">
        <v>1.0706613332999999</v>
      </c>
    </row>
    <row r="37" spans="1:8" x14ac:dyDescent="0.25">
      <c r="A37" s="2">
        <v>41183</v>
      </c>
      <c r="B37" s="187">
        <v>0.8</v>
      </c>
      <c r="C37" s="187">
        <v>6.5000000000000002E-2</v>
      </c>
      <c r="D37" s="187">
        <v>0.32850000000000001</v>
      </c>
      <c r="E37" s="187">
        <v>2.4803871000000002E-2</v>
      </c>
      <c r="F37" s="187">
        <v>0</v>
      </c>
      <c r="G37" s="187">
        <v>0</v>
      </c>
      <c r="H37" s="187">
        <v>1.218303871</v>
      </c>
    </row>
    <row r="38" spans="1:8" x14ac:dyDescent="0.25">
      <c r="A38" s="2">
        <v>41214</v>
      </c>
      <c r="B38" s="187">
        <v>0.8</v>
      </c>
      <c r="C38" s="187">
        <v>0.115</v>
      </c>
      <c r="D38" s="187">
        <v>0.3785</v>
      </c>
      <c r="E38" s="187">
        <v>8.2974066999999999E-2</v>
      </c>
      <c r="F38" s="187">
        <v>0</v>
      </c>
      <c r="G38" s="187">
        <v>0</v>
      </c>
      <c r="H38" s="187">
        <v>1.3764740670000002</v>
      </c>
    </row>
    <row r="39" spans="1:8" x14ac:dyDescent="0.25">
      <c r="A39" s="2">
        <v>41244</v>
      </c>
      <c r="B39" s="187">
        <v>0.8</v>
      </c>
      <c r="C39" s="187">
        <v>0.215</v>
      </c>
      <c r="D39" s="187">
        <v>0.17849999999999999</v>
      </c>
      <c r="E39" s="187">
        <v>0.2632729681</v>
      </c>
      <c r="F39" s="187">
        <v>0</v>
      </c>
      <c r="G39" s="187">
        <v>0</v>
      </c>
      <c r="H39" s="187">
        <v>1.4567729681000001</v>
      </c>
    </row>
    <row r="40" spans="1:8" x14ac:dyDescent="0.25">
      <c r="A40" s="2">
        <v>41275</v>
      </c>
      <c r="B40" s="187">
        <v>0.7</v>
      </c>
      <c r="C40" s="187">
        <v>0.215</v>
      </c>
      <c r="D40" s="187">
        <v>0.25524999999999998</v>
      </c>
      <c r="E40" s="187">
        <v>0.20516999999999999</v>
      </c>
      <c r="F40" s="187">
        <v>0</v>
      </c>
      <c r="G40" s="187">
        <v>0</v>
      </c>
      <c r="H40" s="187">
        <v>1.3754199999999999</v>
      </c>
    </row>
    <row r="41" spans="1:8" x14ac:dyDescent="0.25">
      <c r="A41" s="2">
        <v>41306</v>
      </c>
      <c r="B41" s="187">
        <v>0.7</v>
      </c>
      <c r="C41" s="187">
        <v>0.16500000000000001</v>
      </c>
      <c r="D41" s="187">
        <v>0.35525000000000001</v>
      </c>
      <c r="E41" s="187">
        <v>0.06</v>
      </c>
      <c r="F41" s="187">
        <v>0</v>
      </c>
      <c r="G41" s="187">
        <v>0</v>
      </c>
      <c r="H41" s="187">
        <v>1.2802500000000001</v>
      </c>
    </row>
    <row r="42" spans="1:8" x14ac:dyDescent="0.25">
      <c r="A42" s="2">
        <v>41334</v>
      </c>
      <c r="B42" s="187">
        <v>0.7</v>
      </c>
      <c r="C42" s="187">
        <v>0.215</v>
      </c>
      <c r="D42" s="187">
        <v>0.2601</v>
      </c>
      <c r="E42" s="187">
        <v>0.13548499999999999</v>
      </c>
      <c r="F42" s="187">
        <v>0</v>
      </c>
      <c r="G42" s="187">
        <v>0</v>
      </c>
      <c r="H42" s="187">
        <v>1.3105850000000001</v>
      </c>
    </row>
    <row r="43" spans="1:8" x14ac:dyDescent="0.25">
      <c r="A43" s="2">
        <v>41365</v>
      </c>
      <c r="B43" s="187">
        <v>0.7</v>
      </c>
      <c r="C43" s="187">
        <v>0.115</v>
      </c>
      <c r="D43" s="187">
        <v>0.28300999999999998</v>
      </c>
      <c r="E43" s="187">
        <v>0.09</v>
      </c>
      <c r="F43" s="187">
        <v>0</v>
      </c>
      <c r="G43" s="187">
        <v>0</v>
      </c>
      <c r="H43" s="187">
        <v>1.18801</v>
      </c>
    </row>
    <row r="44" spans="1:8" x14ac:dyDescent="0.25">
      <c r="A44" s="2">
        <v>41395</v>
      </c>
      <c r="B44" s="187">
        <v>0.7</v>
      </c>
      <c r="C44" s="187">
        <v>0.14499999999999999</v>
      </c>
      <c r="D44" s="187">
        <v>0.26591999999999999</v>
      </c>
      <c r="E44" s="187">
        <v>0.12</v>
      </c>
      <c r="F44" s="187">
        <v>0</v>
      </c>
      <c r="G44" s="187">
        <v>0</v>
      </c>
      <c r="H44" s="187">
        <v>1.2309199999999998</v>
      </c>
    </row>
    <row r="45" spans="1:8" x14ac:dyDescent="0.25">
      <c r="A45" s="2">
        <v>41426</v>
      </c>
      <c r="B45" s="187">
        <v>0.7</v>
      </c>
      <c r="C45" s="187">
        <v>0.435</v>
      </c>
      <c r="D45" s="187">
        <v>0.41882999999999998</v>
      </c>
      <c r="E45" s="187">
        <v>0.232125</v>
      </c>
      <c r="F45" s="187">
        <v>0</v>
      </c>
      <c r="G45" s="187">
        <v>0</v>
      </c>
      <c r="H45" s="187">
        <v>1.785955</v>
      </c>
    </row>
    <row r="46" spans="1:8" x14ac:dyDescent="0.25">
      <c r="A46" s="2">
        <v>41456</v>
      </c>
      <c r="B46" s="187">
        <v>0.7</v>
      </c>
      <c r="C46" s="187">
        <v>0.57999999999999996</v>
      </c>
      <c r="D46" s="187">
        <v>0.29174</v>
      </c>
      <c r="E46" s="187">
        <v>0.232125</v>
      </c>
      <c r="F46" s="187">
        <v>0</v>
      </c>
      <c r="G46" s="187">
        <v>0</v>
      </c>
      <c r="H46" s="187">
        <v>1.8038649999999996</v>
      </c>
    </row>
    <row r="47" spans="1:8" x14ac:dyDescent="0.25">
      <c r="A47" s="2">
        <v>41487</v>
      </c>
      <c r="B47" s="187">
        <v>0.7</v>
      </c>
      <c r="C47" s="187">
        <v>0.98</v>
      </c>
      <c r="D47" s="187">
        <v>0.32464999999999999</v>
      </c>
      <c r="E47" s="187">
        <v>0.13</v>
      </c>
      <c r="F47" s="187">
        <v>0</v>
      </c>
      <c r="G47" s="187">
        <v>0</v>
      </c>
      <c r="H47" s="187">
        <v>2.1346499999999997</v>
      </c>
    </row>
    <row r="48" spans="1:8" x14ac:dyDescent="0.25">
      <c r="A48" s="2">
        <v>41518</v>
      </c>
      <c r="B48" s="187">
        <v>0.7</v>
      </c>
      <c r="C48" s="187">
        <v>1.22</v>
      </c>
      <c r="D48" s="187">
        <v>0.27465000000000001</v>
      </c>
      <c r="E48" s="187">
        <v>0.48212500000000003</v>
      </c>
      <c r="F48" s="187">
        <v>0</v>
      </c>
      <c r="G48" s="187">
        <v>0</v>
      </c>
      <c r="H48" s="187">
        <v>2.6767749999999997</v>
      </c>
    </row>
    <row r="49" spans="1:8" x14ac:dyDescent="0.25">
      <c r="A49" s="2">
        <v>41548</v>
      </c>
      <c r="B49" s="187">
        <v>0.7</v>
      </c>
      <c r="C49" s="187">
        <v>1.03</v>
      </c>
      <c r="D49" s="187">
        <v>0.32464999999999999</v>
      </c>
      <c r="E49" s="187">
        <v>0.30212499999999998</v>
      </c>
      <c r="F49" s="187">
        <v>0</v>
      </c>
      <c r="G49" s="187">
        <v>0</v>
      </c>
      <c r="H49" s="187">
        <v>2.3567749999999998</v>
      </c>
    </row>
    <row r="50" spans="1:8" x14ac:dyDescent="0.25">
      <c r="A50" s="2">
        <v>41579</v>
      </c>
      <c r="B50" s="187">
        <v>0.7</v>
      </c>
      <c r="C50" s="187">
        <v>1.36</v>
      </c>
      <c r="D50" s="187">
        <v>0.30464999999999998</v>
      </c>
      <c r="E50" s="187">
        <v>0.172125</v>
      </c>
      <c r="F50" s="187">
        <v>0</v>
      </c>
      <c r="G50" s="187">
        <v>0</v>
      </c>
      <c r="H50" s="187">
        <v>2.536775</v>
      </c>
    </row>
    <row r="51" spans="1:8" x14ac:dyDescent="0.25">
      <c r="A51" s="2">
        <v>41609</v>
      </c>
      <c r="B51" s="187">
        <v>0.7</v>
      </c>
      <c r="C51" s="187">
        <v>1.35</v>
      </c>
      <c r="D51" s="187">
        <v>0.34465000000000001</v>
      </c>
      <c r="E51" s="187">
        <v>0.21212500000000001</v>
      </c>
      <c r="F51" s="187">
        <v>0</v>
      </c>
      <c r="G51" s="187">
        <v>0</v>
      </c>
      <c r="H51" s="187">
        <v>2.6067749999999998</v>
      </c>
    </row>
    <row r="52" spans="1:8" x14ac:dyDescent="0.25">
      <c r="A52" s="2">
        <v>41640</v>
      </c>
      <c r="B52" s="187">
        <v>0.6</v>
      </c>
      <c r="C52" s="187">
        <v>1.07</v>
      </c>
      <c r="D52" s="187">
        <v>0.20119999999999999</v>
      </c>
      <c r="E52" s="187">
        <v>0.32264112902999997</v>
      </c>
      <c r="F52" s="187">
        <v>0</v>
      </c>
      <c r="G52" s="187">
        <v>0</v>
      </c>
      <c r="H52" s="187">
        <v>2.1938411290299999</v>
      </c>
    </row>
    <row r="53" spans="1:8" x14ac:dyDescent="0.25">
      <c r="A53" s="2">
        <v>41671</v>
      </c>
      <c r="B53" s="187">
        <v>0.6</v>
      </c>
      <c r="C53" s="187">
        <v>1.2</v>
      </c>
      <c r="D53" s="187">
        <v>0.25119999999999998</v>
      </c>
      <c r="E53" s="187">
        <v>0.107</v>
      </c>
      <c r="F53" s="187">
        <v>0</v>
      </c>
      <c r="G53" s="187">
        <v>0</v>
      </c>
      <c r="H53" s="187">
        <v>2.1581999999999999</v>
      </c>
    </row>
    <row r="54" spans="1:8" x14ac:dyDescent="0.25">
      <c r="A54" s="2">
        <v>41699</v>
      </c>
      <c r="B54" s="187">
        <v>0.6</v>
      </c>
      <c r="C54" s="187">
        <v>1.33</v>
      </c>
      <c r="D54" s="187">
        <v>0.30120000000000002</v>
      </c>
      <c r="E54" s="187">
        <v>0.374</v>
      </c>
      <c r="F54" s="187">
        <v>0</v>
      </c>
      <c r="G54" s="187">
        <v>0</v>
      </c>
      <c r="H54" s="187">
        <v>2.6052000000000004</v>
      </c>
    </row>
    <row r="55" spans="1:8" x14ac:dyDescent="0.25">
      <c r="A55" s="2">
        <v>41730</v>
      </c>
      <c r="B55" s="187">
        <v>0.6</v>
      </c>
      <c r="C55" s="187">
        <v>1.37</v>
      </c>
      <c r="D55" s="187">
        <v>0.25119999999999998</v>
      </c>
      <c r="E55" s="187">
        <v>0.3</v>
      </c>
      <c r="F55" s="187">
        <v>0</v>
      </c>
      <c r="G55" s="187">
        <v>0</v>
      </c>
      <c r="H55" s="187">
        <v>2.5211999999999999</v>
      </c>
    </row>
    <row r="56" spans="1:8" x14ac:dyDescent="0.25">
      <c r="A56" s="2">
        <v>41760</v>
      </c>
      <c r="B56" s="187">
        <v>0.6</v>
      </c>
      <c r="C56" s="187">
        <v>1.35</v>
      </c>
      <c r="D56" s="187">
        <v>0.35120000000000001</v>
      </c>
      <c r="E56" s="187">
        <v>0.3</v>
      </c>
      <c r="F56" s="187">
        <v>0</v>
      </c>
      <c r="G56" s="187">
        <v>0</v>
      </c>
      <c r="H56" s="187">
        <v>2.6012</v>
      </c>
    </row>
    <row r="57" spans="1:8" x14ac:dyDescent="0.25">
      <c r="A57" s="2">
        <v>41791</v>
      </c>
      <c r="B57" s="187">
        <v>0.6</v>
      </c>
      <c r="C57" s="187">
        <v>1.345</v>
      </c>
      <c r="D57" s="187">
        <v>0.25119999999999998</v>
      </c>
      <c r="E57" s="187">
        <v>0.4</v>
      </c>
      <c r="F57" s="187">
        <v>0</v>
      </c>
      <c r="G57" s="187">
        <v>0</v>
      </c>
      <c r="H57" s="187">
        <v>2.5961999999999996</v>
      </c>
    </row>
    <row r="58" spans="1:8" x14ac:dyDescent="0.25">
      <c r="A58" s="2">
        <v>41821</v>
      </c>
      <c r="B58" s="187">
        <v>0.6</v>
      </c>
      <c r="C58" s="187">
        <v>1.145</v>
      </c>
      <c r="D58" s="187">
        <v>0.20119999999999999</v>
      </c>
      <c r="E58" s="187">
        <v>0.5</v>
      </c>
      <c r="F58" s="187">
        <v>0</v>
      </c>
      <c r="G58" s="187">
        <v>0</v>
      </c>
      <c r="H58" s="187">
        <v>2.4462000000000002</v>
      </c>
    </row>
    <row r="59" spans="1:8" x14ac:dyDescent="0.25">
      <c r="A59" s="2">
        <v>41852</v>
      </c>
      <c r="B59" s="187">
        <v>0.6</v>
      </c>
      <c r="C59" s="187">
        <v>1.05</v>
      </c>
      <c r="D59" s="187">
        <v>0.156</v>
      </c>
      <c r="E59" s="187">
        <v>0.45</v>
      </c>
      <c r="F59" s="187">
        <v>0</v>
      </c>
      <c r="G59" s="187">
        <v>0</v>
      </c>
      <c r="H59" s="187">
        <v>2.2559999999999998</v>
      </c>
    </row>
    <row r="60" spans="1:8" x14ac:dyDescent="0.25">
      <c r="A60" s="2">
        <v>41883</v>
      </c>
      <c r="B60" s="187">
        <v>0.6</v>
      </c>
      <c r="C60" s="187">
        <v>0.79500000000000004</v>
      </c>
      <c r="D60" s="187">
        <v>0.21560000000000001</v>
      </c>
      <c r="E60" s="187">
        <v>0.45</v>
      </c>
      <c r="F60" s="187">
        <v>0</v>
      </c>
      <c r="G60" s="187">
        <v>0</v>
      </c>
      <c r="H60" s="187">
        <v>2.0606</v>
      </c>
    </row>
    <row r="61" spans="1:8" x14ac:dyDescent="0.25">
      <c r="A61" s="2">
        <v>41913</v>
      </c>
      <c r="B61" s="187">
        <v>0.6</v>
      </c>
      <c r="C61" s="187">
        <v>0.63</v>
      </c>
      <c r="D61" s="187">
        <v>0.32519999999999999</v>
      </c>
      <c r="E61" s="187">
        <v>0.42499999999999999</v>
      </c>
      <c r="F61" s="187">
        <v>0</v>
      </c>
      <c r="G61" s="187">
        <v>0</v>
      </c>
      <c r="H61" s="187">
        <v>1.9802</v>
      </c>
    </row>
    <row r="62" spans="1:8" x14ac:dyDescent="0.25">
      <c r="A62" s="2">
        <v>41944</v>
      </c>
      <c r="B62" s="187">
        <v>0.6</v>
      </c>
      <c r="C62" s="187">
        <v>0.96499999999999997</v>
      </c>
      <c r="D62" s="187">
        <v>0.2848</v>
      </c>
      <c r="E62" s="187">
        <v>0.4</v>
      </c>
      <c r="F62" s="187">
        <v>0</v>
      </c>
      <c r="G62" s="187">
        <v>0</v>
      </c>
      <c r="H62" s="187">
        <v>2.2498</v>
      </c>
    </row>
    <row r="63" spans="1:8" x14ac:dyDescent="0.25">
      <c r="A63" s="2">
        <v>41974</v>
      </c>
      <c r="B63" s="187">
        <v>0.6</v>
      </c>
      <c r="C63" s="187">
        <v>1.07</v>
      </c>
      <c r="D63" s="187">
        <v>0.28960000000000002</v>
      </c>
      <c r="E63" s="187">
        <v>0.35</v>
      </c>
      <c r="F63" s="187">
        <v>0</v>
      </c>
      <c r="G63" s="187">
        <v>0</v>
      </c>
      <c r="H63" s="187">
        <v>2.3096000000000001</v>
      </c>
    </row>
    <row r="64" spans="1:8" x14ac:dyDescent="0.25">
      <c r="A64" s="2">
        <v>42005</v>
      </c>
      <c r="B64" s="187">
        <v>0.8</v>
      </c>
      <c r="C64" s="187">
        <v>1.06</v>
      </c>
      <c r="D64" s="187">
        <v>0.19075</v>
      </c>
      <c r="E64" s="187">
        <v>0.3</v>
      </c>
      <c r="F64" s="187">
        <v>0</v>
      </c>
      <c r="G64" s="187">
        <v>0</v>
      </c>
      <c r="H64" s="187">
        <v>2.3507500000000001</v>
      </c>
    </row>
    <row r="65" spans="1:8" x14ac:dyDescent="0.25">
      <c r="A65" s="2">
        <v>42036</v>
      </c>
      <c r="B65" s="187">
        <v>0.8</v>
      </c>
      <c r="C65" s="187">
        <v>1.07</v>
      </c>
      <c r="D65" s="187">
        <v>0.16689999999999999</v>
      </c>
      <c r="E65" s="187">
        <v>0.25700000000000001</v>
      </c>
      <c r="F65" s="187">
        <v>0</v>
      </c>
      <c r="G65" s="187">
        <v>0</v>
      </c>
      <c r="H65" s="187">
        <v>2.2939000000000003</v>
      </c>
    </row>
    <row r="66" spans="1:8" x14ac:dyDescent="0.25">
      <c r="A66" s="2">
        <v>42064</v>
      </c>
      <c r="B66" s="187">
        <v>0.8</v>
      </c>
      <c r="C66" s="187">
        <v>0.95499999999999996</v>
      </c>
      <c r="D66" s="187">
        <v>0.2419</v>
      </c>
      <c r="E66" s="187">
        <v>0.15</v>
      </c>
      <c r="F66" s="187">
        <v>0</v>
      </c>
      <c r="G66" s="187">
        <v>0</v>
      </c>
      <c r="H66" s="187">
        <v>2.1469</v>
      </c>
    </row>
    <row r="67" spans="1:8" x14ac:dyDescent="0.25">
      <c r="A67" s="2">
        <v>42095</v>
      </c>
      <c r="B67" s="187">
        <v>0.8</v>
      </c>
      <c r="C67" s="187">
        <v>0.92500000000000004</v>
      </c>
      <c r="D67" s="187">
        <v>0.16805</v>
      </c>
      <c r="E67" s="187">
        <v>0.1</v>
      </c>
      <c r="F67" s="187">
        <v>0</v>
      </c>
      <c r="G67" s="187">
        <v>0</v>
      </c>
      <c r="H67" s="187">
        <v>1.9930500000000002</v>
      </c>
    </row>
    <row r="68" spans="1:8" x14ac:dyDescent="0.25">
      <c r="A68" s="2">
        <v>42125</v>
      </c>
      <c r="B68" s="187">
        <v>0.8</v>
      </c>
      <c r="C68" s="187">
        <v>1.0649999999999999</v>
      </c>
      <c r="D68" s="187">
        <v>0.39305000000000001</v>
      </c>
      <c r="E68" s="187">
        <v>0.1</v>
      </c>
      <c r="F68" s="187">
        <v>0</v>
      </c>
      <c r="G68" s="187">
        <v>0</v>
      </c>
      <c r="H68" s="187">
        <v>2.35805</v>
      </c>
    </row>
    <row r="69" spans="1:8" x14ac:dyDescent="0.25">
      <c r="A69" s="2">
        <v>42156</v>
      </c>
      <c r="B69" s="187">
        <v>0.8</v>
      </c>
      <c r="C69" s="187">
        <v>1.02</v>
      </c>
      <c r="D69" s="187">
        <v>0.34305000000000002</v>
      </c>
      <c r="E69" s="187">
        <v>0.127</v>
      </c>
      <c r="F69" s="187">
        <v>0</v>
      </c>
      <c r="G69" s="187">
        <v>0</v>
      </c>
      <c r="H69" s="187">
        <v>2.2900499999999999</v>
      </c>
    </row>
    <row r="70" spans="1:8" x14ac:dyDescent="0.25">
      <c r="A70" s="2">
        <v>42186</v>
      </c>
      <c r="B70" s="187">
        <v>0.8</v>
      </c>
      <c r="C70" s="187">
        <v>1.03</v>
      </c>
      <c r="D70" s="187">
        <v>0.29304999999999998</v>
      </c>
      <c r="E70" s="187">
        <v>0.127</v>
      </c>
      <c r="F70" s="187">
        <v>0</v>
      </c>
      <c r="G70" s="187">
        <v>0</v>
      </c>
      <c r="H70" s="187">
        <v>2.2500499999999999</v>
      </c>
    </row>
    <row r="71" spans="1:8" x14ac:dyDescent="0.25">
      <c r="A71" s="2">
        <v>42217</v>
      </c>
      <c r="B71" s="187">
        <v>0.8</v>
      </c>
      <c r="C71" s="187">
        <v>1.07</v>
      </c>
      <c r="D71" s="187">
        <v>0.29188750000000002</v>
      </c>
      <c r="E71" s="187">
        <v>8.8999999999999996E-2</v>
      </c>
      <c r="F71" s="187">
        <v>0</v>
      </c>
      <c r="G71" s="187">
        <v>0</v>
      </c>
      <c r="H71" s="187">
        <v>2.2508875000000002</v>
      </c>
    </row>
    <row r="72" spans="1:8" x14ac:dyDescent="0.25">
      <c r="A72" s="2">
        <v>42248</v>
      </c>
      <c r="B72" s="187">
        <v>0.8</v>
      </c>
      <c r="C72" s="187">
        <v>1.0549999999999999</v>
      </c>
      <c r="D72" s="187">
        <v>0.29538662500000001</v>
      </c>
      <c r="E72" s="187">
        <v>7.9000000000000001E-2</v>
      </c>
      <c r="F72" s="187">
        <v>0</v>
      </c>
      <c r="G72" s="187">
        <v>0</v>
      </c>
      <c r="H72" s="187">
        <v>2.2293866250000001</v>
      </c>
    </row>
    <row r="73" spans="1:8" x14ac:dyDescent="0.25">
      <c r="A73" s="2">
        <v>42278</v>
      </c>
      <c r="B73" s="187">
        <v>0.8</v>
      </c>
      <c r="C73" s="187">
        <v>1.0149999999999999</v>
      </c>
      <c r="D73" s="187">
        <v>0.24424725875</v>
      </c>
      <c r="E73" s="187">
        <v>0.28399999999999997</v>
      </c>
      <c r="F73" s="187">
        <v>0</v>
      </c>
      <c r="G73" s="187">
        <v>0</v>
      </c>
      <c r="H73" s="187">
        <v>2.34324725875</v>
      </c>
    </row>
    <row r="74" spans="1:8" x14ac:dyDescent="0.25">
      <c r="A74" s="2">
        <v>42309</v>
      </c>
      <c r="B74" s="187">
        <v>0.8</v>
      </c>
      <c r="C74" s="187">
        <v>1.0549999999999999</v>
      </c>
      <c r="D74" s="187">
        <v>0.24311928616</v>
      </c>
      <c r="E74" s="187">
        <v>0.109</v>
      </c>
      <c r="F74" s="187">
        <v>0</v>
      </c>
      <c r="G74" s="187">
        <v>0</v>
      </c>
      <c r="H74" s="187">
        <v>2.2071192861600002</v>
      </c>
    </row>
    <row r="75" spans="1:8" x14ac:dyDescent="0.25">
      <c r="A75" s="2">
        <v>42339</v>
      </c>
      <c r="B75" s="187">
        <v>0.8</v>
      </c>
      <c r="C75" s="187">
        <v>1.06</v>
      </c>
      <c r="D75" s="187">
        <v>0.32165259330000001</v>
      </c>
      <c r="E75" s="187">
        <v>0.109</v>
      </c>
      <c r="F75" s="187">
        <v>0</v>
      </c>
      <c r="G75" s="187">
        <v>0</v>
      </c>
      <c r="H75" s="187">
        <v>2.2906525932999999</v>
      </c>
    </row>
    <row r="76" spans="1:8" x14ac:dyDescent="0.25">
      <c r="A76" s="2">
        <v>42370</v>
      </c>
      <c r="B76" s="187">
        <v>0</v>
      </c>
      <c r="C76" s="187">
        <v>0.93</v>
      </c>
      <c r="D76" s="187">
        <v>0.34191651681000002</v>
      </c>
      <c r="E76" s="187">
        <v>0.109</v>
      </c>
      <c r="F76" s="187">
        <v>0</v>
      </c>
      <c r="G76" s="187">
        <v>0</v>
      </c>
      <c r="H76" s="187">
        <v>1.3809165168100002</v>
      </c>
    </row>
    <row r="77" spans="1:8" x14ac:dyDescent="0.25">
      <c r="A77" s="2">
        <v>42401</v>
      </c>
      <c r="B77" s="187">
        <v>0</v>
      </c>
      <c r="C77" s="187">
        <v>0.94</v>
      </c>
      <c r="D77" s="187">
        <v>0.40385735163999997</v>
      </c>
      <c r="E77" s="187">
        <v>0.309</v>
      </c>
      <c r="F77" s="187">
        <v>0</v>
      </c>
      <c r="G77" s="187">
        <v>0</v>
      </c>
      <c r="H77" s="187">
        <v>1.6528573516399998</v>
      </c>
    </row>
    <row r="78" spans="1:8" x14ac:dyDescent="0.25">
      <c r="A78" s="2">
        <v>42430</v>
      </c>
      <c r="B78" s="187">
        <v>0</v>
      </c>
      <c r="C78" s="187">
        <v>0.98</v>
      </c>
      <c r="D78" s="187">
        <v>0.48262877811999999</v>
      </c>
      <c r="E78" s="187">
        <v>0.28899999999999998</v>
      </c>
      <c r="F78" s="187">
        <v>0</v>
      </c>
      <c r="G78" s="187">
        <v>0</v>
      </c>
      <c r="H78" s="187">
        <v>1.75162877812</v>
      </c>
    </row>
    <row r="79" spans="1:8" x14ac:dyDescent="0.25">
      <c r="A79" s="2">
        <v>42461</v>
      </c>
      <c r="B79" s="187">
        <v>0</v>
      </c>
      <c r="C79" s="187">
        <v>0.97</v>
      </c>
      <c r="D79" s="187">
        <v>0.5</v>
      </c>
      <c r="E79" s="187">
        <v>0.24399999999999999</v>
      </c>
      <c r="F79" s="187">
        <v>0</v>
      </c>
      <c r="G79" s="187">
        <v>0</v>
      </c>
      <c r="H79" s="187">
        <v>1.714</v>
      </c>
    </row>
    <row r="80" spans="1:8" x14ac:dyDescent="0.25">
      <c r="A80" s="2">
        <v>42491</v>
      </c>
      <c r="B80" s="187">
        <v>0</v>
      </c>
      <c r="C80" s="187">
        <v>1.0149999999999999</v>
      </c>
      <c r="D80" s="187">
        <v>0.75020836544000002</v>
      </c>
      <c r="E80" s="187">
        <v>0.31900000000000001</v>
      </c>
      <c r="F80" s="187">
        <v>0</v>
      </c>
      <c r="G80" s="187">
        <v>0</v>
      </c>
      <c r="H80" s="187">
        <v>2.0842083654399999</v>
      </c>
    </row>
    <row r="81" spans="1:8" x14ac:dyDescent="0.25">
      <c r="A81" s="2">
        <v>42522</v>
      </c>
      <c r="B81" s="187">
        <v>0</v>
      </c>
      <c r="C81" s="187">
        <v>0.96</v>
      </c>
      <c r="D81" s="187">
        <v>0.61901628178000001</v>
      </c>
      <c r="E81" s="187">
        <v>0.21</v>
      </c>
      <c r="F81" s="187">
        <v>0</v>
      </c>
      <c r="G81" s="187">
        <v>0</v>
      </c>
      <c r="H81" s="187">
        <v>1.7890162817799999</v>
      </c>
    </row>
    <row r="82" spans="1:8" x14ac:dyDescent="0.25">
      <c r="A82" s="2">
        <v>42552</v>
      </c>
      <c r="B82" s="187">
        <v>0</v>
      </c>
      <c r="C82" s="187">
        <v>0.99</v>
      </c>
      <c r="D82" s="187">
        <v>0.71783611896999999</v>
      </c>
      <c r="E82" s="187">
        <v>0.11</v>
      </c>
      <c r="F82" s="187">
        <v>0</v>
      </c>
      <c r="G82" s="187">
        <v>0</v>
      </c>
      <c r="H82" s="187">
        <v>1.8178361189700001</v>
      </c>
    </row>
    <row r="83" spans="1:8" x14ac:dyDescent="0.25">
      <c r="A83" s="2">
        <v>42583</v>
      </c>
      <c r="B83" s="187">
        <v>0</v>
      </c>
      <c r="C83" s="187">
        <v>1.05</v>
      </c>
      <c r="D83" s="187">
        <v>0.67666775777999999</v>
      </c>
      <c r="E83" s="187">
        <v>0.18</v>
      </c>
      <c r="F83" s="187">
        <v>0</v>
      </c>
      <c r="G83" s="187">
        <v>0</v>
      </c>
      <c r="H83" s="187">
        <v>1.90666775778</v>
      </c>
    </row>
    <row r="84" spans="1:8" x14ac:dyDescent="0.25">
      <c r="A84" s="2">
        <v>42614</v>
      </c>
      <c r="B84" s="187">
        <v>0</v>
      </c>
      <c r="C84" s="187">
        <v>0.99</v>
      </c>
      <c r="D84" s="187">
        <v>0.64551108020000003</v>
      </c>
      <c r="E84" s="187">
        <v>0.158</v>
      </c>
      <c r="F84" s="187">
        <v>0.25</v>
      </c>
      <c r="G84" s="187">
        <v>0.25</v>
      </c>
      <c r="H84" s="187">
        <v>2.2935110802000001</v>
      </c>
    </row>
    <row r="85" spans="1:8" x14ac:dyDescent="0.25">
      <c r="A85" s="2">
        <v>42644</v>
      </c>
      <c r="B85" s="187">
        <v>0</v>
      </c>
      <c r="C85" s="187">
        <v>0.75</v>
      </c>
      <c r="D85" s="187">
        <v>0.59936596939999998</v>
      </c>
      <c r="E85" s="187">
        <v>0.13800000000000001</v>
      </c>
      <c r="F85" s="187">
        <v>0.25</v>
      </c>
      <c r="G85" s="187">
        <v>0.25</v>
      </c>
      <c r="H85" s="187">
        <v>1.9873659693999999</v>
      </c>
    </row>
    <row r="86" spans="1:8" x14ac:dyDescent="0.25">
      <c r="A86" s="2">
        <v>42675</v>
      </c>
      <c r="B86" s="187">
        <v>0</v>
      </c>
      <c r="C86" s="187">
        <v>0.71499999999999997</v>
      </c>
      <c r="D86" s="187">
        <v>0.56323230970000004</v>
      </c>
      <c r="E86" s="187">
        <v>0.13</v>
      </c>
      <c r="F86" s="187">
        <v>0.25</v>
      </c>
      <c r="G86" s="187">
        <v>0.25</v>
      </c>
      <c r="H86" s="187">
        <v>1.9082323096999998</v>
      </c>
    </row>
    <row r="87" spans="1:8" x14ac:dyDescent="0.25">
      <c r="A87" s="2">
        <v>42705</v>
      </c>
      <c r="B87" s="187">
        <v>0</v>
      </c>
      <c r="C87" s="187">
        <v>0.69</v>
      </c>
      <c r="D87" s="187">
        <v>0.57710998661000001</v>
      </c>
      <c r="E87" s="187">
        <v>0.13</v>
      </c>
      <c r="F87" s="187">
        <v>0.25</v>
      </c>
      <c r="G87" s="187">
        <v>0.25</v>
      </c>
      <c r="H87" s="187">
        <v>1.8971099866099999</v>
      </c>
    </row>
    <row r="88" spans="1:8" x14ac:dyDescent="0.25">
      <c r="A88" s="2">
        <v>42736</v>
      </c>
      <c r="B88" s="187">
        <v>0</v>
      </c>
      <c r="C88" s="187">
        <v>0.622</v>
      </c>
      <c r="D88" s="187">
        <v>0.61275446703000003</v>
      </c>
      <c r="E88" s="187">
        <v>0.13</v>
      </c>
      <c r="F88" s="187">
        <v>0.25</v>
      </c>
      <c r="G88" s="187">
        <v>0.25</v>
      </c>
      <c r="H88" s="187">
        <v>1.86475446703</v>
      </c>
    </row>
    <row r="89" spans="1:8" x14ac:dyDescent="0.25">
      <c r="A89" s="2">
        <v>42767</v>
      </c>
      <c r="B89" s="187" t="e">
        <v>#N/A</v>
      </c>
      <c r="C89" s="187" t="e">
        <v>#N/A</v>
      </c>
      <c r="D89" s="187" t="e">
        <v>#N/A</v>
      </c>
      <c r="E89" s="187" t="e">
        <v>#N/A</v>
      </c>
      <c r="F89" s="187" t="e">
        <v>#N/A</v>
      </c>
      <c r="G89" s="187" t="e">
        <v>#N/A</v>
      </c>
      <c r="H89" s="187" t="e">
        <v>#N/A</v>
      </c>
    </row>
    <row r="90" spans="1:8" x14ac:dyDescent="0.25">
      <c r="A90" s="2">
        <v>42795</v>
      </c>
      <c r="B90" s="187" t="e">
        <v>#N/A</v>
      </c>
      <c r="C90" s="187" t="e">
        <v>#N/A</v>
      </c>
      <c r="D90" s="187" t="e">
        <v>#N/A</v>
      </c>
      <c r="E90" s="187" t="e">
        <v>#N/A</v>
      </c>
      <c r="F90" s="187" t="e">
        <v>#N/A</v>
      </c>
      <c r="G90" s="187" t="e">
        <v>#N/A</v>
      </c>
      <c r="H90" s="187" t="e">
        <v>#N/A</v>
      </c>
    </row>
    <row r="91" spans="1:8" x14ac:dyDescent="0.25">
      <c r="A91" s="2">
        <v>42826</v>
      </c>
      <c r="B91" s="187" t="e">
        <v>#N/A</v>
      </c>
      <c r="C91" s="187" t="e">
        <v>#N/A</v>
      </c>
      <c r="D91" s="187" t="e">
        <v>#N/A</v>
      </c>
      <c r="E91" s="187" t="e">
        <v>#N/A</v>
      </c>
      <c r="F91" s="187" t="e">
        <v>#N/A</v>
      </c>
      <c r="G91" s="187" t="e">
        <v>#N/A</v>
      </c>
      <c r="H91" s="187" t="e">
        <v>#N/A</v>
      </c>
    </row>
    <row r="92" spans="1:8" x14ac:dyDescent="0.25">
      <c r="A92" s="2">
        <v>42856</v>
      </c>
      <c r="B92" s="187" t="e">
        <v>#N/A</v>
      </c>
      <c r="C92" s="187" t="e">
        <v>#N/A</v>
      </c>
      <c r="D92" s="187" t="e">
        <v>#N/A</v>
      </c>
      <c r="E92" s="187" t="e">
        <v>#N/A</v>
      </c>
      <c r="F92" s="187" t="e">
        <v>#N/A</v>
      </c>
      <c r="G92" s="187" t="e">
        <v>#N/A</v>
      </c>
      <c r="H92" s="187" t="e">
        <v>#N/A</v>
      </c>
    </row>
    <row r="93" spans="1:8" x14ac:dyDescent="0.25">
      <c r="A93" s="2">
        <v>42887</v>
      </c>
      <c r="B93" s="187" t="e">
        <v>#N/A</v>
      </c>
      <c r="C93" s="187" t="e">
        <v>#N/A</v>
      </c>
      <c r="D93" s="187" t="e">
        <v>#N/A</v>
      </c>
      <c r="E93" s="187" t="e">
        <v>#N/A</v>
      </c>
      <c r="F93" s="187" t="e">
        <v>#N/A</v>
      </c>
      <c r="G93" s="187" t="e">
        <v>#N/A</v>
      </c>
      <c r="H93" s="187" t="e">
        <v>#N/A</v>
      </c>
    </row>
    <row r="94" spans="1:8" x14ac:dyDescent="0.25">
      <c r="A94" s="2">
        <v>42917</v>
      </c>
      <c r="B94" s="187" t="e">
        <v>#N/A</v>
      </c>
      <c r="C94" s="187" t="e">
        <v>#N/A</v>
      </c>
      <c r="D94" s="187" t="e">
        <v>#N/A</v>
      </c>
      <c r="E94" s="187" t="e">
        <v>#N/A</v>
      </c>
      <c r="F94" s="187" t="e">
        <v>#N/A</v>
      </c>
      <c r="G94" s="187" t="e">
        <v>#N/A</v>
      </c>
      <c r="H94" s="187" t="e">
        <v>#N/A</v>
      </c>
    </row>
    <row r="95" spans="1:8" x14ac:dyDescent="0.25">
      <c r="A95" s="2">
        <v>42948</v>
      </c>
      <c r="B95" s="187" t="e">
        <v>#N/A</v>
      </c>
      <c r="C95" s="187" t="e">
        <v>#N/A</v>
      </c>
      <c r="D95" s="187" t="e">
        <v>#N/A</v>
      </c>
      <c r="E95" s="187" t="e">
        <v>#N/A</v>
      </c>
      <c r="F95" s="187" t="e">
        <v>#N/A</v>
      </c>
      <c r="G95" s="187" t="e">
        <v>#N/A</v>
      </c>
      <c r="H95" s="187" t="e">
        <v>#N/A</v>
      </c>
    </row>
    <row r="96" spans="1:8" x14ac:dyDescent="0.25">
      <c r="A96" s="2">
        <v>42979</v>
      </c>
      <c r="B96" s="187" t="e">
        <v>#N/A</v>
      </c>
      <c r="C96" s="187" t="e">
        <v>#N/A</v>
      </c>
      <c r="D96" s="187" t="e">
        <v>#N/A</v>
      </c>
      <c r="E96" s="187" t="e">
        <v>#N/A</v>
      </c>
      <c r="F96" s="187" t="e">
        <v>#N/A</v>
      </c>
      <c r="G96" s="187" t="e">
        <v>#N/A</v>
      </c>
      <c r="H96" s="187" t="e">
        <v>#N/A</v>
      </c>
    </row>
    <row r="97" spans="1:8" x14ac:dyDescent="0.25">
      <c r="A97" s="2">
        <v>43009</v>
      </c>
      <c r="B97" s="187" t="e">
        <v>#N/A</v>
      </c>
      <c r="C97" s="187" t="e">
        <v>#N/A</v>
      </c>
      <c r="D97" s="187" t="e">
        <v>#N/A</v>
      </c>
      <c r="E97" s="187" t="e">
        <v>#N/A</v>
      </c>
      <c r="F97" s="187" t="e">
        <v>#N/A</v>
      </c>
      <c r="G97" s="187" t="e">
        <v>#N/A</v>
      </c>
      <c r="H97" s="187" t="e">
        <v>#N/A</v>
      </c>
    </row>
    <row r="98" spans="1:8" x14ac:dyDescent="0.25">
      <c r="A98" s="2">
        <v>43040</v>
      </c>
      <c r="B98" s="187" t="e">
        <v>#N/A</v>
      </c>
      <c r="C98" s="187" t="e">
        <v>#N/A</v>
      </c>
      <c r="D98" s="187" t="e">
        <v>#N/A</v>
      </c>
      <c r="E98" s="187" t="e">
        <v>#N/A</v>
      </c>
      <c r="F98" s="187" t="e">
        <v>#N/A</v>
      </c>
      <c r="G98" s="187" t="e">
        <v>#N/A</v>
      </c>
      <c r="H98" s="187" t="e">
        <v>#N/A</v>
      </c>
    </row>
    <row r="99" spans="1:8" x14ac:dyDescent="0.25">
      <c r="A99" s="84">
        <v>43070</v>
      </c>
      <c r="B99" s="188" t="e">
        <v>#N/A</v>
      </c>
      <c r="C99" s="188" t="e">
        <v>#N/A</v>
      </c>
      <c r="D99" s="188" t="e">
        <v>#N/A</v>
      </c>
      <c r="E99" s="188" t="e">
        <v>#N/A</v>
      </c>
      <c r="F99" s="188" t="e">
        <v>#N/A</v>
      </c>
      <c r="G99" s="188" t="e">
        <v>#N/A</v>
      </c>
      <c r="H99" s="188" t="e">
        <v>#N/A</v>
      </c>
    </row>
    <row r="100" spans="1:8" x14ac:dyDescent="0.25">
      <c r="A100" t="s">
        <v>361</v>
      </c>
    </row>
    <row r="101" spans="1:8" x14ac:dyDescent="0.25">
      <c r="A101" s="2"/>
    </row>
    <row r="102" spans="1:8" x14ac:dyDescent="0.25">
      <c r="A102" s="19"/>
      <c r="B102" s="20"/>
    </row>
    <row r="103" spans="1:8" x14ac:dyDescent="0.25">
      <c r="A103" s="77"/>
      <c r="B103" s="19"/>
    </row>
    <row r="104" spans="1:8" x14ac:dyDescent="0.25">
      <c r="A104" s="77"/>
      <c r="B104" s="19"/>
    </row>
  </sheetData>
  <mergeCells count="1">
    <mergeCell ref="A25:H25"/>
  </mergeCells>
  <conditionalFormatting sqref="B28:H99">
    <cfRule type="expression" dxfId="30" priority="2">
      <formula>ISNA(B28)</formula>
    </cfRule>
  </conditionalFormatting>
  <hyperlinks>
    <hyperlink ref="A3" location="Contents!B4" display="Return to Contents"/>
  </hyperlink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V79"/>
  <sheetViews>
    <sheetView workbookViewId="0"/>
  </sheetViews>
  <sheetFormatPr defaultRowHeight="12.5" x14ac:dyDescent="0.25"/>
  <sheetData>
    <row r="2" spans="1:1" ht="15.5" x14ac:dyDescent="0.35">
      <c r="A2" s="63" t="s">
        <v>360</v>
      </c>
    </row>
    <row r="3" spans="1:1" x14ac:dyDescent="0.25">
      <c r="A3" s="29" t="s">
        <v>32</v>
      </c>
    </row>
    <row r="25" spans="1:22" x14ac:dyDescent="0.25">
      <c r="B25" s="209" t="s">
        <v>301</v>
      </c>
      <c r="C25" s="209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30"/>
      <c r="O25" s="211" t="s">
        <v>308</v>
      </c>
      <c r="P25" s="211"/>
      <c r="Q25" s="211"/>
      <c r="R25" s="211"/>
      <c r="S25" s="211"/>
      <c r="T25" s="211"/>
      <c r="U25" s="211"/>
      <c r="V25" s="193"/>
    </row>
    <row r="26" spans="1:22" ht="25" x14ac:dyDescent="0.25">
      <c r="A26" s="12"/>
      <c r="B26" s="181" t="s">
        <v>209</v>
      </c>
      <c r="C26" s="180" t="s">
        <v>26</v>
      </c>
      <c r="D26" s="180" t="s">
        <v>289</v>
      </c>
      <c r="E26" s="180" t="s">
        <v>48</v>
      </c>
      <c r="F26" s="180" t="s">
        <v>194</v>
      </c>
      <c r="G26" s="180" t="s">
        <v>195</v>
      </c>
      <c r="H26" s="180" t="s">
        <v>292</v>
      </c>
      <c r="I26" s="180" t="s">
        <v>193</v>
      </c>
      <c r="J26" s="180" t="s">
        <v>208</v>
      </c>
      <c r="K26" s="180" t="s">
        <v>192</v>
      </c>
      <c r="L26" s="192" t="s">
        <v>11</v>
      </c>
      <c r="M26" s="180" t="s">
        <v>10</v>
      </c>
      <c r="O26" s="191" t="s">
        <v>290</v>
      </c>
      <c r="P26" s="191" t="s">
        <v>204</v>
      </c>
      <c r="Q26" s="191" t="s">
        <v>202</v>
      </c>
      <c r="R26" s="192" t="s">
        <v>307</v>
      </c>
      <c r="S26" s="196" t="s">
        <v>291</v>
      </c>
      <c r="T26" s="181" t="s">
        <v>311</v>
      </c>
      <c r="U26" s="194" t="s">
        <v>206</v>
      </c>
    </row>
    <row r="27" spans="1:22" x14ac:dyDescent="0.25">
      <c r="A27" s="2">
        <v>41640</v>
      </c>
      <c r="B27" s="186">
        <v>0.29480099999999998</v>
      </c>
      <c r="C27" s="186">
        <v>0.02</v>
      </c>
      <c r="D27" s="186">
        <v>7.4999999999999997E-2</v>
      </c>
      <c r="E27" s="186">
        <v>0.05</v>
      </c>
      <c r="F27" s="186">
        <v>7.0000000000000007E-2</v>
      </c>
      <c r="G27" s="186">
        <v>0.02</v>
      </c>
      <c r="H27" s="186">
        <v>0.12</v>
      </c>
      <c r="I27" s="186">
        <v>0</v>
      </c>
      <c r="J27" s="186">
        <v>0.01</v>
      </c>
      <c r="K27" s="186">
        <v>0</v>
      </c>
      <c r="L27" s="186">
        <v>0.02</v>
      </c>
      <c r="M27" s="186">
        <v>0.67980099999999999</v>
      </c>
      <c r="O27" s="186">
        <v>0</v>
      </c>
      <c r="P27" s="186">
        <v>0</v>
      </c>
      <c r="Q27" s="186">
        <v>0</v>
      </c>
      <c r="R27" s="186">
        <v>0</v>
      </c>
      <c r="S27" s="186">
        <v>0.02</v>
      </c>
      <c r="T27" s="186">
        <v>0</v>
      </c>
      <c r="U27" s="186">
        <v>0</v>
      </c>
    </row>
    <row r="28" spans="1:22" x14ac:dyDescent="0.25">
      <c r="A28" s="2">
        <v>41671</v>
      </c>
      <c r="B28" s="186">
        <v>0.29480099999999998</v>
      </c>
      <c r="C28" s="186">
        <v>0</v>
      </c>
      <c r="D28" s="186">
        <v>5.3999999999999999E-2</v>
      </c>
      <c r="E28" s="186">
        <v>0.02</v>
      </c>
      <c r="F28" s="186">
        <v>7.0000000000000007E-2</v>
      </c>
      <c r="G28" s="186">
        <v>0.02</v>
      </c>
      <c r="H28" s="186">
        <v>0.12</v>
      </c>
      <c r="I28" s="186">
        <v>0</v>
      </c>
      <c r="J28" s="186">
        <v>0.01</v>
      </c>
      <c r="K28" s="186">
        <v>0</v>
      </c>
      <c r="L28" s="186">
        <v>0.02</v>
      </c>
      <c r="M28" s="186">
        <v>0.60880100000000004</v>
      </c>
      <c r="O28" s="186">
        <v>0</v>
      </c>
      <c r="P28" s="186">
        <v>0</v>
      </c>
      <c r="Q28" s="186">
        <v>0</v>
      </c>
      <c r="R28" s="186">
        <v>0</v>
      </c>
      <c r="S28" s="186">
        <v>0.02</v>
      </c>
      <c r="T28" s="186">
        <v>0</v>
      </c>
      <c r="U28" s="186">
        <v>0</v>
      </c>
    </row>
    <row r="29" spans="1:22" x14ac:dyDescent="0.25">
      <c r="A29" s="2">
        <v>41699</v>
      </c>
      <c r="B29" s="186">
        <v>0.28999999999999998</v>
      </c>
      <c r="C29" s="186">
        <v>0</v>
      </c>
      <c r="D29" s="186">
        <v>6.3E-2</v>
      </c>
      <c r="E29" s="186">
        <v>0</v>
      </c>
      <c r="F29" s="186">
        <v>0.05</v>
      </c>
      <c r="G29" s="186">
        <v>1.4999999999999999E-2</v>
      </c>
      <c r="H29" s="186">
        <v>0.12</v>
      </c>
      <c r="I29" s="186">
        <v>0</v>
      </c>
      <c r="J29" s="186">
        <v>0.01</v>
      </c>
      <c r="K29" s="186">
        <v>0</v>
      </c>
      <c r="L29" s="186">
        <v>0</v>
      </c>
      <c r="M29" s="186">
        <v>0.54800000000000004</v>
      </c>
      <c r="O29" s="186">
        <v>0</v>
      </c>
      <c r="P29" s="186">
        <v>0</v>
      </c>
      <c r="Q29" s="186">
        <v>0</v>
      </c>
      <c r="R29" s="186">
        <v>0</v>
      </c>
      <c r="S29" s="186">
        <v>0</v>
      </c>
      <c r="T29" s="186">
        <v>0</v>
      </c>
      <c r="U29" s="186">
        <v>0</v>
      </c>
    </row>
    <row r="30" spans="1:22" x14ac:dyDescent="0.25">
      <c r="A30" s="2">
        <v>41730</v>
      </c>
      <c r="B30" s="186">
        <v>0.28999999999999998</v>
      </c>
      <c r="C30" s="186">
        <v>0</v>
      </c>
      <c r="D30" s="186">
        <v>6.2E-2</v>
      </c>
      <c r="E30" s="186">
        <v>0</v>
      </c>
      <c r="F30" s="186">
        <v>0.05</v>
      </c>
      <c r="G30" s="186">
        <v>0.08</v>
      </c>
      <c r="H30" s="186">
        <v>0.12</v>
      </c>
      <c r="I30" s="186">
        <v>0</v>
      </c>
      <c r="J30" s="186">
        <v>0.01</v>
      </c>
      <c r="K30" s="186">
        <v>0</v>
      </c>
      <c r="L30" s="186">
        <v>0.01</v>
      </c>
      <c r="M30" s="186">
        <v>0.622</v>
      </c>
      <c r="O30" s="186">
        <v>0</v>
      </c>
      <c r="P30" s="186">
        <v>0</v>
      </c>
      <c r="Q30" s="186">
        <v>0.01</v>
      </c>
      <c r="R30" s="186">
        <v>0</v>
      </c>
      <c r="S30" s="186">
        <v>0</v>
      </c>
      <c r="T30" s="186">
        <v>0</v>
      </c>
      <c r="U30" s="186">
        <v>0</v>
      </c>
    </row>
    <row r="31" spans="1:22" x14ac:dyDescent="0.25">
      <c r="A31" s="2">
        <v>41760</v>
      </c>
      <c r="B31" s="186">
        <v>0.28999999999999998</v>
      </c>
      <c r="C31" s="186">
        <v>0</v>
      </c>
      <c r="D31" s="186">
        <v>7.0999999999999994E-2</v>
      </c>
      <c r="E31" s="186">
        <v>0</v>
      </c>
      <c r="F31" s="186">
        <v>9.6000000000000002E-2</v>
      </c>
      <c r="G31" s="186">
        <v>7.0000000000000007E-2</v>
      </c>
      <c r="H31" s="186">
        <v>0.12</v>
      </c>
      <c r="I31" s="186">
        <v>0</v>
      </c>
      <c r="J31" s="186">
        <v>0.01</v>
      </c>
      <c r="K31" s="186">
        <v>0</v>
      </c>
      <c r="L31" s="186">
        <v>0</v>
      </c>
      <c r="M31" s="186">
        <v>0.65699999999999992</v>
      </c>
      <c r="O31" s="186">
        <v>0</v>
      </c>
      <c r="P31" s="186">
        <v>0</v>
      </c>
      <c r="Q31" s="186">
        <v>0</v>
      </c>
      <c r="R31" s="186">
        <v>0</v>
      </c>
      <c r="S31" s="186">
        <v>0</v>
      </c>
      <c r="T31" s="186">
        <v>0</v>
      </c>
      <c r="U31" s="186">
        <v>0</v>
      </c>
    </row>
    <row r="32" spans="1:22" x14ac:dyDescent="0.25">
      <c r="A32" s="2">
        <v>41791</v>
      </c>
      <c r="B32" s="186">
        <v>0.28999999999999998</v>
      </c>
      <c r="C32" s="186">
        <v>0</v>
      </c>
      <c r="D32" s="186">
        <v>0.06</v>
      </c>
      <c r="E32" s="186">
        <v>0</v>
      </c>
      <c r="F32" s="186">
        <v>0.03</v>
      </c>
      <c r="G32" s="186">
        <v>7.0000000000000007E-2</v>
      </c>
      <c r="H32" s="186">
        <v>0.12</v>
      </c>
      <c r="I32" s="186">
        <v>0</v>
      </c>
      <c r="J32" s="186">
        <v>0.01</v>
      </c>
      <c r="K32" s="186">
        <v>0</v>
      </c>
      <c r="L32" s="186">
        <v>0</v>
      </c>
      <c r="M32" s="186">
        <v>0.58000000000000007</v>
      </c>
      <c r="O32" s="186">
        <v>0</v>
      </c>
      <c r="P32" s="186">
        <v>0</v>
      </c>
      <c r="Q32" s="186">
        <v>0</v>
      </c>
      <c r="R32" s="186">
        <v>0</v>
      </c>
      <c r="S32" s="186">
        <v>0</v>
      </c>
      <c r="T32" s="186">
        <v>0</v>
      </c>
      <c r="U32" s="186">
        <v>0</v>
      </c>
    </row>
    <row r="33" spans="1:21" x14ac:dyDescent="0.25">
      <c r="A33" s="2">
        <v>41821</v>
      </c>
      <c r="B33" s="186">
        <v>0.28999999999999998</v>
      </c>
      <c r="C33" s="186">
        <v>0</v>
      </c>
      <c r="D33" s="186">
        <v>5.8999999999999997E-2</v>
      </c>
      <c r="E33" s="186">
        <v>0.03</v>
      </c>
      <c r="F33" s="186">
        <v>0.02</v>
      </c>
      <c r="G33" s="186">
        <v>7.0000000000000007E-2</v>
      </c>
      <c r="H33" s="186">
        <v>0.12</v>
      </c>
      <c r="I33" s="186">
        <v>0</v>
      </c>
      <c r="J33" s="186">
        <v>2.8000000000000001E-2</v>
      </c>
      <c r="K33" s="186">
        <v>0</v>
      </c>
      <c r="L33" s="186">
        <v>1.4999999999999999E-2</v>
      </c>
      <c r="M33" s="186">
        <v>0.63200000000000001</v>
      </c>
      <c r="O33" s="186">
        <v>1.4999999999999999E-2</v>
      </c>
      <c r="P33" s="186">
        <v>0</v>
      </c>
      <c r="Q33" s="186">
        <v>0</v>
      </c>
      <c r="R33" s="186">
        <v>0</v>
      </c>
      <c r="S33" s="186">
        <v>0</v>
      </c>
      <c r="T33" s="186">
        <v>0</v>
      </c>
      <c r="U33" s="186">
        <v>0</v>
      </c>
    </row>
    <row r="34" spans="1:21" x14ac:dyDescent="0.25">
      <c r="A34" s="2">
        <v>41852</v>
      </c>
      <c r="B34" s="186">
        <v>0.27</v>
      </c>
      <c r="C34" s="186">
        <v>0</v>
      </c>
      <c r="D34" s="186">
        <v>5.8000000000000003E-2</v>
      </c>
      <c r="E34" s="186">
        <v>0</v>
      </c>
      <c r="F34" s="186">
        <v>1.2E-2</v>
      </c>
      <c r="G34" s="186">
        <v>0.05</v>
      </c>
      <c r="H34" s="186">
        <v>0.12</v>
      </c>
      <c r="I34" s="186">
        <v>0</v>
      </c>
      <c r="J34" s="186">
        <v>0.01</v>
      </c>
      <c r="K34" s="186">
        <v>0</v>
      </c>
      <c r="L34" s="186">
        <v>0</v>
      </c>
      <c r="M34" s="186">
        <v>0.52</v>
      </c>
      <c r="O34" s="186">
        <v>0</v>
      </c>
      <c r="P34" s="186">
        <v>0</v>
      </c>
      <c r="Q34" s="186">
        <v>0</v>
      </c>
      <c r="R34" s="186">
        <v>0</v>
      </c>
      <c r="S34" s="186">
        <v>0</v>
      </c>
      <c r="T34" s="186">
        <v>0</v>
      </c>
      <c r="U34" s="186">
        <v>0</v>
      </c>
    </row>
    <row r="35" spans="1:21" x14ac:dyDescent="0.25">
      <c r="A35" s="2">
        <v>41883</v>
      </c>
      <c r="B35" s="186">
        <v>0.22</v>
      </c>
      <c r="C35" s="186">
        <v>0</v>
      </c>
      <c r="D35" s="186">
        <v>5.7000000000000002E-2</v>
      </c>
      <c r="E35" s="186">
        <v>0</v>
      </c>
      <c r="F35" s="186">
        <v>0.01</v>
      </c>
      <c r="G35" s="186">
        <v>0.02</v>
      </c>
      <c r="H35" s="186">
        <v>0.12</v>
      </c>
      <c r="I35" s="186">
        <v>0</v>
      </c>
      <c r="J35" s="186">
        <v>0.01</v>
      </c>
      <c r="K35" s="186">
        <v>0</v>
      </c>
      <c r="L35" s="186">
        <v>0</v>
      </c>
      <c r="M35" s="186">
        <v>0.43700000000000006</v>
      </c>
      <c r="O35" s="186">
        <v>0</v>
      </c>
      <c r="P35" s="186">
        <v>0</v>
      </c>
      <c r="Q35" s="186">
        <v>0</v>
      </c>
      <c r="R35" s="186">
        <v>0</v>
      </c>
      <c r="S35" s="186">
        <v>0</v>
      </c>
      <c r="T35" s="186">
        <v>0</v>
      </c>
      <c r="U35" s="186">
        <v>0</v>
      </c>
    </row>
    <row r="36" spans="1:21" x14ac:dyDescent="0.25">
      <c r="A36" s="2">
        <v>41913</v>
      </c>
      <c r="B36" s="186">
        <v>0.17</v>
      </c>
      <c r="C36" s="186">
        <v>0</v>
      </c>
      <c r="D36" s="186">
        <v>5.6000000000000001E-2</v>
      </c>
      <c r="E36" s="186">
        <v>0</v>
      </c>
      <c r="F36" s="186">
        <v>0.01</v>
      </c>
      <c r="G36" s="186">
        <v>3.5000000000000003E-2</v>
      </c>
      <c r="H36" s="186">
        <v>0.12</v>
      </c>
      <c r="I36" s="186">
        <v>0</v>
      </c>
      <c r="J36" s="186">
        <v>0.01</v>
      </c>
      <c r="K36" s="186">
        <v>0</v>
      </c>
      <c r="L36" s="186">
        <v>0</v>
      </c>
      <c r="M36" s="186">
        <v>0.40100000000000002</v>
      </c>
      <c r="O36" s="186">
        <v>0</v>
      </c>
      <c r="P36" s="186">
        <v>0</v>
      </c>
      <c r="Q36" s="186">
        <v>0</v>
      </c>
      <c r="R36" s="186">
        <v>0</v>
      </c>
      <c r="S36" s="186">
        <v>0</v>
      </c>
      <c r="T36" s="186">
        <v>0</v>
      </c>
      <c r="U36" s="186">
        <v>0</v>
      </c>
    </row>
    <row r="37" spans="1:21" x14ac:dyDescent="0.25">
      <c r="A37" s="2">
        <v>41944</v>
      </c>
      <c r="B37" s="186">
        <v>0.12</v>
      </c>
      <c r="C37" s="186">
        <v>0</v>
      </c>
      <c r="D37" s="186">
        <v>5.5E-2</v>
      </c>
      <c r="E37" s="186">
        <v>0</v>
      </c>
      <c r="F37" s="186">
        <v>0.01</v>
      </c>
      <c r="G37" s="186">
        <v>0.05</v>
      </c>
      <c r="H37" s="186">
        <v>0.12</v>
      </c>
      <c r="I37" s="186">
        <v>0</v>
      </c>
      <c r="J37" s="186">
        <v>0.01</v>
      </c>
      <c r="K37" s="186">
        <v>0</v>
      </c>
      <c r="L37" s="186">
        <v>0</v>
      </c>
      <c r="M37" s="186">
        <v>0.36499999999999999</v>
      </c>
      <c r="O37" s="186">
        <v>0</v>
      </c>
      <c r="P37" s="186">
        <v>0</v>
      </c>
      <c r="Q37" s="186">
        <v>0</v>
      </c>
      <c r="R37" s="186">
        <v>0</v>
      </c>
      <c r="S37" s="186">
        <v>0</v>
      </c>
      <c r="T37" s="186">
        <v>0</v>
      </c>
      <c r="U37" s="186">
        <v>0</v>
      </c>
    </row>
    <row r="38" spans="1:21" x14ac:dyDescent="0.25">
      <c r="A38" s="2">
        <v>41974</v>
      </c>
      <c r="B38" s="186">
        <v>7.0000000000000007E-2</v>
      </c>
      <c r="C38" s="186">
        <v>0</v>
      </c>
      <c r="D38" s="186">
        <v>6.4000000000000001E-2</v>
      </c>
      <c r="E38" s="186">
        <v>0</v>
      </c>
      <c r="F38" s="186">
        <v>0.01</v>
      </c>
      <c r="G38" s="186">
        <v>0.04</v>
      </c>
      <c r="H38" s="186">
        <v>0.12</v>
      </c>
      <c r="I38" s="186">
        <v>0</v>
      </c>
      <c r="J38" s="186">
        <v>0.01</v>
      </c>
      <c r="K38" s="186">
        <v>0</v>
      </c>
      <c r="L38" s="186">
        <v>0</v>
      </c>
      <c r="M38" s="186">
        <v>0.31400000000000006</v>
      </c>
      <c r="O38" s="186">
        <v>0</v>
      </c>
      <c r="P38" s="186">
        <v>0</v>
      </c>
      <c r="Q38" s="186">
        <v>0</v>
      </c>
      <c r="R38" s="186">
        <v>0</v>
      </c>
      <c r="S38" s="186">
        <v>0</v>
      </c>
      <c r="T38" s="186">
        <v>0</v>
      </c>
      <c r="U38" s="186">
        <v>0</v>
      </c>
    </row>
    <row r="39" spans="1:21" x14ac:dyDescent="0.25">
      <c r="A39" s="2">
        <v>42005</v>
      </c>
      <c r="B39" s="187">
        <v>0</v>
      </c>
      <c r="C39" s="187">
        <v>0</v>
      </c>
      <c r="D39" s="187">
        <v>6.3E-2</v>
      </c>
      <c r="E39" s="187">
        <v>0.01</v>
      </c>
      <c r="F39" s="187">
        <v>0.01</v>
      </c>
      <c r="G39" s="187">
        <v>0.04</v>
      </c>
      <c r="H39" s="187">
        <v>0.12</v>
      </c>
      <c r="I39" s="187">
        <v>0</v>
      </c>
      <c r="J39" s="187">
        <v>0.01</v>
      </c>
      <c r="K39" s="187">
        <v>0</v>
      </c>
      <c r="L39" s="187">
        <v>0</v>
      </c>
      <c r="M39" s="187">
        <v>0.253</v>
      </c>
      <c r="O39" s="187">
        <v>0</v>
      </c>
      <c r="P39" s="187">
        <v>0</v>
      </c>
      <c r="Q39" s="187">
        <v>0</v>
      </c>
      <c r="R39" s="187">
        <v>0</v>
      </c>
      <c r="S39" s="187">
        <v>0</v>
      </c>
      <c r="T39" s="187">
        <v>0</v>
      </c>
      <c r="U39" s="187">
        <v>0</v>
      </c>
    </row>
    <row r="40" spans="1:21" x14ac:dyDescent="0.25">
      <c r="A40" s="2">
        <v>42036</v>
      </c>
      <c r="B40" s="187">
        <v>0</v>
      </c>
      <c r="C40" s="187">
        <v>0</v>
      </c>
      <c r="D40" s="187">
        <v>6.2E-2</v>
      </c>
      <c r="E40" s="187">
        <v>0</v>
      </c>
      <c r="F40" s="187">
        <v>0.01</v>
      </c>
      <c r="G40" s="187">
        <v>0.04</v>
      </c>
      <c r="H40" s="187">
        <v>0.12</v>
      </c>
      <c r="I40" s="187">
        <v>0</v>
      </c>
      <c r="J40" s="187">
        <v>0.01</v>
      </c>
      <c r="K40" s="187">
        <v>0</v>
      </c>
      <c r="L40" s="187">
        <v>1.7000000000000001E-2</v>
      </c>
      <c r="M40" s="187">
        <v>0.25900000000000001</v>
      </c>
      <c r="O40" s="187">
        <v>0</v>
      </c>
      <c r="P40" s="187">
        <v>1.7000000000000001E-2</v>
      </c>
      <c r="Q40" s="187">
        <v>0</v>
      </c>
      <c r="R40" s="187">
        <v>0</v>
      </c>
      <c r="S40" s="187">
        <v>0</v>
      </c>
      <c r="T40" s="187">
        <v>0</v>
      </c>
      <c r="U40" s="187">
        <v>0</v>
      </c>
    </row>
    <row r="41" spans="1:21" x14ac:dyDescent="0.25">
      <c r="A41" s="2">
        <v>42064</v>
      </c>
      <c r="B41" s="187">
        <v>0</v>
      </c>
      <c r="C41" s="187">
        <v>0</v>
      </c>
      <c r="D41" s="187">
        <v>8.1000000000000003E-2</v>
      </c>
      <c r="E41" s="187">
        <v>0</v>
      </c>
      <c r="F41" s="187">
        <v>0.01</v>
      </c>
      <c r="G41" s="187">
        <v>0.04</v>
      </c>
      <c r="H41" s="187">
        <v>0.12</v>
      </c>
      <c r="I41" s="187">
        <v>0</v>
      </c>
      <c r="J41" s="187">
        <v>0.01</v>
      </c>
      <c r="K41" s="187">
        <v>0</v>
      </c>
      <c r="L41" s="187">
        <v>0.04</v>
      </c>
      <c r="M41" s="187">
        <v>0.30099999999999999</v>
      </c>
      <c r="O41" s="187">
        <v>0</v>
      </c>
      <c r="P41" s="187">
        <v>0.04</v>
      </c>
      <c r="Q41" s="187">
        <v>0</v>
      </c>
      <c r="R41" s="187">
        <v>0</v>
      </c>
      <c r="S41" s="187">
        <v>0</v>
      </c>
      <c r="T41" s="187">
        <v>0</v>
      </c>
      <c r="U41" s="187">
        <v>0</v>
      </c>
    </row>
    <row r="42" spans="1:21" x14ac:dyDescent="0.25">
      <c r="A42" s="2">
        <v>42095</v>
      </c>
      <c r="B42" s="187">
        <v>0</v>
      </c>
      <c r="C42" s="187">
        <v>0</v>
      </c>
      <c r="D42" s="187">
        <v>0.1</v>
      </c>
      <c r="E42" s="187">
        <v>0</v>
      </c>
      <c r="F42" s="187">
        <v>0.01</v>
      </c>
      <c r="G42" s="187">
        <v>0.04</v>
      </c>
      <c r="H42" s="187">
        <v>0.12</v>
      </c>
      <c r="I42" s="187">
        <v>0.16</v>
      </c>
      <c r="J42" s="187">
        <v>0.04</v>
      </c>
      <c r="K42" s="187">
        <v>0</v>
      </c>
      <c r="L42" s="187">
        <v>4.5000000000000005E-2</v>
      </c>
      <c r="M42" s="187">
        <v>0.51500000000000001</v>
      </c>
      <c r="O42" s="187">
        <v>0</v>
      </c>
      <c r="P42" s="187">
        <v>3.5000000000000003E-2</v>
      </c>
      <c r="Q42" s="187">
        <v>0.01</v>
      </c>
      <c r="R42" s="187">
        <v>0</v>
      </c>
      <c r="S42" s="187">
        <v>0</v>
      </c>
      <c r="T42" s="187">
        <v>0</v>
      </c>
      <c r="U42" s="187">
        <v>0</v>
      </c>
    </row>
    <row r="43" spans="1:21" x14ac:dyDescent="0.25">
      <c r="A43" s="2">
        <v>42125</v>
      </c>
      <c r="B43" s="187">
        <v>0</v>
      </c>
      <c r="C43" s="187">
        <v>0</v>
      </c>
      <c r="D43" s="187">
        <v>0.12</v>
      </c>
      <c r="E43" s="187">
        <v>0</v>
      </c>
      <c r="F43" s="187">
        <v>3.5000000000000003E-2</v>
      </c>
      <c r="G43" s="187">
        <v>0.04</v>
      </c>
      <c r="H43" s="187">
        <v>0.13500000000000001</v>
      </c>
      <c r="I43" s="187">
        <v>5.8000000000000003E-2</v>
      </c>
      <c r="J43" s="187">
        <v>0.04</v>
      </c>
      <c r="K43" s="187">
        <v>0</v>
      </c>
      <c r="L43" s="187">
        <v>3.5000000000000003E-2</v>
      </c>
      <c r="M43" s="187">
        <v>0.46299999999999997</v>
      </c>
      <c r="O43" s="187">
        <v>0</v>
      </c>
      <c r="P43" s="187">
        <v>3.5000000000000003E-2</v>
      </c>
      <c r="Q43" s="187">
        <v>0</v>
      </c>
      <c r="R43" s="187">
        <v>0</v>
      </c>
      <c r="S43" s="187">
        <v>0</v>
      </c>
      <c r="T43" s="187">
        <v>0</v>
      </c>
      <c r="U43" s="187">
        <v>0</v>
      </c>
    </row>
    <row r="44" spans="1:21" x14ac:dyDescent="0.25">
      <c r="A44" s="2">
        <v>42156</v>
      </c>
      <c r="B44" s="187">
        <v>0</v>
      </c>
      <c r="C44" s="187">
        <v>0</v>
      </c>
      <c r="D44" s="187">
        <v>0.12</v>
      </c>
      <c r="E44" s="187">
        <v>0</v>
      </c>
      <c r="F44" s="187">
        <v>4.8000000000000001E-2</v>
      </c>
      <c r="G44" s="187">
        <v>0.04</v>
      </c>
      <c r="H44" s="187">
        <v>0.12</v>
      </c>
      <c r="I44" s="187">
        <v>5.8000000000000003E-2</v>
      </c>
      <c r="J44" s="187">
        <v>0.03</v>
      </c>
      <c r="K44" s="187">
        <v>0</v>
      </c>
      <c r="L44" s="187">
        <v>0</v>
      </c>
      <c r="M44" s="187">
        <v>0.41599999999999993</v>
      </c>
      <c r="O44" s="187">
        <v>0</v>
      </c>
      <c r="P44" s="187">
        <v>0</v>
      </c>
      <c r="Q44" s="187">
        <v>0</v>
      </c>
      <c r="R44" s="187">
        <v>0</v>
      </c>
      <c r="S44" s="187">
        <v>0</v>
      </c>
      <c r="T44" s="187">
        <v>0</v>
      </c>
      <c r="U44" s="187">
        <v>0</v>
      </c>
    </row>
    <row r="45" spans="1:21" x14ac:dyDescent="0.25">
      <c r="A45" s="2">
        <v>42186</v>
      </c>
      <c r="B45" s="187">
        <v>0</v>
      </c>
      <c r="C45" s="187">
        <v>0</v>
      </c>
      <c r="D45" s="187">
        <v>0.12</v>
      </c>
      <c r="E45" s="187">
        <v>1.1290322581E-2</v>
      </c>
      <c r="F45" s="187">
        <v>0.01</v>
      </c>
      <c r="G45" s="187">
        <v>0.08</v>
      </c>
      <c r="H45" s="187">
        <v>0.12</v>
      </c>
      <c r="I45" s="187">
        <v>0</v>
      </c>
      <c r="J45" s="187">
        <v>0.01</v>
      </c>
      <c r="K45" s="187">
        <v>0</v>
      </c>
      <c r="L45" s="187">
        <v>0.04</v>
      </c>
      <c r="M45" s="187">
        <v>0.39129032258099999</v>
      </c>
      <c r="O45" s="187">
        <v>0</v>
      </c>
      <c r="P45" s="187">
        <v>0</v>
      </c>
      <c r="Q45" s="187">
        <v>0</v>
      </c>
      <c r="R45" s="187">
        <v>0.04</v>
      </c>
      <c r="S45" s="187">
        <v>0</v>
      </c>
      <c r="T45" s="187">
        <v>0</v>
      </c>
      <c r="U45" s="187">
        <v>0</v>
      </c>
    </row>
    <row r="46" spans="1:21" x14ac:dyDescent="0.25">
      <c r="A46" s="2">
        <v>42217</v>
      </c>
      <c r="B46" s="187">
        <v>0</v>
      </c>
      <c r="C46" s="187">
        <v>0</v>
      </c>
      <c r="D46" s="187">
        <v>0.12</v>
      </c>
      <c r="E46" s="187">
        <v>0</v>
      </c>
      <c r="F46" s="187">
        <v>0.01</v>
      </c>
      <c r="G46" s="187">
        <v>0.05</v>
      </c>
      <c r="H46" s="187">
        <v>0.12</v>
      </c>
      <c r="I46" s="187">
        <v>0.02</v>
      </c>
      <c r="J46" s="187">
        <v>0</v>
      </c>
      <c r="K46" s="187">
        <v>0</v>
      </c>
      <c r="L46" s="187">
        <v>0</v>
      </c>
      <c r="M46" s="187">
        <v>0.32</v>
      </c>
      <c r="O46" s="187">
        <v>0</v>
      </c>
      <c r="P46" s="187">
        <v>0</v>
      </c>
      <c r="Q46" s="187">
        <v>0</v>
      </c>
      <c r="R46" s="187">
        <v>0</v>
      </c>
      <c r="S46" s="187">
        <v>0</v>
      </c>
      <c r="T46" s="187">
        <v>0</v>
      </c>
      <c r="U46" s="187">
        <v>0</v>
      </c>
    </row>
    <row r="47" spans="1:21" x14ac:dyDescent="0.25">
      <c r="A47" s="2">
        <v>42248</v>
      </c>
      <c r="B47" s="187">
        <v>0</v>
      </c>
      <c r="C47" s="187">
        <v>0</v>
      </c>
      <c r="D47" s="187">
        <v>0.13</v>
      </c>
      <c r="E47" s="187">
        <v>0</v>
      </c>
      <c r="F47" s="187">
        <v>0</v>
      </c>
      <c r="G47" s="187">
        <v>0.04</v>
      </c>
      <c r="H47" s="187">
        <v>0.12</v>
      </c>
      <c r="I47" s="187">
        <v>0.2</v>
      </c>
      <c r="J47" s="187">
        <v>0</v>
      </c>
      <c r="K47" s="187">
        <v>0</v>
      </c>
      <c r="L47" s="187">
        <v>0.01</v>
      </c>
      <c r="M47" s="187">
        <v>0.5</v>
      </c>
      <c r="O47" s="187">
        <v>0</v>
      </c>
      <c r="P47" s="187">
        <v>0</v>
      </c>
      <c r="Q47" s="187">
        <v>0</v>
      </c>
      <c r="R47" s="187">
        <v>0</v>
      </c>
      <c r="S47" s="187">
        <v>0</v>
      </c>
      <c r="T47" s="187">
        <v>0.01</v>
      </c>
      <c r="U47" s="187">
        <v>0</v>
      </c>
    </row>
    <row r="48" spans="1:21" x14ac:dyDescent="0.25">
      <c r="A48" s="2">
        <v>42278</v>
      </c>
      <c r="B48" s="187">
        <v>0</v>
      </c>
      <c r="C48" s="187">
        <v>0</v>
      </c>
      <c r="D48" s="187">
        <v>0.13</v>
      </c>
      <c r="E48" s="187">
        <v>2.4677419355000001E-2</v>
      </c>
      <c r="F48" s="187">
        <v>0</v>
      </c>
      <c r="G48" s="187">
        <v>0.04</v>
      </c>
      <c r="H48" s="187">
        <v>0.12</v>
      </c>
      <c r="I48" s="187">
        <v>0</v>
      </c>
      <c r="J48" s="187">
        <v>0</v>
      </c>
      <c r="K48" s="187">
        <v>0</v>
      </c>
      <c r="L48" s="187">
        <v>0</v>
      </c>
      <c r="M48" s="187">
        <v>0.31467741935500004</v>
      </c>
      <c r="O48" s="187">
        <v>0</v>
      </c>
      <c r="P48" s="187">
        <v>0</v>
      </c>
      <c r="Q48" s="187">
        <v>0</v>
      </c>
      <c r="R48" s="187">
        <v>0</v>
      </c>
      <c r="S48" s="187">
        <v>0</v>
      </c>
      <c r="T48" s="187">
        <v>0</v>
      </c>
      <c r="U48" s="187">
        <v>0</v>
      </c>
    </row>
    <row r="49" spans="1:21" x14ac:dyDescent="0.25">
      <c r="A49" s="2">
        <v>42309</v>
      </c>
      <c r="B49" s="187">
        <v>0</v>
      </c>
      <c r="C49" s="187">
        <v>0</v>
      </c>
      <c r="D49" s="187">
        <v>0.13</v>
      </c>
      <c r="E49" s="187">
        <v>2E-3</v>
      </c>
      <c r="F49" s="187">
        <v>0.09</v>
      </c>
      <c r="G49" s="187">
        <v>0.02</v>
      </c>
      <c r="H49" s="187">
        <v>0.12</v>
      </c>
      <c r="I49" s="187">
        <v>0</v>
      </c>
      <c r="J49" s="187">
        <v>0</v>
      </c>
      <c r="K49" s="187">
        <v>0</v>
      </c>
      <c r="L49" s="187">
        <v>0</v>
      </c>
      <c r="M49" s="187">
        <v>0.36199999999999999</v>
      </c>
      <c r="O49" s="187">
        <v>0</v>
      </c>
      <c r="P49" s="187">
        <v>0</v>
      </c>
      <c r="Q49" s="187">
        <v>0</v>
      </c>
      <c r="R49" s="187">
        <v>0</v>
      </c>
      <c r="S49" s="187">
        <v>0</v>
      </c>
      <c r="T49" s="187">
        <v>0</v>
      </c>
      <c r="U49" s="187">
        <v>0</v>
      </c>
    </row>
    <row r="50" spans="1:21" x14ac:dyDescent="0.25">
      <c r="A50" s="2">
        <v>42339</v>
      </c>
      <c r="B50" s="187">
        <v>0</v>
      </c>
      <c r="C50" s="187">
        <v>0</v>
      </c>
      <c r="D50" s="187">
        <v>0.13</v>
      </c>
      <c r="E50" s="187">
        <v>2E-3</v>
      </c>
      <c r="F50" s="187">
        <v>0</v>
      </c>
      <c r="G50" s="187">
        <v>0.02</v>
      </c>
      <c r="H50" s="187">
        <v>0.12</v>
      </c>
      <c r="I50" s="187">
        <v>0</v>
      </c>
      <c r="J50" s="187">
        <v>0</v>
      </c>
      <c r="K50" s="187">
        <v>0</v>
      </c>
      <c r="L50" s="187">
        <v>7.4999999999999997E-2</v>
      </c>
      <c r="M50" s="187">
        <v>0.34700000000000003</v>
      </c>
      <c r="O50" s="187">
        <v>0</v>
      </c>
      <c r="P50" s="187">
        <v>0</v>
      </c>
      <c r="Q50" s="187">
        <v>0</v>
      </c>
      <c r="R50" s="187">
        <v>0</v>
      </c>
      <c r="S50" s="187">
        <v>0</v>
      </c>
      <c r="T50" s="187">
        <v>0</v>
      </c>
      <c r="U50" s="187">
        <v>7.4999999999999997E-2</v>
      </c>
    </row>
    <row r="51" spans="1:21" x14ac:dyDescent="0.25">
      <c r="A51" s="2">
        <v>42370</v>
      </c>
      <c r="B51" s="187">
        <v>0</v>
      </c>
      <c r="C51" s="187">
        <v>0</v>
      </c>
      <c r="D51" s="187">
        <v>0.13</v>
      </c>
      <c r="E51" s="187">
        <v>0</v>
      </c>
      <c r="F51" s="187">
        <v>0</v>
      </c>
      <c r="G51" s="187">
        <v>0.02</v>
      </c>
      <c r="H51" s="187">
        <v>0.12</v>
      </c>
      <c r="I51" s="187">
        <v>2.5000000000000001E-2</v>
      </c>
      <c r="J51" s="187">
        <v>0</v>
      </c>
      <c r="K51" s="187">
        <v>0</v>
      </c>
      <c r="L51" s="187">
        <v>7.4999999999999997E-2</v>
      </c>
      <c r="M51" s="187">
        <v>0.37000000000000005</v>
      </c>
      <c r="O51" s="187">
        <v>0</v>
      </c>
      <c r="P51" s="187">
        <v>0</v>
      </c>
      <c r="Q51" s="187">
        <v>0</v>
      </c>
      <c r="R51" s="187">
        <v>0</v>
      </c>
      <c r="S51" s="187">
        <v>0</v>
      </c>
      <c r="T51" s="187">
        <v>0</v>
      </c>
      <c r="U51" s="187">
        <v>7.4999999999999997E-2</v>
      </c>
    </row>
    <row r="52" spans="1:21" x14ac:dyDescent="0.25">
      <c r="A52" s="2">
        <v>42401</v>
      </c>
      <c r="B52" s="187">
        <v>0</v>
      </c>
      <c r="C52" s="187">
        <v>0</v>
      </c>
      <c r="D52" s="187">
        <v>0.13</v>
      </c>
      <c r="E52" s="187">
        <v>0</v>
      </c>
      <c r="F52" s="187">
        <v>0</v>
      </c>
      <c r="G52" s="187">
        <v>0.04</v>
      </c>
      <c r="H52" s="187">
        <v>0.12</v>
      </c>
      <c r="I52" s="187">
        <v>0.05</v>
      </c>
      <c r="J52" s="187">
        <v>0</v>
      </c>
      <c r="K52" s="187">
        <v>0</v>
      </c>
      <c r="L52" s="187">
        <v>3.7499999999999999E-2</v>
      </c>
      <c r="M52" s="187">
        <v>0.3775</v>
      </c>
      <c r="O52" s="187">
        <v>0</v>
      </c>
      <c r="P52" s="187">
        <v>0</v>
      </c>
      <c r="Q52" s="187">
        <v>0</v>
      </c>
      <c r="R52" s="187">
        <v>0</v>
      </c>
      <c r="S52" s="187">
        <v>0</v>
      </c>
      <c r="T52" s="187">
        <v>0</v>
      </c>
      <c r="U52" s="187">
        <v>3.7499999999999999E-2</v>
      </c>
    </row>
    <row r="53" spans="1:21" x14ac:dyDescent="0.25">
      <c r="A53" s="2">
        <v>42430</v>
      </c>
      <c r="B53" s="187">
        <v>0</v>
      </c>
      <c r="C53" s="187">
        <v>0</v>
      </c>
      <c r="D53" s="187">
        <v>0.13</v>
      </c>
      <c r="E53" s="187">
        <v>0</v>
      </c>
      <c r="F53" s="187">
        <v>2.5000000000000001E-2</v>
      </c>
      <c r="G53" s="187">
        <v>0.03</v>
      </c>
      <c r="H53" s="187">
        <v>0.12</v>
      </c>
      <c r="I53" s="187">
        <v>0.05</v>
      </c>
      <c r="J53" s="187">
        <v>0</v>
      </c>
      <c r="K53" s="187">
        <v>0</v>
      </c>
      <c r="L53" s="187">
        <v>3.9E-2</v>
      </c>
      <c r="M53" s="187">
        <v>0.39399999999999996</v>
      </c>
      <c r="O53" s="187">
        <v>0</v>
      </c>
      <c r="P53" s="187">
        <v>0</v>
      </c>
      <c r="Q53" s="187">
        <v>0</v>
      </c>
      <c r="R53" s="187">
        <v>2.5000000000000001E-2</v>
      </c>
      <c r="S53" s="187">
        <v>0</v>
      </c>
      <c r="T53" s="187">
        <v>0</v>
      </c>
      <c r="U53" s="187">
        <v>1.4E-2</v>
      </c>
    </row>
    <row r="54" spans="1:21" x14ac:dyDescent="0.25">
      <c r="A54" s="2">
        <v>42461</v>
      </c>
      <c r="B54" s="187">
        <v>0</v>
      </c>
      <c r="C54" s="187">
        <v>0</v>
      </c>
      <c r="D54" s="187">
        <v>0.13</v>
      </c>
      <c r="E54" s="187">
        <v>0</v>
      </c>
      <c r="F54" s="187">
        <v>0.05</v>
      </c>
      <c r="G54" s="187">
        <v>0.02</v>
      </c>
      <c r="H54" s="187">
        <v>0.12</v>
      </c>
      <c r="I54" s="187">
        <v>0</v>
      </c>
      <c r="J54" s="187">
        <v>0</v>
      </c>
      <c r="K54" s="187">
        <v>0</v>
      </c>
      <c r="L54" s="187">
        <v>5.3999999999999999E-2</v>
      </c>
      <c r="M54" s="187">
        <v>0.37399999999999994</v>
      </c>
      <c r="O54" s="187">
        <v>0</v>
      </c>
      <c r="P54" s="187">
        <v>0</v>
      </c>
      <c r="Q54" s="187">
        <v>0</v>
      </c>
      <c r="R54" s="187">
        <v>0.04</v>
      </c>
      <c r="S54" s="187">
        <v>0</v>
      </c>
      <c r="T54" s="187">
        <v>0</v>
      </c>
      <c r="U54" s="187">
        <v>1.4E-2</v>
      </c>
    </row>
    <row r="55" spans="1:21" x14ac:dyDescent="0.25">
      <c r="A55" s="2">
        <v>42491</v>
      </c>
      <c r="B55" s="187">
        <v>0</v>
      </c>
      <c r="C55" s="187">
        <v>0</v>
      </c>
      <c r="D55" s="187">
        <v>0.13</v>
      </c>
      <c r="E55" s="187">
        <v>0</v>
      </c>
      <c r="F55" s="187">
        <v>0</v>
      </c>
      <c r="G55" s="187">
        <v>0.04</v>
      </c>
      <c r="H55" s="187">
        <v>0.12</v>
      </c>
      <c r="I55" s="187">
        <v>0.75</v>
      </c>
      <c r="J55" s="187">
        <v>0</v>
      </c>
      <c r="K55" s="187">
        <v>5.0000000000000001E-3</v>
      </c>
      <c r="L55" s="187">
        <v>4.3999999999999997E-2</v>
      </c>
      <c r="M55" s="187">
        <v>1.089</v>
      </c>
      <c r="O55" s="187">
        <v>1.4999999999999999E-2</v>
      </c>
      <c r="P55" s="187">
        <v>0</v>
      </c>
      <c r="Q55" s="187">
        <v>0</v>
      </c>
      <c r="R55" s="187">
        <v>1.4999999999999999E-2</v>
      </c>
      <c r="S55" s="187">
        <v>0</v>
      </c>
      <c r="T55" s="187">
        <v>0</v>
      </c>
      <c r="U55" s="187">
        <v>1.4E-2</v>
      </c>
    </row>
    <row r="56" spans="1:21" x14ac:dyDescent="0.25">
      <c r="A56" s="2">
        <v>42522</v>
      </c>
      <c r="B56" s="187">
        <v>0</v>
      </c>
      <c r="C56" s="187">
        <v>0</v>
      </c>
      <c r="D56" s="187">
        <v>0.13</v>
      </c>
      <c r="E56" s="187">
        <v>0</v>
      </c>
      <c r="F56" s="187">
        <v>0</v>
      </c>
      <c r="G56" s="187">
        <v>0.04</v>
      </c>
      <c r="H56" s="187">
        <v>0.12</v>
      </c>
      <c r="I56" s="187">
        <v>0.4</v>
      </c>
      <c r="J56" s="187">
        <v>0</v>
      </c>
      <c r="K56" s="187">
        <v>0.05</v>
      </c>
      <c r="L56" s="187">
        <v>5.3999999999999999E-2</v>
      </c>
      <c r="M56" s="187">
        <v>0.79400000000000015</v>
      </c>
      <c r="O56" s="187">
        <v>0.01</v>
      </c>
      <c r="P56" s="187">
        <v>0</v>
      </c>
      <c r="Q56" s="187">
        <v>0</v>
      </c>
      <c r="R56" s="187">
        <v>1.4999999999999999E-2</v>
      </c>
      <c r="S56" s="187">
        <v>0</v>
      </c>
      <c r="T56" s="187">
        <v>1.4999999999999999E-2</v>
      </c>
      <c r="U56" s="187">
        <v>1.4E-2</v>
      </c>
    </row>
    <row r="57" spans="1:21" x14ac:dyDescent="0.25">
      <c r="A57" s="2">
        <v>42552</v>
      </c>
      <c r="B57" s="187">
        <v>0</v>
      </c>
      <c r="C57" s="187">
        <v>0.01</v>
      </c>
      <c r="D57" s="187">
        <v>0.13</v>
      </c>
      <c r="E57" s="187">
        <v>0</v>
      </c>
      <c r="F57" s="187">
        <v>0</v>
      </c>
      <c r="G57" s="187">
        <v>0.04</v>
      </c>
      <c r="H57" s="187">
        <v>0.12</v>
      </c>
      <c r="I57" s="187">
        <v>0.05</v>
      </c>
      <c r="J57" s="187">
        <v>0</v>
      </c>
      <c r="K57" s="187">
        <v>7.0000000000000007E-2</v>
      </c>
      <c r="L57" s="187">
        <v>3.5000000000000003E-2</v>
      </c>
      <c r="M57" s="187">
        <v>0.45500000000000007</v>
      </c>
      <c r="O57" s="187">
        <v>0</v>
      </c>
      <c r="P57" s="187">
        <v>0</v>
      </c>
      <c r="Q57" s="187">
        <v>0</v>
      </c>
      <c r="R57" s="187">
        <v>1.4999999999999999E-2</v>
      </c>
      <c r="S57" s="187">
        <v>0</v>
      </c>
      <c r="T57" s="187">
        <v>0.02</v>
      </c>
      <c r="U57" s="187">
        <v>0</v>
      </c>
    </row>
    <row r="58" spans="1:21" x14ac:dyDescent="0.25">
      <c r="A58" s="2">
        <v>42583</v>
      </c>
      <c r="B58" s="187">
        <v>0</v>
      </c>
      <c r="C58" s="187">
        <v>0.01</v>
      </c>
      <c r="D58" s="187">
        <v>0.13</v>
      </c>
      <c r="E58" s="187">
        <v>1.3935483871E-2</v>
      </c>
      <c r="F58" s="187">
        <v>0</v>
      </c>
      <c r="G58" s="187">
        <v>0.02</v>
      </c>
      <c r="H58" s="187">
        <v>0.12</v>
      </c>
      <c r="I58" s="187">
        <v>0</v>
      </c>
      <c r="J58" s="187">
        <v>0</v>
      </c>
      <c r="K58" s="187">
        <v>2.8200838709999999E-2</v>
      </c>
      <c r="L58" s="187">
        <v>3.5000000000000003E-2</v>
      </c>
      <c r="M58" s="187">
        <v>0.35713632258100003</v>
      </c>
      <c r="O58" s="187">
        <v>0</v>
      </c>
      <c r="P58" s="187">
        <v>0</v>
      </c>
      <c r="Q58" s="187">
        <v>0</v>
      </c>
      <c r="R58" s="187">
        <v>1.4999999999999999E-2</v>
      </c>
      <c r="S58" s="187">
        <v>0</v>
      </c>
      <c r="T58" s="187">
        <v>0.02</v>
      </c>
      <c r="U58" s="187">
        <v>0</v>
      </c>
    </row>
    <row r="59" spans="1:21" x14ac:dyDescent="0.25">
      <c r="A59" s="2">
        <v>42614</v>
      </c>
      <c r="B59" s="187">
        <v>0</v>
      </c>
      <c r="C59" s="187">
        <v>0.01</v>
      </c>
      <c r="D59" s="187">
        <v>0.13</v>
      </c>
      <c r="E59" s="187">
        <v>7.1999999999999995E-2</v>
      </c>
      <c r="F59" s="187">
        <v>0</v>
      </c>
      <c r="G59" s="187">
        <v>7.0000000000000007E-2</v>
      </c>
      <c r="H59" s="187">
        <v>0.12</v>
      </c>
      <c r="I59" s="187">
        <v>0</v>
      </c>
      <c r="J59" s="187">
        <v>0</v>
      </c>
      <c r="K59" s="187">
        <v>0</v>
      </c>
      <c r="L59" s="187">
        <v>3.5000000000000003E-2</v>
      </c>
      <c r="M59" s="187">
        <v>0.43700000000000006</v>
      </c>
      <c r="O59" s="187">
        <v>0</v>
      </c>
      <c r="P59" s="187">
        <v>0</v>
      </c>
      <c r="Q59" s="187">
        <v>0</v>
      </c>
      <c r="R59" s="187">
        <v>1.4999999999999999E-2</v>
      </c>
      <c r="S59" s="187">
        <v>0</v>
      </c>
      <c r="T59" s="187">
        <v>0.02</v>
      </c>
      <c r="U59" s="187">
        <v>0</v>
      </c>
    </row>
    <row r="60" spans="1:21" x14ac:dyDescent="0.25">
      <c r="A60" s="2">
        <v>42644</v>
      </c>
      <c r="B60" s="187">
        <v>0</v>
      </c>
      <c r="C60" s="187">
        <v>0.01</v>
      </c>
      <c r="D60" s="187">
        <v>0.13</v>
      </c>
      <c r="E60" s="187">
        <v>0.01</v>
      </c>
      <c r="F60" s="187">
        <v>0</v>
      </c>
      <c r="G60" s="187">
        <v>0.02</v>
      </c>
      <c r="H60" s="187">
        <v>0.12</v>
      </c>
      <c r="I60" s="187">
        <v>0</v>
      </c>
      <c r="J60" s="187">
        <v>0</v>
      </c>
      <c r="K60" s="187">
        <v>0</v>
      </c>
      <c r="L60" s="187">
        <v>4.4999999999999998E-2</v>
      </c>
      <c r="M60" s="187">
        <v>0.33500000000000002</v>
      </c>
      <c r="O60" s="187">
        <v>0</v>
      </c>
      <c r="P60" s="187">
        <v>0</v>
      </c>
      <c r="Q60" s="187">
        <v>0.01</v>
      </c>
      <c r="R60" s="187">
        <v>1.4999999999999999E-2</v>
      </c>
      <c r="S60" s="187">
        <v>0</v>
      </c>
      <c r="T60" s="187">
        <v>0.02</v>
      </c>
      <c r="U60" s="187">
        <v>0</v>
      </c>
    </row>
    <row r="61" spans="1:21" x14ac:dyDescent="0.25">
      <c r="A61" s="2">
        <v>42675</v>
      </c>
      <c r="B61" s="187">
        <v>0</v>
      </c>
      <c r="C61" s="187">
        <v>0.01</v>
      </c>
      <c r="D61" s="187">
        <v>0.13</v>
      </c>
      <c r="E61" s="187">
        <v>0</v>
      </c>
      <c r="F61" s="187">
        <v>0</v>
      </c>
      <c r="G61" s="187">
        <v>0.08</v>
      </c>
      <c r="H61" s="187">
        <v>0.12</v>
      </c>
      <c r="I61" s="187">
        <v>0</v>
      </c>
      <c r="J61" s="187">
        <v>0</v>
      </c>
      <c r="K61" s="187">
        <v>0</v>
      </c>
      <c r="L61" s="187">
        <v>3.5000000000000003E-2</v>
      </c>
      <c r="M61" s="187">
        <v>0.375</v>
      </c>
      <c r="O61" s="187">
        <v>0</v>
      </c>
      <c r="P61" s="187">
        <v>0</v>
      </c>
      <c r="Q61" s="187">
        <v>0</v>
      </c>
      <c r="R61" s="187">
        <v>1.4999999999999999E-2</v>
      </c>
      <c r="S61" s="187">
        <v>0</v>
      </c>
      <c r="T61" s="187">
        <v>0.02</v>
      </c>
      <c r="U61" s="187">
        <v>0</v>
      </c>
    </row>
    <row r="62" spans="1:21" x14ac:dyDescent="0.25">
      <c r="A62" s="2">
        <v>42705</v>
      </c>
      <c r="B62" s="187">
        <v>0</v>
      </c>
      <c r="C62" s="187">
        <v>0</v>
      </c>
      <c r="D62" s="187">
        <v>0.13</v>
      </c>
      <c r="E62" s="187">
        <v>0.01</v>
      </c>
      <c r="F62" s="187">
        <v>0</v>
      </c>
      <c r="G62" s="187">
        <v>0.04</v>
      </c>
      <c r="H62" s="187">
        <v>0.12</v>
      </c>
      <c r="I62" s="187">
        <v>0</v>
      </c>
      <c r="J62" s="187">
        <v>0</v>
      </c>
      <c r="K62" s="187">
        <v>0</v>
      </c>
      <c r="L62" s="187">
        <v>3.5000000000000003E-2</v>
      </c>
      <c r="M62" s="187">
        <v>0.33500000000000008</v>
      </c>
      <c r="O62" s="187">
        <v>0</v>
      </c>
      <c r="P62" s="187">
        <v>0</v>
      </c>
      <c r="Q62" s="187">
        <v>0</v>
      </c>
      <c r="R62" s="187">
        <v>1.4999999999999999E-2</v>
      </c>
      <c r="S62" s="187">
        <v>0</v>
      </c>
      <c r="T62" s="187">
        <v>0.02</v>
      </c>
      <c r="U62" s="187">
        <v>0</v>
      </c>
    </row>
    <row r="63" spans="1:21" x14ac:dyDescent="0.25">
      <c r="A63" s="2">
        <v>42736</v>
      </c>
      <c r="B63" s="187">
        <v>0</v>
      </c>
      <c r="C63" s="187">
        <v>0</v>
      </c>
      <c r="D63" s="187">
        <v>0.13</v>
      </c>
      <c r="E63" s="187">
        <v>0.10387096774</v>
      </c>
      <c r="F63" s="187">
        <v>0</v>
      </c>
      <c r="G63" s="187">
        <v>0.05</v>
      </c>
      <c r="H63" s="187">
        <v>0.12</v>
      </c>
      <c r="I63" s="187">
        <v>0</v>
      </c>
      <c r="J63" s="187">
        <v>0</v>
      </c>
      <c r="K63" s="187">
        <v>0</v>
      </c>
      <c r="L63" s="187">
        <v>5.5000000000000007E-2</v>
      </c>
      <c r="M63" s="187">
        <v>0.45887096773999997</v>
      </c>
      <c r="O63" s="187">
        <v>0</v>
      </c>
      <c r="P63" s="187">
        <v>0</v>
      </c>
      <c r="Q63" s="187">
        <v>0.02</v>
      </c>
      <c r="R63" s="187">
        <v>1.4999999999999999E-2</v>
      </c>
      <c r="S63" s="187">
        <v>0</v>
      </c>
      <c r="T63" s="187">
        <v>0.02</v>
      </c>
      <c r="U63" s="187">
        <v>0</v>
      </c>
    </row>
    <row r="64" spans="1:21" x14ac:dyDescent="0.25">
      <c r="A64" s="2">
        <v>42767</v>
      </c>
      <c r="B64" s="187" t="e">
        <v>#N/A</v>
      </c>
      <c r="C64" s="187" t="e">
        <v>#N/A</v>
      </c>
      <c r="D64" s="187" t="e">
        <v>#N/A</v>
      </c>
      <c r="E64" s="187" t="e">
        <v>#N/A</v>
      </c>
      <c r="F64" s="187" t="e">
        <v>#N/A</v>
      </c>
      <c r="G64" s="187" t="e">
        <v>#N/A</v>
      </c>
      <c r="H64" s="187" t="e">
        <v>#N/A</v>
      </c>
      <c r="I64" s="187" t="e">
        <v>#N/A</v>
      </c>
      <c r="J64" s="187" t="e">
        <v>#N/A</v>
      </c>
      <c r="K64" s="187" t="e">
        <v>#N/A</v>
      </c>
      <c r="L64" s="187" t="e">
        <v>#N/A</v>
      </c>
      <c r="M64" s="187" t="e">
        <v>#N/A</v>
      </c>
      <c r="O64" s="187" t="e">
        <v>#N/A</v>
      </c>
      <c r="P64" s="187" t="e">
        <v>#N/A</v>
      </c>
      <c r="Q64" s="187" t="e">
        <v>#N/A</v>
      </c>
      <c r="R64" s="187" t="e">
        <v>#N/A</v>
      </c>
      <c r="S64" s="187" t="e">
        <v>#N/A</v>
      </c>
      <c r="T64" s="187" t="e">
        <v>#N/A</v>
      </c>
      <c r="U64" s="187" t="e">
        <v>#N/A</v>
      </c>
    </row>
    <row r="65" spans="1:21" x14ac:dyDescent="0.25">
      <c r="A65" s="2">
        <v>42795</v>
      </c>
      <c r="B65" s="187" t="e">
        <v>#N/A</v>
      </c>
      <c r="C65" s="187" t="e">
        <v>#N/A</v>
      </c>
      <c r="D65" s="187" t="e">
        <v>#N/A</v>
      </c>
      <c r="E65" s="187" t="e">
        <v>#N/A</v>
      </c>
      <c r="F65" s="187" t="e">
        <v>#N/A</v>
      </c>
      <c r="G65" s="187" t="e">
        <v>#N/A</v>
      </c>
      <c r="H65" s="187" t="e">
        <v>#N/A</v>
      </c>
      <c r="I65" s="187" t="e">
        <v>#N/A</v>
      </c>
      <c r="J65" s="187" t="e">
        <v>#N/A</v>
      </c>
      <c r="K65" s="187" t="e">
        <v>#N/A</v>
      </c>
      <c r="L65" s="187" t="e">
        <v>#N/A</v>
      </c>
      <c r="M65" s="187" t="e">
        <v>#N/A</v>
      </c>
      <c r="O65" s="187" t="e">
        <v>#N/A</v>
      </c>
      <c r="P65" s="187" t="e">
        <v>#N/A</v>
      </c>
      <c r="Q65" s="187" t="e">
        <v>#N/A</v>
      </c>
      <c r="R65" s="187" t="e">
        <v>#N/A</v>
      </c>
      <c r="S65" s="187" t="e">
        <v>#N/A</v>
      </c>
      <c r="T65" s="187" t="e">
        <v>#N/A</v>
      </c>
      <c r="U65" s="187" t="e">
        <v>#N/A</v>
      </c>
    </row>
    <row r="66" spans="1:21" x14ac:dyDescent="0.25">
      <c r="A66" s="2">
        <v>42826</v>
      </c>
      <c r="B66" s="187" t="e">
        <v>#N/A</v>
      </c>
      <c r="C66" s="187" t="e">
        <v>#N/A</v>
      </c>
      <c r="D66" s="187" t="e">
        <v>#N/A</v>
      </c>
      <c r="E66" s="187" t="e">
        <v>#N/A</v>
      </c>
      <c r="F66" s="187" t="e">
        <v>#N/A</v>
      </c>
      <c r="G66" s="187" t="e">
        <v>#N/A</v>
      </c>
      <c r="H66" s="187" t="e">
        <v>#N/A</v>
      </c>
      <c r="I66" s="187" t="e">
        <v>#N/A</v>
      </c>
      <c r="J66" s="187" t="e">
        <v>#N/A</v>
      </c>
      <c r="K66" s="187" t="e">
        <v>#N/A</v>
      </c>
      <c r="L66" s="187" t="e">
        <v>#N/A</v>
      </c>
      <c r="M66" s="187" t="e">
        <v>#N/A</v>
      </c>
      <c r="O66" s="187" t="e">
        <v>#N/A</v>
      </c>
      <c r="P66" s="187" t="e">
        <v>#N/A</v>
      </c>
      <c r="Q66" s="187" t="e">
        <v>#N/A</v>
      </c>
      <c r="R66" s="187" t="e">
        <v>#N/A</v>
      </c>
      <c r="S66" s="187" t="e">
        <v>#N/A</v>
      </c>
      <c r="T66" s="187" t="e">
        <v>#N/A</v>
      </c>
      <c r="U66" s="187" t="e">
        <v>#N/A</v>
      </c>
    </row>
    <row r="67" spans="1:21" x14ac:dyDescent="0.25">
      <c r="A67" s="2">
        <v>42856</v>
      </c>
      <c r="B67" s="187" t="e">
        <v>#N/A</v>
      </c>
      <c r="C67" s="187" t="e">
        <v>#N/A</v>
      </c>
      <c r="D67" s="187" t="e">
        <v>#N/A</v>
      </c>
      <c r="E67" s="187" t="e">
        <v>#N/A</v>
      </c>
      <c r="F67" s="187" t="e">
        <v>#N/A</v>
      </c>
      <c r="G67" s="187" t="e">
        <v>#N/A</v>
      </c>
      <c r="H67" s="187" t="e">
        <v>#N/A</v>
      </c>
      <c r="I67" s="187" t="e">
        <v>#N/A</v>
      </c>
      <c r="J67" s="187" t="e">
        <v>#N/A</v>
      </c>
      <c r="K67" s="187" t="e">
        <v>#N/A</v>
      </c>
      <c r="L67" s="187" t="e">
        <v>#N/A</v>
      </c>
      <c r="M67" s="187" t="e">
        <v>#N/A</v>
      </c>
      <c r="O67" s="187" t="e">
        <v>#N/A</v>
      </c>
      <c r="P67" s="187" t="e">
        <v>#N/A</v>
      </c>
      <c r="Q67" s="187" t="e">
        <v>#N/A</v>
      </c>
      <c r="R67" s="187" t="e">
        <v>#N/A</v>
      </c>
      <c r="S67" s="187" t="e">
        <v>#N/A</v>
      </c>
      <c r="T67" s="187" t="e">
        <v>#N/A</v>
      </c>
      <c r="U67" s="187" t="e">
        <v>#N/A</v>
      </c>
    </row>
    <row r="68" spans="1:21" x14ac:dyDescent="0.25">
      <c r="A68" s="2">
        <v>42887</v>
      </c>
      <c r="B68" s="187" t="e">
        <v>#N/A</v>
      </c>
      <c r="C68" s="187" t="e">
        <v>#N/A</v>
      </c>
      <c r="D68" s="187" t="e">
        <v>#N/A</v>
      </c>
      <c r="E68" s="187" t="e">
        <v>#N/A</v>
      </c>
      <c r="F68" s="187" t="e">
        <v>#N/A</v>
      </c>
      <c r="G68" s="187" t="e">
        <v>#N/A</v>
      </c>
      <c r="H68" s="187" t="e">
        <v>#N/A</v>
      </c>
      <c r="I68" s="187" t="e">
        <v>#N/A</v>
      </c>
      <c r="J68" s="187" t="e">
        <v>#N/A</v>
      </c>
      <c r="K68" s="187" t="e">
        <v>#N/A</v>
      </c>
      <c r="L68" s="187" t="e">
        <v>#N/A</v>
      </c>
      <c r="M68" s="187" t="e">
        <v>#N/A</v>
      </c>
      <c r="O68" s="187" t="e">
        <v>#N/A</v>
      </c>
      <c r="P68" s="187" t="e">
        <v>#N/A</v>
      </c>
      <c r="Q68" s="187" t="e">
        <v>#N/A</v>
      </c>
      <c r="R68" s="187" t="e">
        <v>#N/A</v>
      </c>
      <c r="S68" s="187" t="e">
        <v>#N/A</v>
      </c>
      <c r="T68" s="187" t="e">
        <v>#N/A</v>
      </c>
      <c r="U68" s="187" t="e">
        <v>#N/A</v>
      </c>
    </row>
    <row r="69" spans="1:21" x14ac:dyDescent="0.25">
      <c r="A69" s="2">
        <v>42917</v>
      </c>
      <c r="B69" s="187" t="e">
        <v>#N/A</v>
      </c>
      <c r="C69" s="187" t="e">
        <v>#N/A</v>
      </c>
      <c r="D69" s="187" t="e">
        <v>#N/A</v>
      </c>
      <c r="E69" s="187" t="e">
        <v>#N/A</v>
      </c>
      <c r="F69" s="187" t="e">
        <v>#N/A</v>
      </c>
      <c r="G69" s="187" t="e">
        <v>#N/A</v>
      </c>
      <c r="H69" s="187" t="e">
        <v>#N/A</v>
      </c>
      <c r="I69" s="187" t="e">
        <v>#N/A</v>
      </c>
      <c r="J69" s="187" t="e">
        <v>#N/A</v>
      </c>
      <c r="K69" s="187" t="e">
        <v>#N/A</v>
      </c>
      <c r="L69" s="187" t="e">
        <v>#N/A</v>
      </c>
      <c r="M69" s="187" t="e">
        <v>#N/A</v>
      </c>
      <c r="O69" s="187" t="e">
        <v>#N/A</v>
      </c>
      <c r="P69" s="187" t="e">
        <v>#N/A</v>
      </c>
      <c r="Q69" s="187" t="e">
        <v>#N/A</v>
      </c>
      <c r="R69" s="187" t="e">
        <v>#N/A</v>
      </c>
      <c r="S69" s="187" t="e">
        <v>#N/A</v>
      </c>
      <c r="T69" s="187" t="e">
        <v>#N/A</v>
      </c>
      <c r="U69" s="187" t="e">
        <v>#N/A</v>
      </c>
    </row>
    <row r="70" spans="1:21" x14ac:dyDescent="0.25">
      <c r="A70" s="2">
        <v>42948</v>
      </c>
      <c r="B70" s="187" t="e">
        <v>#N/A</v>
      </c>
      <c r="C70" s="187" t="e">
        <v>#N/A</v>
      </c>
      <c r="D70" s="187" t="e">
        <v>#N/A</v>
      </c>
      <c r="E70" s="187" t="e">
        <v>#N/A</v>
      </c>
      <c r="F70" s="187" t="e">
        <v>#N/A</v>
      </c>
      <c r="G70" s="187" t="e">
        <v>#N/A</v>
      </c>
      <c r="H70" s="187" t="e">
        <v>#N/A</v>
      </c>
      <c r="I70" s="187" t="e">
        <v>#N/A</v>
      </c>
      <c r="J70" s="187" t="e">
        <v>#N/A</v>
      </c>
      <c r="K70" s="187" t="e">
        <v>#N/A</v>
      </c>
      <c r="L70" s="187" t="e">
        <v>#N/A</v>
      </c>
      <c r="M70" s="187" t="e">
        <v>#N/A</v>
      </c>
      <c r="O70" s="187" t="e">
        <v>#N/A</v>
      </c>
      <c r="P70" s="187" t="e">
        <v>#N/A</v>
      </c>
      <c r="Q70" s="187" t="e">
        <v>#N/A</v>
      </c>
      <c r="R70" s="187" t="e">
        <v>#N/A</v>
      </c>
      <c r="S70" s="187" t="e">
        <v>#N/A</v>
      </c>
      <c r="T70" s="187" t="e">
        <v>#N/A</v>
      </c>
      <c r="U70" s="187" t="e">
        <v>#N/A</v>
      </c>
    </row>
    <row r="71" spans="1:21" x14ac:dyDescent="0.25">
      <c r="A71" s="2">
        <v>42979</v>
      </c>
      <c r="B71" s="187" t="e">
        <v>#N/A</v>
      </c>
      <c r="C71" s="187" t="e">
        <v>#N/A</v>
      </c>
      <c r="D71" s="187" t="e">
        <v>#N/A</v>
      </c>
      <c r="E71" s="187" t="e">
        <v>#N/A</v>
      </c>
      <c r="F71" s="187" t="e">
        <v>#N/A</v>
      </c>
      <c r="G71" s="187" t="e">
        <v>#N/A</v>
      </c>
      <c r="H71" s="187" t="e">
        <v>#N/A</v>
      </c>
      <c r="I71" s="187" t="e">
        <v>#N/A</v>
      </c>
      <c r="J71" s="187" t="e">
        <v>#N/A</v>
      </c>
      <c r="K71" s="187" t="e">
        <v>#N/A</v>
      </c>
      <c r="L71" s="187" t="e">
        <v>#N/A</v>
      </c>
      <c r="M71" s="187" t="e">
        <v>#N/A</v>
      </c>
      <c r="O71" s="187" t="e">
        <v>#N/A</v>
      </c>
      <c r="P71" s="187" t="e">
        <v>#N/A</v>
      </c>
      <c r="Q71" s="187" t="e">
        <v>#N/A</v>
      </c>
      <c r="R71" s="187" t="e">
        <v>#N/A</v>
      </c>
      <c r="S71" s="187" t="e">
        <v>#N/A</v>
      </c>
      <c r="T71" s="187" t="e">
        <v>#N/A</v>
      </c>
      <c r="U71" s="187" t="e">
        <v>#N/A</v>
      </c>
    </row>
    <row r="72" spans="1:21" x14ac:dyDescent="0.25">
      <c r="A72" s="2">
        <v>43009</v>
      </c>
      <c r="B72" s="187" t="e">
        <v>#N/A</v>
      </c>
      <c r="C72" s="187" t="e">
        <v>#N/A</v>
      </c>
      <c r="D72" s="187" t="e">
        <v>#N/A</v>
      </c>
      <c r="E72" s="187" t="e">
        <v>#N/A</v>
      </c>
      <c r="F72" s="187" t="e">
        <v>#N/A</v>
      </c>
      <c r="G72" s="187" t="e">
        <v>#N/A</v>
      </c>
      <c r="H72" s="187" t="e">
        <v>#N/A</v>
      </c>
      <c r="I72" s="187" t="e">
        <v>#N/A</v>
      </c>
      <c r="J72" s="187" t="e">
        <v>#N/A</v>
      </c>
      <c r="K72" s="187" t="e">
        <v>#N/A</v>
      </c>
      <c r="L72" s="187" t="e">
        <v>#N/A</v>
      </c>
      <c r="M72" s="187" t="e">
        <v>#N/A</v>
      </c>
      <c r="O72" s="187" t="e">
        <v>#N/A</v>
      </c>
      <c r="P72" s="187" t="e">
        <v>#N/A</v>
      </c>
      <c r="Q72" s="187" t="e">
        <v>#N/A</v>
      </c>
      <c r="R72" s="187" t="e">
        <v>#N/A</v>
      </c>
      <c r="S72" s="187" t="e">
        <v>#N/A</v>
      </c>
      <c r="T72" s="187" t="e">
        <v>#N/A</v>
      </c>
      <c r="U72" s="187" t="e">
        <v>#N/A</v>
      </c>
    </row>
    <row r="73" spans="1:21" x14ac:dyDescent="0.25">
      <c r="A73" s="2">
        <v>43040</v>
      </c>
      <c r="B73" s="187" t="e">
        <v>#N/A</v>
      </c>
      <c r="C73" s="187" t="e">
        <v>#N/A</v>
      </c>
      <c r="D73" s="187" t="e">
        <v>#N/A</v>
      </c>
      <c r="E73" s="187" t="e">
        <v>#N/A</v>
      </c>
      <c r="F73" s="187" t="e">
        <v>#N/A</v>
      </c>
      <c r="G73" s="187" t="e">
        <v>#N/A</v>
      </c>
      <c r="H73" s="187" t="e">
        <v>#N/A</v>
      </c>
      <c r="I73" s="187" t="e">
        <v>#N/A</v>
      </c>
      <c r="J73" s="187" t="e">
        <v>#N/A</v>
      </c>
      <c r="K73" s="187" t="e">
        <v>#N/A</v>
      </c>
      <c r="L73" s="187" t="e">
        <v>#N/A</v>
      </c>
      <c r="M73" s="187" t="e">
        <v>#N/A</v>
      </c>
      <c r="O73" s="187" t="e">
        <v>#N/A</v>
      </c>
      <c r="P73" s="187" t="e">
        <v>#N/A</v>
      </c>
      <c r="Q73" s="187" t="e">
        <v>#N/A</v>
      </c>
      <c r="R73" s="187" t="e">
        <v>#N/A</v>
      </c>
      <c r="S73" s="187" t="e">
        <v>#N/A</v>
      </c>
      <c r="T73" s="187" t="e">
        <v>#N/A</v>
      </c>
      <c r="U73" s="187" t="e">
        <v>#N/A</v>
      </c>
    </row>
    <row r="74" spans="1:21" x14ac:dyDescent="0.25">
      <c r="A74" s="84">
        <v>43070</v>
      </c>
      <c r="B74" s="188" t="e">
        <v>#N/A</v>
      </c>
      <c r="C74" s="188" t="e">
        <v>#N/A</v>
      </c>
      <c r="D74" s="188" t="e">
        <v>#N/A</v>
      </c>
      <c r="E74" s="188" t="e">
        <v>#N/A</v>
      </c>
      <c r="F74" s="188" t="e">
        <v>#N/A</v>
      </c>
      <c r="G74" s="188" t="e">
        <v>#N/A</v>
      </c>
      <c r="H74" s="188" t="e">
        <v>#N/A</v>
      </c>
      <c r="I74" s="188" t="e">
        <v>#N/A</v>
      </c>
      <c r="J74" s="188" t="e">
        <v>#N/A</v>
      </c>
      <c r="K74" s="188" t="e">
        <v>#N/A</v>
      </c>
      <c r="L74" s="188" t="e">
        <v>#N/A</v>
      </c>
      <c r="M74" s="188" t="e">
        <v>#N/A</v>
      </c>
      <c r="O74" s="188" t="e">
        <v>#N/A</v>
      </c>
      <c r="P74" s="188" t="e">
        <v>#N/A</v>
      </c>
      <c r="Q74" s="188" t="e">
        <v>#N/A</v>
      </c>
      <c r="R74" s="188" t="e">
        <v>#N/A</v>
      </c>
      <c r="S74" s="188" t="e">
        <v>#N/A</v>
      </c>
      <c r="T74" s="188" t="e">
        <v>#N/A</v>
      </c>
      <c r="U74" s="188" t="e">
        <v>#N/A</v>
      </c>
    </row>
    <row r="75" spans="1:21" x14ac:dyDescent="0.25">
      <c r="A75" t="s">
        <v>361</v>
      </c>
    </row>
    <row r="76" spans="1:21" x14ac:dyDescent="0.25">
      <c r="A76" s="2"/>
    </row>
    <row r="77" spans="1:21" x14ac:dyDescent="0.25">
      <c r="A77" s="19"/>
    </row>
    <row r="78" spans="1:21" x14ac:dyDescent="0.25">
      <c r="A78" s="77"/>
    </row>
    <row r="79" spans="1:21" x14ac:dyDescent="0.25">
      <c r="A79" s="77"/>
    </row>
  </sheetData>
  <mergeCells count="2">
    <mergeCell ref="B25:M25"/>
    <mergeCell ref="O25:U25"/>
  </mergeCells>
  <conditionalFormatting sqref="B39:K74 M39:M74 S39:S74">
    <cfRule type="expression" dxfId="29" priority="15">
      <formula>ISNA(B39)</formula>
    </cfRule>
  </conditionalFormatting>
  <conditionalFormatting sqref="O74">
    <cfRule type="expression" dxfId="28" priority="13">
      <formula>ISNA(O74)</formula>
    </cfRule>
  </conditionalFormatting>
  <conditionalFormatting sqref="O39:O73">
    <cfRule type="expression" dxfId="27" priority="12">
      <formula>ISNA(O39)</formula>
    </cfRule>
  </conditionalFormatting>
  <conditionalFormatting sqref="P74">
    <cfRule type="expression" dxfId="26" priority="11">
      <formula>ISNA(P74)</formula>
    </cfRule>
  </conditionalFormatting>
  <conditionalFormatting sqref="P39:P73">
    <cfRule type="expression" dxfId="25" priority="10">
      <formula>ISNA(P39)</formula>
    </cfRule>
  </conditionalFormatting>
  <conditionalFormatting sqref="Q74">
    <cfRule type="expression" dxfId="24" priority="9">
      <formula>ISNA(Q74)</formula>
    </cfRule>
  </conditionalFormatting>
  <conditionalFormatting sqref="Q39:Q73">
    <cfRule type="expression" dxfId="23" priority="8">
      <formula>ISNA(Q39)</formula>
    </cfRule>
  </conditionalFormatting>
  <conditionalFormatting sqref="U74">
    <cfRule type="expression" dxfId="22" priority="7">
      <formula>ISNA(U74)</formula>
    </cfRule>
  </conditionalFormatting>
  <conditionalFormatting sqref="U39:U73">
    <cfRule type="expression" dxfId="21" priority="6">
      <formula>ISNA(U39)</formula>
    </cfRule>
  </conditionalFormatting>
  <conditionalFormatting sqref="R74">
    <cfRule type="expression" dxfId="20" priority="5">
      <formula>ISNA(R74)</formula>
    </cfRule>
  </conditionalFormatting>
  <conditionalFormatting sqref="R39:R73">
    <cfRule type="expression" dxfId="19" priority="4">
      <formula>ISNA(R39)</formula>
    </cfRule>
  </conditionalFormatting>
  <conditionalFormatting sqref="L39:L74">
    <cfRule type="expression" dxfId="18" priority="3">
      <formula>ISNA(L39)</formula>
    </cfRule>
  </conditionalFormatting>
  <conditionalFormatting sqref="T74">
    <cfRule type="expression" dxfId="17" priority="2">
      <formula>ISNA(T74)</formula>
    </cfRule>
  </conditionalFormatting>
  <conditionalFormatting sqref="T39:T73">
    <cfRule type="expression" dxfId="16" priority="1">
      <formula>ISNA(T39)</formula>
    </cfRule>
  </conditionalFormatting>
  <hyperlinks>
    <hyperlink ref="A3" location="Contents!B4" display="Return to Contents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37</vt:i4>
      </vt:variant>
      <vt:variant>
        <vt:lpstr>Named Ranges</vt:lpstr>
      </vt:variant>
      <vt:variant>
        <vt:i4>22</vt:i4>
      </vt:variant>
    </vt:vector>
  </HeadingPairs>
  <TitlesOfParts>
    <vt:vector size="59" baseType="lpstr">
      <vt:lpstr>Contents</vt:lpstr>
      <vt:lpstr>Fig1</vt:lpstr>
      <vt:lpstr>Fig2</vt:lpstr>
      <vt:lpstr>Fig3</vt:lpstr>
      <vt:lpstr>Fig4</vt:lpstr>
      <vt:lpstr>Fig5</vt:lpstr>
      <vt:lpstr>Fig32</vt:lpstr>
      <vt:lpstr>Fig35</vt:lpstr>
      <vt:lpstr>Fig36</vt:lpstr>
      <vt:lpstr>Fig6</vt:lpstr>
      <vt:lpstr>Fig7</vt:lpstr>
      <vt:lpstr>Fig8</vt:lpstr>
      <vt:lpstr>Fig9</vt:lpstr>
      <vt:lpstr>Fig10</vt:lpstr>
      <vt:lpstr>Fig11</vt:lpstr>
      <vt:lpstr>Fig12</vt:lpstr>
      <vt:lpstr>Fig13</vt:lpstr>
      <vt:lpstr>Fig14</vt:lpstr>
      <vt:lpstr>Fig15</vt:lpstr>
      <vt:lpstr>Fig16</vt:lpstr>
      <vt:lpstr>Fig17</vt:lpstr>
      <vt:lpstr>Fig18</vt:lpstr>
      <vt:lpstr>Fig19</vt:lpstr>
      <vt:lpstr>Fig20</vt:lpstr>
      <vt:lpstr>Fig21</vt:lpstr>
      <vt:lpstr>Fig22</vt:lpstr>
      <vt:lpstr>Fig23</vt:lpstr>
      <vt:lpstr>Fig24</vt:lpstr>
      <vt:lpstr>Fig25</vt:lpstr>
      <vt:lpstr>Fig26</vt:lpstr>
      <vt:lpstr>Fig27</vt:lpstr>
      <vt:lpstr>Fig28</vt:lpstr>
      <vt:lpstr>Fig33</vt:lpstr>
      <vt:lpstr>Fig34</vt:lpstr>
      <vt:lpstr>Fig29</vt:lpstr>
      <vt:lpstr>Fig30</vt:lpstr>
      <vt:lpstr>Fig31</vt:lpstr>
      <vt:lpstr>'Fig1'!Print_Area</vt:lpstr>
      <vt:lpstr>'Fig10'!Print_Area</vt:lpstr>
      <vt:lpstr>'Fig11'!Print_Area</vt:lpstr>
      <vt:lpstr>'Fig12'!Print_Area</vt:lpstr>
      <vt:lpstr>'Fig14'!Print_Area</vt:lpstr>
      <vt:lpstr>'Fig15'!Print_Area</vt:lpstr>
      <vt:lpstr>'Fig16'!Print_Area</vt:lpstr>
      <vt:lpstr>'Fig19'!Print_Area</vt:lpstr>
      <vt:lpstr>'Fig2'!Print_Area</vt:lpstr>
      <vt:lpstr>'Fig22'!Print_Area</vt:lpstr>
      <vt:lpstr>'Fig24'!Print_Area</vt:lpstr>
      <vt:lpstr>'Fig25'!Print_Area</vt:lpstr>
      <vt:lpstr>'Fig26'!Print_Area</vt:lpstr>
      <vt:lpstr>'Fig27'!Print_Area</vt:lpstr>
      <vt:lpstr>'Fig28'!Print_Area</vt:lpstr>
      <vt:lpstr>'Fig3'!Print_Area</vt:lpstr>
      <vt:lpstr>'Fig4'!Print_Area</vt:lpstr>
      <vt:lpstr>'Fig5'!Print_Area</vt:lpstr>
      <vt:lpstr>'Fig6'!Print_Area</vt:lpstr>
      <vt:lpstr>'Fig7'!Print_Area</vt:lpstr>
      <vt:lpstr>'Fig8'!Print_Area</vt:lpstr>
      <vt:lpstr>'Fig9'!Print_Area</vt:lpstr>
    </vt:vector>
  </TitlesOfParts>
  <Company>DOE/EIA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Short-Term Energy Outlook Figures</dc:title>
  <dc:creator>U.S. Energy Information Administration</dc:creator>
  <cp:lastModifiedBy>Choxi, Arti (CONTR)</cp:lastModifiedBy>
  <cp:lastPrinted>2014-02-07T15:30:01Z</cp:lastPrinted>
  <dcterms:created xsi:type="dcterms:W3CDTF">2007-07-17T17:37:22Z</dcterms:created>
  <dcterms:modified xsi:type="dcterms:W3CDTF">2017-02-06T22:22:16Z</dcterms:modified>
</cp:coreProperties>
</file>