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1\l6489\PRJ\Jan17\"/>
    </mc:Choice>
  </mc:AlternateContent>
  <bookViews>
    <workbookView xWindow="720" yWindow="210" windowWidth="15480" windowHeight="11190"/>
  </bookViews>
  <sheets>
    <sheet name="Chart" sheetId="5" r:id="rId1"/>
    <sheet name="Data" sheetId="2" r:id="rId2"/>
  </sheets>
  <definedNames>
    <definedName name="_xlnm.Print_Area" localSheetId="1">Data!$A$1:$K$32</definedName>
  </definedNames>
  <calcPr calcId="152511"/>
</workbook>
</file>

<file path=xl/calcChain.xml><?xml version="1.0" encoding="utf-8"?>
<calcChain xmlns="http://schemas.openxmlformats.org/spreadsheetml/2006/main">
  <c r="A31" i="2" l="1"/>
  <c r="B31" i="2"/>
  <c r="A32" i="2" l="1"/>
  <c r="I4" i="2"/>
  <c r="I21" i="2"/>
  <c r="I25" i="2"/>
  <c r="I28" i="2"/>
  <c r="I26" i="2"/>
  <c r="I24" i="2"/>
  <c r="I27" i="2"/>
  <c r="I22" i="2"/>
  <c r="I7" i="2"/>
  <c r="I18" i="2"/>
  <c r="I23" i="2"/>
  <c r="I20" i="2"/>
  <c r="I10" i="2"/>
  <c r="I8" i="2"/>
  <c r="I12" i="2"/>
  <c r="I13" i="2"/>
  <c r="I17" i="2"/>
  <c r="I6" i="2"/>
  <c r="I5" i="2"/>
  <c r="I16" i="2"/>
  <c r="I19" i="2"/>
  <c r="I15" i="2"/>
  <c r="I9" i="2"/>
  <c r="I11" i="2"/>
  <c r="I14" i="2"/>
  <c r="G4" i="2"/>
  <c r="G24" i="2"/>
  <c r="G21" i="2"/>
  <c r="G25" i="2"/>
  <c r="G28" i="2"/>
  <c r="G26" i="2"/>
  <c r="G27" i="2"/>
  <c r="G22" i="2"/>
  <c r="G10" i="2"/>
  <c r="G8" i="2"/>
  <c r="G12" i="2"/>
  <c r="G13" i="2"/>
  <c r="G17" i="2"/>
  <c r="G6" i="2"/>
  <c r="G5" i="2"/>
  <c r="G16" i="2"/>
  <c r="G19" i="2"/>
  <c r="G15" i="2"/>
  <c r="G9" i="2"/>
  <c r="G11" i="2"/>
  <c r="G14" i="2"/>
  <c r="G20" i="2"/>
  <c r="G7" i="2"/>
  <c r="G18" i="2"/>
  <c r="G23" i="2"/>
  <c r="J4" i="2" l="1"/>
  <c r="J25" i="2"/>
  <c r="J28" i="2"/>
  <c r="J21" i="2"/>
  <c r="J24" i="2"/>
  <c r="J26" i="2"/>
  <c r="J27" i="2"/>
  <c r="J22" i="2"/>
  <c r="J7" i="2"/>
  <c r="J18" i="2"/>
  <c r="J12" i="2"/>
  <c r="J13" i="2"/>
  <c r="J5" i="2"/>
  <c r="J16" i="2"/>
  <c r="J11" i="2"/>
  <c r="J20" i="2"/>
  <c r="J10" i="2"/>
  <c r="J8" i="2"/>
  <c r="J17" i="2"/>
  <c r="J6" i="2"/>
  <c r="J19" i="2"/>
  <c r="J23" i="2"/>
  <c r="J15" i="2"/>
  <c r="J9" i="2"/>
  <c r="J14" i="2"/>
  <c r="F4" i="2"/>
  <c r="F28" i="2"/>
  <c r="F22" i="2"/>
  <c r="F21" i="2"/>
  <c r="F25" i="2"/>
  <c r="F24" i="2"/>
  <c r="F26" i="2"/>
  <c r="F27" i="2"/>
  <c r="F10" i="2"/>
  <c r="F8" i="2"/>
  <c r="F12" i="2"/>
  <c r="F13" i="2"/>
  <c r="F6" i="2"/>
  <c r="F5" i="2"/>
  <c r="F16" i="2"/>
  <c r="F19" i="2"/>
  <c r="F23" i="2"/>
  <c r="F9" i="2"/>
  <c r="F11" i="2"/>
  <c r="F14" i="2"/>
  <c r="F20" i="2"/>
  <c r="F7" i="2"/>
  <c r="F18" i="2"/>
  <c r="F17" i="2"/>
  <c r="F15" i="2"/>
  <c r="K4" i="2"/>
  <c r="K21" i="2"/>
  <c r="K25" i="2"/>
  <c r="K24" i="2"/>
  <c r="K26" i="2"/>
  <c r="K28" i="2"/>
  <c r="K27" i="2"/>
  <c r="K22" i="2"/>
  <c r="K17" i="2"/>
  <c r="K19" i="2"/>
  <c r="K15" i="2"/>
  <c r="K14" i="2"/>
  <c r="K20" i="2"/>
  <c r="K7" i="2"/>
  <c r="K10" i="2"/>
  <c r="K18" i="2"/>
  <c r="K8" i="2"/>
  <c r="K12" i="2"/>
  <c r="K13" i="2"/>
  <c r="K6" i="2"/>
  <c r="K5" i="2"/>
  <c r="K16" i="2"/>
  <c r="K23" i="2"/>
  <c r="K9" i="2"/>
  <c r="K11" i="2"/>
  <c r="E4" i="2"/>
  <c r="E21" i="2"/>
  <c r="E24" i="2"/>
  <c r="E26" i="2"/>
  <c r="E27" i="2"/>
  <c r="E25" i="2"/>
  <c r="E28" i="2"/>
  <c r="E22" i="2"/>
  <c r="E7" i="2"/>
  <c r="E10" i="2"/>
  <c r="E18" i="2"/>
  <c r="E8" i="2"/>
  <c r="E17" i="2"/>
  <c r="E6" i="2"/>
  <c r="E23" i="2"/>
  <c r="E15" i="2"/>
  <c r="E9" i="2"/>
  <c r="E14" i="2"/>
  <c r="E12" i="2"/>
  <c r="E13" i="2"/>
  <c r="E5" i="2"/>
  <c r="E16" i="2"/>
  <c r="E19" i="2"/>
  <c r="E11" i="2"/>
  <c r="E20" i="2"/>
</calcChain>
</file>

<file path=xl/sharedStrings.xml><?xml version="1.0" encoding="utf-8"?>
<sst xmlns="http://schemas.openxmlformats.org/spreadsheetml/2006/main" count="31" uniqueCount="16">
  <si>
    <t>Contract</t>
  </si>
  <si>
    <t>Expiration</t>
  </si>
  <si>
    <t>Month</t>
  </si>
  <si>
    <t>Days to</t>
  </si>
  <si>
    <t>Implied</t>
  </si>
  <si>
    <t>NYMEX Implied Probability of</t>
  </si>
  <si>
    <t>Price</t>
  </si>
  <si>
    <t>Volatility</t>
  </si>
  <si>
    <t>WTI Futures</t>
  </si>
  <si>
    <t>Enter up to three values which future
WTI crude oil price could exceed</t>
  </si>
  <si>
    <t>Enter up to three values which future
WTI crude oil price could fall below</t>
  </si>
  <si>
    <t/>
  </si>
  <si>
    <t>(a)</t>
  </si>
  <si>
    <t>Average NYMEX Data for Dec 30 - Jan 5</t>
  </si>
  <si>
    <t>Source:  EIA Short-Term Energy Outlook, January 2017, and CME Group (http://www.cmegroup.com)</t>
  </si>
  <si>
    <t>Notes: Probability values calculated using NYMEX market data for the five trading days ending January 5,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</si>
</sst>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5" fontId="4" fillId="2" borderId="0" xfId="0" applyNumberFormat="1" applyFont="1" applyFill="1"/>
    <xf numFmtId="165" fontId="2" fillId="0" borderId="0" xfId="0" applyNumberFormat="1" applyFont="1" applyFill="1"/>
    <xf numFmtId="0" fontId="3" fillId="0" borderId="0" xfId="0" applyFont="1" applyAlignment="1">
      <alignment horizontal="right"/>
    </xf>
    <xf numFmtId="165" fontId="5" fillId="0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0" fontId="6" fillId="0" borderId="0" xfId="1" applyNumberFormat="1" applyFont="1" applyBorder="1"/>
    <xf numFmtId="10" fontId="6" fillId="0" borderId="1" xfId="1" applyNumberFormat="1" applyFont="1" applyBorder="1"/>
    <xf numFmtId="164" fontId="1" fillId="0" borderId="0" xfId="0" applyNumberFormat="1" applyFont="1" applyBorder="1"/>
    <xf numFmtId="165" fontId="6" fillId="0" borderId="0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10" fontId="6" fillId="0" borderId="0" xfId="1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4" fontId="1" fillId="0" borderId="1" xfId="0" applyNumberFormat="1" applyFont="1" applyBorder="1"/>
    <xf numFmtId="0" fontId="0" fillId="0" borderId="0" xfId="0" quotePrefix="1" applyAlignment="1">
      <alignment horizontal="right"/>
    </xf>
    <xf numFmtId="10" fontId="5" fillId="0" borderId="0" xfId="1" applyNumberFormat="1" applyFont="1" applyBorder="1" applyAlignment="1">
      <alignment horizontal="right"/>
    </xf>
    <xf numFmtId="10" fontId="5" fillId="0" borderId="1" xfId="1" applyNumberFormat="1" applyFont="1" applyBorder="1" applyAlignment="1">
      <alignment horizontal="right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165" fontId="3" fillId="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6E-2"/>
          <c:w val="0.97225305216426194"/>
          <c:h val="0.9673735725938118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769504"/>
        <c:axId val="880767824"/>
      </c:barChart>
      <c:catAx>
        <c:axId val="880769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767824"/>
        <c:crosses val="autoZero"/>
        <c:auto val="1"/>
        <c:lblAlgn val="ctr"/>
        <c:lblOffset val="100"/>
        <c:tickMarkSkip val="1"/>
        <c:noMultiLvlLbl val="0"/>
      </c:catAx>
      <c:valAx>
        <c:axId val="88076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76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7398"/>
          <c:y val="0.49918433931485551"/>
          <c:w val="0"/>
          <c:h val="1.6313213703099128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P</a:t>
            </a:r>
            <a:r>
              <a:rPr lang="en-US"/>
              <a:t>robability of WTI spot price exceeding certain levels</a:t>
            </a:r>
          </a:p>
        </c:rich>
      </c:tx>
      <c:layout>
        <c:manualLayout>
          <c:xMode val="edge"/>
          <c:yMode val="edge"/>
          <c:x val="0.19157792443762903"/>
          <c:y val="3.61843706805497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16810537230924E-2"/>
          <c:y val="0.24013196464452585"/>
          <c:w val="0.86606036785570739"/>
          <c:h val="0.4736849713535925"/>
        </c:manualLayout>
      </c:layout>
      <c:lineChart>
        <c:grouping val="standard"/>
        <c:varyColors val="0"/>
        <c:ser>
          <c:idx val="0"/>
          <c:order val="0"/>
          <c:tx>
            <c:strRef>
              <c:f>Data!$E$4</c:f>
              <c:strCache>
                <c:ptCount val="1"/>
                <c:pt idx="0">
                  <c:v>Price &gt; $70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ysDash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Data!$E$5:$E$28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3.5826651498237537E-3</c:v>
                </c:pt>
                <c:pt idx="3">
                  <c:v>2.461578878614817E-2</c:v>
                </c:pt>
                <c:pt idx="4">
                  <c:v>5.5640594513579382E-2</c:v>
                </c:pt>
                <c:pt idx="5">
                  <c:v>8.8404395223191642E-2</c:v>
                </c:pt>
                <c:pt idx="6">
                  <c:v>0.11400746253860866</c:v>
                </c:pt>
                <c:pt idx="7">
                  <c:v>0.13051144350218963</c:v>
                </c:pt>
                <c:pt idx="8">
                  <c:v>0.14629273817723873</c:v>
                </c:pt>
                <c:pt idx="9">
                  <c:v>0.15702795924839152</c:v>
                </c:pt>
                <c:pt idx="10">
                  <c:v>0.16613740262564192</c:v>
                </c:pt>
                <c:pt idx="11">
                  <c:v>0.17239445859324648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0.19008190523657023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0.20233222865295269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Price &gt; $65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Data!$F$5:$F$28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2.7578712733262373E-2</c:v>
                </c:pt>
                <c:pt idx="3">
                  <c:v>8.4349419290370126E-2</c:v>
                </c:pt>
                <c:pt idx="4">
                  <c:v>0.13626481693014089</c:v>
                </c:pt>
                <c:pt idx="5">
                  <c:v>0.1783528181934699</c:v>
                </c:pt>
                <c:pt idx="6">
                  <c:v>0.20629100846230672</c:v>
                </c:pt>
                <c:pt idx="7">
                  <c:v>0.22255871486355921</c:v>
                </c:pt>
                <c:pt idx="8">
                  <c:v>0.23663934493484312</c:v>
                </c:pt>
                <c:pt idx="9">
                  <c:v>0.24557783609750411</c:v>
                </c:pt>
                <c:pt idx="10">
                  <c:v>0.25275563756308622</c:v>
                </c:pt>
                <c:pt idx="11">
                  <c:v>0.25757500273356493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0.26662526758703087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0.2732799826447832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Data!$G$4</c:f>
              <c:strCache>
                <c:ptCount val="1"/>
                <c:pt idx="0">
                  <c:v>Price &gt; $60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Data!$G$5:$G$28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0.13908722082872615</c:v>
                </c:pt>
                <c:pt idx="3">
                  <c:v>0.22996881404874539</c:v>
                </c:pt>
                <c:pt idx="4">
                  <c:v>0.28692402251204324</c:v>
                </c:pt>
                <c:pt idx="5">
                  <c:v>0.32336097355203486</c:v>
                </c:pt>
                <c:pt idx="6">
                  <c:v>0.34372929437704064</c:v>
                </c:pt>
                <c:pt idx="7">
                  <c:v>0.35408225497779344</c:v>
                </c:pt>
                <c:pt idx="8">
                  <c:v>0.36129854299701147</c:v>
                </c:pt>
                <c:pt idx="9">
                  <c:v>0.36515712130181788</c:v>
                </c:pt>
                <c:pt idx="10">
                  <c:v>0.36774805556170009</c:v>
                </c:pt>
                <c:pt idx="11">
                  <c:v>0.3694171854012851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0.36387331880843343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0.36164116470766561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38592"/>
        <c:axId val="671739152"/>
      </c:lineChart>
      <c:dateAx>
        <c:axId val="6717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 month</a:t>
                </a:r>
              </a:p>
            </c:rich>
          </c:tx>
          <c:layout>
            <c:manualLayout>
              <c:xMode val="edge"/>
              <c:yMode val="edge"/>
              <c:x val="0.42912905543417357"/>
              <c:y val="0.82566330704126256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73915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671739152"/>
        <c:scaling>
          <c:orientation val="minMax"/>
          <c:max val="0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738592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2236684653690253"/>
          <c:y val="0.13157929271998892"/>
          <c:w val="0.55006542907754219"/>
          <c:h val="7.23684210526334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711" r="0.7500000000000071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Probability of WTI spot price falling below certain levels</a:t>
            </a:r>
          </a:p>
        </c:rich>
      </c:tx>
      <c:layout>
        <c:manualLayout>
          <c:xMode val="edge"/>
          <c:yMode val="edge"/>
          <c:x val="0.18664534604181676"/>
          <c:y val="3.559878802219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341124895839484E-2"/>
          <c:y val="0.23948295750833767"/>
          <c:w val="0.86100494314690001"/>
          <c:h val="0.46278463410394582"/>
        </c:manualLayout>
      </c:layout>
      <c:lineChart>
        <c:grouping val="standard"/>
        <c:varyColors val="0"/>
        <c:ser>
          <c:idx val="2"/>
          <c:order val="0"/>
          <c:tx>
            <c:strRef>
              <c:f>Data!$K$4</c:f>
              <c:strCache>
                <c:ptCount val="1"/>
                <c:pt idx="0">
                  <c:v>Price &lt; $40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ysDash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Data!$K$5:$K$28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8.5558696346943464E-4</c:v>
                </c:pt>
                <c:pt idx="3">
                  <c:v>6.3851965728957127E-3</c:v>
                </c:pt>
                <c:pt idx="4">
                  <c:v>1.5896225691851895E-2</c:v>
                </c:pt>
                <c:pt idx="5">
                  <c:v>2.9460827576843873E-2</c:v>
                </c:pt>
                <c:pt idx="6">
                  <c:v>4.3603719442969702E-2</c:v>
                </c:pt>
                <c:pt idx="7">
                  <c:v>5.5076461094812901E-2</c:v>
                </c:pt>
                <c:pt idx="8">
                  <c:v>6.9490726846585749E-2</c:v>
                </c:pt>
                <c:pt idx="9">
                  <c:v>8.1256663181314193E-2</c:v>
                </c:pt>
                <c:pt idx="10">
                  <c:v>9.2785409795702822E-2</c:v>
                </c:pt>
                <c:pt idx="11">
                  <c:v>0.10121809032363005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0.14811571289315317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0.18233864395608324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Data!$J$4</c:f>
              <c:strCache>
                <c:ptCount val="1"/>
                <c:pt idx="0">
                  <c:v>Price &lt; $45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Data!$J$5:$J$28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2.8053899544065231E-2</c:v>
                </c:pt>
                <c:pt idx="3">
                  <c:v>6.031867843434735E-2</c:v>
                </c:pt>
                <c:pt idx="4">
                  <c:v>8.6921414194917279E-2</c:v>
                </c:pt>
                <c:pt idx="5">
                  <c:v>0.11372148327721032</c:v>
                </c:pt>
                <c:pt idx="6">
                  <c:v>0.13640308714773619</c:v>
                </c:pt>
                <c:pt idx="7">
                  <c:v>0.1527494893906326</c:v>
                </c:pt>
                <c:pt idx="8">
                  <c:v>0.17190385586869361</c:v>
                </c:pt>
                <c:pt idx="9">
                  <c:v>0.18651332447510927</c:v>
                </c:pt>
                <c:pt idx="10">
                  <c:v>0.20014197145461043</c:v>
                </c:pt>
                <c:pt idx="11">
                  <c:v>0.20968222987531471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0.26108853961899336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0.29449198188443093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Data!$I$4</c:f>
              <c:strCache>
                <c:ptCount val="1"/>
                <c:pt idx="0">
                  <c:v>Price &lt; $50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Data!$I$5:$I$28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0.20798090575606887</c:v>
                </c:pt>
                <c:pt idx="3">
                  <c:v>0.23791364938121762</c:v>
                </c:pt>
                <c:pt idx="4">
                  <c:v>0.25593846647447149</c:v>
                </c:pt>
                <c:pt idx="5">
                  <c:v>0.27522830481054206</c:v>
                </c:pt>
                <c:pt idx="6">
                  <c:v>0.29196404243136198</c:v>
                </c:pt>
                <c:pt idx="7">
                  <c:v>0.30420981470430253</c:v>
                </c:pt>
                <c:pt idx="8">
                  <c:v>0.31919541863727918</c:v>
                </c:pt>
                <c:pt idx="9">
                  <c:v>0.33057715155142531</c:v>
                </c:pt>
                <c:pt idx="10">
                  <c:v>0.3411448195191763</c:v>
                </c:pt>
                <c:pt idx="11">
                  <c:v>0.34838887088838688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0.39046570042615503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0.41576092732001091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31920"/>
        <c:axId val="683532480"/>
      </c:lineChart>
      <c:dateAx>
        <c:axId val="68353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 month</a:t>
                </a:r>
              </a:p>
            </c:rich>
          </c:tx>
          <c:layout>
            <c:manualLayout>
              <c:xMode val="edge"/>
              <c:yMode val="edge"/>
              <c:x val="0.42599807433873432"/>
              <c:y val="0.811210522665426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53248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683532480"/>
        <c:scaling>
          <c:orientation val="minMax"/>
          <c:max val="0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531920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007745818405089"/>
          <c:y val="0.14239516176982744"/>
          <c:w val="0.5624202308901618"/>
          <c:h val="7.11977507665910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711" r="0.75000000000000711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0.071</cdr:x>
      <cdr:y>0</cdr:y>
    </cdr:from>
    <cdr:to>
      <cdr:x>0.92425</cdr:x>
      <cdr:y>0.496</cdr:y>
    </cdr:to>
    <cdr:graphicFrame macro="">
      <cdr:nvGraphicFramePr>
        <cdr:cNvPr id="3160" name="Chart 88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0.071</cdr:x>
      <cdr:y>0.45975</cdr:y>
    </cdr:from>
    <cdr:to>
      <cdr:x>0.934</cdr:x>
      <cdr:y>0.9635</cdr:y>
    </cdr:to>
    <cdr:graphicFrame macro="">
      <cdr:nvGraphicFramePr>
        <cdr:cNvPr id="3161" name="Chart 89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0.11358</cdr:x>
      <cdr:y>0.93911</cdr:y>
    </cdr:from>
    <cdr:to>
      <cdr:x>0.65308</cdr:x>
      <cdr:y>0.97011</cdr:y>
    </cdr:to>
    <cdr:sp macro="" textlink="">
      <cdr:nvSpPr>
        <cdr:cNvPr id="307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4743" y="5483276"/>
          <a:ext cx="4630003" cy="1810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Values not calculated for months with little trading in "close-to-the-money" options contracts.</a:t>
          </a:r>
        </a:p>
      </cdr:txBody>
    </cdr:sp>
  </cdr:relSizeAnchor>
  <cdr:relSizeAnchor xmlns:cdr="http://schemas.openxmlformats.org/drawingml/2006/chartDrawing">
    <cdr:from>
      <cdr:x>0.07125</cdr:x>
      <cdr:y>0.91354</cdr:y>
    </cdr:from>
    <cdr:to>
      <cdr:x>0.74251</cdr:x>
      <cdr:y>0.94897</cdr:y>
    </cdr:to>
    <cdr:sp macro="" textlink="Data!$A$30">
      <cdr:nvSpPr>
        <cdr:cNvPr id="307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611469" y="5334000"/>
          <a:ext cx="5760756" cy="206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fld id="{B3B9CC0A-3BB1-4CFE-95C1-0C1D900A9E35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Notes: Probability values calculated using NYMEX market data for the five trading days ending January 5, 2017.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0.07125</cdr:x>
      <cdr:y>0.96747</cdr:y>
    </cdr:from>
    <cdr:to>
      <cdr:x>0.686</cdr:x>
      <cdr:y>0.99673</cdr:y>
    </cdr:to>
    <cdr:sp macro="" textlink="Data!$A$29">
      <cdr:nvSpPr>
        <cdr:cNvPr id="3081" name="Text Box 9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611469" y="5648911"/>
          <a:ext cx="5275800" cy="1708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fld id="{DA3D19A3-2478-4628-8186-A271099B2334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Source:  EIA Short-Term Energy Outlook, January 2017, and CME Group (http://www.cmegroup.com)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0.91232</cdr:x>
      <cdr:y>0.89396</cdr:y>
    </cdr:from>
    <cdr:to>
      <cdr:x>0.98446</cdr:x>
      <cdr:y>0.97553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7829550" y="5219701"/>
          <a:ext cx="619125" cy="47625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32"/>
  <sheetViews>
    <sheetView workbookViewId="0">
      <selection activeCell="A2" sqref="A2:D2"/>
    </sheetView>
  </sheetViews>
  <sheetFormatPr defaultRowHeight="12.75" x14ac:dyDescent="0.2"/>
  <cols>
    <col min="1" max="4" width="12" customWidth="1"/>
    <col min="5" max="7" width="15.28515625" customWidth="1"/>
    <col min="8" max="8" width="3.5703125" customWidth="1"/>
    <col min="9" max="11" width="15.28515625" customWidth="1"/>
  </cols>
  <sheetData>
    <row r="1" spans="1:11" ht="25.5" customHeight="1" x14ac:dyDescent="0.2">
      <c r="E1" s="20" t="s">
        <v>9</v>
      </c>
      <c r="F1" s="20"/>
      <c r="G1" s="20"/>
      <c r="I1" s="20" t="s">
        <v>10</v>
      </c>
      <c r="J1" s="20"/>
      <c r="K1" s="20"/>
    </row>
    <row r="2" spans="1:11" x14ac:dyDescent="0.2">
      <c r="A2" s="21" t="s">
        <v>13</v>
      </c>
      <c r="B2" s="21"/>
      <c r="C2" s="21"/>
      <c r="D2" s="21"/>
      <c r="E2" s="1">
        <v>70</v>
      </c>
      <c r="F2" s="1">
        <v>65</v>
      </c>
      <c r="G2" s="1">
        <v>60</v>
      </c>
      <c r="H2" s="2"/>
      <c r="I2" s="1">
        <v>50</v>
      </c>
      <c r="J2" s="1">
        <v>45</v>
      </c>
      <c r="K2" s="1">
        <v>40</v>
      </c>
    </row>
    <row r="3" spans="1:11" x14ac:dyDescent="0.2">
      <c r="A3" s="3" t="s">
        <v>0</v>
      </c>
      <c r="B3" s="3" t="s">
        <v>8</v>
      </c>
      <c r="C3" s="3" t="s">
        <v>4</v>
      </c>
      <c r="D3" s="3" t="s">
        <v>3</v>
      </c>
      <c r="E3" s="22" t="s">
        <v>5</v>
      </c>
      <c r="F3" s="22"/>
      <c r="G3" s="22"/>
      <c r="H3" s="4"/>
      <c r="I3" s="22" t="s">
        <v>5</v>
      </c>
      <c r="J3" s="22"/>
      <c r="K3" s="22"/>
    </row>
    <row r="4" spans="1:11" x14ac:dyDescent="0.2">
      <c r="A4" s="5" t="s">
        <v>2</v>
      </c>
      <c r="B4" s="5" t="s">
        <v>6</v>
      </c>
      <c r="C4" s="5" t="s">
        <v>7</v>
      </c>
      <c r="D4" s="5" t="s">
        <v>1</v>
      </c>
      <c r="E4" s="5" t="str">
        <f>"Price &gt; $"&amp;E2&amp;""</f>
        <v>Price &gt; $70</v>
      </c>
      <c r="F4" s="5" t="str">
        <f>"Price &gt; $"&amp;F2&amp;""</f>
        <v>Price &gt; $65</v>
      </c>
      <c r="G4" s="5" t="str">
        <f>"Price &gt; $"&amp;G2&amp;""</f>
        <v>Price &gt; $60</v>
      </c>
      <c r="H4" s="5"/>
      <c r="I4" s="5" t="str">
        <f>"Price &lt; $"&amp;I2&amp;""</f>
        <v>Price &lt; $50</v>
      </c>
      <c r="J4" s="5" t="str">
        <f>"Price &lt; $"&amp;J2&amp;""</f>
        <v>Price &lt; $45</v>
      </c>
      <c r="K4" s="5" t="str">
        <f>"Price &lt; $"&amp;K2&amp;""</f>
        <v>Price &lt; $40</v>
      </c>
    </row>
    <row r="5" spans="1:11" x14ac:dyDescent="0.2">
      <c r="A5" s="9">
        <v>42736</v>
      </c>
      <c r="B5" s="10" t="s">
        <v>11</v>
      </c>
      <c r="C5" s="12" t="s">
        <v>11</v>
      </c>
      <c r="D5" s="6" t="s">
        <v>11</v>
      </c>
      <c r="E5" s="18" t="e">
        <f t="shared" ref="E5:E28" si="0">IF(ISERROR(NORMSDIST((LN($B5/E$2)-((($C5^2)/2)*($D5/252)))/($C5*SQRT($D5/252)))),NA(),NORMSDIST((LN($B5/E$2)-((($C5^2)/2)*($D5/252)))/($C5*SQRT($D5/252))))</f>
        <v>#N/A</v>
      </c>
      <c r="F5" s="18" t="e">
        <f t="shared" ref="F5:G28" si="1">IF(ISERROR(NORMSDIST((LN($B5/F$2)-((($C5^2)/2)*($D5/252)))/($C5*SQRT($D5/252)))),NA(),NORMSDIST((LN($B5/F$2)-((($C5^2)/2)*($D5/252)))/($C5*SQRT($D5/252))))</f>
        <v>#N/A</v>
      </c>
      <c r="G5" s="18" t="e">
        <f t="shared" si="1"/>
        <v>#N/A</v>
      </c>
      <c r="H5" s="15"/>
      <c r="I5" s="18" t="e">
        <f t="shared" ref="I5:I28" si="2">IF(ISERROR(1-NORMSDIST((LN($B5/I$2)-((($C5^2)/2)*($D5/252)))/($C5*SQRT($D5/252)))),NA(),1-NORMSDIST((LN($B5/I$2)-((($C5^2)/2)*($D5/252)))/($C5*SQRT($D5/252))))</f>
        <v>#N/A</v>
      </c>
      <c r="J5" s="18" t="e">
        <f t="shared" ref="J5:K28" si="3">IF(ISERROR(1-NORMSDIST((LN($B5/J$2)-((($C5^2)/2)*($D5/252)))/($C5*SQRT($D5/252)))),NA(),1-NORMSDIST((LN($B5/J$2)-((($C5^2)/2)*($D5/252)))/($C5*SQRT($D5/252))))</f>
        <v>#N/A</v>
      </c>
      <c r="K5" s="18" t="e">
        <f t="shared" si="3"/>
        <v>#N/A</v>
      </c>
    </row>
    <row r="6" spans="1:11" x14ac:dyDescent="0.2">
      <c r="A6" s="9">
        <v>42767</v>
      </c>
      <c r="B6" s="10" t="s">
        <v>11</v>
      </c>
      <c r="C6" s="12" t="s">
        <v>11</v>
      </c>
      <c r="D6" s="6" t="s">
        <v>11</v>
      </c>
      <c r="E6" s="18" t="e">
        <f t="shared" si="0"/>
        <v>#N/A</v>
      </c>
      <c r="F6" s="18" t="e">
        <f t="shared" si="1"/>
        <v>#N/A</v>
      </c>
      <c r="G6" s="18" t="e">
        <f t="shared" si="1"/>
        <v>#N/A</v>
      </c>
      <c r="H6" s="15"/>
      <c r="I6" s="18" t="e">
        <f t="shared" si="2"/>
        <v>#N/A</v>
      </c>
      <c r="J6" s="18" t="e">
        <f t="shared" si="3"/>
        <v>#N/A</v>
      </c>
      <c r="K6" s="18" t="e">
        <f t="shared" si="3"/>
        <v>#N/A</v>
      </c>
    </row>
    <row r="7" spans="1:11" x14ac:dyDescent="0.2">
      <c r="A7" s="9">
        <v>42795</v>
      </c>
      <c r="B7" s="10">
        <v>54.314</v>
      </c>
      <c r="C7" s="12">
        <v>0.28819824999999993</v>
      </c>
      <c r="D7" s="6">
        <v>28</v>
      </c>
      <c r="E7" s="18">
        <f t="shared" si="0"/>
        <v>3.5826651498237537E-3</v>
      </c>
      <c r="F7" s="18">
        <f t="shared" si="1"/>
        <v>2.7578712733262373E-2</v>
      </c>
      <c r="G7" s="18">
        <f t="shared" si="1"/>
        <v>0.13908722082872615</v>
      </c>
      <c r="H7" s="15"/>
      <c r="I7" s="18">
        <f t="shared" si="2"/>
        <v>0.20798090575606887</v>
      </c>
      <c r="J7" s="18">
        <f t="shared" si="3"/>
        <v>2.8053899544065231E-2</v>
      </c>
      <c r="K7" s="18">
        <f t="shared" si="3"/>
        <v>8.5558696346943464E-4</v>
      </c>
    </row>
    <row r="8" spans="1:11" x14ac:dyDescent="0.2">
      <c r="A8" s="9">
        <v>42826</v>
      </c>
      <c r="B8" s="10">
        <v>55.116</v>
      </c>
      <c r="C8" s="12">
        <v>0.28771150000000001</v>
      </c>
      <c r="D8" s="6">
        <v>48</v>
      </c>
      <c r="E8" s="18">
        <f t="shared" si="0"/>
        <v>2.461578878614817E-2</v>
      </c>
      <c r="F8" s="18">
        <f t="shared" si="1"/>
        <v>8.4349419290370126E-2</v>
      </c>
      <c r="G8" s="18">
        <f t="shared" si="1"/>
        <v>0.22996881404874539</v>
      </c>
      <c r="H8" s="15"/>
      <c r="I8" s="18">
        <f t="shared" si="2"/>
        <v>0.23791364938121762</v>
      </c>
      <c r="J8" s="18">
        <f t="shared" si="3"/>
        <v>6.031867843434735E-2</v>
      </c>
      <c r="K8" s="18">
        <f t="shared" si="3"/>
        <v>6.3851965728957127E-3</v>
      </c>
    </row>
    <row r="9" spans="1:11" x14ac:dyDescent="0.2">
      <c r="A9" s="9">
        <v>42856</v>
      </c>
      <c r="B9" s="10">
        <v>55.777999999999999</v>
      </c>
      <c r="C9" s="12">
        <v>0.28599304999999997</v>
      </c>
      <c r="D9" s="6">
        <v>69</v>
      </c>
      <c r="E9" s="18">
        <f t="shared" si="0"/>
        <v>5.5640594513579382E-2</v>
      </c>
      <c r="F9" s="18">
        <f t="shared" si="1"/>
        <v>0.13626481693014089</v>
      </c>
      <c r="G9" s="18">
        <f t="shared" si="1"/>
        <v>0.28692402251204324</v>
      </c>
      <c r="H9" s="7"/>
      <c r="I9" s="18">
        <f t="shared" si="2"/>
        <v>0.25593846647447149</v>
      </c>
      <c r="J9" s="18">
        <f t="shared" si="3"/>
        <v>8.6921414194917279E-2</v>
      </c>
      <c r="K9" s="18">
        <f t="shared" si="3"/>
        <v>1.5896225691851895E-2</v>
      </c>
    </row>
    <row r="10" spans="1:11" x14ac:dyDescent="0.2">
      <c r="A10" s="9">
        <v>42887</v>
      </c>
      <c r="B10" s="10">
        <v>56.265999999999998</v>
      </c>
      <c r="C10" s="12">
        <v>0.28747612499999997</v>
      </c>
      <c r="D10" s="6">
        <v>91</v>
      </c>
      <c r="E10" s="18">
        <f t="shared" si="0"/>
        <v>8.8404395223191642E-2</v>
      </c>
      <c r="F10" s="18">
        <f t="shared" si="1"/>
        <v>0.1783528181934699</v>
      </c>
      <c r="G10" s="18">
        <f t="shared" si="1"/>
        <v>0.32336097355203486</v>
      </c>
      <c r="H10" s="7"/>
      <c r="I10" s="18">
        <f t="shared" si="2"/>
        <v>0.27522830481054206</v>
      </c>
      <c r="J10" s="18">
        <f t="shared" si="3"/>
        <v>0.11372148327721032</v>
      </c>
      <c r="K10" s="18">
        <f t="shared" si="3"/>
        <v>2.9460827576843873E-2</v>
      </c>
    </row>
    <row r="11" spans="1:11" x14ac:dyDescent="0.2">
      <c r="A11" s="9">
        <v>42917</v>
      </c>
      <c r="B11" s="10">
        <v>56.573999999999998</v>
      </c>
      <c r="C11" s="12">
        <v>0.28918141785714291</v>
      </c>
      <c r="D11" s="6">
        <v>111</v>
      </c>
      <c r="E11" s="18">
        <f t="shared" si="0"/>
        <v>0.11400746253860866</v>
      </c>
      <c r="F11" s="18">
        <f t="shared" si="1"/>
        <v>0.20629100846230672</v>
      </c>
      <c r="G11" s="18">
        <f t="shared" si="1"/>
        <v>0.34372929437704064</v>
      </c>
      <c r="H11" s="7"/>
      <c r="I11" s="18">
        <f t="shared" si="2"/>
        <v>0.29196404243136198</v>
      </c>
      <c r="J11" s="18">
        <f t="shared" si="3"/>
        <v>0.13640308714773619</v>
      </c>
      <c r="K11" s="18">
        <f t="shared" si="3"/>
        <v>4.3603719442969702E-2</v>
      </c>
    </row>
    <row r="12" spans="1:11" x14ac:dyDescent="0.2">
      <c r="A12" s="9">
        <v>42948</v>
      </c>
      <c r="B12" s="10">
        <v>56.741999999999997</v>
      </c>
      <c r="C12" s="12">
        <v>0.28411728000000003</v>
      </c>
      <c r="D12" s="6">
        <v>132</v>
      </c>
      <c r="E12" s="18">
        <f t="shared" si="0"/>
        <v>0.13051144350218963</v>
      </c>
      <c r="F12" s="18">
        <f t="shared" si="1"/>
        <v>0.22255871486355921</v>
      </c>
      <c r="G12" s="18">
        <f t="shared" si="1"/>
        <v>0.35408225497779344</v>
      </c>
      <c r="H12" s="7"/>
      <c r="I12" s="18">
        <f t="shared" si="2"/>
        <v>0.30420981470430253</v>
      </c>
      <c r="J12" s="18">
        <f t="shared" si="3"/>
        <v>0.1527494893906326</v>
      </c>
      <c r="K12" s="18">
        <f t="shared" si="3"/>
        <v>5.5076461094812901E-2</v>
      </c>
    </row>
    <row r="13" spans="1:11" x14ac:dyDescent="0.2">
      <c r="A13" s="9">
        <v>42979</v>
      </c>
      <c r="B13" s="10">
        <v>56.844000000000008</v>
      </c>
      <c r="C13" s="12">
        <v>0.28180594642857143</v>
      </c>
      <c r="D13" s="6">
        <v>155</v>
      </c>
      <c r="E13" s="18">
        <f t="shared" si="0"/>
        <v>0.14629273817723873</v>
      </c>
      <c r="F13" s="18">
        <f t="shared" si="1"/>
        <v>0.23663934493484312</v>
      </c>
      <c r="G13" s="18">
        <f t="shared" si="1"/>
        <v>0.36129854299701147</v>
      </c>
      <c r="H13" s="7"/>
      <c r="I13" s="18">
        <f t="shared" si="2"/>
        <v>0.31919541863727918</v>
      </c>
      <c r="J13" s="18">
        <f t="shared" si="3"/>
        <v>0.17190385586869361</v>
      </c>
      <c r="K13" s="18">
        <f t="shared" si="3"/>
        <v>6.9490726846585749E-2</v>
      </c>
    </row>
    <row r="14" spans="1:11" x14ac:dyDescent="0.2">
      <c r="A14" s="9">
        <v>43009</v>
      </c>
      <c r="B14" s="10">
        <v>56.894000000000005</v>
      </c>
      <c r="C14" s="12">
        <v>0.27941016666666674</v>
      </c>
      <c r="D14" s="6">
        <v>175</v>
      </c>
      <c r="E14" s="18">
        <f t="shared" si="0"/>
        <v>0.15702795924839152</v>
      </c>
      <c r="F14" s="18">
        <f t="shared" si="1"/>
        <v>0.24557783609750411</v>
      </c>
      <c r="G14" s="18">
        <f t="shared" si="1"/>
        <v>0.36515712130181788</v>
      </c>
      <c r="H14" s="7"/>
      <c r="I14" s="18">
        <f t="shared" si="2"/>
        <v>0.33057715155142531</v>
      </c>
      <c r="J14" s="18">
        <f t="shared" si="3"/>
        <v>0.18651332447510927</v>
      </c>
      <c r="K14" s="18">
        <f t="shared" si="3"/>
        <v>8.1256663181314193E-2</v>
      </c>
    </row>
    <row r="15" spans="1:11" x14ac:dyDescent="0.2">
      <c r="A15" s="9">
        <v>43040</v>
      </c>
      <c r="B15" s="10">
        <v>56.922000000000004</v>
      </c>
      <c r="C15" s="12">
        <v>0.27598726666666668</v>
      </c>
      <c r="D15" s="6">
        <v>197</v>
      </c>
      <c r="E15" s="18">
        <f t="shared" si="0"/>
        <v>0.16613740262564192</v>
      </c>
      <c r="F15" s="18">
        <f t="shared" si="1"/>
        <v>0.25275563756308622</v>
      </c>
      <c r="G15" s="18">
        <f t="shared" si="1"/>
        <v>0.36774805556170009</v>
      </c>
      <c r="H15" s="7"/>
      <c r="I15" s="18">
        <f t="shared" si="2"/>
        <v>0.3411448195191763</v>
      </c>
      <c r="J15" s="18">
        <f t="shared" si="3"/>
        <v>0.20014197145461043</v>
      </c>
      <c r="K15" s="18">
        <f t="shared" si="3"/>
        <v>9.2785409795702822E-2</v>
      </c>
    </row>
    <row r="16" spans="1:11" x14ac:dyDescent="0.2">
      <c r="A16" s="9">
        <v>43070</v>
      </c>
      <c r="B16" s="10">
        <v>56.944000000000003</v>
      </c>
      <c r="C16" s="12">
        <v>0.27109967142857144</v>
      </c>
      <c r="D16" s="6">
        <v>218</v>
      </c>
      <c r="E16" s="18">
        <f t="shared" si="0"/>
        <v>0.17239445859324648</v>
      </c>
      <c r="F16" s="18">
        <f t="shared" si="1"/>
        <v>0.25757500273356493</v>
      </c>
      <c r="G16" s="18">
        <f t="shared" si="1"/>
        <v>0.3694171854012851</v>
      </c>
      <c r="H16" s="7"/>
      <c r="I16" s="18">
        <f t="shared" si="2"/>
        <v>0.34838887088838688</v>
      </c>
      <c r="J16" s="18">
        <f t="shared" si="3"/>
        <v>0.20968222987531471</v>
      </c>
      <c r="K16" s="18">
        <f t="shared" si="3"/>
        <v>0.10121809032363005</v>
      </c>
    </row>
    <row r="17" spans="1:11" x14ac:dyDescent="0.2">
      <c r="A17" s="9">
        <v>43101</v>
      </c>
      <c r="B17" s="10">
        <v>56.884</v>
      </c>
      <c r="C17" s="12" t="s">
        <v>12</v>
      </c>
      <c r="D17" s="6">
        <v>238</v>
      </c>
      <c r="E17" s="18" t="e">
        <f t="shared" si="0"/>
        <v>#N/A</v>
      </c>
      <c r="F17" s="18" t="e">
        <f t="shared" si="1"/>
        <v>#N/A</v>
      </c>
      <c r="G17" s="18" t="e">
        <f t="shared" si="1"/>
        <v>#N/A</v>
      </c>
      <c r="H17" s="7"/>
      <c r="I17" s="18" t="e">
        <f t="shared" si="2"/>
        <v>#N/A</v>
      </c>
      <c r="J17" s="18" t="e">
        <f t="shared" si="3"/>
        <v>#N/A</v>
      </c>
      <c r="K17" s="18" t="e">
        <f t="shared" si="3"/>
        <v>#N/A</v>
      </c>
    </row>
    <row r="18" spans="1:11" x14ac:dyDescent="0.2">
      <c r="A18" s="9">
        <v>43132</v>
      </c>
      <c r="B18" s="10">
        <v>56.823999999999998</v>
      </c>
      <c r="C18" s="12" t="s">
        <v>12</v>
      </c>
      <c r="D18" s="6">
        <v>259</v>
      </c>
      <c r="E18" s="18" t="e">
        <f t="shared" si="0"/>
        <v>#N/A</v>
      </c>
      <c r="F18" s="18" t="e">
        <f t="shared" si="1"/>
        <v>#N/A</v>
      </c>
      <c r="G18" s="18" t="e">
        <f t="shared" si="1"/>
        <v>#N/A</v>
      </c>
      <c r="H18" s="7"/>
      <c r="I18" s="18" t="e">
        <f t="shared" si="2"/>
        <v>#N/A</v>
      </c>
      <c r="J18" s="18" t="e">
        <f t="shared" si="3"/>
        <v>#N/A</v>
      </c>
      <c r="K18" s="18" t="e">
        <f t="shared" si="3"/>
        <v>#N/A</v>
      </c>
    </row>
    <row r="19" spans="1:11" x14ac:dyDescent="0.2">
      <c r="A19" s="9">
        <v>43160</v>
      </c>
      <c r="B19" s="10">
        <v>56.754000000000005</v>
      </c>
      <c r="C19" s="12" t="s">
        <v>12</v>
      </c>
      <c r="D19" s="6">
        <v>279</v>
      </c>
      <c r="E19" s="18" t="e">
        <f t="shared" si="0"/>
        <v>#N/A</v>
      </c>
      <c r="F19" s="18" t="e">
        <f t="shared" si="1"/>
        <v>#N/A</v>
      </c>
      <c r="G19" s="18" t="e">
        <f t="shared" si="1"/>
        <v>#N/A</v>
      </c>
      <c r="H19" s="7"/>
      <c r="I19" s="18" t="e">
        <f t="shared" si="2"/>
        <v>#N/A</v>
      </c>
      <c r="J19" s="18" t="e">
        <f t="shared" si="3"/>
        <v>#N/A</v>
      </c>
      <c r="K19" s="18" t="e">
        <f t="shared" si="3"/>
        <v>#N/A</v>
      </c>
    </row>
    <row r="20" spans="1:11" x14ac:dyDescent="0.2">
      <c r="A20" s="9">
        <v>43191</v>
      </c>
      <c r="B20" s="10">
        <v>56.679999999999993</v>
      </c>
      <c r="C20" s="12" t="s">
        <v>12</v>
      </c>
      <c r="D20" s="6">
        <v>299</v>
      </c>
      <c r="E20" s="18" t="e">
        <f t="shared" si="0"/>
        <v>#N/A</v>
      </c>
      <c r="F20" s="18" t="e">
        <f t="shared" si="1"/>
        <v>#N/A</v>
      </c>
      <c r="G20" s="18" t="e">
        <f t="shared" si="1"/>
        <v>#N/A</v>
      </c>
      <c r="H20" s="7"/>
      <c r="I20" s="18" t="e">
        <f t="shared" si="2"/>
        <v>#N/A</v>
      </c>
      <c r="J20" s="18" t="e">
        <f t="shared" si="3"/>
        <v>#N/A</v>
      </c>
      <c r="K20" s="18" t="e">
        <f t="shared" si="3"/>
        <v>#N/A</v>
      </c>
    </row>
    <row r="21" spans="1:11" x14ac:dyDescent="0.2">
      <c r="A21" s="9">
        <v>43221</v>
      </c>
      <c r="B21" s="10">
        <v>56.60799999999999</v>
      </c>
      <c r="C21" s="12" t="s">
        <v>12</v>
      </c>
      <c r="D21" s="6">
        <v>321</v>
      </c>
      <c r="E21" s="18" t="e">
        <f t="shared" si="0"/>
        <v>#N/A</v>
      </c>
      <c r="F21" s="18" t="e">
        <f t="shared" si="1"/>
        <v>#N/A</v>
      </c>
      <c r="G21" s="18" t="e">
        <f t="shared" si="1"/>
        <v>#N/A</v>
      </c>
      <c r="H21" s="7"/>
      <c r="I21" s="18" t="e">
        <f t="shared" si="2"/>
        <v>#N/A</v>
      </c>
      <c r="J21" s="18" t="e">
        <f t="shared" si="3"/>
        <v>#N/A</v>
      </c>
      <c r="K21" s="18" t="e">
        <f t="shared" si="3"/>
        <v>#N/A</v>
      </c>
    </row>
    <row r="22" spans="1:11" x14ac:dyDescent="0.2">
      <c r="A22" s="9">
        <v>43252</v>
      </c>
      <c r="B22" s="10">
        <v>56.564</v>
      </c>
      <c r="C22" s="12">
        <v>0.24954986666666668</v>
      </c>
      <c r="D22" s="6">
        <v>343</v>
      </c>
      <c r="E22" s="18">
        <f t="shared" si="0"/>
        <v>0.19008190523657023</v>
      </c>
      <c r="F22" s="18">
        <f t="shared" si="1"/>
        <v>0.26662526758703087</v>
      </c>
      <c r="G22" s="18">
        <f t="shared" si="1"/>
        <v>0.36387331880843343</v>
      </c>
      <c r="H22" s="7"/>
      <c r="I22" s="18">
        <f t="shared" si="2"/>
        <v>0.39046570042615503</v>
      </c>
      <c r="J22" s="18">
        <f t="shared" si="3"/>
        <v>0.26108853961899336</v>
      </c>
      <c r="K22" s="18">
        <f t="shared" si="3"/>
        <v>0.14811571289315317</v>
      </c>
    </row>
    <row r="23" spans="1:11" x14ac:dyDescent="0.2">
      <c r="A23" s="9">
        <v>43282</v>
      </c>
      <c r="B23" s="10">
        <v>56.486000000000004</v>
      </c>
      <c r="C23" s="12" t="s">
        <v>12</v>
      </c>
      <c r="D23" s="6">
        <v>363</v>
      </c>
      <c r="E23" s="18" t="e">
        <f t="shared" si="0"/>
        <v>#N/A</v>
      </c>
      <c r="F23" s="18" t="e">
        <f t="shared" si="1"/>
        <v>#N/A</v>
      </c>
      <c r="G23" s="18" t="e">
        <f t="shared" si="1"/>
        <v>#N/A</v>
      </c>
      <c r="H23" s="7"/>
      <c r="I23" s="18" t="e">
        <f t="shared" si="2"/>
        <v>#N/A</v>
      </c>
      <c r="J23" s="18" t="e">
        <f t="shared" si="3"/>
        <v>#N/A</v>
      </c>
      <c r="K23" s="18" t="e">
        <f t="shared" si="3"/>
        <v>#N/A</v>
      </c>
    </row>
    <row r="24" spans="1:11" x14ac:dyDescent="0.2">
      <c r="A24" s="9">
        <v>43313</v>
      </c>
      <c r="B24" s="10">
        <v>56.427999999999997</v>
      </c>
      <c r="C24" s="12" t="s">
        <v>12</v>
      </c>
      <c r="D24" s="6">
        <v>384</v>
      </c>
      <c r="E24" s="18" t="e">
        <f t="shared" si="0"/>
        <v>#N/A</v>
      </c>
      <c r="F24" s="18" t="e">
        <f t="shared" si="1"/>
        <v>#N/A</v>
      </c>
      <c r="G24" s="18" t="e">
        <f t="shared" si="1"/>
        <v>#N/A</v>
      </c>
      <c r="H24" s="7"/>
      <c r="I24" s="18" t="e">
        <f t="shared" si="2"/>
        <v>#N/A</v>
      </c>
      <c r="J24" s="18" t="e">
        <f t="shared" si="3"/>
        <v>#N/A</v>
      </c>
      <c r="K24" s="18" t="e">
        <f t="shared" si="3"/>
        <v>#N/A</v>
      </c>
    </row>
    <row r="25" spans="1:11" x14ac:dyDescent="0.2">
      <c r="A25" s="9">
        <v>43344</v>
      </c>
      <c r="B25" s="10">
        <v>56.402000000000001</v>
      </c>
      <c r="C25" s="12" t="s">
        <v>12</v>
      </c>
      <c r="D25" s="6">
        <v>406</v>
      </c>
      <c r="E25" s="18" t="e">
        <f t="shared" si="0"/>
        <v>#N/A</v>
      </c>
      <c r="F25" s="18" t="e">
        <f t="shared" si="1"/>
        <v>#N/A</v>
      </c>
      <c r="G25" s="18" t="e">
        <f t="shared" si="1"/>
        <v>#N/A</v>
      </c>
      <c r="H25" s="7"/>
      <c r="I25" s="18" t="e">
        <f t="shared" si="2"/>
        <v>#N/A</v>
      </c>
      <c r="J25" s="18" t="e">
        <f t="shared" si="3"/>
        <v>#N/A</v>
      </c>
      <c r="K25" s="18" t="e">
        <f t="shared" si="3"/>
        <v>#N/A</v>
      </c>
    </row>
    <row r="26" spans="1:11" x14ac:dyDescent="0.2">
      <c r="A26" s="9">
        <v>43374</v>
      </c>
      <c r="B26" s="10">
        <v>56.386000000000003</v>
      </c>
      <c r="C26" s="12" t="s">
        <v>12</v>
      </c>
      <c r="D26" s="6">
        <v>427</v>
      </c>
      <c r="E26" s="18" t="e">
        <f t="shared" si="0"/>
        <v>#N/A</v>
      </c>
      <c r="F26" s="18" t="e">
        <f t="shared" si="1"/>
        <v>#N/A</v>
      </c>
      <c r="G26" s="18" t="e">
        <f t="shared" si="1"/>
        <v>#N/A</v>
      </c>
      <c r="H26" s="7"/>
      <c r="I26" s="18" t="e">
        <f t="shared" si="2"/>
        <v>#N/A</v>
      </c>
      <c r="J26" s="18" t="e">
        <f t="shared" si="3"/>
        <v>#N/A</v>
      </c>
      <c r="K26" s="18" t="e">
        <f t="shared" si="3"/>
        <v>#N/A</v>
      </c>
    </row>
    <row r="27" spans="1:11" x14ac:dyDescent="0.2">
      <c r="A27" s="9">
        <v>43405</v>
      </c>
      <c r="B27" s="10">
        <v>56.379999999999995</v>
      </c>
      <c r="C27" s="12" t="s">
        <v>12</v>
      </c>
      <c r="D27" s="6">
        <v>449</v>
      </c>
      <c r="E27" s="18" t="e">
        <f t="shared" si="0"/>
        <v>#N/A</v>
      </c>
      <c r="F27" s="18" t="e">
        <f t="shared" si="1"/>
        <v>#N/A</v>
      </c>
      <c r="G27" s="18" t="e">
        <f t="shared" si="1"/>
        <v>#N/A</v>
      </c>
      <c r="H27" s="7"/>
      <c r="I27" s="18" t="e">
        <f t="shared" si="2"/>
        <v>#N/A</v>
      </c>
      <c r="J27" s="18" t="e">
        <f t="shared" si="3"/>
        <v>#N/A</v>
      </c>
      <c r="K27" s="18" t="e">
        <f t="shared" si="3"/>
        <v>#N/A</v>
      </c>
    </row>
    <row r="28" spans="1:11" x14ac:dyDescent="0.2">
      <c r="A28" s="16">
        <v>43435</v>
      </c>
      <c r="B28" s="11">
        <v>56.383999999999993</v>
      </c>
      <c r="C28" s="13">
        <v>0.23577752738095242</v>
      </c>
      <c r="D28" s="14">
        <v>469</v>
      </c>
      <c r="E28" s="19">
        <f t="shared" si="0"/>
        <v>0.20233222865295269</v>
      </c>
      <c r="F28" s="19">
        <f t="shared" si="1"/>
        <v>0.2732799826447832</v>
      </c>
      <c r="G28" s="19">
        <f t="shared" si="1"/>
        <v>0.36164116470766561</v>
      </c>
      <c r="H28" s="8"/>
      <c r="I28" s="19">
        <f t="shared" si="2"/>
        <v>0.41576092732001091</v>
      </c>
      <c r="J28" s="19">
        <f t="shared" si="3"/>
        <v>0.29449198188443093</v>
      </c>
      <c r="K28" s="19">
        <f t="shared" si="3"/>
        <v>0.18233864395608324</v>
      </c>
    </row>
    <row r="29" spans="1:11" x14ac:dyDescent="0.2">
      <c r="A29" t="s">
        <v>14</v>
      </c>
      <c r="B29" s="10"/>
      <c r="C29" s="12"/>
      <c r="D29" s="6"/>
      <c r="E29" s="18"/>
      <c r="F29" s="18"/>
      <c r="G29" s="18"/>
      <c r="H29" s="7"/>
      <c r="I29" s="18"/>
      <c r="J29" s="18"/>
      <c r="K29" s="18"/>
    </row>
    <row r="30" spans="1:11" x14ac:dyDescent="0.2">
      <c r="A30" t="s">
        <v>15</v>
      </c>
    </row>
    <row r="31" spans="1:11" x14ac:dyDescent="0.2">
      <c r="A31" s="17" t="str">
        <f>IF(COUNT(C5:C28)=COUNT(B5:B28),"","#N/A: ")</f>
        <v xml:space="preserve">#N/A: </v>
      </c>
      <c r="B31" t="str">
        <f>IF(COUNT(C5:C28)=COUNT(B5:B28),"","Probabilities not calculated for months with little trading in "&amp;"""close-to-the-money"""&amp;" options contracts")</f>
        <v>Probabilities not calculated for months with little trading in "close-to-the-money" options contracts</v>
      </c>
    </row>
    <row r="32" spans="1:11" x14ac:dyDescent="0.2">
      <c r="A32" t="str">
        <f>IF(COUNT(C5:C28)=COUNT(B5:B28),"","           (a) Implied volatility measures may be unreliable if there is little trading in "&amp;"""close-to-the-money"""&amp;" options contracts")</f>
        <v xml:space="preserve">           (a) Implied volatility measures may be unreliable if there is little trading in "close-to-the-money" options contracts</v>
      </c>
    </row>
  </sheetData>
  <mergeCells count="5">
    <mergeCell ref="E1:G1"/>
    <mergeCell ref="I1:K1"/>
    <mergeCell ref="A2:D2"/>
    <mergeCell ref="E3:G3"/>
    <mergeCell ref="I3:K3"/>
  </mergeCells>
  <phoneticPr fontId="0" type="noConversion"/>
  <conditionalFormatting sqref="A5:A28">
    <cfRule type="expression" dxfId="1" priority="1" stopIfTrue="1">
      <formula>B5=""</formula>
    </cfRule>
  </conditionalFormatting>
  <conditionalFormatting sqref="E5:G29 I5:K29">
    <cfRule type="expression" dxfId="0" priority="2" stopIfTrue="1">
      <formula>$B5=""</formula>
    </cfRule>
  </conditionalFormatting>
  <pageMargins left="0.75" right="0.75" top="1" bottom="1" header="0.5" footer="0.5"/>
  <pageSetup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Chart</vt:lpstr>
      <vt:lpstr>Data!Print_Area</vt:lpstr>
    </vt:vector>
  </TitlesOfParts>
  <Company>DOE/EIA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Hodge</dc:creator>
  <cp:lastModifiedBy>Hodge, Tyler</cp:lastModifiedBy>
  <cp:lastPrinted>2011-02-28T18:43:30Z</cp:lastPrinted>
  <dcterms:created xsi:type="dcterms:W3CDTF">2010-02-26T13:39:10Z</dcterms:created>
  <dcterms:modified xsi:type="dcterms:W3CDTF">2017-01-09T16:27:50Z</dcterms:modified>
</cp:coreProperties>
</file>