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\OneDrive\Documents\Data science\13 Aug\"/>
    </mc:Choice>
  </mc:AlternateContent>
  <xr:revisionPtr revIDLastSave="0" documentId="13_ncr:1_{54DB5786-2224-49DE-84D3-DB213E5C1C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H39" i="1"/>
  <c r="F10" i="3"/>
  <c r="F9" i="3"/>
  <c r="G10" i="3"/>
  <c r="G9" i="3"/>
  <c r="I49" i="1"/>
  <c r="E10" i="3"/>
  <c r="E11" i="3"/>
  <c r="E9" i="3"/>
  <c r="D10" i="3"/>
  <c r="D11" i="3"/>
  <c r="D9" i="3"/>
  <c r="C10" i="3"/>
  <c r="C11" i="3"/>
  <c r="C9" i="3"/>
  <c r="B11" i="3"/>
  <c r="B10" i="3"/>
  <c r="B9" i="3"/>
  <c r="F3" i="3"/>
  <c r="F4" i="3"/>
  <c r="F5" i="3"/>
  <c r="F2" i="3"/>
  <c r="G19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52" i="1"/>
  <c r="H49" i="1"/>
  <c r="H48" i="1"/>
  <c r="I48" i="1"/>
  <c r="H47" i="1"/>
  <c r="L27" i="1"/>
  <c r="H45" i="1"/>
  <c r="H44" i="1"/>
  <c r="H43" i="1"/>
  <c r="H42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<sst xmlns="http://schemas.openxmlformats.org/spreadsheetml/2006/main" count="825" uniqueCount="73">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</sst>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6" fillId="4" borderId="0" xfId="0" applyFont="1" applyFill="1"/>
    <xf numFmtId="0" fontId="8" fillId="5" borderId="0" xfId="0" applyFont="1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25" zoomScale="85" zoomScaleNormal="85" workbookViewId="0">
      <selection activeCell="H40" sqref="H40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12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12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12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12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12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12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12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12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12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12" x14ac:dyDescent="0.3">
      <c r="E27" s="15" t="s">
        <v>71</v>
      </c>
      <c r="H27" s="20" t="s">
        <v>72</v>
      </c>
      <c r="L27">
        <f>SUMIFS(E2:E25,G2:G25,"NY")</f>
        <v>131</v>
      </c>
    </row>
    <row r="28" spans="1:12" x14ac:dyDescent="0.3">
      <c r="F28" s="2"/>
    </row>
    <row r="29" spans="1:12" ht="15.6" x14ac:dyDescent="0.3">
      <c r="E29" s="14" t="s">
        <v>31</v>
      </c>
      <c r="H29">
        <f>COUNTIF(G2:G25,"boston")</f>
        <v>4</v>
      </c>
    </row>
    <row r="30" spans="1:12" ht="15.6" x14ac:dyDescent="0.3">
      <c r="E30" s="14" t="s">
        <v>32</v>
      </c>
      <c r="H30">
        <f>COUNTIF(D2:D25,"microwave")</f>
        <v>5</v>
      </c>
    </row>
    <row r="31" spans="1:12" ht="15.6" x14ac:dyDescent="0.3">
      <c r="E31" s="14" t="s">
        <v>33</v>
      </c>
      <c r="H31">
        <f>COUNTIF(F3:F25,"truck 3")</f>
        <v>8</v>
      </c>
    </row>
    <row r="32" spans="1:12" ht="15.6" x14ac:dyDescent="0.3">
      <c r="E32" s="14" t="s">
        <v>34</v>
      </c>
      <c r="H32">
        <f>COUNTIF(C2:C25,"peter white")</f>
        <v>6</v>
      </c>
    </row>
    <row r="33" spans="5:9" ht="15.6" x14ac:dyDescent="0.3">
      <c r="E33" s="14" t="s">
        <v>26</v>
      </c>
      <c r="H33">
        <f>COUNTIF(E2:E25,"&lt;20")</f>
        <v>9</v>
      </c>
    </row>
    <row r="34" spans="5:9" ht="15.6" x14ac:dyDescent="0.3">
      <c r="E34" s="14"/>
    </row>
    <row r="35" spans="5:9" ht="15.6" x14ac:dyDescent="0.3">
      <c r="E35" s="14"/>
      <c r="F35" s="2"/>
    </row>
    <row r="36" spans="5:9" ht="15.6" x14ac:dyDescent="0.3">
      <c r="E36" s="14" t="s">
        <v>23</v>
      </c>
      <c r="H36">
        <f>SUMIF(D2:D25,"refrigerator",E2:E25)</f>
        <v>105</v>
      </c>
    </row>
    <row r="37" spans="5:9" ht="15.6" x14ac:dyDescent="0.3">
      <c r="E37" s="14" t="s">
        <v>24</v>
      </c>
      <c r="H37">
        <f>SUMIF(D2:D25, "washing machine",E2:E25)</f>
        <v>164</v>
      </c>
    </row>
    <row r="38" spans="5:9" ht="15.6" x14ac:dyDescent="0.3">
      <c r="E38" s="14" t="s">
        <v>30</v>
      </c>
      <c r="H38">
        <f>SUMIF(F2:F25,"truck 4",E2:E25)</f>
        <v>156</v>
      </c>
    </row>
    <row r="39" spans="5:9" ht="15.6" x14ac:dyDescent="0.3">
      <c r="E39" s="14" t="s">
        <v>40</v>
      </c>
      <c r="H39" s="21">
        <f>SUMIFS(E2:E25,F2:F25,"truck 1")</f>
        <v>118</v>
      </c>
    </row>
    <row r="40" spans="5:9" ht="15.6" x14ac:dyDescent="0.3">
      <c r="E40" s="14"/>
    </row>
    <row r="41" spans="5:9" ht="15.6" x14ac:dyDescent="0.3">
      <c r="E41" s="14"/>
      <c r="F41" s="2"/>
    </row>
    <row r="42" spans="5:9" ht="15.6" x14ac:dyDescent="0.3">
      <c r="E42" s="14" t="s">
        <v>35</v>
      </c>
      <c r="H42">
        <f>COUNTIFS(D2:D25,"microwave",G2:G25,"Boston")</f>
        <v>2</v>
      </c>
    </row>
    <row r="43" spans="5:9" ht="15.6" x14ac:dyDescent="0.3">
      <c r="E43" s="14" t="s">
        <v>36</v>
      </c>
      <c r="H43">
        <f>COUNTIFS(C2:C25, "peter white",F2:F25,"truck 1")</f>
        <v>2</v>
      </c>
    </row>
    <row r="44" spans="5:9" ht="15.6" x14ac:dyDescent="0.3">
      <c r="E44" s="14" t="s">
        <v>37</v>
      </c>
      <c r="H44">
        <f>COUNTIFS(G2:G25,"boston",B2:B25,"&lt;02-03-2013")</f>
        <v>4</v>
      </c>
    </row>
    <row r="45" spans="5:9" ht="15.6" x14ac:dyDescent="0.3">
      <c r="E45" s="14" t="s">
        <v>38</v>
      </c>
      <c r="H45">
        <f>COUNTIFS(B2:B25,"&gt;03-02-2013",B2:B25,"&lt;06-02-2013")</f>
        <v>9</v>
      </c>
    </row>
    <row r="46" spans="5:9" ht="15.6" x14ac:dyDescent="0.3">
      <c r="E46" s="14"/>
      <c r="F46" s="2"/>
    </row>
    <row r="47" spans="5:9" ht="15.6" x14ac:dyDescent="0.3">
      <c r="E47" s="14" t="s">
        <v>27</v>
      </c>
      <c r="H47">
        <f>SUMIFS(E2:E25,D2:D25,"microwave",G2:G25,"NY")</f>
        <v>25</v>
      </c>
    </row>
    <row r="48" spans="5:9" ht="15.6" x14ac:dyDescent="0.3">
      <c r="E48" s="14" t="s">
        <v>29</v>
      </c>
      <c r="H48">
        <f>SUMIFS(E2:E25,G2:G25,"Pittsburgh",F2:F25,"truck 1")</f>
        <v>75</v>
      </c>
      <c r="I48">
        <f>SUMIFS(E2:E25,G2:G25,"Pittsburgh",F2:F25,"truck 1")</f>
        <v>75</v>
      </c>
    </row>
    <row r="49" spans="5:9" ht="15.6" x14ac:dyDescent="0.3">
      <c r="E49" s="14" t="s">
        <v>39</v>
      </c>
      <c r="H49">
        <f>SUMIFS(E2:E25,B2:B25,"&gt;03-02-2013",B2:B25,"&lt;06-02-2013")</f>
        <v>194</v>
      </c>
      <c r="I49">
        <f>SUMIFS(E2:E25,B2:B25,"&gt;03-02-2013",B2:B25,"&lt;06-02-2013")</f>
        <v>194</v>
      </c>
    </row>
    <row r="50" spans="5:9" ht="15.6" x14ac:dyDescent="0.3">
      <c r="E50" s="14"/>
    </row>
    <row r="51" spans="5:9" ht="15.6" x14ac:dyDescent="0.3">
      <c r="E51" s="14"/>
    </row>
    <row r="52" spans="5:9" ht="15.6" x14ac:dyDescent="0.3">
      <c r="E52" s="14" t="s">
        <v>28</v>
      </c>
      <c r="H52">
        <f>SUMIFS(E2:E25,G2:G25,"NY",G2:G25,"Baltimore",G2:G25,"Philadelphia")</f>
        <v>0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abSelected="1" workbookViewId="0">
      <selection activeCell="G10" sqref="G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7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7" x14ac:dyDescent="0.3">
      <c r="A2" s="1" t="s">
        <v>45</v>
      </c>
      <c r="B2" s="1">
        <f>COUNTIF(B16:B241,A2)</f>
        <v>71</v>
      </c>
      <c r="C2" s="1">
        <f>SUMIFS(E16:E241,B16:B241,A2)</f>
        <v>717</v>
      </c>
      <c r="D2" s="1">
        <f>COUNTIFS(D16:D241,"cash",B16:B241,A2)</f>
        <v>42</v>
      </c>
      <c r="E2" s="1">
        <f>COUNTIFS(D16:D241,"credit card",B16:B241,A2)</f>
        <v>29</v>
      </c>
      <c r="F2" s="1">
        <f>SUMIFS(E16:E241,D16:D241,"cash",B16:B241,A2)</f>
        <v>414</v>
      </c>
    </row>
    <row r="3" spans="1:7" x14ac:dyDescent="0.3">
      <c r="A3" s="6" t="s">
        <v>43</v>
      </c>
      <c r="B3" s="1">
        <f t="shared" ref="B3:B5" si="0">COUNTIF(B17:B242,A3)</f>
        <v>46</v>
      </c>
      <c r="C3" s="1">
        <f t="shared" ref="C3:C5" si="1">SUMIFS(E17:E242,B17:B242,A3)</f>
        <v>1934</v>
      </c>
      <c r="D3" s="1">
        <f t="shared" ref="D3:D5" si="2">COUNTIFS(D17:D242,"cash",B17:B242,A3)</f>
        <v>31</v>
      </c>
      <c r="E3" s="1">
        <f t="shared" ref="E3:E5" si="3">COUNTIFS(D17:D242,"credit card",B17:B242,A3)</f>
        <v>15</v>
      </c>
      <c r="F3" s="1">
        <f t="shared" ref="F3:F5" si="4">SUMIFS(E17:E242,D17:D242,"cash",B17:B242,A3)</f>
        <v>1350</v>
      </c>
    </row>
    <row r="4" spans="1:7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7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7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7" x14ac:dyDescent="0.3">
      <c r="A9" s="6" t="s">
        <v>49</v>
      </c>
      <c r="B9" s="1">
        <f>COUNTIFS(C16:C241,"jane")</f>
        <v>25</v>
      </c>
      <c r="C9" s="1">
        <f>SUMIFS(E16:E241,C16:C241,A9)</f>
        <v>688</v>
      </c>
      <c r="D9" s="1">
        <f>COUNTIFS(B16:B241,"shaving",C16:C241,A9)</f>
        <v>7</v>
      </c>
      <c r="E9" s="1">
        <f>COUNTIFS(B16:B241,"kids",C16:C241,A9)</f>
        <v>1</v>
      </c>
      <c r="F9" s="1">
        <f>SUMIFS(E16:E241,C16:C241,A9,B16:B241,"shaving",A16:A241,"&gt;10-05-2013",A16:A241,"&lt;20-05-2013")</f>
        <v>31</v>
      </c>
      <c r="G9">
        <f>SUMIFS(E16:E241,B16:B241,I16,C16:C241,A9,A16:A241,"&gt;10-05-2013")</f>
        <v>0</v>
      </c>
    </row>
    <row r="10" spans="1:7" x14ac:dyDescent="0.3">
      <c r="A10" s="6" t="s">
        <v>50</v>
      </c>
      <c r="B10" s="1">
        <f>COUNTIFS(C16:C241,"martha")</f>
        <v>31</v>
      </c>
      <c r="C10" s="1">
        <f t="shared" ref="C10:C11" si="5">SUMIFS(E17:E242,C17:C242,A10)</f>
        <v>965</v>
      </c>
      <c r="D10" s="1">
        <f t="shared" ref="D10:D11" si="6">COUNTIFS(B17:B242,"shaving",C17:C242,A10)</f>
        <v>8</v>
      </c>
      <c r="E10" s="1">
        <f t="shared" ref="E10:E11" si="7">COUNTIFS(B17:B242,"kids",C17:C242,A10)</f>
        <v>1</v>
      </c>
      <c r="F10" s="1">
        <f t="shared" ref="F10:F11" si="8">SUMIFS(E17:E242,C17:C242,A10,B17:B242,"shaving",A17:A242,"&gt;10-05-2013",A17:A242,"&lt;20-05-2013")</f>
        <v>24</v>
      </c>
      <c r="G10">
        <f>SUMIFS(E16:E241,C16:C241,A10,B16:B241,"shaving")</f>
        <v>96</v>
      </c>
    </row>
    <row r="11" spans="1:7" x14ac:dyDescent="0.3">
      <c r="A11" s="6" t="s">
        <v>52</v>
      </c>
      <c r="B11" s="1">
        <f>COUNTIFS(C17:C242,"martha")</f>
        <v>31</v>
      </c>
      <c r="C11" s="1">
        <f t="shared" si="5"/>
        <v>701</v>
      </c>
      <c r="D11" s="1">
        <f t="shared" si="6"/>
        <v>5</v>
      </c>
      <c r="E11" s="1">
        <f t="shared" si="7"/>
        <v>1</v>
      </c>
      <c r="F11" s="1">
        <f>SUMIFS(E18:E243,C18:C243,A11,B18:B243,"shaving",A18:A243,"&gt;=10-05-2013",A18:A243,"&lt;=20-05-2013")</f>
        <v>38</v>
      </c>
    </row>
    <row r="12" spans="1:7" x14ac:dyDescent="0.3">
      <c r="B12" s="13"/>
    </row>
    <row r="13" spans="1:7" x14ac:dyDescent="0.3">
      <c r="B13" s="13"/>
    </row>
    <row r="14" spans="1:7" x14ac:dyDescent="0.3">
      <c r="A14" s="22" t="s">
        <v>61</v>
      </c>
      <c r="B14" s="22"/>
      <c r="C14" s="22"/>
      <c r="D14" s="22"/>
      <c r="E14" s="22"/>
    </row>
    <row r="15" spans="1:7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7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7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7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7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  <c r="G19">
        <f>COUNTIFS(B16:B241,A2,D16:D241,"credit card")</f>
        <v>29</v>
      </c>
    </row>
    <row r="20" spans="1:7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7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7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7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7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7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7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7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7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7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7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7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7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Abhishek Harde</cp:lastModifiedBy>
  <dcterms:created xsi:type="dcterms:W3CDTF">2013-06-05T17:23:06Z</dcterms:created>
  <dcterms:modified xsi:type="dcterms:W3CDTF">2023-08-24T06:19:42Z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