
<file path=[Content_Types].xml><?xml version="1.0" encoding="utf-8"?>
<Types xmlns="http://schemas.openxmlformats.org/package/2006/content-types">
  <Default Extension="emf" ContentType="image/x-emf"/>
  <Default Extension="jp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pivotTables/pivotTable5.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pivotTables/pivotTable6.xml" ContentType="application/vnd.openxmlformats-officedocument.spreadsheetml.pivotTable+xml"/>
  <Override PartName="/xl/tables/table3.xml" ContentType="application/vnd.openxmlformats-officedocument.spreadsheetml.table+xml"/>
  <Override PartName="/xl/tables/table4.xml" ContentType="application/vnd.openxmlformats-officedocument.spreadsheetml.table+xml"/>
  <Override PartName="/xl/drawings/drawing3.xml" ContentType="application/vnd.openxmlformats-officedocument.drawing+xml"/>
  <Override PartName="/xl/drawings/drawing4.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mc:AlternateContent xmlns:mc="http://schemas.openxmlformats.org/markup-compatibility/2006">
    <mc:Choice Requires="x15">
      <x15ac:absPath xmlns:x15ac="http://schemas.microsoft.com/office/spreadsheetml/2010/11/ac" url="E:\Data Analytics\Excel\Module 6\"/>
    </mc:Choice>
  </mc:AlternateContent>
  <xr:revisionPtr revIDLastSave="0" documentId="13_ncr:1_{866BAC29-FDCA-44BF-9963-123892FEEE99}" xr6:coauthVersionLast="47" xr6:coauthVersionMax="47" xr10:uidLastSave="{00000000-0000-0000-0000-000000000000}"/>
  <bookViews>
    <workbookView xWindow="-108" yWindow="-108" windowWidth="23256" windowHeight="12456" activeTab="6" xr2:uid="{00000000-000D-0000-FFFF-FFFF00000000}"/>
  </bookViews>
  <sheets>
    <sheet name="Calculations" sheetId="4" r:id="rId1"/>
    <sheet name="Data" sheetId="1" r:id="rId2"/>
    <sheet name="Sheet6" sheetId="7" r:id="rId3"/>
    <sheet name="Sheet7" sheetId="8" r:id="rId4"/>
    <sheet name="Settings" sheetId="2" r:id="rId5"/>
    <sheet name="Pictures" sheetId="5" r:id="rId6"/>
    <sheet name="Dashboard" sheetId="6" r:id="rId7"/>
  </sheets>
  <externalReferences>
    <externalReference r:id="rId8"/>
  </externalReferences>
  <definedNames>
    <definedName name="Andria_Kimpton">Pictures!$B$8</definedName>
    <definedName name="Barr_Faughny">Pictures!$B$12</definedName>
    <definedName name="Beverie_Moffet">Pictures!$B$20</definedName>
    <definedName name="Brien_Boise">Pictures!$B$14</definedName>
    <definedName name="Ches_Bonnell">Pictures!$B$7</definedName>
    <definedName name="Curtice_Advani">Pictures!$B$5</definedName>
    <definedName name="Dennison_Crosswaite">Pictures!$B$2</definedName>
    <definedName name="Dotty_Strutley">Pictures!$B$17</definedName>
    <definedName name="forecast.trend">Calculations!$D$67</definedName>
    <definedName name="Gigi_Bohling">Pictures!$B$4</definedName>
    <definedName name="Gunar_Cockshoot">Pictures!$B$3</definedName>
    <definedName name="Husein_Augar">Pictures!$B$15</definedName>
    <definedName name="Jan_Morforth">Pictures!$B$9</definedName>
    <definedName name="Jehu_Rudeforth">Pictures!$B$23</definedName>
    <definedName name="Kaine_Padly">Pictures!$B$6</definedName>
    <definedName name="Karlen_McCaffrey">Pictures!$B$16</definedName>
    <definedName name="Kelci_Walkden">Pictures!$B$10</definedName>
    <definedName name="Madelene_Upcott">Pictures!$B$11</definedName>
    <definedName name="Mallorie_Waber">Pictures!$B$22</definedName>
    <definedName name="Marney_O_Breen">Pictures!$B$18</definedName>
    <definedName name="Oby_Sorrel">Pictures!$B$21</definedName>
    <definedName name="pic.1">MATCH(Dashboard!XFA1048575,Pictures!XET1048571:XEU17,0)</definedName>
    <definedName name="Rafaelita_Blaksland">Pictures!$B$19</definedName>
    <definedName name="report.month">Settings!$B$1</definedName>
    <definedName name="selected.measure">Calculations!$C$63</definedName>
    <definedName name="selected.measure.format">Calculations!$D$69</definedName>
    <definedName name="Slicer_Option">#N/A</definedName>
    <definedName name="sp.names">Pictures!$C$2:$C$24</definedName>
    <definedName name="sp.pic.1">INDEX(sp.pics,Calculations!$AS$32)</definedName>
    <definedName name="sp.pic.2">INDEX(sp.pics,Calculations!$AS$33)</definedName>
    <definedName name="sp.pic.3">INDEX(sp.pics,Calculations!$AS$34)</definedName>
    <definedName name="sp.pic.4">INDEX(sp.pics,Calculations!$AS$35)</definedName>
    <definedName name="sp.pic.5">INDEX(sp.pics,Calculations!$AS$36)</definedName>
    <definedName name="sp.pics">[1]Pictures!$B$4:$B$23</definedName>
    <definedName name="Van_Tuxwell">Pictures!$B$24</definedName>
    <definedName name="Wilone_O_Kielt">Pictures!$B$13</definedName>
  </definedNames>
  <calcPr calcId="191029"/>
  <pivotCaches>
    <pivotCache cacheId="22" r:id="rId9"/>
    <pivotCache cacheId="21" r:id="rId10"/>
  </pivotCaches>
  <extLst>
    <ext xmlns:x14="http://schemas.microsoft.com/office/spreadsheetml/2009/9/main" uri="{BBE1A952-AA13-448e-AADC-164F8A28A991}">
      <x14:slicerCaches>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28" i="6" l="1"/>
  <c r="M29" i="6"/>
  <c r="M27" i="6"/>
  <c r="M23" i="6"/>
  <c r="M24" i="6"/>
  <c r="M22" i="6"/>
  <c r="L27" i="6"/>
  <c r="L22" i="6"/>
  <c r="M21" i="6"/>
  <c r="N21" i="6"/>
  <c r="O21" i="6"/>
  <c r="P21" i="6"/>
  <c r="L21" i="6"/>
  <c r="J25" i="8"/>
  <c r="J26" i="8"/>
  <c r="J24" i="8"/>
  <c r="J21" i="8"/>
  <c r="J22" i="8"/>
  <c r="J20" i="8"/>
  <c r="L19" i="8"/>
  <c r="M19" i="8"/>
  <c r="K19" i="8"/>
  <c r="I25" i="8"/>
  <c r="I26" i="8"/>
  <c r="I24" i="8"/>
  <c r="I21" i="8"/>
  <c r="I22" i="8"/>
  <c r="I20" i="8"/>
  <c r="H19" i="8"/>
  <c r="M11" i="8"/>
  <c r="M12" i="8"/>
  <c r="M13" i="8"/>
  <c r="M14" i="8"/>
  <c r="M15" i="8"/>
  <c r="M16" i="8"/>
  <c r="L12" i="8"/>
  <c r="L13" i="8"/>
  <c r="L14" i="8"/>
  <c r="L15" i="8"/>
  <c r="L16" i="8"/>
  <c r="L11" i="8"/>
  <c r="K12" i="8"/>
  <c r="K13" i="8"/>
  <c r="K14" i="8"/>
  <c r="K15" i="8"/>
  <c r="K16" i="8"/>
  <c r="K11" i="8"/>
  <c r="J12" i="8"/>
  <c r="J13" i="8"/>
  <c r="J14" i="8"/>
  <c r="J15" i="8"/>
  <c r="J16" i="8"/>
  <c r="J11" i="8"/>
  <c r="I12" i="8"/>
  <c r="I13" i="8"/>
  <c r="I14" i="8"/>
  <c r="I15" i="8"/>
  <c r="I16" i="8"/>
  <c r="I11" i="8"/>
  <c r="M6" i="8"/>
  <c r="M7" i="8"/>
  <c r="M8" i="8"/>
  <c r="M9" i="8"/>
  <c r="M10" i="8"/>
  <c r="M5" i="8"/>
  <c r="L6" i="8"/>
  <c r="L7" i="8"/>
  <c r="L8" i="8"/>
  <c r="L9" i="8"/>
  <c r="L10" i="8"/>
  <c r="L5" i="8"/>
  <c r="K8" i="8"/>
  <c r="K7" i="8"/>
  <c r="K6" i="8"/>
  <c r="K9" i="8"/>
  <c r="K10" i="8"/>
  <c r="K5" i="8"/>
  <c r="J6" i="8"/>
  <c r="J7" i="8"/>
  <c r="J8" i="8"/>
  <c r="J9" i="8"/>
  <c r="J10" i="8"/>
  <c r="J5" i="8"/>
  <c r="J4" i="8"/>
  <c r="K4" i="8"/>
  <c r="L4" i="8"/>
  <c r="M4" i="8"/>
  <c r="I4" i="8"/>
  <c r="I8" i="8"/>
  <c r="I9" i="8"/>
  <c r="I10" i="8"/>
  <c r="I6" i="8"/>
  <c r="I7" i="8"/>
  <c r="I5" i="8"/>
  <c r="T62" i="4"/>
  <c r="R62" i="4"/>
  <c r="S62" i="4"/>
  <c r="Q62" i="4"/>
  <c r="C63" i="4"/>
  <c r="B63" i="4" s="1"/>
  <c r="N62" i="4"/>
  <c r="O62" i="4"/>
  <c r="P62" i="4"/>
  <c r="K62" i="4"/>
  <c r="L62" i="4"/>
  <c r="M62" i="4"/>
  <c r="E62" i="4"/>
  <c r="F62" i="4"/>
  <c r="G62" i="4"/>
  <c r="H62" i="4"/>
  <c r="I62" i="4"/>
  <c r="J62" i="4"/>
  <c r="D62" i="4"/>
  <c r="B6" i="6"/>
  <c r="AO29" i="4"/>
  <c r="AQ36" i="4" s="1"/>
  <c r="I28" i="6" s="1"/>
  <c r="E28" i="6"/>
  <c r="F26" i="6"/>
  <c r="E26" i="6"/>
  <c r="C27" i="6"/>
  <c r="C26" i="6"/>
  <c r="L27" i="4"/>
  <c r="L29" i="4"/>
  <c r="E22" i="6"/>
  <c r="F21" i="6"/>
  <c r="E21" i="6"/>
  <c r="C22" i="6"/>
  <c r="C21" i="6"/>
  <c r="E17" i="6"/>
  <c r="F16" i="6"/>
  <c r="E16" i="6"/>
  <c r="C17" i="6"/>
  <c r="C16" i="6"/>
  <c r="F11" i="6"/>
  <c r="E11" i="6"/>
  <c r="C12" i="6"/>
  <c r="C6" i="6"/>
  <c r="C7" i="6"/>
  <c r="C11" i="6"/>
  <c r="E8" i="6"/>
  <c r="E7" i="6"/>
  <c r="F6" i="6"/>
  <c r="E6" i="6"/>
  <c r="L22" i="4"/>
  <c r="L23" i="4"/>
  <c r="L24" i="4"/>
  <c r="L25" i="4"/>
  <c r="L26" i="4"/>
  <c r="L28" i="4"/>
  <c r="B7" i="6"/>
  <c r="C5" i="6"/>
  <c r="I29" i="4"/>
  <c r="I28" i="4"/>
  <c r="I27" i="4"/>
  <c r="I25" i="4"/>
  <c r="E18" i="6" s="1"/>
  <c r="I23" i="4"/>
  <c r="G29" i="4"/>
  <c r="G28" i="4"/>
  <c r="G26" i="4"/>
  <c r="G23" i="4"/>
  <c r="H29" i="4"/>
  <c r="H28" i="4"/>
  <c r="H24" i="4"/>
  <c r="I24" i="4" s="1"/>
  <c r="E13" i="6" s="1"/>
  <c r="H25" i="4"/>
  <c r="H26" i="4"/>
  <c r="I26" i="4" s="1"/>
  <c r="E23" i="6" s="1"/>
  <c r="F27" i="4"/>
  <c r="G27" i="4" s="1"/>
  <c r="E27" i="6" s="1"/>
  <c r="H23" i="4"/>
  <c r="F29" i="4"/>
  <c r="F28" i="4"/>
  <c r="F24" i="4"/>
  <c r="G24" i="4" s="1"/>
  <c r="E12" i="6" s="1"/>
  <c r="F25" i="4"/>
  <c r="G25" i="4" s="1"/>
  <c r="F26" i="4"/>
  <c r="H27" i="4"/>
  <c r="F23" i="4"/>
  <c r="E24" i="4"/>
  <c r="E25" i="4"/>
  <c r="E26" i="4"/>
  <c r="E27" i="4"/>
  <c r="E28" i="4"/>
  <c r="E29" i="4"/>
  <c r="E23" i="4"/>
  <c r="D29" i="4"/>
  <c r="C24" i="4"/>
  <c r="C23" i="4"/>
  <c r="C13" i="4"/>
  <c r="C18" i="4" s="1"/>
  <c r="C19" i="4" s="1"/>
  <c r="D13" i="4"/>
  <c r="D18" i="4" s="1"/>
  <c r="D19" i="4" s="1"/>
  <c r="E13" i="4"/>
  <c r="F13" i="4"/>
  <c r="G13" i="4"/>
  <c r="H13" i="4"/>
  <c r="I13" i="4"/>
  <c r="J13" i="4"/>
  <c r="K13" i="4"/>
  <c r="K18" i="4" s="1"/>
  <c r="K19" i="4" s="1"/>
  <c r="L13" i="4"/>
  <c r="L18" i="4" s="1"/>
  <c r="L19" i="4" s="1"/>
  <c r="M13" i="4"/>
  <c r="N13" i="4"/>
  <c r="B23" i="4" s="1"/>
  <c r="D23" i="4" s="1"/>
  <c r="C14" i="4"/>
  <c r="D14" i="4"/>
  <c r="E14" i="4"/>
  <c r="F14" i="4"/>
  <c r="G14" i="4"/>
  <c r="H14" i="4"/>
  <c r="I14" i="4"/>
  <c r="J14" i="4"/>
  <c r="K14" i="4"/>
  <c r="L14" i="4"/>
  <c r="M14" i="4"/>
  <c r="N14" i="4"/>
  <c r="B24" i="4" s="1"/>
  <c r="D24" i="4" s="1"/>
  <c r="C15" i="4"/>
  <c r="D15" i="4"/>
  <c r="E15" i="4"/>
  <c r="F15" i="4"/>
  <c r="G15" i="4"/>
  <c r="H15" i="4"/>
  <c r="I15" i="4"/>
  <c r="J15" i="4"/>
  <c r="K15" i="4"/>
  <c r="L15" i="4"/>
  <c r="M15" i="4"/>
  <c r="N15" i="4"/>
  <c r="C16" i="4"/>
  <c r="D16" i="4"/>
  <c r="E16" i="4"/>
  <c r="F16" i="4"/>
  <c r="G16" i="4"/>
  <c r="H16" i="4"/>
  <c r="I16" i="4"/>
  <c r="J16" i="4"/>
  <c r="K16" i="4"/>
  <c r="L16" i="4"/>
  <c r="M16" i="4"/>
  <c r="N16" i="4"/>
  <c r="B26" i="4" s="1"/>
  <c r="C17" i="4"/>
  <c r="D17" i="4"/>
  <c r="E17" i="4"/>
  <c r="F17" i="4"/>
  <c r="G17" i="4"/>
  <c r="H17" i="4"/>
  <c r="I17" i="4"/>
  <c r="J17" i="4"/>
  <c r="K17" i="4"/>
  <c r="L17" i="4"/>
  <c r="M17" i="4"/>
  <c r="N17" i="4"/>
  <c r="B27" i="4" s="1"/>
  <c r="E18" i="4"/>
  <c r="E19" i="4" s="1"/>
  <c r="F18" i="4"/>
  <c r="F19" i="4" s="1"/>
  <c r="M18" i="4"/>
  <c r="M19" i="4" s="1"/>
  <c r="N18" i="4"/>
  <c r="N19" i="4" s="1"/>
  <c r="B29" i="4" s="1"/>
  <c r="B14" i="4"/>
  <c r="B15" i="4"/>
  <c r="C25" i="4" s="1"/>
  <c r="B16" i="4"/>
  <c r="C26" i="4" s="1"/>
  <c r="B17" i="4"/>
  <c r="C27" i="4" s="1"/>
  <c r="B13" i="4"/>
  <c r="B18" i="4" s="1"/>
  <c r="B25" i="4"/>
  <c r="D25" i="4" s="1"/>
  <c r="A29" i="4"/>
  <c r="A28" i="4"/>
  <c r="A27" i="4"/>
  <c r="A26" i="4"/>
  <c r="A25" i="4"/>
  <c r="A24" i="4"/>
  <c r="A23" i="4"/>
  <c r="J2" i="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I2"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H2" i="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A6" i="2"/>
  <c r="A7" i="2"/>
  <c r="A8" i="2"/>
  <c r="A9" i="2" s="1"/>
  <c r="A10" i="2" s="1"/>
  <c r="A11" i="2" s="1"/>
  <c r="A12" i="2" s="1"/>
  <c r="A13" i="2" s="1"/>
  <c r="A14" i="2" s="1"/>
  <c r="A15" i="2" s="1"/>
  <c r="A16" i="2" s="1"/>
  <c r="A17" i="2" s="1"/>
  <c r="A5" i="2"/>
  <c r="B41" i="1"/>
  <c r="B61" i="1" s="1"/>
  <c r="B40" i="1"/>
  <c r="B39" i="1"/>
  <c r="B59" i="1" s="1"/>
  <c r="B38" i="1"/>
  <c r="B37" i="1"/>
  <c r="B57" i="1" s="1"/>
  <c r="B36" i="1"/>
  <c r="B35" i="1"/>
  <c r="B55" i="1" s="1"/>
  <c r="B34" i="1"/>
  <c r="B33" i="1"/>
  <c r="B53" i="1" s="1"/>
  <c r="B32" i="1"/>
  <c r="B31" i="1"/>
  <c r="B51" i="1" s="1"/>
  <c r="B30" i="1"/>
  <c r="B29" i="1"/>
  <c r="B49" i="1" s="1"/>
  <c r="B28" i="1"/>
  <c r="B27" i="1"/>
  <c r="B47" i="1" s="1"/>
  <c r="B26" i="1"/>
  <c r="B25" i="1"/>
  <c r="B45" i="1" s="1"/>
  <c r="B24" i="1"/>
  <c r="B23" i="1"/>
  <c r="B43" i="1" s="1"/>
  <c r="B22" i="1"/>
  <c r="H20" i="8" l="1"/>
  <c r="H21" i="8" s="1"/>
  <c r="D69" i="4"/>
  <c r="G63" i="4"/>
  <c r="K63" i="4"/>
  <c r="J63" i="4"/>
  <c r="N63" i="4"/>
  <c r="M63" i="4"/>
  <c r="D63" i="4"/>
  <c r="P63" i="4"/>
  <c r="P64" i="4" s="1"/>
  <c r="P65" i="4" s="1"/>
  <c r="P66" i="4" s="1"/>
  <c r="H63" i="4"/>
  <c r="F63" i="4"/>
  <c r="E63" i="4"/>
  <c r="L63" i="4"/>
  <c r="I63" i="4"/>
  <c r="O63" i="4"/>
  <c r="AP32" i="4"/>
  <c r="I7" i="6" s="1"/>
  <c r="AQ34" i="4"/>
  <c r="I18" i="6" s="1"/>
  <c r="AP36" i="4"/>
  <c r="AQ33" i="4"/>
  <c r="I13" i="6" s="1"/>
  <c r="AO32" i="4"/>
  <c r="AS32" i="4" s="1"/>
  <c r="AP34" i="4"/>
  <c r="AO33" i="4"/>
  <c r="AQ35" i="4"/>
  <c r="I23" i="6" s="1"/>
  <c r="AP35" i="4"/>
  <c r="I22" i="6" s="1"/>
  <c r="AO36" i="4"/>
  <c r="AP33" i="4"/>
  <c r="I12" i="6" s="1"/>
  <c r="AO35" i="4"/>
  <c r="AQ32" i="4"/>
  <c r="I8" i="6" s="1"/>
  <c r="AO34" i="4"/>
  <c r="C28" i="4"/>
  <c r="B19" i="4"/>
  <c r="C29" i="4" s="1"/>
  <c r="D27" i="4"/>
  <c r="D26" i="4"/>
  <c r="J18" i="4"/>
  <c r="J19" i="4" s="1"/>
  <c r="H18" i="4"/>
  <c r="H19" i="4" s="1"/>
  <c r="I18" i="4"/>
  <c r="I19" i="4" s="1"/>
  <c r="G18" i="4"/>
  <c r="G19" i="4" s="1"/>
  <c r="B28" i="4"/>
  <c r="D28" i="4" s="1"/>
  <c r="B71" i="1"/>
  <c r="B69" i="1"/>
  <c r="B81" i="1"/>
  <c r="B73" i="1"/>
  <c r="B67" i="1"/>
  <c r="B65" i="1"/>
  <c r="B63" i="1"/>
  <c r="B79" i="1"/>
  <c r="B77" i="1"/>
  <c r="B75" i="1"/>
  <c r="B42" i="1"/>
  <c r="B44" i="1"/>
  <c r="B46" i="1"/>
  <c r="B48" i="1"/>
  <c r="B50" i="1"/>
  <c r="B52" i="1"/>
  <c r="B54" i="1"/>
  <c r="B56" i="1"/>
  <c r="B58" i="1"/>
  <c r="B60" i="1"/>
  <c r="Q64" i="4"/>
  <c r="R64" i="4"/>
  <c r="S64" i="4"/>
  <c r="T64" i="4"/>
  <c r="Q65" i="4"/>
  <c r="Q66" i="4"/>
  <c r="R65" i="4"/>
  <c r="R66" i="4"/>
  <c r="S65" i="4"/>
  <c r="S66" i="4"/>
  <c r="T65" i="4"/>
  <c r="T66" i="4"/>
  <c r="K25" i="8" l="1"/>
  <c r="N28" i="6" s="1"/>
  <c r="K21" i="8"/>
  <c r="N23" i="6" s="1"/>
  <c r="K26" i="8"/>
  <c r="N29" i="6" s="1"/>
  <c r="K22" i="8"/>
  <c r="N24" i="6" s="1"/>
  <c r="L26" i="8"/>
  <c r="O29" i="6" s="1"/>
  <c r="M26" i="8"/>
  <c r="P29" i="6" s="1"/>
  <c r="M22" i="8"/>
  <c r="P24" i="6" s="1"/>
  <c r="M24" i="8"/>
  <c r="M20" i="8"/>
  <c r="L24" i="8"/>
  <c r="L20" i="8"/>
  <c r="L25" i="8"/>
  <c r="O28" i="6" s="1"/>
  <c r="L21" i="8"/>
  <c r="O23" i="6" s="1"/>
  <c r="K24" i="8"/>
  <c r="M25" i="8"/>
  <c r="P28" i="6" s="1"/>
  <c r="M21" i="8"/>
  <c r="P23" i="6" s="1"/>
  <c r="K20" i="8"/>
  <c r="L22" i="8"/>
  <c r="O24" i="6" s="1"/>
  <c r="D68" i="4"/>
  <c r="L6" i="6" s="1"/>
  <c r="D67" i="4"/>
  <c r="AS33" i="4"/>
  <c r="I11" i="6"/>
  <c r="AS34" i="4"/>
  <c r="I16" i="6"/>
  <c r="AR34" i="4"/>
  <c r="J17" i="6" s="1"/>
  <c r="I17" i="6"/>
  <c r="AS35" i="4"/>
  <c r="I21" i="6"/>
  <c r="AR36" i="4"/>
  <c r="J27" i="6" s="1"/>
  <c r="I27" i="6"/>
  <c r="AS36" i="4"/>
  <c r="I26" i="6"/>
  <c r="AR32" i="4"/>
  <c r="J7" i="6" s="1"/>
  <c r="I6" i="6"/>
  <c r="AR33" i="4"/>
  <c r="J12" i="6" s="1"/>
  <c r="AR35" i="4"/>
  <c r="J22" i="6" s="1"/>
  <c r="B68" i="1"/>
  <c r="B99" i="1"/>
  <c r="B93" i="1"/>
  <c r="B66" i="1"/>
  <c r="B80" i="1"/>
  <c r="B64" i="1"/>
  <c r="B83" i="1"/>
  <c r="B101" i="1"/>
  <c r="B70" i="1"/>
  <c r="B78" i="1"/>
  <c r="B62" i="1"/>
  <c r="B76" i="1"/>
  <c r="B95" i="1"/>
  <c r="B89" i="1"/>
  <c r="B74" i="1"/>
  <c r="B85" i="1"/>
  <c r="B72" i="1"/>
  <c r="B97" i="1"/>
  <c r="B87" i="1"/>
  <c r="B91" i="1"/>
  <c r="M27" i="8" l="1"/>
  <c r="P30" i="6" s="1"/>
  <c r="P27" i="6"/>
  <c r="K27" i="8"/>
  <c r="N30" i="6" s="1"/>
  <c r="N27" i="6"/>
  <c r="L23" i="8"/>
  <c r="O25" i="6" s="1"/>
  <c r="O22" i="6"/>
  <c r="O27" i="6"/>
  <c r="L27" i="8"/>
  <c r="O30" i="6" s="1"/>
  <c r="N22" i="6"/>
  <c r="K23" i="8"/>
  <c r="N25" i="6" s="1"/>
  <c r="M23" i="8"/>
  <c r="P25" i="6" s="1"/>
  <c r="P22" i="6"/>
  <c r="B92" i="1"/>
  <c r="B90" i="1"/>
  <c r="B111" i="1"/>
  <c r="B105" i="1"/>
  <c r="B96" i="1"/>
  <c r="B121" i="1"/>
  <c r="B86" i="1"/>
  <c r="B107" i="1"/>
  <c r="B94" i="1"/>
  <c r="B82" i="1"/>
  <c r="B103" i="1"/>
  <c r="B113" i="1"/>
  <c r="B115" i="1"/>
  <c r="B117" i="1"/>
  <c r="B109" i="1"/>
  <c r="B98" i="1"/>
  <c r="B84" i="1"/>
  <c r="B119" i="1"/>
  <c r="B100" i="1"/>
  <c r="B88" i="1"/>
  <c r="B108" i="1" l="1"/>
  <c r="B125" i="1"/>
  <c r="B129" i="1"/>
  <c r="B131" i="1"/>
  <c r="B135" i="1"/>
  <c r="B118" i="1"/>
  <c r="B127" i="1"/>
  <c r="B133" i="1"/>
  <c r="B120" i="1"/>
  <c r="B123" i="1"/>
  <c r="B106" i="1"/>
  <c r="B139" i="1"/>
  <c r="B102" i="1"/>
  <c r="B110" i="1"/>
  <c r="B137" i="1"/>
  <c r="B141" i="1"/>
  <c r="B104" i="1"/>
  <c r="B114" i="1"/>
  <c r="B116" i="1"/>
  <c r="B112" i="1"/>
  <c r="B159" i="1" l="1"/>
  <c r="B132" i="1"/>
  <c r="B153" i="1"/>
  <c r="B151" i="1"/>
  <c r="B157" i="1"/>
  <c r="B126" i="1"/>
  <c r="B147" i="1"/>
  <c r="B136" i="1"/>
  <c r="B149" i="1"/>
  <c r="B161" i="1"/>
  <c r="B155" i="1"/>
  <c r="B143" i="1"/>
  <c r="B145" i="1"/>
  <c r="B134" i="1"/>
  <c r="B130" i="1"/>
  <c r="B138" i="1"/>
  <c r="B124" i="1"/>
  <c r="B122" i="1"/>
  <c r="B140" i="1"/>
  <c r="B128" i="1"/>
  <c r="B148" i="1" l="1"/>
  <c r="B156" i="1"/>
  <c r="B160" i="1"/>
  <c r="B150" i="1"/>
  <c r="B175" i="1"/>
  <c r="B167" i="1"/>
  <c r="B173" i="1"/>
  <c r="B171" i="1"/>
  <c r="B154" i="1"/>
  <c r="B152" i="1"/>
  <c r="B158" i="1"/>
  <c r="B163" i="1"/>
  <c r="B142" i="1"/>
  <c r="B181" i="1"/>
  <c r="B146" i="1"/>
  <c r="B144" i="1"/>
  <c r="B165" i="1"/>
  <c r="B169" i="1"/>
  <c r="B177" i="1"/>
  <c r="B179" i="1"/>
  <c r="B191" i="1" l="1"/>
  <c r="B164" i="1"/>
  <c r="B183" i="1"/>
  <c r="B170" i="1"/>
  <c r="B197" i="1"/>
  <c r="B193" i="1"/>
  <c r="B166" i="1"/>
  <c r="B178" i="1"/>
  <c r="B180" i="1"/>
  <c r="B199" i="1"/>
  <c r="B189" i="1"/>
  <c r="B201" i="1"/>
  <c r="B187" i="1"/>
  <c r="B172" i="1"/>
  <c r="B176" i="1"/>
  <c r="B185" i="1"/>
  <c r="B195" i="1"/>
  <c r="B162" i="1"/>
  <c r="B174" i="1"/>
  <c r="B168" i="1"/>
  <c r="B221" i="1" l="1"/>
  <c r="B205" i="1"/>
  <c r="B188" i="1"/>
  <c r="B198" i="1"/>
  <c r="B190" i="1"/>
  <c r="B209" i="1"/>
  <c r="B203" i="1"/>
  <c r="B194" i="1"/>
  <c r="B196" i="1"/>
  <c r="B186" i="1"/>
  <c r="B219" i="1"/>
  <c r="B213" i="1"/>
  <c r="B182" i="1"/>
  <c r="B192" i="1"/>
  <c r="B184" i="1"/>
  <c r="B215" i="1"/>
  <c r="B207" i="1"/>
  <c r="B217" i="1"/>
  <c r="B211" i="1"/>
  <c r="B200" i="1"/>
  <c r="B233" i="1" l="1"/>
  <c r="B220" i="1"/>
  <c r="B218" i="1"/>
  <c r="B225" i="1"/>
  <c r="B212" i="1"/>
  <c r="B206" i="1"/>
  <c r="B214" i="1"/>
  <c r="B231" i="1"/>
  <c r="B223" i="1"/>
  <c r="B204" i="1"/>
  <c r="B208" i="1"/>
  <c r="B237" i="1"/>
  <c r="B229" i="1"/>
  <c r="B241" i="1"/>
  <c r="B235" i="1"/>
  <c r="B239" i="1"/>
  <c r="B227" i="1"/>
  <c r="B202" i="1"/>
  <c r="B216" i="1"/>
  <c r="B210" i="1"/>
  <c r="B257" i="1" l="1"/>
  <c r="B259" i="1"/>
  <c r="B238" i="1"/>
  <c r="B222" i="1"/>
  <c r="B261" i="1"/>
  <c r="B224" i="1"/>
  <c r="B226" i="1"/>
  <c r="B240" i="1"/>
  <c r="B251" i="1"/>
  <c r="B230" i="1"/>
  <c r="B255" i="1"/>
  <c r="B236" i="1"/>
  <c r="B234" i="1"/>
  <c r="B247" i="1"/>
  <c r="B253" i="1"/>
  <c r="B245" i="1"/>
  <c r="B228" i="1"/>
  <c r="B249" i="1"/>
  <c r="B243" i="1"/>
  <c r="B232" i="1"/>
  <c r="B244" i="1" l="1"/>
  <c r="B279" i="1"/>
  <c r="B265" i="1"/>
  <c r="B260" i="1"/>
  <c r="B242" i="1"/>
  <c r="B273" i="1"/>
  <c r="B275" i="1"/>
  <c r="B258" i="1"/>
  <c r="B267" i="1"/>
  <c r="B250" i="1"/>
  <c r="B271" i="1"/>
  <c r="B252" i="1"/>
  <c r="B256" i="1"/>
  <c r="B263" i="1"/>
  <c r="B246" i="1"/>
  <c r="B269" i="1"/>
  <c r="B248" i="1"/>
  <c r="B254" i="1"/>
  <c r="B281" i="1"/>
  <c r="B277" i="1"/>
  <c r="B278" i="1" l="1"/>
  <c r="B295" i="1"/>
  <c r="B272" i="1"/>
  <c r="B266" i="1"/>
  <c r="B291" i="1"/>
  <c r="B283" i="1"/>
  <c r="B270" i="1"/>
  <c r="B293" i="1"/>
  <c r="B299" i="1"/>
  <c r="B297" i="1"/>
  <c r="B280" i="1"/>
  <c r="B285" i="1"/>
  <c r="B289" i="1"/>
  <c r="B301" i="1"/>
  <c r="B274" i="1"/>
  <c r="B268" i="1"/>
  <c r="B276" i="1"/>
  <c r="B287" i="1"/>
  <c r="B262" i="1"/>
  <c r="B264" i="1"/>
  <c r="B288" i="1" l="1"/>
  <c r="B286" i="1"/>
  <c r="B300" i="1"/>
  <c r="B284" i="1"/>
  <c r="B290" i="1"/>
  <c r="B317" i="1"/>
  <c r="B315" i="1"/>
  <c r="B305" i="1"/>
  <c r="B294" i="1"/>
  <c r="B307" i="1"/>
  <c r="B303" i="1"/>
  <c r="B313" i="1"/>
  <c r="B282" i="1"/>
  <c r="B292" i="1"/>
  <c r="B321" i="1"/>
  <c r="B296" i="1"/>
  <c r="B309" i="1"/>
  <c r="B319" i="1"/>
  <c r="B311" i="1"/>
  <c r="B298" i="1"/>
  <c r="B316" i="1" l="1"/>
  <c r="B320" i="1"/>
  <c r="B333" i="1"/>
  <c r="B304" i="1"/>
  <c r="B323" i="1"/>
  <c r="B306" i="1"/>
  <c r="B318" i="1"/>
  <c r="B331" i="1"/>
  <c r="B335" i="1"/>
  <c r="B312" i="1"/>
  <c r="B327" i="1"/>
  <c r="B337" i="1"/>
  <c r="B325" i="1"/>
  <c r="B341" i="1"/>
  <c r="B339" i="1"/>
  <c r="B329" i="1"/>
  <c r="B302" i="1"/>
  <c r="B314" i="1"/>
  <c r="B310" i="1"/>
  <c r="B308" i="1"/>
  <c r="B347" i="1" l="1"/>
  <c r="B357" i="1"/>
  <c r="B334" i="1"/>
  <c r="B332" i="1"/>
  <c r="B326" i="1"/>
  <c r="B340" i="1"/>
  <c r="B349" i="1"/>
  <c r="B324" i="1"/>
  <c r="B359" i="1"/>
  <c r="B338" i="1"/>
  <c r="B361" i="1"/>
  <c r="B328" i="1"/>
  <c r="B351" i="1"/>
  <c r="B330" i="1"/>
  <c r="B353" i="1"/>
  <c r="B322" i="1"/>
  <c r="B345" i="1"/>
  <c r="B355" i="1"/>
  <c r="B343" i="1"/>
  <c r="B336" i="1"/>
  <c r="B348" i="1" l="1"/>
  <c r="B352" i="1"/>
  <c r="B363" i="1"/>
  <c r="B381" i="1"/>
  <c r="B354" i="1"/>
  <c r="B375" i="1"/>
  <c r="B350" i="1"/>
  <c r="B358" i="1"/>
  <c r="B360" i="1"/>
  <c r="B377" i="1"/>
  <c r="B342" i="1"/>
  <c r="B356" i="1"/>
  <c r="B344" i="1"/>
  <c r="B373" i="1"/>
  <c r="B369" i="1"/>
  <c r="B365" i="1"/>
  <c r="B371" i="1"/>
  <c r="B379" i="1"/>
  <c r="B346" i="1"/>
  <c r="B367" i="1"/>
  <c r="B387" i="1" l="1"/>
  <c r="B378" i="1"/>
  <c r="B389" i="1"/>
  <c r="B362" i="1"/>
  <c r="B399" i="1"/>
  <c r="B393" i="1"/>
  <c r="B397" i="1"/>
  <c r="B395" i="1"/>
  <c r="B372" i="1"/>
  <c r="B385" i="1"/>
  <c r="B401" i="1"/>
  <c r="B383" i="1"/>
  <c r="B376" i="1"/>
  <c r="B366" i="1"/>
  <c r="B370" i="1"/>
  <c r="B391" i="1"/>
  <c r="B364" i="1"/>
  <c r="B380" i="1"/>
  <c r="B374" i="1"/>
  <c r="B368" i="1"/>
  <c r="B394" i="1" l="1"/>
  <c r="B388" i="1"/>
  <c r="B398" i="1"/>
  <c r="B390" i="1"/>
  <c r="B400" i="1"/>
  <c r="B386" i="1"/>
  <c r="B382" i="1"/>
  <c r="B384" i="1"/>
  <c r="B396" i="1"/>
  <c r="B392" i="1"/>
</calcChain>
</file>

<file path=xl/sharedStrings.xml><?xml version="1.0" encoding="utf-8"?>
<sst xmlns="http://schemas.openxmlformats.org/spreadsheetml/2006/main" count="693" uniqueCount="111">
  <si>
    <t>Sales Person</t>
  </si>
  <si>
    <t>Month</t>
  </si>
  <si>
    <t>Orders</t>
  </si>
  <si>
    <t>Units</t>
  </si>
  <si>
    <t>Sales</t>
  </si>
  <si>
    <t>Customers</t>
  </si>
  <si>
    <t>Expenses</t>
  </si>
  <si>
    <t>Month Num</t>
  </si>
  <si>
    <t>Manager</t>
  </si>
  <si>
    <t>Office</t>
  </si>
  <si>
    <t>Image</t>
  </si>
  <si>
    <t>Barr Faughny</t>
  </si>
  <si>
    <t>Andria Kimpton</t>
  </si>
  <si>
    <t>Van Tuxwell</t>
  </si>
  <si>
    <t>Seattle</t>
  </si>
  <si>
    <t>https://files.chandoo.org/pbix/img/men-7.jpg</t>
  </si>
  <si>
    <t>Dennison Crosswaite</t>
  </si>
  <si>
    <t>https://files.chandoo.org/pbix/img/women-1.jpg</t>
  </si>
  <si>
    <t>Gunar Cockshoot</t>
  </si>
  <si>
    <t>Beverie Moffet</t>
  </si>
  <si>
    <t>Jehu Rudeforth</t>
  </si>
  <si>
    <t>https://files.chandoo.org/pbix/img/women-9.jpg</t>
  </si>
  <si>
    <t>Wilone O'Kielt</t>
  </si>
  <si>
    <t>Brien Boise</t>
  </si>
  <si>
    <t>https://files.chandoo.org/pbix/img/women-3.jpg</t>
  </si>
  <si>
    <t>Gigi Bohling</t>
  </si>
  <si>
    <t>Ches Bonnell</t>
  </si>
  <si>
    <t>Mallorie Waber</t>
  </si>
  <si>
    <t>https://files.chandoo.org/pbix/img/men-6.jpg</t>
  </si>
  <si>
    <t>Curtice Advani</t>
  </si>
  <si>
    <t>https://files.chandoo.org/pbix/img/men-4.jpg</t>
  </si>
  <si>
    <t>Kaine Padly</t>
  </si>
  <si>
    <t>https://files.chandoo.org/pbix/img/men-1.jpg</t>
  </si>
  <si>
    <t>Dotty Strutley</t>
  </si>
  <si>
    <t>https://files.chandoo.org/pbix/img/women-6.jpg</t>
  </si>
  <si>
    <t>https://files.chandoo.org/pbix/img/men-3.jpg</t>
  </si>
  <si>
    <t>https://files.chandoo.org/pbix/img/men-2.jpg</t>
  </si>
  <si>
    <t>Husein Augar</t>
  </si>
  <si>
    <t>https://files.chandoo.org/pbix/img/women-4.jpg</t>
  </si>
  <si>
    <t>Karlen McCaffrey</t>
  </si>
  <si>
    <t>Jan Morforth</t>
  </si>
  <si>
    <t>Sydney</t>
  </si>
  <si>
    <t>https://files.chandoo.org/pbix/img/men-8.jpg</t>
  </si>
  <si>
    <t>https://files.chandoo.org/pbix/img/men-5.jpg</t>
  </si>
  <si>
    <t>https://files.chandoo.org/pbix/img/women-5.jpg</t>
  </si>
  <si>
    <t>Kelci Walkden</t>
  </si>
  <si>
    <t>https://files.chandoo.org/pbix/img/men-9.jpg</t>
  </si>
  <si>
    <t>Marney O'Breen</t>
  </si>
  <si>
    <t>Madelene Upcott</t>
  </si>
  <si>
    <t>https://files.chandoo.org/pbix/img/men-10.jpg</t>
  </si>
  <si>
    <t>Rafaelita Blaksland</t>
  </si>
  <si>
    <t>https://files.chandoo.org/pbix/img/women-7.jpg</t>
  </si>
  <si>
    <t>Oby Sorrel</t>
  </si>
  <si>
    <t>https://files.chandoo.org/pbix/img/women-10.jpg</t>
  </si>
  <si>
    <t>https://files.chandoo.org/pbix/img/women-8.jpg</t>
  </si>
  <si>
    <t>https://files.chandoo.org/pbix/img/women-2.jpg</t>
  </si>
  <si>
    <t>Report Month</t>
  </si>
  <si>
    <t>Measure options</t>
  </si>
  <si>
    <t>Report months</t>
  </si>
  <si>
    <t>Month num</t>
  </si>
  <si>
    <t>Option</t>
  </si>
  <si>
    <t>Format type</t>
  </si>
  <si>
    <t>currency</t>
  </si>
  <si>
    <t>number</t>
  </si>
  <si>
    <t>Profit</t>
  </si>
  <si>
    <t>Profit %</t>
  </si>
  <si>
    <t>percentage</t>
  </si>
  <si>
    <t>Sum of Sales</t>
  </si>
  <si>
    <t>Sum of Orders</t>
  </si>
  <si>
    <t>Sum of Units</t>
  </si>
  <si>
    <t>Sum of Expenses</t>
  </si>
  <si>
    <t>Row Labels</t>
  </si>
  <si>
    <t>Grand Total</t>
  </si>
  <si>
    <t>(Multiple Items)</t>
  </si>
  <si>
    <t>Column Labels</t>
  </si>
  <si>
    <t>Values</t>
  </si>
  <si>
    <t>Sum of Customers</t>
  </si>
  <si>
    <t>Summary view</t>
  </si>
  <si>
    <t>This month</t>
  </si>
  <si>
    <t>LYSM</t>
  </si>
  <si>
    <t>YoY %</t>
  </si>
  <si>
    <t>ABS</t>
  </si>
  <si>
    <t>Best</t>
  </si>
  <si>
    <t>Best Month</t>
  </si>
  <si>
    <t>Worst</t>
  </si>
  <si>
    <t>Worst Month</t>
  </si>
  <si>
    <t>Picture</t>
  </si>
  <si>
    <t>Person</t>
  </si>
  <si>
    <t>Type</t>
  </si>
  <si>
    <t>Name</t>
  </si>
  <si>
    <t>YoY</t>
  </si>
  <si>
    <t>Person number</t>
  </si>
  <si>
    <t>Top</t>
  </si>
  <si>
    <r>
      <rPr>
        <b/>
        <sz val="24"/>
        <color theme="1"/>
        <rFont val="Segoe UI Black"/>
        <family val="2"/>
      </rPr>
      <t>Sales Performance</t>
    </r>
    <r>
      <rPr>
        <sz val="24"/>
        <color theme="1"/>
        <rFont val="Calibri"/>
        <family val="2"/>
        <scheme val="minor"/>
      </rPr>
      <t xml:space="preserve"> </t>
    </r>
    <r>
      <rPr>
        <sz val="24"/>
        <color theme="1"/>
        <rFont val="Segoe UI Light"/>
        <family val="2"/>
      </rPr>
      <t>Dashboard</t>
    </r>
  </si>
  <si>
    <t>Sales Persons</t>
  </si>
  <si>
    <r>
      <rPr>
        <sz val="14"/>
        <color rgb="FF0070C0"/>
        <rFont val="Segoe UI Black"/>
        <family val="2"/>
      </rPr>
      <t>Overall</t>
    </r>
    <r>
      <rPr>
        <sz val="14"/>
        <color rgb="FF0070C0"/>
        <rFont val="Calibri Light"/>
        <family val="2"/>
        <scheme val="major"/>
      </rPr>
      <t xml:space="preserve"> </t>
    </r>
    <r>
      <rPr>
        <sz val="14"/>
        <color rgb="FF0070C0"/>
        <rFont val="Segoe UI Light"/>
        <family val="2"/>
      </rPr>
      <t>Performance</t>
    </r>
  </si>
  <si>
    <r>
      <rPr>
        <sz val="14"/>
        <color rgb="FF0070C0"/>
        <rFont val="Segoe UI Black"/>
        <family val="2"/>
      </rPr>
      <t>Forecast</t>
    </r>
    <r>
      <rPr>
        <sz val="14"/>
        <color rgb="FF0070C0"/>
        <rFont val="Calibri Light"/>
        <family val="2"/>
        <scheme val="major"/>
      </rPr>
      <t xml:space="preserve"> </t>
    </r>
    <r>
      <rPr>
        <sz val="14"/>
        <color rgb="FF0070C0"/>
        <rFont val="Segoe UI Light"/>
        <family val="2"/>
      </rPr>
      <t>Next 4 months</t>
    </r>
  </si>
  <si>
    <r>
      <rPr>
        <sz val="12"/>
        <color theme="1" tint="0.499984740745262"/>
        <rFont val="Segoe UI Black"/>
        <family val="2"/>
      </rPr>
      <t>Select</t>
    </r>
    <r>
      <rPr>
        <sz val="12"/>
        <color theme="1" tint="0.499984740745262"/>
        <rFont val="Calibri Light"/>
        <family val="2"/>
        <scheme val="major"/>
      </rPr>
      <t xml:space="preserve"> </t>
    </r>
    <r>
      <rPr>
        <sz val="12"/>
        <color theme="1" tint="0.499984740745262"/>
        <rFont val="Segoe UI Light"/>
        <family val="2"/>
      </rPr>
      <t>measures</t>
    </r>
  </si>
  <si>
    <t>13 month trend</t>
  </si>
  <si>
    <t>Forecast</t>
  </si>
  <si>
    <t>Selected Measures</t>
  </si>
  <si>
    <t>Forecast LB</t>
  </si>
  <si>
    <t>Forecast HB</t>
  </si>
  <si>
    <t>Trend</t>
  </si>
  <si>
    <t>Text</t>
  </si>
  <si>
    <t>measure type</t>
  </si>
  <si>
    <r>
      <rPr>
        <sz val="14"/>
        <color rgb="FF0070C0"/>
        <rFont val="Segoe UI Black"/>
        <family val="2"/>
      </rPr>
      <t>Manager &amp; City</t>
    </r>
    <r>
      <rPr>
        <sz val="14"/>
        <color rgb="FF0070C0"/>
        <rFont val="Calibri"/>
        <family val="2"/>
        <scheme val="minor"/>
      </rPr>
      <t xml:space="preserve"> </t>
    </r>
    <r>
      <rPr>
        <sz val="14"/>
        <color rgb="FF0070C0"/>
        <rFont val="Segoe UI Light"/>
        <family val="2"/>
      </rPr>
      <t>Peformance - Last 3</t>
    </r>
    <r>
      <rPr>
        <sz val="14"/>
        <color rgb="FF0070C0"/>
        <rFont val="Calibri"/>
        <family val="2"/>
        <scheme val="minor"/>
      </rPr>
      <t xml:space="preserve"> </t>
    </r>
    <r>
      <rPr>
        <sz val="14"/>
        <color rgb="FF0070C0"/>
        <rFont val="Segoe UI Light"/>
        <family val="2"/>
      </rPr>
      <t>months</t>
    </r>
  </si>
  <si>
    <t>City</t>
  </si>
  <si>
    <t>Seattle Avg</t>
  </si>
  <si>
    <t>Sydney Avg</t>
  </si>
  <si>
    <t>Average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</si>
</sst>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7" formatCode="[$-409]mmm\-yy;@"/>
    <numFmt numFmtId="168" formatCode="&quot;$&quot;#,##0"/>
    <numFmt numFmtId="169" formatCode="0%;0%;;"/>
  </numFmts>
  <fonts count="27" x14ac:knownFonts="1">
    <font>
      <sz val="11"/>
      <color theme="1"/>
      <name val="Calibri"/>
      <family val="2"/>
      <scheme val="minor"/>
    </font>
    <font>
      <sz val="11"/>
      <color theme="1"/>
      <name val="Calibri"/>
      <family val="2"/>
      <scheme val="minor"/>
    </font>
    <font>
      <sz val="24"/>
      <color theme="1"/>
      <name val="Calibri"/>
      <family val="2"/>
      <scheme val="minor"/>
    </font>
    <font>
      <sz val="12"/>
      <color theme="1"/>
      <name val="Calibri"/>
      <family val="2"/>
      <scheme val="minor"/>
    </font>
    <font>
      <b/>
      <sz val="24"/>
      <color theme="1"/>
      <name val="Segoe UI Black"/>
      <family val="2"/>
    </font>
    <font>
      <sz val="24"/>
      <color theme="1"/>
      <name val="Segoe UI Light"/>
      <family val="2"/>
    </font>
    <font>
      <sz val="12"/>
      <color theme="1" tint="0.499984740745262"/>
      <name val="Calibri Light"/>
      <family val="2"/>
      <scheme val="major"/>
    </font>
    <font>
      <sz val="14"/>
      <color rgb="FF0070C0"/>
      <name val="Calibri Light"/>
      <family val="2"/>
      <scheme val="major"/>
    </font>
    <font>
      <sz val="14"/>
      <color rgb="FF0070C0"/>
      <name val="Segoe UI Black"/>
      <family val="2"/>
    </font>
    <font>
      <sz val="14"/>
      <color rgb="FF0070C0"/>
      <name val="Segoe UI Light"/>
      <family val="2"/>
    </font>
    <font>
      <sz val="12"/>
      <color theme="1" tint="0.499984740745262"/>
      <name val="Segoe UI Black"/>
      <family val="2"/>
    </font>
    <font>
      <sz val="12"/>
      <color theme="1" tint="0.499984740745262"/>
      <name val="Segoe UI Light"/>
      <family val="2"/>
    </font>
    <font>
      <sz val="8"/>
      <color theme="1" tint="0.499984740745262"/>
      <name val="Calibri"/>
      <family val="2"/>
      <scheme val="minor"/>
    </font>
    <font>
      <sz val="10"/>
      <color theme="1"/>
      <name val="Calibri"/>
      <family val="2"/>
      <scheme val="minor"/>
    </font>
    <font>
      <sz val="8"/>
      <color theme="9" tint="-0.249977111117893"/>
      <name val="Calibri"/>
      <family val="2"/>
      <scheme val="minor"/>
    </font>
    <font>
      <sz val="8"/>
      <color theme="5" tint="-0.249977111117893"/>
      <name val="Calibri"/>
      <family val="2"/>
      <scheme val="minor"/>
    </font>
    <font>
      <sz val="12"/>
      <color theme="1"/>
      <name val="Segoe UI Black"/>
      <family val="2"/>
    </font>
    <font>
      <sz val="11"/>
      <color theme="1" tint="0.499984740745262"/>
      <name val="Segoe UI Light"/>
      <family val="2"/>
    </font>
    <font>
      <sz val="9"/>
      <color theme="1" tint="0.499984740745262"/>
      <name val="Calibri"/>
      <family val="2"/>
      <scheme val="minor"/>
    </font>
    <font>
      <sz val="11"/>
      <color theme="1"/>
      <name val="Segoe UI Light"/>
      <family val="2"/>
    </font>
    <font>
      <sz val="11"/>
      <color theme="1"/>
      <name val="Segoe UI Black"/>
      <family val="2"/>
    </font>
    <font>
      <sz val="9"/>
      <color theme="1" tint="0.499984740745262"/>
      <name val="Segoe UI Light"/>
      <family val="2"/>
    </font>
    <font>
      <sz val="14"/>
      <color rgb="FF0070C0"/>
      <name val="Calibri"/>
      <family val="2"/>
      <scheme val="minor"/>
    </font>
    <font>
      <sz val="9"/>
      <color theme="1"/>
      <name val="Calibri"/>
      <family val="2"/>
      <scheme val="minor"/>
    </font>
    <font>
      <i/>
      <sz val="9"/>
      <color theme="1" tint="0.499984740745262"/>
      <name val="Calibri"/>
      <family val="2"/>
      <scheme val="minor"/>
    </font>
    <font>
      <sz val="9"/>
      <color theme="1"/>
      <name val="Segoe UI Black"/>
      <family val="2"/>
    </font>
    <font>
      <sz val="9"/>
      <color theme="1"/>
      <name val="Segoe UI Light"/>
      <family val="2"/>
    </font>
  </fonts>
  <fills count="7">
    <fill>
      <patternFill patternType="none"/>
    </fill>
    <fill>
      <patternFill patternType="gray125"/>
    </fill>
    <fill>
      <patternFill patternType="solid">
        <fgColor theme="4" tint="0.79998168889431442"/>
        <bgColor indexed="64"/>
      </patternFill>
    </fill>
    <fill>
      <patternFill patternType="solid">
        <fgColor theme="7"/>
        <bgColor indexed="64"/>
      </patternFill>
    </fill>
    <fill>
      <patternFill patternType="solid">
        <fgColor theme="6"/>
        <bgColor indexed="64"/>
      </patternFill>
    </fill>
    <fill>
      <patternFill patternType="solid">
        <fgColor theme="6" tint="0.79998168889431442"/>
        <bgColor indexed="64"/>
      </patternFill>
    </fill>
    <fill>
      <patternFill patternType="solid">
        <fgColor theme="7" tint="0.79998168889431442"/>
        <bgColor indexed="64"/>
      </patternFill>
    </fill>
  </fills>
  <borders count="7">
    <border>
      <left/>
      <right/>
      <top/>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right/>
      <top/>
      <bottom style="thin">
        <color theme="4" tint="0.39997558519241921"/>
      </bottom>
      <diagonal/>
    </border>
    <border>
      <left/>
      <right/>
      <top/>
      <bottom style="dashed">
        <color theme="0" tint="-0.14996795556505021"/>
      </bottom>
      <diagonal/>
    </border>
    <border>
      <left style="dashed">
        <color theme="0" tint="-0.24994659260841701"/>
      </left>
      <right style="dashed">
        <color theme="0" tint="-0.24994659260841701"/>
      </right>
      <top/>
      <bottom/>
      <diagonal/>
    </border>
    <border>
      <left/>
      <right/>
      <top style="thin">
        <color theme="0" tint="-0.24994659260841701"/>
      </top>
      <bottom/>
      <diagonal/>
    </border>
  </borders>
  <cellStyleXfs count="2">
    <xf numFmtId="0" fontId="0" fillId="0" borderId="0"/>
    <xf numFmtId="9" fontId="1" fillId="0" borderId="0" applyFont="0" applyFill="0" applyBorder="0" applyAlignment="0" applyProtection="0"/>
  </cellStyleXfs>
  <cellXfs count="47">
    <xf numFmtId="0" fontId="0" fillId="0" borderId="0" xfId="0"/>
    <xf numFmtId="17" fontId="0" fillId="0" borderId="0" xfId="0" applyNumberFormat="1"/>
    <xf numFmtId="0" fontId="0" fillId="0" borderId="1" xfId="0" applyBorder="1"/>
    <xf numFmtId="17" fontId="0" fillId="2" borderId="2" xfId="0" applyNumberFormat="1" applyFill="1" applyBorder="1"/>
    <xf numFmtId="0" fontId="0" fillId="0" borderId="0" xfId="0" pivotButton="1"/>
    <xf numFmtId="0" fontId="0" fillId="0" borderId="0" xfId="0" applyNumberFormat="1"/>
    <xf numFmtId="0" fontId="0" fillId="0" borderId="0" xfId="0" applyAlignment="1">
      <alignment horizontal="left"/>
    </xf>
    <xf numFmtId="9" fontId="0" fillId="0" borderId="0" xfId="1" applyFont="1"/>
    <xf numFmtId="9" fontId="0" fillId="0" borderId="0" xfId="0" applyNumberFormat="1"/>
    <xf numFmtId="14" fontId="0" fillId="0" borderId="0" xfId="0" applyNumberFormat="1"/>
    <xf numFmtId="17" fontId="0" fillId="0" borderId="3" xfId="0" applyNumberFormat="1" applyFont="1" applyFill="1" applyBorder="1"/>
    <xf numFmtId="0" fontId="0" fillId="3" borderId="0" xfId="0" applyFill="1"/>
    <xf numFmtId="0" fontId="0" fillId="4" borderId="0" xfId="0" applyFill="1"/>
    <xf numFmtId="0" fontId="0" fillId="4" borderId="0" xfId="0" applyFill="1" applyAlignment="1">
      <alignment horizontal="left"/>
    </xf>
    <xf numFmtId="0" fontId="2" fillId="4" borderId="0" xfId="0" applyFont="1" applyFill="1" applyAlignment="1">
      <alignment horizontal="left"/>
    </xf>
    <xf numFmtId="0" fontId="6" fillId="0" borderId="0" xfId="0" applyFont="1"/>
    <xf numFmtId="0" fontId="7" fillId="0" borderId="0" xfId="0" applyFont="1" applyAlignment="1">
      <alignment horizontal="center"/>
    </xf>
    <xf numFmtId="0" fontId="9" fillId="0" borderId="0" xfId="0" applyFont="1" applyAlignment="1">
      <alignment horizontal="center"/>
    </xf>
    <xf numFmtId="0" fontId="8" fillId="0" borderId="4" xfId="0" applyFont="1" applyBorder="1" applyAlignment="1">
      <alignment horizontal="center"/>
    </xf>
    <xf numFmtId="0" fontId="3" fillId="4" borderId="0" xfId="0" applyFont="1" applyFill="1"/>
    <xf numFmtId="167" fontId="12" fillId="0" borderId="0" xfId="0" applyNumberFormat="1" applyFont="1" applyAlignment="1">
      <alignment vertical="center"/>
    </xf>
    <xf numFmtId="0" fontId="0" fillId="5" borderId="0" xfId="0" applyFill="1"/>
    <xf numFmtId="9" fontId="13" fillId="5" borderId="0" xfId="0" applyNumberFormat="1" applyFont="1" applyFill="1" applyAlignment="1">
      <alignment horizontal="center" vertical="center"/>
    </xf>
    <xf numFmtId="9" fontId="12" fillId="5" borderId="0" xfId="1" applyFont="1" applyFill="1" applyAlignment="1">
      <alignment horizontal="center"/>
    </xf>
    <xf numFmtId="167" fontId="14" fillId="5" borderId="0" xfId="0" applyNumberFormat="1" applyFont="1" applyFill="1" applyAlignment="1">
      <alignment horizontal="center" vertical="center"/>
    </xf>
    <xf numFmtId="167" fontId="12" fillId="0" borderId="0" xfId="0" applyNumberFormat="1" applyFont="1" applyAlignment="1">
      <alignment horizontal="right" vertical="center"/>
    </xf>
    <xf numFmtId="167" fontId="15" fillId="5" borderId="0" xfId="0" applyNumberFormat="1" applyFont="1" applyFill="1" applyAlignment="1">
      <alignment horizontal="center" vertical="center"/>
    </xf>
    <xf numFmtId="168" fontId="16" fillId="5" borderId="0" xfId="0" applyNumberFormat="1" applyFont="1" applyFill="1" applyAlignment="1">
      <alignment horizontal="left"/>
    </xf>
    <xf numFmtId="168" fontId="17" fillId="5" borderId="0" xfId="0" applyNumberFormat="1" applyFont="1" applyFill="1" applyAlignment="1">
      <alignment horizontal="left"/>
    </xf>
    <xf numFmtId="167" fontId="15" fillId="5" borderId="0" xfId="0" applyNumberFormat="1" applyFont="1" applyFill="1" applyAlignment="1">
      <alignment vertical="center"/>
    </xf>
    <xf numFmtId="169" fontId="18" fillId="0" borderId="0" xfId="1" applyNumberFormat="1" applyFont="1"/>
    <xf numFmtId="0" fontId="19" fillId="0" borderId="0" xfId="0" applyFont="1"/>
    <xf numFmtId="168" fontId="20" fillId="0" borderId="0" xfId="0" applyNumberFormat="1" applyFont="1" applyAlignment="1">
      <alignment horizontal="left"/>
    </xf>
    <xf numFmtId="168" fontId="21" fillId="0" borderId="0" xfId="0" applyNumberFormat="1" applyFont="1" applyAlignment="1">
      <alignment horizontal="left"/>
    </xf>
    <xf numFmtId="3" fontId="16" fillId="5" borderId="0" xfId="0" applyNumberFormat="1" applyFont="1" applyFill="1" applyAlignment="1">
      <alignment horizontal="left"/>
    </xf>
    <xf numFmtId="3" fontId="17" fillId="5" borderId="0" xfId="0" applyNumberFormat="1" applyFont="1" applyFill="1" applyAlignment="1">
      <alignment horizontal="left"/>
    </xf>
    <xf numFmtId="0" fontId="0" fillId="0" borderId="0" xfId="0" applyAlignment="1">
      <alignment horizontal="center"/>
    </xf>
    <xf numFmtId="0" fontId="22" fillId="0" borderId="0" xfId="0" applyFont="1" applyAlignment="1">
      <alignment horizontal="center" vertical="center"/>
    </xf>
    <xf numFmtId="0" fontId="0" fillId="6" borderId="5" xfId="0" applyFill="1" applyBorder="1"/>
    <xf numFmtId="167" fontId="18" fillId="0" borderId="0" xfId="0" applyNumberFormat="1" applyFont="1" applyAlignment="1">
      <alignment horizontal="center" vertical="center"/>
    </xf>
    <xf numFmtId="168" fontId="23" fillId="0" borderId="5" xfId="0" applyNumberFormat="1" applyFont="1" applyBorder="1"/>
    <xf numFmtId="0" fontId="23" fillId="0" borderId="0" xfId="0" applyFont="1"/>
    <xf numFmtId="0" fontId="23" fillId="0" borderId="6" xfId="0" applyFont="1" applyBorder="1"/>
    <xf numFmtId="167" fontId="24" fillId="0" borderId="6" xfId="0" applyNumberFormat="1" applyFont="1" applyBorder="1" applyAlignment="1">
      <alignment horizontal="center" vertical="center"/>
    </xf>
    <xf numFmtId="168" fontId="23" fillId="0" borderId="0" xfId="0" applyNumberFormat="1" applyFont="1"/>
    <xf numFmtId="0" fontId="25" fillId="0" borderId="0" xfId="0" applyFont="1"/>
    <xf numFmtId="0" fontId="26" fillId="0" borderId="0" xfId="0" applyFont="1" applyAlignment="1">
      <alignment horizontal="center"/>
    </xf>
  </cellXfs>
  <cellStyles count="2">
    <cellStyle name="Normal" xfId="0" builtinId="0"/>
    <cellStyle name="Percent" xfId="1" builtinId="5"/>
  </cellStyles>
  <dxfs count="15">
    <dxf>
      <numFmt numFmtId="3" formatCode="#,##0"/>
    </dxf>
    <dxf>
      <numFmt numFmtId="13" formatCode="0%"/>
    </dxf>
    <dxf>
      <fill>
        <patternFill>
          <bgColor theme="9"/>
        </patternFill>
      </fill>
    </dxf>
    <dxf>
      <fill>
        <patternFill>
          <bgColor theme="7"/>
        </patternFill>
      </fill>
    </dxf>
    <dxf>
      <numFmt numFmtId="3" formatCode="#,##0"/>
    </dxf>
    <dxf>
      <numFmt numFmtId="13" formatCode="0%"/>
    </dxf>
    <dxf>
      <numFmt numFmtId="3" formatCode="#,##0"/>
    </dxf>
    <dxf>
      <numFmt numFmtId="13" formatCode="0%"/>
    </dxf>
    <dxf>
      <fill>
        <patternFill>
          <bgColor theme="9"/>
        </patternFill>
      </fill>
    </dxf>
    <dxf>
      <fill>
        <patternFill>
          <bgColor theme="7"/>
        </patternFill>
      </fill>
    </dxf>
    <dxf>
      <numFmt numFmtId="0" formatCode="General"/>
    </dxf>
    <dxf>
      <numFmt numFmtId="0" formatCode="General"/>
    </dxf>
    <dxf>
      <numFmt numFmtId="0" formatCode="General"/>
    </dxf>
    <dxf>
      <numFmt numFmtId="22" formatCode="mmm/yy"/>
    </dxf>
    <dxf>
      <numFmt numFmtId="164" formatCode="mmm\-yy"/>
    </dxf>
  </dxfs>
  <tableStyles count="0" defaultTableStyle="TableStyleMedium2" defaultPivotStyle="PivotStyleLight16"/>
  <colors>
    <mruColors>
      <color rgb="FFFFFFFF"/>
      <color rgb="FFFFADA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pivotCacheDefinition" Target="pivotCache/pivotCacheDefinition2.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Calculations!$C$63</c:f>
              <c:strCache>
                <c:ptCount val="1"/>
                <c:pt idx="0">
                  <c:v>Customers</c:v>
                </c:pt>
              </c:strCache>
            </c:strRef>
          </c:tx>
          <c:spPr>
            <a:ln w="28575" cap="rnd">
              <a:solidFill>
                <a:schemeClr val="accent1"/>
              </a:solidFill>
              <a:round/>
            </a:ln>
            <a:effectLst/>
          </c:spPr>
          <c:marker>
            <c:symbol val="none"/>
          </c:marker>
          <c:cat>
            <c:numRef>
              <c:f>Calculations!$D$62:$T$62</c:f>
              <c:numCache>
                <c:formatCode>mmm\-yy</c:formatCode>
                <c:ptCount val="17"/>
                <c:pt idx="0">
                  <c:v>42948</c:v>
                </c:pt>
                <c:pt idx="1">
                  <c:v>42979</c:v>
                </c:pt>
                <c:pt idx="2">
                  <c:v>43009</c:v>
                </c:pt>
                <c:pt idx="3">
                  <c:v>43040</c:v>
                </c:pt>
                <c:pt idx="4">
                  <c:v>43070</c:v>
                </c:pt>
                <c:pt idx="5">
                  <c:v>43101</c:v>
                </c:pt>
                <c:pt idx="6">
                  <c:v>43132</c:v>
                </c:pt>
                <c:pt idx="7">
                  <c:v>43160</c:v>
                </c:pt>
                <c:pt idx="8">
                  <c:v>43191</c:v>
                </c:pt>
                <c:pt idx="9">
                  <c:v>43221</c:v>
                </c:pt>
                <c:pt idx="10">
                  <c:v>43252</c:v>
                </c:pt>
                <c:pt idx="11">
                  <c:v>43282</c:v>
                </c:pt>
                <c:pt idx="12">
                  <c:v>43313</c:v>
                </c:pt>
                <c:pt idx="13">
                  <c:v>43344</c:v>
                </c:pt>
                <c:pt idx="14">
                  <c:v>43374</c:v>
                </c:pt>
                <c:pt idx="15">
                  <c:v>43405</c:v>
                </c:pt>
                <c:pt idx="16">
                  <c:v>43435</c:v>
                </c:pt>
              </c:numCache>
            </c:numRef>
          </c:cat>
          <c:val>
            <c:numRef>
              <c:f>Calculations!$D$63:$T$63</c:f>
              <c:numCache>
                <c:formatCode>General</c:formatCode>
                <c:ptCount val="17"/>
                <c:pt idx="0">
                  <c:v>5859</c:v>
                </c:pt>
                <c:pt idx="1">
                  <c:v>6434</c:v>
                </c:pt>
                <c:pt idx="2">
                  <c:v>6162</c:v>
                </c:pt>
                <c:pt idx="3">
                  <c:v>6569</c:v>
                </c:pt>
                <c:pt idx="4">
                  <c:v>5853</c:v>
                </c:pt>
                <c:pt idx="5">
                  <c:v>6459</c:v>
                </c:pt>
                <c:pt idx="6">
                  <c:v>6406</c:v>
                </c:pt>
                <c:pt idx="7">
                  <c:v>5297</c:v>
                </c:pt>
                <c:pt idx="8">
                  <c:v>5872</c:v>
                </c:pt>
                <c:pt idx="9">
                  <c:v>6158</c:v>
                </c:pt>
                <c:pt idx="10">
                  <c:v>5745</c:v>
                </c:pt>
                <c:pt idx="11">
                  <c:v>6289</c:v>
                </c:pt>
                <c:pt idx="12">
                  <c:v>5161</c:v>
                </c:pt>
              </c:numCache>
            </c:numRef>
          </c:val>
          <c:smooth val="0"/>
          <c:extLst>
            <c:ext xmlns:c16="http://schemas.microsoft.com/office/drawing/2014/chart" uri="{C3380CC4-5D6E-409C-BE32-E72D297353CC}">
              <c16:uniqueId val="{00000000-D2BD-4A5A-B613-44754F2BAF4D}"/>
            </c:ext>
          </c:extLst>
        </c:ser>
        <c:ser>
          <c:idx val="1"/>
          <c:order val="1"/>
          <c:tx>
            <c:strRef>
              <c:f>Calculations!$C$64</c:f>
              <c:strCache>
                <c:ptCount val="1"/>
                <c:pt idx="0">
                  <c:v>Forecast</c:v>
                </c:pt>
              </c:strCache>
            </c:strRef>
          </c:tx>
          <c:spPr>
            <a:ln w="28575" cap="rnd">
              <a:solidFill>
                <a:schemeClr val="tx2"/>
              </a:solidFill>
              <a:prstDash val="sysDash"/>
              <a:round/>
            </a:ln>
            <a:effectLst/>
          </c:spPr>
          <c:marker>
            <c:symbol val="none"/>
          </c:marker>
          <c:cat>
            <c:numRef>
              <c:f>Calculations!$D$62:$T$62</c:f>
              <c:numCache>
                <c:formatCode>mmm\-yy</c:formatCode>
                <c:ptCount val="17"/>
                <c:pt idx="0">
                  <c:v>42948</c:v>
                </c:pt>
                <c:pt idx="1">
                  <c:v>42979</c:v>
                </c:pt>
                <c:pt idx="2">
                  <c:v>43009</c:v>
                </c:pt>
                <c:pt idx="3">
                  <c:v>43040</c:v>
                </c:pt>
                <c:pt idx="4">
                  <c:v>43070</c:v>
                </c:pt>
                <c:pt idx="5">
                  <c:v>43101</c:v>
                </c:pt>
                <c:pt idx="6">
                  <c:v>43132</c:v>
                </c:pt>
                <c:pt idx="7">
                  <c:v>43160</c:v>
                </c:pt>
                <c:pt idx="8">
                  <c:v>43191</c:v>
                </c:pt>
                <c:pt idx="9">
                  <c:v>43221</c:v>
                </c:pt>
                <c:pt idx="10">
                  <c:v>43252</c:v>
                </c:pt>
                <c:pt idx="11">
                  <c:v>43282</c:v>
                </c:pt>
                <c:pt idx="12">
                  <c:v>43313</c:v>
                </c:pt>
                <c:pt idx="13">
                  <c:v>43344</c:v>
                </c:pt>
                <c:pt idx="14">
                  <c:v>43374</c:v>
                </c:pt>
                <c:pt idx="15">
                  <c:v>43405</c:v>
                </c:pt>
                <c:pt idx="16">
                  <c:v>43435</c:v>
                </c:pt>
              </c:numCache>
            </c:numRef>
          </c:cat>
          <c:val>
            <c:numRef>
              <c:f>Calculations!$D$64:$T$64</c:f>
              <c:numCache>
                <c:formatCode>General</c:formatCode>
                <c:ptCount val="17"/>
                <c:pt idx="12">
                  <c:v>5161</c:v>
                </c:pt>
                <c:pt idx="13">
                  <c:v>5440.9834061462088</c:v>
                </c:pt>
                <c:pt idx="14">
                  <c:v>5661.9100383313016</c:v>
                </c:pt>
                <c:pt idx="15">
                  <c:v>5549.157978396117</c:v>
                </c:pt>
                <c:pt idx="16">
                  <c:v>5290.0604437219463</c:v>
                </c:pt>
              </c:numCache>
            </c:numRef>
          </c:val>
          <c:smooth val="0"/>
          <c:extLst>
            <c:ext xmlns:c16="http://schemas.microsoft.com/office/drawing/2014/chart" uri="{C3380CC4-5D6E-409C-BE32-E72D297353CC}">
              <c16:uniqueId val="{00000001-D2BD-4A5A-B613-44754F2BAF4D}"/>
            </c:ext>
          </c:extLst>
        </c:ser>
        <c:ser>
          <c:idx val="2"/>
          <c:order val="2"/>
          <c:tx>
            <c:strRef>
              <c:f>Calculations!$C$65</c:f>
              <c:strCache>
                <c:ptCount val="1"/>
                <c:pt idx="0">
                  <c:v>Forecast LB</c:v>
                </c:pt>
              </c:strCache>
            </c:strRef>
          </c:tx>
          <c:spPr>
            <a:ln w="19050" cap="rnd">
              <a:solidFill>
                <a:schemeClr val="bg1">
                  <a:lumMod val="75000"/>
                </a:schemeClr>
              </a:solidFill>
              <a:prstDash val="solid"/>
              <a:round/>
            </a:ln>
            <a:effectLst/>
          </c:spPr>
          <c:marker>
            <c:symbol val="none"/>
          </c:marker>
          <c:cat>
            <c:numRef>
              <c:f>Calculations!$D$62:$T$62</c:f>
              <c:numCache>
                <c:formatCode>mmm\-yy</c:formatCode>
                <c:ptCount val="17"/>
                <c:pt idx="0">
                  <c:v>42948</c:v>
                </c:pt>
                <c:pt idx="1">
                  <c:v>42979</c:v>
                </c:pt>
                <c:pt idx="2">
                  <c:v>43009</c:v>
                </c:pt>
                <c:pt idx="3">
                  <c:v>43040</c:v>
                </c:pt>
                <c:pt idx="4">
                  <c:v>43070</c:v>
                </c:pt>
                <c:pt idx="5">
                  <c:v>43101</c:v>
                </c:pt>
                <c:pt idx="6">
                  <c:v>43132</c:v>
                </c:pt>
                <c:pt idx="7">
                  <c:v>43160</c:v>
                </c:pt>
                <c:pt idx="8">
                  <c:v>43191</c:v>
                </c:pt>
                <c:pt idx="9">
                  <c:v>43221</c:v>
                </c:pt>
                <c:pt idx="10">
                  <c:v>43252</c:v>
                </c:pt>
                <c:pt idx="11">
                  <c:v>43282</c:v>
                </c:pt>
                <c:pt idx="12">
                  <c:v>43313</c:v>
                </c:pt>
                <c:pt idx="13">
                  <c:v>43344</c:v>
                </c:pt>
                <c:pt idx="14">
                  <c:v>43374</c:v>
                </c:pt>
                <c:pt idx="15">
                  <c:v>43405</c:v>
                </c:pt>
                <c:pt idx="16">
                  <c:v>43435</c:v>
                </c:pt>
              </c:numCache>
            </c:numRef>
          </c:cat>
          <c:val>
            <c:numRef>
              <c:f>Calculations!$D$65:$T$65</c:f>
              <c:numCache>
                <c:formatCode>General</c:formatCode>
                <c:ptCount val="17"/>
                <c:pt idx="12">
                  <c:v>5161</c:v>
                </c:pt>
                <c:pt idx="13">
                  <c:v>4576.520998150806</c:v>
                </c:pt>
                <c:pt idx="14">
                  <c:v>4770.4216801906068</c:v>
                </c:pt>
                <c:pt idx="15">
                  <c:v>4631.2336271191361</c:v>
                </c:pt>
                <c:pt idx="16">
                  <c:v>4346.0382042524216</c:v>
                </c:pt>
              </c:numCache>
            </c:numRef>
          </c:val>
          <c:smooth val="0"/>
          <c:extLst>
            <c:ext xmlns:c16="http://schemas.microsoft.com/office/drawing/2014/chart" uri="{C3380CC4-5D6E-409C-BE32-E72D297353CC}">
              <c16:uniqueId val="{00000002-D2BD-4A5A-B613-44754F2BAF4D}"/>
            </c:ext>
          </c:extLst>
        </c:ser>
        <c:ser>
          <c:idx val="3"/>
          <c:order val="3"/>
          <c:tx>
            <c:strRef>
              <c:f>Calculations!$C$66</c:f>
              <c:strCache>
                <c:ptCount val="1"/>
                <c:pt idx="0">
                  <c:v>Forecast HB</c:v>
                </c:pt>
              </c:strCache>
            </c:strRef>
          </c:tx>
          <c:spPr>
            <a:ln w="19050" cap="rnd">
              <a:solidFill>
                <a:schemeClr val="bg1">
                  <a:lumMod val="75000"/>
                </a:schemeClr>
              </a:solidFill>
              <a:prstDash val="solid"/>
              <a:round/>
            </a:ln>
            <a:effectLst/>
          </c:spPr>
          <c:marker>
            <c:symbol val="none"/>
          </c:marker>
          <c:cat>
            <c:numRef>
              <c:f>Calculations!$D$62:$T$62</c:f>
              <c:numCache>
                <c:formatCode>mmm\-yy</c:formatCode>
                <c:ptCount val="17"/>
                <c:pt idx="0">
                  <c:v>42948</c:v>
                </c:pt>
                <c:pt idx="1">
                  <c:v>42979</c:v>
                </c:pt>
                <c:pt idx="2">
                  <c:v>43009</c:v>
                </c:pt>
                <c:pt idx="3">
                  <c:v>43040</c:v>
                </c:pt>
                <c:pt idx="4">
                  <c:v>43070</c:v>
                </c:pt>
                <c:pt idx="5">
                  <c:v>43101</c:v>
                </c:pt>
                <c:pt idx="6">
                  <c:v>43132</c:v>
                </c:pt>
                <c:pt idx="7">
                  <c:v>43160</c:v>
                </c:pt>
                <c:pt idx="8">
                  <c:v>43191</c:v>
                </c:pt>
                <c:pt idx="9">
                  <c:v>43221</c:v>
                </c:pt>
                <c:pt idx="10">
                  <c:v>43252</c:v>
                </c:pt>
                <c:pt idx="11">
                  <c:v>43282</c:v>
                </c:pt>
                <c:pt idx="12">
                  <c:v>43313</c:v>
                </c:pt>
                <c:pt idx="13">
                  <c:v>43344</c:v>
                </c:pt>
                <c:pt idx="14">
                  <c:v>43374</c:v>
                </c:pt>
                <c:pt idx="15">
                  <c:v>43405</c:v>
                </c:pt>
                <c:pt idx="16">
                  <c:v>43435</c:v>
                </c:pt>
              </c:numCache>
            </c:numRef>
          </c:cat>
          <c:val>
            <c:numRef>
              <c:f>Calculations!$D$66:$T$66</c:f>
              <c:numCache>
                <c:formatCode>General</c:formatCode>
                <c:ptCount val="17"/>
                <c:pt idx="12">
                  <c:v>5161</c:v>
                </c:pt>
                <c:pt idx="13">
                  <c:v>6305.4458141416117</c:v>
                </c:pt>
                <c:pt idx="14">
                  <c:v>6553.3983964719964</c:v>
                </c:pt>
                <c:pt idx="15">
                  <c:v>6467.0823296730978</c:v>
                </c:pt>
                <c:pt idx="16">
                  <c:v>6234.082683191471</c:v>
                </c:pt>
              </c:numCache>
            </c:numRef>
          </c:val>
          <c:smooth val="0"/>
          <c:extLst>
            <c:ext xmlns:c16="http://schemas.microsoft.com/office/drawing/2014/chart" uri="{C3380CC4-5D6E-409C-BE32-E72D297353CC}">
              <c16:uniqueId val="{00000003-D2BD-4A5A-B613-44754F2BAF4D}"/>
            </c:ext>
          </c:extLst>
        </c:ser>
        <c:dLbls>
          <c:showLegendKey val="0"/>
          <c:showVal val="0"/>
          <c:showCatName val="0"/>
          <c:showSerName val="0"/>
          <c:showPercent val="0"/>
          <c:showBubbleSize val="0"/>
        </c:dLbls>
        <c:smooth val="0"/>
        <c:axId val="324294159"/>
        <c:axId val="324296079"/>
      </c:lineChart>
      <c:dateAx>
        <c:axId val="324294159"/>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0" spcFirstLastPara="1" vertOverflow="ellipsis" vert="horz" wrap="square" anchor="ctr" anchorCtr="1"/>
          <a:lstStyle/>
          <a:p>
            <a:pPr>
              <a:defRPr sz="900" b="0" i="0" u="none" strike="noStrike" kern="1200" baseline="0">
                <a:solidFill>
                  <a:schemeClr val="bg2">
                    <a:lumMod val="50000"/>
                  </a:schemeClr>
                </a:solidFill>
                <a:latin typeface="+mn-lt"/>
                <a:ea typeface="+mn-ea"/>
                <a:cs typeface="+mn-cs"/>
              </a:defRPr>
            </a:pPr>
            <a:endParaRPr lang="en-US"/>
          </a:p>
        </c:txPr>
        <c:crossAx val="324296079"/>
        <c:crosses val="autoZero"/>
        <c:auto val="1"/>
        <c:lblOffset val="100"/>
        <c:baseTimeUnit val="months"/>
      </c:dateAx>
      <c:valAx>
        <c:axId val="324296079"/>
        <c:scaling>
          <c:orientation val="minMax"/>
        </c:scaling>
        <c:delete val="0"/>
        <c:axPos val="l"/>
        <c:majorGridlines>
          <c:spPr>
            <a:ln w="9525" cap="flat" cmpd="sng" algn="ctr">
              <a:solidFill>
                <a:schemeClr val="bg2"/>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2">
                    <a:lumMod val="75000"/>
                  </a:schemeClr>
                </a:solidFill>
                <a:latin typeface="+mn-lt"/>
                <a:ea typeface="+mn-ea"/>
                <a:cs typeface="+mn-cs"/>
              </a:defRPr>
            </a:pPr>
            <a:endParaRPr lang="en-US"/>
          </a:p>
        </c:txPr>
        <c:crossAx val="324294159"/>
        <c:crosses val="autoZero"/>
        <c:crossBetween val="between"/>
      </c:valAx>
      <c:spPr>
        <a:noFill/>
        <a:ln>
          <a:noFill/>
        </a:ln>
        <a:effectLst/>
      </c:spPr>
    </c:plotArea>
    <c:legend>
      <c:legendPos val="b"/>
      <c:layout>
        <c:manualLayout>
          <c:xMode val="edge"/>
          <c:yMode val="edge"/>
          <c:x val="0.14444444444444443"/>
          <c:y val="0.90335593467483233"/>
          <c:w val="0.79722222222222228"/>
          <c:h val="4.5718139399241749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2">
                  <a:lumMod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Calculations!$C$63</c:f>
              <c:strCache>
                <c:ptCount val="1"/>
                <c:pt idx="0">
                  <c:v>Customers</c:v>
                </c:pt>
              </c:strCache>
            </c:strRef>
          </c:tx>
          <c:spPr>
            <a:ln w="28575" cap="rnd">
              <a:solidFill>
                <a:schemeClr val="accent1"/>
              </a:solidFill>
              <a:round/>
            </a:ln>
            <a:effectLst/>
          </c:spPr>
          <c:marker>
            <c:symbol val="none"/>
          </c:marker>
          <c:cat>
            <c:numRef>
              <c:f>Calculations!$D$62:$T$62</c:f>
              <c:numCache>
                <c:formatCode>mmm\-yy</c:formatCode>
                <c:ptCount val="17"/>
                <c:pt idx="0">
                  <c:v>42948</c:v>
                </c:pt>
                <c:pt idx="1">
                  <c:v>42979</c:v>
                </c:pt>
                <c:pt idx="2">
                  <c:v>43009</c:v>
                </c:pt>
                <c:pt idx="3">
                  <c:v>43040</c:v>
                </c:pt>
                <c:pt idx="4">
                  <c:v>43070</c:v>
                </c:pt>
                <c:pt idx="5">
                  <c:v>43101</c:v>
                </c:pt>
                <c:pt idx="6">
                  <c:v>43132</c:v>
                </c:pt>
                <c:pt idx="7">
                  <c:v>43160</c:v>
                </c:pt>
                <c:pt idx="8">
                  <c:v>43191</c:v>
                </c:pt>
                <c:pt idx="9">
                  <c:v>43221</c:v>
                </c:pt>
                <c:pt idx="10">
                  <c:v>43252</c:v>
                </c:pt>
                <c:pt idx="11">
                  <c:v>43282</c:v>
                </c:pt>
                <c:pt idx="12">
                  <c:v>43313</c:v>
                </c:pt>
                <c:pt idx="13">
                  <c:v>43344</c:v>
                </c:pt>
                <c:pt idx="14">
                  <c:v>43374</c:v>
                </c:pt>
                <c:pt idx="15">
                  <c:v>43405</c:v>
                </c:pt>
                <c:pt idx="16">
                  <c:v>43435</c:v>
                </c:pt>
              </c:numCache>
            </c:numRef>
          </c:cat>
          <c:val>
            <c:numRef>
              <c:f>Calculations!$D$63:$T$63</c:f>
              <c:numCache>
                <c:formatCode>General</c:formatCode>
                <c:ptCount val="17"/>
                <c:pt idx="0">
                  <c:v>5859</c:v>
                </c:pt>
                <c:pt idx="1">
                  <c:v>6434</c:v>
                </c:pt>
                <c:pt idx="2">
                  <c:v>6162</c:v>
                </c:pt>
                <c:pt idx="3">
                  <c:v>6569</c:v>
                </c:pt>
                <c:pt idx="4">
                  <c:v>5853</c:v>
                </c:pt>
                <c:pt idx="5">
                  <c:v>6459</c:v>
                </c:pt>
                <c:pt idx="6">
                  <c:v>6406</c:v>
                </c:pt>
                <c:pt idx="7">
                  <c:v>5297</c:v>
                </c:pt>
                <c:pt idx="8">
                  <c:v>5872</c:v>
                </c:pt>
                <c:pt idx="9">
                  <c:v>6158</c:v>
                </c:pt>
                <c:pt idx="10">
                  <c:v>5745</c:v>
                </c:pt>
                <c:pt idx="11">
                  <c:v>6289</c:v>
                </c:pt>
                <c:pt idx="12">
                  <c:v>5161</c:v>
                </c:pt>
              </c:numCache>
            </c:numRef>
          </c:val>
          <c:smooth val="0"/>
          <c:extLst>
            <c:ext xmlns:c16="http://schemas.microsoft.com/office/drawing/2014/chart" uri="{C3380CC4-5D6E-409C-BE32-E72D297353CC}">
              <c16:uniqueId val="{00000000-3810-454E-AF65-8B18050DDFCF}"/>
            </c:ext>
          </c:extLst>
        </c:ser>
        <c:ser>
          <c:idx val="1"/>
          <c:order val="1"/>
          <c:tx>
            <c:strRef>
              <c:f>Calculations!$C$64</c:f>
              <c:strCache>
                <c:ptCount val="1"/>
                <c:pt idx="0">
                  <c:v>Forecast</c:v>
                </c:pt>
              </c:strCache>
            </c:strRef>
          </c:tx>
          <c:spPr>
            <a:ln w="28575" cap="rnd">
              <a:solidFill>
                <a:schemeClr val="tx2"/>
              </a:solidFill>
              <a:prstDash val="sysDash"/>
              <a:round/>
            </a:ln>
            <a:effectLst/>
          </c:spPr>
          <c:marker>
            <c:symbol val="none"/>
          </c:marker>
          <c:cat>
            <c:numRef>
              <c:f>Calculations!$D$62:$T$62</c:f>
              <c:numCache>
                <c:formatCode>mmm\-yy</c:formatCode>
                <c:ptCount val="17"/>
                <c:pt idx="0">
                  <c:v>42948</c:v>
                </c:pt>
                <c:pt idx="1">
                  <c:v>42979</c:v>
                </c:pt>
                <c:pt idx="2">
                  <c:v>43009</c:v>
                </c:pt>
                <c:pt idx="3">
                  <c:v>43040</c:v>
                </c:pt>
                <c:pt idx="4">
                  <c:v>43070</c:v>
                </c:pt>
                <c:pt idx="5">
                  <c:v>43101</c:v>
                </c:pt>
                <c:pt idx="6">
                  <c:v>43132</c:v>
                </c:pt>
                <c:pt idx="7">
                  <c:v>43160</c:v>
                </c:pt>
                <c:pt idx="8">
                  <c:v>43191</c:v>
                </c:pt>
                <c:pt idx="9">
                  <c:v>43221</c:v>
                </c:pt>
                <c:pt idx="10">
                  <c:v>43252</c:v>
                </c:pt>
                <c:pt idx="11">
                  <c:v>43282</c:v>
                </c:pt>
                <c:pt idx="12">
                  <c:v>43313</c:v>
                </c:pt>
                <c:pt idx="13">
                  <c:v>43344</c:v>
                </c:pt>
                <c:pt idx="14">
                  <c:v>43374</c:v>
                </c:pt>
                <c:pt idx="15">
                  <c:v>43405</c:v>
                </c:pt>
                <c:pt idx="16">
                  <c:v>43435</c:v>
                </c:pt>
              </c:numCache>
            </c:numRef>
          </c:cat>
          <c:val>
            <c:numRef>
              <c:f>Calculations!$D$64:$T$64</c:f>
              <c:numCache>
                <c:formatCode>General</c:formatCode>
                <c:ptCount val="17"/>
                <c:pt idx="12">
                  <c:v>5161</c:v>
                </c:pt>
                <c:pt idx="13">
                  <c:v>5440.9834061462088</c:v>
                </c:pt>
                <c:pt idx="14">
                  <c:v>5661.9100383313016</c:v>
                </c:pt>
                <c:pt idx="15">
                  <c:v>5549.157978396117</c:v>
                </c:pt>
                <c:pt idx="16">
                  <c:v>5290.0604437219463</c:v>
                </c:pt>
              </c:numCache>
            </c:numRef>
          </c:val>
          <c:smooth val="0"/>
          <c:extLst>
            <c:ext xmlns:c16="http://schemas.microsoft.com/office/drawing/2014/chart" uri="{C3380CC4-5D6E-409C-BE32-E72D297353CC}">
              <c16:uniqueId val="{00000001-3810-454E-AF65-8B18050DDFCF}"/>
            </c:ext>
          </c:extLst>
        </c:ser>
        <c:ser>
          <c:idx val="2"/>
          <c:order val="2"/>
          <c:tx>
            <c:strRef>
              <c:f>Calculations!$C$65</c:f>
              <c:strCache>
                <c:ptCount val="1"/>
                <c:pt idx="0">
                  <c:v>Forecast LB</c:v>
                </c:pt>
              </c:strCache>
            </c:strRef>
          </c:tx>
          <c:spPr>
            <a:ln w="19050" cap="rnd">
              <a:solidFill>
                <a:schemeClr val="bg2"/>
              </a:solidFill>
              <a:prstDash val="solid"/>
              <a:round/>
            </a:ln>
            <a:effectLst/>
          </c:spPr>
          <c:marker>
            <c:symbol val="none"/>
          </c:marker>
          <c:cat>
            <c:numRef>
              <c:f>Calculations!$D$62:$T$62</c:f>
              <c:numCache>
                <c:formatCode>mmm\-yy</c:formatCode>
                <c:ptCount val="17"/>
                <c:pt idx="0">
                  <c:v>42948</c:v>
                </c:pt>
                <c:pt idx="1">
                  <c:v>42979</c:v>
                </c:pt>
                <c:pt idx="2">
                  <c:v>43009</c:v>
                </c:pt>
                <c:pt idx="3">
                  <c:v>43040</c:v>
                </c:pt>
                <c:pt idx="4">
                  <c:v>43070</c:v>
                </c:pt>
                <c:pt idx="5">
                  <c:v>43101</c:v>
                </c:pt>
                <c:pt idx="6">
                  <c:v>43132</c:v>
                </c:pt>
                <c:pt idx="7">
                  <c:v>43160</c:v>
                </c:pt>
                <c:pt idx="8">
                  <c:v>43191</c:v>
                </c:pt>
                <c:pt idx="9">
                  <c:v>43221</c:v>
                </c:pt>
                <c:pt idx="10">
                  <c:v>43252</c:v>
                </c:pt>
                <c:pt idx="11">
                  <c:v>43282</c:v>
                </c:pt>
                <c:pt idx="12">
                  <c:v>43313</c:v>
                </c:pt>
                <c:pt idx="13">
                  <c:v>43344</c:v>
                </c:pt>
                <c:pt idx="14">
                  <c:v>43374</c:v>
                </c:pt>
                <c:pt idx="15">
                  <c:v>43405</c:v>
                </c:pt>
                <c:pt idx="16">
                  <c:v>43435</c:v>
                </c:pt>
              </c:numCache>
            </c:numRef>
          </c:cat>
          <c:val>
            <c:numRef>
              <c:f>Calculations!$D$65:$T$65</c:f>
              <c:numCache>
                <c:formatCode>General</c:formatCode>
                <c:ptCount val="17"/>
                <c:pt idx="12">
                  <c:v>5161</c:v>
                </c:pt>
                <c:pt idx="13">
                  <c:v>4576.520998150806</c:v>
                </c:pt>
                <c:pt idx="14">
                  <c:v>4770.4216801906068</c:v>
                </c:pt>
                <c:pt idx="15">
                  <c:v>4631.2336271191361</c:v>
                </c:pt>
                <c:pt idx="16">
                  <c:v>4346.0382042524216</c:v>
                </c:pt>
              </c:numCache>
            </c:numRef>
          </c:val>
          <c:smooth val="0"/>
          <c:extLst>
            <c:ext xmlns:c16="http://schemas.microsoft.com/office/drawing/2014/chart" uri="{C3380CC4-5D6E-409C-BE32-E72D297353CC}">
              <c16:uniqueId val="{00000002-3810-454E-AF65-8B18050DDFCF}"/>
            </c:ext>
          </c:extLst>
        </c:ser>
        <c:ser>
          <c:idx val="3"/>
          <c:order val="3"/>
          <c:tx>
            <c:strRef>
              <c:f>Calculations!$C$66</c:f>
              <c:strCache>
                <c:ptCount val="1"/>
                <c:pt idx="0">
                  <c:v>Forecast HB</c:v>
                </c:pt>
              </c:strCache>
            </c:strRef>
          </c:tx>
          <c:spPr>
            <a:ln w="19050" cap="rnd">
              <a:solidFill>
                <a:schemeClr val="bg2"/>
              </a:solidFill>
              <a:prstDash val="solid"/>
              <a:round/>
            </a:ln>
            <a:effectLst/>
          </c:spPr>
          <c:marker>
            <c:symbol val="none"/>
          </c:marker>
          <c:cat>
            <c:numRef>
              <c:f>Calculations!$D$62:$T$62</c:f>
              <c:numCache>
                <c:formatCode>mmm\-yy</c:formatCode>
                <c:ptCount val="17"/>
                <c:pt idx="0">
                  <c:v>42948</c:v>
                </c:pt>
                <c:pt idx="1">
                  <c:v>42979</c:v>
                </c:pt>
                <c:pt idx="2">
                  <c:v>43009</c:v>
                </c:pt>
                <c:pt idx="3">
                  <c:v>43040</c:v>
                </c:pt>
                <c:pt idx="4">
                  <c:v>43070</c:v>
                </c:pt>
                <c:pt idx="5">
                  <c:v>43101</c:v>
                </c:pt>
                <c:pt idx="6">
                  <c:v>43132</c:v>
                </c:pt>
                <c:pt idx="7">
                  <c:v>43160</c:v>
                </c:pt>
                <c:pt idx="8">
                  <c:v>43191</c:v>
                </c:pt>
                <c:pt idx="9">
                  <c:v>43221</c:v>
                </c:pt>
                <c:pt idx="10">
                  <c:v>43252</c:v>
                </c:pt>
                <c:pt idx="11">
                  <c:v>43282</c:v>
                </c:pt>
                <c:pt idx="12">
                  <c:v>43313</c:v>
                </c:pt>
                <c:pt idx="13">
                  <c:v>43344</c:v>
                </c:pt>
                <c:pt idx="14">
                  <c:v>43374</c:v>
                </c:pt>
                <c:pt idx="15">
                  <c:v>43405</c:v>
                </c:pt>
                <c:pt idx="16">
                  <c:v>43435</c:v>
                </c:pt>
              </c:numCache>
            </c:numRef>
          </c:cat>
          <c:val>
            <c:numRef>
              <c:f>Calculations!$D$66:$T$66</c:f>
              <c:numCache>
                <c:formatCode>General</c:formatCode>
                <c:ptCount val="17"/>
                <c:pt idx="12">
                  <c:v>5161</c:v>
                </c:pt>
                <c:pt idx="13">
                  <c:v>6305.4458141416117</c:v>
                </c:pt>
                <c:pt idx="14">
                  <c:v>6553.3983964719964</c:v>
                </c:pt>
                <c:pt idx="15">
                  <c:v>6467.0823296730978</c:v>
                </c:pt>
                <c:pt idx="16">
                  <c:v>6234.082683191471</c:v>
                </c:pt>
              </c:numCache>
            </c:numRef>
          </c:val>
          <c:smooth val="0"/>
          <c:extLst>
            <c:ext xmlns:c16="http://schemas.microsoft.com/office/drawing/2014/chart" uri="{C3380CC4-5D6E-409C-BE32-E72D297353CC}">
              <c16:uniqueId val="{00000003-3810-454E-AF65-8B18050DDFCF}"/>
            </c:ext>
          </c:extLst>
        </c:ser>
        <c:dLbls>
          <c:showLegendKey val="0"/>
          <c:showVal val="0"/>
          <c:showCatName val="0"/>
          <c:showSerName val="0"/>
          <c:showPercent val="0"/>
          <c:showBubbleSize val="0"/>
        </c:dLbls>
        <c:smooth val="0"/>
        <c:axId val="324294159"/>
        <c:axId val="324296079"/>
      </c:lineChart>
      <c:dateAx>
        <c:axId val="324294159"/>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solidFill>
                  <a:schemeClr val="bg2">
                    <a:lumMod val="75000"/>
                  </a:schemeClr>
                </a:solidFill>
                <a:latin typeface="+mn-lt"/>
                <a:ea typeface="+mn-ea"/>
                <a:cs typeface="+mn-cs"/>
              </a:defRPr>
            </a:pPr>
            <a:endParaRPr lang="en-US"/>
          </a:p>
        </c:txPr>
        <c:crossAx val="324296079"/>
        <c:crosses val="autoZero"/>
        <c:auto val="1"/>
        <c:lblOffset val="100"/>
        <c:baseTimeUnit val="months"/>
      </c:dateAx>
      <c:valAx>
        <c:axId val="324296079"/>
        <c:scaling>
          <c:orientation val="minMax"/>
        </c:scaling>
        <c:delete val="0"/>
        <c:axPos val="l"/>
        <c:majorGridlines>
          <c:spPr>
            <a:ln w="9525" cap="flat" cmpd="sng" algn="ctr">
              <a:solidFill>
                <a:schemeClr val="bg1">
                  <a:lumMod val="9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2">
                    <a:lumMod val="75000"/>
                  </a:schemeClr>
                </a:solidFill>
                <a:latin typeface="+mn-lt"/>
                <a:ea typeface="+mn-ea"/>
                <a:cs typeface="+mn-cs"/>
              </a:defRPr>
            </a:pPr>
            <a:endParaRPr lang="en-US"/>
          </a:p>
        </c:txPr>
        <c:crossAx val="3242941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8" Type="http://schemas.openxmlformats.org/officeDocument/2006/relationships/image" Target="../media/image8.jpg"/><Relationship Id="rId13" Type="http://schemas.openxmlformats.org/officeDocument/2006/relationships/image" Target="../media/image13.jpg"/><Relationship Id="rId18" Type="http://schemas.openxmlformats.org/officeDocument/2006/relationships/image" Target="../media/image18.jpg"/><Relationship Id="rId3" Type="http://schemas.openxmlformats.org/officeDocument/2006/relationships/image" Target="../media/image3.jpg"/><Relationship Id="rId21" Type="http://schemas.openxmlformats.org/officeDocument/2006/relationships/image" Target="../media/image21.jpg"/><Relationship Id="rId7" Type="http://schemas.openxmlformats.org/officeDocument/2006/relationships/image" Target="../media/image7.jpg"/><Relationship Id="rId12" Type="http://schemas.openxmlformats.org/officeDocument/2006/relationships/image" Target="../media/image12.jpg"/><Relationship Id="rId17" Type="http://schemas.openxmlformats.org/officeDocument/2006/relationships/image" Target="../media/image17.jpg"/><Relationship Id="rId2" Type="http://schemas.openxmlformats.org/officeDocument/2006/relationships/image" Target="../media/image2.jpg"/><Relationship Id="rId16" Type="http://schemas.openxmlformats.org/officeDocument/2006/relationships/image" Target="../media/image16.jpg"/><Relationship Id="rId20" Type="http://schemas.openxmlformats.org/officeDocument/2006/relationships/image" Target="../media/image20.jpg"/><Relationship Id="rId1" Type="http://schemas.openxmlformats.org/officeDocument/2006/relationships/image" Target="../media/image1.jpg"/><Relationship Id="rId6" Type="http://schemas.openxmlformats.org/officeDocument/2006/relationships/image" Target="../media/image6.jpg"/><Relationship Id="rId11" Type="http://schemas.openxmlformats.org/officeDocument/2006/relationships/image" Target="../media/image11.jpg"/><Relationship Id="rId5" Type="http://schemas.openxmlformats.org/officeDocument/2006/relationships/image" Target="../media/image5.jpg"/><Relationship Id="rId15" Type="http://schemas.openxmlformats.org/officeDocument/2006/relationships/image" Target="../media/image15.jpg"/><Relationship Id="rId23" Type="http://schemas.openxmlformats.org/officeDocument/2006/relationships/image" Target="../media/image23.jpg"/><Relationship Id="rId10" Type="http://schemas.openxmlformats.org/officeDocument/2006/relationships/image" Target="../media/image10.jpg"/><Relationship Id="rId19" Type="http://schemas.openxmlformats.org/officeDocument/2006/relationships/image" Target="../media/image19.jpg"/><Relationship Id="rId4" Type="http://schemas.openxmlformats.org/officeDocument/2006/relationships/image" Target="../media/image4.jpg"/><Relationship Id="rId9" Type="http://schemas.openxmlformats.org/officeDocument/2006/relationships/image" Target="../media/image9.jpg"/><Relationship Id="rId14" Type="http://schemas.openxmlformats.org/officeDocument/2006/relationships/image" Target="../media/image14.jpg"/><Relationship Id="rId22" Type="http://schemas.openxmlformats.org/officeDocument/2006/relationships/image" Target="../media/image22.jpg"/></Relationships>
</file>

<file path=xl/drawings/_rels/drawing4.xml.rels><?xml version="1.0" encoding="UTF-8" standalone="yes"?>
<Relationships xmlns="http://schemas.openxmlformats.org/package/2006/relationships"><Relationship Id="rId8" Type="http://schemas.openxmlformats.org/officeDocument/2006/relationships/image" Target="../media/image22.jpg"/><Relationship Id="rId3" Type="http://schemas.openxmlformats.org/officeDocument/2006/relationships/image" Target="../media/image26.emf"/><Relationship Id="rId7" Type="http://schemas.openxmlformats.org/officeDocument/2006/relationships/image" Target="../media/image21.jpg"/><Relationship Id="rId2" Type="http://schemas.openxmlformats.org/officeDocument/2006/relationships/image" Target="../media/image25.emf"/><Relationship Id="rId1" Type="http://schemas.openxmlformats.org/officeDocument/2006/relationships/image" Target="../media/image24.emf"/><Relationship Id="rId6" Type="http://schemas.openxmlformats.org/officeDocument/2006/relationships/chart" Target="../charts/chart2.xml"/><Relationship Id="rId11" Type="http://schemas.openxmlformats.org/officeDocument/2006/relationships/image" Target="../media/image30.png"/><Relationship Id="rId5" Type="http://schemas.openxmlformats.org/officeDocument/2006/relationships/image" Target="../media/image28.emf"/><Relationship Id="rId10" Type="http://schemas.openxmlformats.org/officeDocument/2006/relationships/image" Target="../media/image29.png"/><Relationship Id="rId4" Type="http://schemas.openxmlformats.org/officeDocument/2006/relationships/image" Target="../media/image27.emf"/><Relationship Id="rId9" Type="http://schemas.openxmlformats.org/officeDocument/2006/relationships/image" Target="../media/image23.jpg"/></Relationships>
</file>

<file path=xl/drawings/_rels/vmlDrawing1.vml.rels><?xml version="1.0" encoding="UTF-8" standalone="yes"?>
<Relationships xmlns="http://schemas.openxmlformats.org/package/2006/relationships"><Relationship Id="rId3" Type="http://schemas.openxmlformats.org/officeDocument/2006/relationships/image" Target="../media/image33.png"/><Relationship Id="rId2" Type="http://schemas.openxmlformats.org/officeDocument/2006/relationships/image" Target="../media/image32.png"/><Relationship Id="rId1" Type="http://schemas.openxmlformats.org/officeDocument/2006/relationships/image" Target="../media/image31.png"/><Relationship Id="rId5" Type="http://schemas.openxmlformats.org/officeDocument/2006/relationships/image" Target="../media/image35.png"/><Relationship Id="rId4" Type="http://schemas.openxmlformats.org/officeDocument/2006/relationships/image" Target="../media/image34.png"/></Relationships>
</file>

<file path=xl/drawings/drawing1.xml><?xml version="1.0" encoding="utf-8"?>
<xdr:wsDr xmlns:xdr="http://schemas.openxmlformats.org/drawingml/2006/spreadsheetDrawing" xmlns:a="http://schemas.openxmlformats.org/drawingml/2006/main">
  <xdr:twoCellAnchor>
    <xdr:from>
      <xdr:col>7</xdr:col>
      <xdr:colOff>563880</xdr:colOff>
      <xdr:row>66</xdr:row>
      <xdr:rowOff>167640</xdr:rowOff>
    </xdr:from>
    <xdr:to>
      <xdr:col>13</xdr:col>
      <xdr:colOff>563880</xdr:colOff>
      <xdr:row>81</xdr:row>
      <xdr:rowOff>144780</xdr:rowOff>
    </xdr:to>
    <xdr:graphicFrame macro="">
      <xdr:nvGraphicFramePr>
        <xdr:cNvPr id="2" name="Chart 1">
          <a:extLst>
            <a:ext uri="{FF2B5EF4-FFF2-40B4-BE49-F238E27FC236}">
              <a16:creationId xmlns:a16="http://schemas.microsoft.com/office/drawing/2014/main" id="{27E5FB97-11C5-BB5A-B552-05647D04C0E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220980</xdr:colOff>
      <xdr:row>2</xdr:row>
      <xdr:rowOff>30480</xdr:rowOff>
    </xdr:from>
    <xdr:to>
      <xdr:col>5</xdr:col>
      <xdr:colOff>68580</xdr:colOff>
      <xdr:row>15</xdr:row>
      <xdr:rowOff>120015</xdr:rowOff>
    </xdr:to>
    <mc:AlternateContent xmlns:mc="http://schemas.openxmlformats.org/markup-compatibility/2006">
      <mc:Choice xmlns:a14="http://schemas.microsoft.com/office/drawing/2010/main" Requires="a14">
        <xdr:graphicFrame macro="">
          <xdr:nvGraphicFramePr>
            <xdr:cNvPr id="2" name="Option">
              <a:extLst>
                <a:ext uri="{FF2B5EF4-FFF2-40B4-BE49-F238E27FC236}">
                  <a16:creationId xmlns:a16="http://schemas.microsoft.com/office/drawing/2014/main" id="{E602551D-C42F-07E1-4856-096616978D7E}"/>
                </a:ext>
              </a:extLst>
            </xdr:cNvPr>
            <xdr:cNvGraphicFramePr/>
          </xdr:nvGraphicFramePr>
          <xdr:xfrm>
            <a:off x="0" y="0"/>
            <a:ext cx="0" cy="0"/>
          </xdr:xfrm>
          <a:graphic>
            <a:graphicData uri="http://schemas.microsoft.com/office/drawing/2010/slicer">
              <sle:slicer xmlns:sle="http://schemas.microsoft.com/office/drawing/2010/slicer" name="Option"/>
            </a:graphicData>
          </a:graphic>
        </xdr:graphicFrame>
      </mc:Choice>
      <mc:Fallback>
        <xdr:sp macro="" textlink="">
          <xdr:nvSpPr>
            <xdr:cNvPr id="0" name=""/>
            <xdr:cNvSpPr>
              <a:spLocks noTextEdit="1"/>
            </xdr:cNvSpPr>
          </xdr:nvSpPr>
          <xdr:spPr>
            <a:xfrm>
              <a:off x="2148840" y="39624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1</xdr:row>
      <xdr:rowOff>38100</xdr:rowOff>
    </xdr:from>
    <xdr:to>
      <xdr:col>1</xdr:col>
      <xdr:colOff>914400</xdr:colOff>
      <xdr:row>2</xdr:row>
      <xdr:rowOff>0</xdr:rowOff>
    </xdr:to>
    <xdr:pic>
      <xdr:nvPicPr>
        <xdr:cNvPr id="2" name="Picture 1">
          <a:extLst>
            <a:ext uri="{FF2B5EF4-FFF2-40B4-BE49-F238E27FC236}">
              <a16:creationId xmlns:a16="http://schemas.microsoft.com/office/drawing/2014/main" id="{E97977CF-B194-4BDE-96A5-5A0AC53268E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09600" y="990600"/>
          <a:ext cx="914400" cy="914400"/>
        </a:xfrm>
        <a:prstGeom prst="rect">
          <a:avLst/>
        </a:prstGeom>
      </xdr:spPr>
    </xdr:pic>
    <xdr:clientData/>
  </xdr:twoCellAnchor>
  <xdr:twoCellAnchor editAs="oneCell">
    <xdr:from>
      <xdr:col>1</xdr:col>
      <xdr:colOff>0</xdr:colOff>
      <xdr:row>2</xdr:row>
      <xdr:rowOff>38100</xdr:rowOff>
    </xdr:from>
    <xdr:to>
      <xdr:col>1</xdr:col>
      <xdr:colOff>930761</xdr:colOff>
      <xdr:row>3</xdr:row>
      <xdr:rowOff>0</xdr:rowOff>
    </xdr:to>
    <xdr:pic>
      <xdr:nvPicPr>
        <xdr:cNvPr id="3" name="Picture 2">
          <a:extLst>
            <a:ext uri="{FF2B5EF4-FFF2-40B4-BE49-F238E27FC236}">
              <a16:creationId xmlns:a16="http://schemas.microsoft.com/office/drawing/2014/main" id="{3931DFEF-F54D-450B-AA0E-BADA00977F4C}"/>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70560" y="1973580"/>
          <a:ext cx="930761" cy="914400"/>
        </a:xfrm>
        <a:prstGeom prst="rect">
          <a:avLst/>
        </a:prstGeom>
      </xdr:spPr>
    </xdr:pic>
    <xdr:clientData/>
  </xdr:twoCellAnchor>
  <xdr:twoCellAnchor editAs="oneCell">
    <xdr:from>
      <xdr:col>1</xdr:col>
      <xdr:colOff>0</xdr:colOff>
      <xdr:row>3</xdr:row>
      <xdr:rowOff>38100</xdr:rowOff>
    </xdr:from>
    <xdr:to>
      <xdr:col>1</xdr:col>
      <xdr:colOff>930761</xdr:colOff>
      <xdr:row>4</xdr:row>
      <xdr:rowOff>0</xdr:rowOff>
    </xdr:to>
    <xdr:pic>
      <xdr:nvPicPr>
        <xdr:cNvPr id="4" name="Picture 3">
          <a:extLst>
            <a:ext uri="{FF2B5EF4-FFF2-40B4-BE49-F238E27FC236}">
              <a16:creationId xmlns:a16="http://schemas.microsoft.com/office/drawing/2014/main" id="{F4F9F44F-0DBA-4EB5-B47E-10299223D918}"/>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670560" y="2926080"/>
          <a:ext cx="930761" cy="914400"/>
        </a:xfrm>
        <a:prstGeom prst="rect">
          <a:avLst/>
        </a:prstGeom>
      </xdr:spPr>
    </xdr:pic>
    <xdr:clientData/>
  </xdr:twoCellAnchor>
  <xdr:twoCellAnchor editAs="oneCell">
    <xdr:from>
      <xdr:col>1</xdr:col>
      <xdr:colOff>0</xdr:colOff>
      <xdr:row>4</xdr:row>
      <xdr:rowOff>38100</xdr:rowOff>
    </xdr:from>
    <xdr:to>
      <xdr:col>1</xdr:col>
      <xdr:colOff>930761</xdr:colOff>
      <xdr:row>5</xdr:row>
      <xdr:rowOff>0</xdr:rowOff>
    </xdr:to>
    <xdr:pic>
      <xdr:nvPicPr>
        <xdr:cNvPr id="5" name="Picture 4">
          <a:extLst>
            <a:ext uri="{FF2B5EF4-FFF2-40B4-BE49-F238E27FC236}">
              <a16:creationId xmlns:a16="http://schemas.microsoft.com/office/drawing/2014/main" id="{EE757214-F24B-4189-894B-C9FB56C52735}"/>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670560" y="3878580"/>
          <a:ext cx="930761" cy="914400"/>
        </a:xfrm>
        <a:prstGeom prst="rect">
          <a:avLst/>
        </a:prstGeom>
      </xdr:spPr>
    </xdr:pic>
    <xdr:clientData/>
  </xdr:twoCellAnchor>
  <xdr:twoCellAnchor editAs="oneCell">
    <xdr:from>
      <xdr:col>1</xdr:col>
      <xdr:colOff>0</xdr:colOff>
      <xdr:row>5</xdr:row>
      <xdr:rowOff>38100</xdr:rowOff>
    </xdr:from>
    <xdr:to>
      <xdr:col>1</xdr:col>
      <xdr:colOff>930761</xdr:colOff>
      <xdr:row>6</xdr:row>
      <xdr:rowOff>0</xdr:rowOff>
    </xdr:to>
    <xdr:pic>
      <xdr:nvPicPr>
        <xdr:cNvPr id="6" name="Picture 5">
          <a:extLst>
            <a:ext uri="{FF2B5EF4-FFF2-40B4-BE49-F238E27FC236}">
              <a16:creationId xmlns:a16="http://schemas.microsoft.com/office/drawing/2014/main" id="{4947A3F9-E1BF-4235-B0F0-C20917B51F06}"/>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670560" y="4831080"/>
          <a:ext cx="930761" cy="914400"/>
        </a:xfrm>
        <a:prstGeom prst="rect">
          <a:avLst/>
        </a:prstGeom>
      </xdr:spPr>
    </xdr:pic>
    <xdr:clientData/>
  </xdr:twoCellAnchor>
  <xdr:twoCellAnchor editAs="oneCell">
    <xdr:from>
      <xdr:col>1</xdr:col>
      <xdr:colOff>0</xdr:colOff>
      <xdr:row>6</xdr:row>
      <xdr:rowOff>38100</xdr:rowOff>
    </xdr:from>
    <xdr:to>
      <xdr:col>1</xdr:col>
      <xdr:colOff>930761</xdr:colOff>
      <xdr:row>7</xdr:row>
      <xdr:rowOff>0</xdr:rowOff>
    </xdr:to>
    <xdr:pic>
      <xdr:nvPicPr>
        <xdr:cNvPr id="7" name="Picture 6">
          <a:extLst>
            <a:ext uri="{FF2B5EF4-FFF2-40B4-BE49-F238E27FC236}">
              <a16:creationId xmlns:a16="http://schemas.microsoft.com/office/drawing/2014/main" id="{321E16ED-A8A5-448E-B683-541B5CEA75EC}"/>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670560" y="5783580"/>
          <a:ext cx="930761" cy="914400"/>
        </a:xfrm>
        <a:prstGeom prst="rect">
          <a:avLst/>
        </a:prstGeom>
      </xdr:spPr>
    </xdr:pic>
    <xdr:clientData/>
  </xdr:twoCellAnchor>
  <xdr:twoCellAnchor editAs="oneCell">
    <xdr:from>
      <xdr:col>1</xdr:col>
      <xdr:colOff>0</xdr:colOff>
      <xdr:row>7</xdr:row>
      <xdr:rowOff>38100</xdr:rowOff>
    </xdr:from>
    <xdr:to>
      <xdr:col>1</xdr:col>
      <xdr:colOff>930761</xdr:colOff>
      <xdr:row>8</xdr:row>
      <xdr:rowOff>0</xdr:rowOff>
    </xdr:to>
    <xdr:pic>
      <xdr:nvPicPr>
        <xdr:cNvPr id="8" name="Picture 7">
          <a:extLst>
            <a:ext uri="{FF2B5EF4-FFF2-40B4-BE49-F238E27FC236}">
              <a16:creationId xmlns:a16="http://schemas.microsoft.com/office/drawing/2014/main" id="{FD1B0625-4AB1-4925-93EB-36AF42060EBF}"/>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670560" y="6736080"/>
          <a:ext cx="930761" cy="914400"/>
        </a:xfrm>
        <a:prstGeom prst="rect">
          <a:avLst/>
        </a:prstGeom>
      </xdr:spPr>
    </xdr:pic>
    <xdr:clientData/>
  </xdr:twoCellAnchor>
  <xdr:twoCellAnchor editAs="oneCell">
    <xdr:from>
      <xdr:col>1</xdr:col>
      <xdr:colOff>0</xdr:colOff>
      <xdr:row>8</xdr:row>
      <xdr:rowOff>38100</xdr:rowOff>
    </xdr:from>
    <xdr:to>
      <xdr:col>2</xdr:col>
      <xdr:colOff>2243</xdr:colOff>
      <xdr:row>9</xdr:row>
      <xdr:rowOff>0</xdr:rowOff>
    </xdr:to>
    <xdr:pic>
      <xdr:nvPicPr>
        <xdr:cNvPr id="9" name="Picture 8">
          <a:extLst>
            <a:ext uri="{FF2B5EF4-FFF2-40B4-BE49-F238E27FC236}">
              <a16:creationId xmlns:a16="http://schemas.microsoft.com/office/drawing/2014/main" id="{2DDEF949-2AE7-4B22-9A39-F0908040581A}"/>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670560" y="7688580"/>
          <a:ext cx="947123" cy="914400"/>
        </a:xfrm>
        <a:prstGeom prst="rect">
          <a:avLst/>
        </a:prstGeom>
      </xdr:spPr>
    </xdr:pic>
    <xdr:clientData/>
  </xdr:twoCellAnchor>
  <xdr:twoCellAnchor editAs="oneCell">
    <xdr:from>
      <xdr:col>1</xdr:col>
      <xdr:colOff>0</xdr:colOff>
      <xdr:row>9</xdr:row>
      <xdr:rowOff>38100</xdr:rowOff>
    </xdr:from>
    <xdr:to>
      <xdr:col>2</xdr:col>
      <xdr:colOff>2243</xdr:colOff>
      <xdr:row>10</xdr:row>
      <xdr:rowOff>0</xdr:rowOff>
    </xdr:to>
    <xdr:pic>
      <xdr:nvPicPr>
        <xdr:cNvPr id="10" name="Picture 9">
          <a:extLst>
            <a:ext uri="{FF2B5EF4-FFF2-40B4-BE49-F238E27FC236}">
              <a16:creationId xmlns:a16="http://schemas.microsoft.com/office/drawing/2014/main" id="{A2ACE7E6-CD12-43AC-B6B0-560192A0D0BD}"/>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670560" y="8641080"/>
          <a:ext cx="947123" cy="914400"/>
        </a:xfrm>
        <a:prstGeom prst="rect">
          <a:avLst/>
        </a:prstGeom>
      </xdr:spPr>
    </xdr:pic>
    <xdr:clientData/>
  </xdr:twoCellAnchor>
  <xdr:twoCellAnchor editAs="oneCell">
    <xdr:from>
      <xdr:col>1</xdr:col>
      <xdr:colOff>0</xdr:colOff>
      <xdr:row>10</xdr:row>
      <xdr:rowOff>38100</xdr:rowOff>
    </xdr:from>
    <xdr:to>
      <xdr:col>1</xdr:col>
      <xdr:colOff>930474</xdr:colOff>
      <xdr:row>11</xdr:row>
      <xdr:rowOff>0</xdr:rowOff>
    </xdr:to>
    <xdr:pic>
      <xdr:nvPicPr>
        <xdr:cNvPr id="11" name="Picture 10">
          <a:extLst>
            <a:ext uri="{FF2B5EF4-FFF2-40B4-BE49-F238E27FC236}">
              <a16:creationId xmlns:a16="http://schemas.microsoft.com/office/drawing/2014/main" id="{B8CAEA9C-9085-4634-88AD-4C84119C243D}"/>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670560" y="9593580"/>
          <a:ext cx="930474" cy="914400"/>
        </a:xfrm>
        <a:prstGeom prst="rect">
          <a:avLst/>
        </a:prstGeom>
      </xdr:spPr>
    </xdr:pic>
    <xdr:clientData/>
  </xdr:twoCellAnchor>
  <xdr:twoCellAnchor editAs="oneCell">
    <xdr:from>
      <xdr:col>1</xdr:col>
      <xdr:colOff>0</xdr:colOff>
      <xdr:row>11</xdr:row>
      <xdr:rowOff>38100</xdr:rowOff>
    </xdr:from>
    <xdr:to>
      <xdr:col>2</xdr:col>
      <xdr:colOff>2243</xdr:colOff>
      <xdr:row>12</xdr:row>
      <xdr:rowOff>0</xdr:rowOff>
    </xdr:to>
    <xdr:pic>
      <xdr:nvPicPr>
        <xdr:cNvPr id="12" name="Picture 11">
          <a:extLst>
            <a:ext uri="{FF2B5EF4-FFF2-40B4-BE49-F238E27FC236}">
              <a16:creationId xmlns:a16="http://schemas.microsoft.com/office/drawing/2014/main" id="{4D98B2D7-0FA4-4920-A2F3-B48A9EE17D5B}"/>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670560" y="10546080"/>
          <a:ext cx="947123" cy="914400"/>
        </a:xfrm>
        <a:prstGeom prst="rect">
          <a:avLst/>
        </a:prstGeom>
      </xdr:spPr>
    </xdr:pic>
    <xdr:clientData/>
  </xdr:twoCellAnchor>
  <xdr:twoCellAnchor editAs="oneCell">
    <xdr:from>
      <xdr:col>1</xdr:col>
      <xdr:colOff>0</xdr:colOff>
      <xdr:row>12</xdr:row>
      <xdr:rowOff>38100</xdr:rowOff>
    </xdr:from>
    <xdr:to>
      <xdr:col>1</xdr:col>
      <xdr:colOff>925308</xdr:colOff>
      <xdr:row>13</xdr:row>
      <xdr:rowOff>0</xdr:rowOff>
    </xdr:to>
    <xdr:pic>
      <xdr:nvPicPr>
        <xdr:cNvPr id="13" name="Picture 12">
          <a:extLst>
            <a:ext uri="{FF2B5EF4-FFF2-40B4-BE49-F238E27FC236}">
              <a16:creationId xmlns:a16="http://schemas.microsoft.com/office/drawing/2014/main" id="{3D74B93B-68A5-4334-8A76-277ECD37254A}"/>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670560" y="11498580"/>
          <a:ext cx="925308" cy="914400"/>
        </a:xfrm>
        <a:prstGeom prst="rect">
          <a:avLst/>
        </a:prstGeom>
      </xdr:spPr>
    </xdr:pic>
    <xdr:clientData/>
  </xdr:twoCellAnchor>
  <xdr:twoCellAnchor editAs="oneCell">
    <xdr:from>
      <xdr:col>1</xdr:col>
      <xdr:colOff>0</xdr:colOff>
      <xdr:row>13</xdr:row>
      <xdr:rowOff>38100</xdr:rowOff>
    </xdr:from>
    <xdr:to>
      <xdr:col>1</xdr:col>
      <xdr:colOff>925308</xdr:colOff>
      <xdr:row>14</xdr:row>
      <xdr:rowOff>0</xdr:rowOff>
    </xdr:to>
    <xdr:pic>
      <xdr:nvPicPr>
        <xdr:cNvPr id="14" name="Picture 13">
          <a:extLst>
            <a:ext uri="{FF2B5EF4-FFF2-40B4-BE49-F238E27FC236}">
              <a16:creationId xmlns:a16="http://schemas.microsoft.com/office/drawing/2014/main" id="{A41AB183-6C2D-4E8A-90B0-66641F1CDDBD}"/>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670560" y="12451080"/>
          <a:ext cx="925308" cy="914400"/>
        </a:xfrm>
        <a:prstGeom prst="rect">
          <a:avLst/>
        </a:prstGeom>
      </xdr:spPr>
    </xdr:pic>
    <xdr:clientData/>
  </xdr:twoCellAnchor>
  <xdr:twoCellAnchor editAs="oneCell">
    <xdr:from>
      <xdr:col>1</xdr:col>
      <xdr:colOff>0</xdr:colOff>
      <xdr:row>14</xdr:row>
      <xdr:rowOff>38100</xdr:rowOff>
    </xdr:from>
    <xdr:to>
      <xdr:col>1</xdr:col>
      <xdr:colOff>925308</xdr:colOff>
      <xdr:row>15</xdr:row>
      <xdr:rowOff>0</xdr:rowOff>
    </xdr:to>
    <xdr:pic>
      <xdr:nvPicPr>
        <xdr:cNvPr id="15" name="Picture 14">
          <a:extLst>
            <a:ext uri="{FF2B5EF4-FFF2-40B4-BE49-F238E27FC236}">
              <a16:creationId xmlns:a16="http://schemas.microsoft.com/office/drawing/2014/main" id="{0B805EFD-CE5C-42EB-ABE4-EE1BC060261F}"/>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Lst>
        </a:blip>
        <a:stretch>
          <a:fillRect/>
        </a:stretch>
      </xdr:blipFill>
      <xdr:spPr>
        <a:xfrm>
          <a:off x="670560" y="13403580"/>
          <a:ext cx="925308" cy="914400"/>
        </a:xfrm>
        <a:prstGeom prst="rect">
          <a:avLst/>
        </a:prstGeom>
      </xdr:spPr>
    </xdr:pic>
    <xdr:clientData/>
  </xdr:twoCellAnchor>
  <xdr:twoCellAnchor editAs="oneCell">
    <xdr:from>
      <xdr:col>1</xdr:col>
      <xdr:colOff>0</xdr:colOff>
      <xdr:row>16</xdr:row>
      <xdr:rowOff>38100</xdr:rowOff>
    </xdr:from>
    <xdr:to>
      <xdr:col>1</xdr:col>
      <xdr:colOff>881496</xdr:colOff>
      <xdr:row>17</xdr:row>
      <xdr:rowOff>0</xdr:rowOff>
    </xdr:to>
    <xdr:pic>
      <xdr:nvPicPr>
        <xdr:cNvPr id="16" name="Picture 15">
          <a:extLst>
            <a:ext uri="{FF2B5EF4-FFF2-40B4-BE49-F238E27FC236}">
              <a16:creationId xmlns:a16="http://schemas.microsoft.com/office/drawing/2014/main" id="{17520977-DB8C-4375-A38B-34AC1E8C7579}"/>
            </a:ext>
          </a:extLst>
        </xdr:cNvPr>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Lst>
        </a:blip>
        <a:stretch>
          <a:fillRect/>
        </a:stretch>
      </xdr:blipFill>
      <xdr:spPr>
        <a:xfrm>
          <a:off x="670560" y="15308580"/>
          <a:ext cx="881496" cy="914400"/>
        </a:xfrm>
        <a:prstGeom prst="rect">
          <a:avLst/>
        </a:prstGeom>
      </xdr:spPr>
    </xdr:pic>
    <xdr:clientData/>
  </xdr:twoCellAnchor>
  <xdr:twoCellAnchor editAs="oneCell">
    <xdr:from>
      <xdr:col>1</xdr:col>
      <xdr:colOff>0</xdr:colOff>
      <xdr:row>15</xdr:row>
      <xdr:rowOff>38100</xdr:rowOff>
    </xdr:from>
    <xdr:to>
      <xdr:col>1</xdr:col>
      <xdr:colOff>908447</xdr:colOff>
      <xdr:row>16</xdr:row>
      <xdr:rowOff>0</xdr:rowOff>
    </xdr:to>
    <xdr:pic>
      <xdr:nvPicPr>
        <xdr:cNvPr id="17" name="Picture 16">
          <a:extLst>
            <a:ext uri="{FF2B5EF4-FFF2-40B4-BE49-F238E27FC236}">
              <a16:creationId xmlns:a16="http://schemas.microsoft.com/office/drawing/2014/main" id="{9915B576-2992-4508-A3DD-3311441F0FCF}"/>
            </a:ext>
          </a:extLst>
        </xdr:cNvPr>
        <xdr:cNvPicPr>
          <a:picLocks noChangeAspect="1"/>
        </xdr:cNvPicPr>
      </xdr:nvPicPr>
      <xdr:blipFill>
        <a:blip xmlns:r="http://schemas.openxmlformats.org/officeDocument/2006/relationships" r:embed="rId16">
          <a:extLst>
            <a:ext uri="{28A0092B-C50C-407E-A947-70E740481C1C}">
              <a14:useLocalDpi xmlns:a14="http://schemas.microsoft.com/office/drawing/2010/main" val="0"/>
            </a:ext>
          </a:extLst>
        </a:blip>
        <a:stretch>
          <a:fillRect/>
        </a:stretch>
      </xdr:blipFill>
      <xdr:spPr>
        <a:xfrm>
          <a:off x="670560" y="14356080"/>
          <a:ext cx="908447" cy="914400"/>
        </a:xfrm>
        <a:prstGeom prst="rect">
          <a:avLst/>
        </a:prstGeom>
      </xdr:spPr>
    </xdr:pic>
    <xdr:clientData/>
  </xdr:twoCellAnchor>
  <xdr:twoCellAnchor editAs="oneCell">
    <xdr:from>
      <xdr:col>1</xdr:col>
      <xdr:colOff>0</xdr:colOff>
      <xdr:row>17</xdr:row>
      <xdr:rowOff>38100</xdr:rowOff>
    </xdr:from>
    <xdr:to>
      <xdr:col>1</xdr:col>
      <xdr:colOff>876114</xdr:colOff>
      <xdr:row>18</xdr:row>
      <xdr:rowOff>0</xdr:rowOff>
    </xdr:to>
    <xdr:pic>
      <xdr:nvPicPr>
        <xdr:cNvPr id="18" name="Picture 17">
          <a:extLst>
            <a:ext uri="{FF2B5EF4-FFF2-40B4-BE49-F238E27FC236}">
              <a16:creationId xmlns:a16="http://schemas.microsoft.com/office/drawing/2014/main" id="{A0C68172-A5FA-45D6-882C-EAAFE25749F7}"/>
            </a:ext>
          </a:extLst>
        </xdr:cNvPr>
        <xdr:cNvPicPr>
          <a:picLocks noChangeAspect="1"/>
        </xdr:cNvPicPr>
      </xdr:nvPicPr>
      <xdr:blipFill>
        <a:blip xmlns:r="http://schemas.openxmlformats.org/officeDocument/2006/relationships" r:embed="rId17">
          <a:extLst>
            <a:ext uri="{28A0092B-C50C-407E-A947-70E740481C1C}">
              <a14:useLocalDpi xmlns:a14="http://schemas.microsoft.com/office/drawing/2010/main" val="0"/>
            </a:ext>
          </a:extLst>
        </a:blip>
        <a:stretch>
          <a:fillRect/>
        </a:stretch>
      </xdr:blipFill>
      <xdr:spPr>
        <a:xfrm>
          <a:off x="670560" y="16261080"/>
          <a:ext cx="876114" cy="914400"/>
        </a:xfrm>
        <a:prstGeom prst="rect">
          <a:avLst/>
        </a:prstGeom>
      </xdr:spPr>
    </xdr:pic>
    <xdr:clientData/>
  </xdr:twoCellAnchor>
  <xdr:twoCellAnchor editAs="oneCell">
    <xdr:from>
      <xdr:col>1</xdr:col>
      <xdr:colOff>0</xdr:colOff>
      <xdr:row>18</xdr:row>
      <xdr:rowOff>38100</xdr:rowOff>
    </xdr:from>
    <xdr:to>
      <xdr:col>1</xdr:col>
      <xdr:colOff>876114</xdr:colOff>
      <xdr:row>19</xdr:row>
      <xdr:rowOff>0</xdr:rowOff>
    </xdr:to>
    <xdr:pic>
      <xdr:nvPicPr>
        <xdr:cNvPr id="19" name="Picture 18">
          <a:extLst>
            <a:ext uri="{FF2B5EF4-FFF2-40B4-BE49-F238E27FC236}">
              <a16:creationId xmlns:a16="http://schemas.microsoft.com/office/drawing/2014/main" id="{4DAA9C90-6C01-465E-BDF7-3083CD00FA41}"/>
            </a:ext>
          </a:extLst>
        </xdr:cNvPr>
        <xdr:cNvPicPr>
          <a:picLocks noChangeAspect="1"/>
        </xdr:cNvPicPr>
      </xdr:nvPicPr>
      <xdr:blipFill>
        <a:blip xmlns:r="http://schemas.openxmlformats.org/officeDocument/2006/relationships" r:embed="rId18">
          <a:extLst>
            <a:ext uri="{28A0092B-C50C-407E-A947-70E740481C1C}">
              <a14:useLocalDpi xmlns:a14="http://schemas.microsoft.com/office/drawing/2010/main" val="0"/>
            </a:ext>
          </a:extLst>
        </a:blip>
        <a:stretch>
          <a:fillRect/>
        </a:stretch>
      </xdr:blipFill>
      <xdr:spPr>
        <a:xfrm>
          <a:off x="670560" y="17213580"/>
          <a:ext cx="876114" cy="914400"/>
        </a:xfrm>
        <a:prstGeom prst="rect">
          <a:avLst/>
        </a:prstGeom>
      </xdr:spPr>
    </xdr:pic>
    <xdr:clientData/>
  </xdr:twoCellAnchor>
  <xdr:twoCellAnchor editAs="oneCell">
    <xdr:from>
      <xdr:col>1</xdr:col>
      <xdr:colOff>0</xdr:colOff>
      <xdr:row>19</xdr:row>
      <xdr:rowOff>38100</xdr:rowOff>
    </xdr:from>
    <xdr:to>
      <xdr:col>1</xdr:col>
      <xdr:colOff>887131</xdr:colOff>
      <xdr:row>20</xdr:row>
      <xdr:rowOff>0</xdr:rowOff>
    </xdr:to>
    <xdr:pic>
      <xdr:nvPicPr>
        <xdr:cNvPr id="20" name="Picture 19">
          <a:extLst>
            <a:ext uri="{FF2B5EF4-FFF2-40B4-BE49-F238E27FC236}">
              <a16:creationId xmlns:a16="http://schemas.microsoft.com/office/drawing/2014/main" id="{1B0D76A8-7A6D-48CA-B4F0-59744EFF82D5}"/>
            </a:ext>
          </a:extLst>
        </xdr:cNvPr>
        <xdr:cNvPicPr>
          <a:picLocks noChangeAspect="1"/>
        </xdr:cNvPicPr>
      </xdr:nvPicPr>
      <xdr:blipFill>
        <a:blip xmlns:r="http://schemas.openxmlformats.org/officeDocument/2006/relationships" r:embed="rId19">
          <a:extLst>
            <a:ext uri="{28A0092B-C50C-407E-A947-70E740481C1C}">
              <a14:useLocalDpi xmlns:a14="http://schemas.microsoft.com/office/drawing/2010/main" val="0"/>
            </a:ext>
          </a:extLst>
        </a:blip>
        <a:stretch>
          <a:fillRect/>
        </a:stretch>
      </xdr:blipFill>
      <xdr:spPr>
        <a:xfrm>
          <a:off x="670560" y="18166080"/>
          <a:ext cx="887131" cy="914400"/>
        </a:xfrm>
        <a:prstGeom prst="rect">
          <a:avLst/>
        </a:prstGeom>
      </xdr:spPr>
    </xdr:pic>
    <xdr:clientData/>
  </xdr:twoCellAnchor>
  <xdr:twoCellAnchor editAs="oneCell">
    <xdr:from>
      <xdr:col>1</xdr:col>
      <xdr:colOff>0</xdr:colOff>
      <xdr:row>20</xdr:row>
      <xdr:rowOff>38100</xdr:rowOff>
    </xdr:from>
    <xdr:to>
      <xdr:col>1</xdr:col>
      <xdr:colOff>914400</xdr:colOff>
      <xdr:row>21</xdr:row>
      <xdr:rowOff>0</xdr:rowOff>
    </xdr:to>
    <xdr:pic>
      <xdr:nvPicPr>
        <xdr:cNvPr id="21" name="Picture 20">
          <a:extLst>
            <a:ext uri="{FF2B5EF4-FFF2-40B4-BE49-F238E27FC236}">
              <a16:creationId xmlns:a16="http://schemas.microsoft.com/office/drawing/2014/main" id="{EB3CC078-44D2-4C1C-8E99-1CFD0185A693}"/>
            </a:ext>
          </a:extLst>
        </xdr:cNvPr>
        <xdr:cNvPicPr>
          <a:picLocks noChangeAspect="1"/>
        </xdr:cNvPicPr>
      </xdr:nvPicPr>
      <xdr:blipFill>
        <a:blip xmlns:r="http://schemas.openxmlformats.org/officeDocument/2006/relationships" r:embed="rId20">
          <a:extLst>
            <a:ext uri="{28A0092B-C50C-407E-A947-70E740481C1C}">
              <a14:useLocalDpi xmlns:a14="http://schemas.microsoft.com/office/drawing/2010/main" val="0"/>
            </a:ext>
          </a:extLst>
        </a:blip>
        <a:stretch>
          <a:fillRect/>
        </a:stretch>
      </xdr:blipFill>
      <xdr:spPr>
        <a:xfrm>
          <a:off x="670560" y="19118580"/>
          <a:ext cx="914400" cy="914400"/>
        </a:xfrm>
        <a:prstGeom prst="rect">
          <a:avLst/>
        </a:prstGeom>
      </xdr:spPr>
    </xdr:pic>
    <xdr:clientData/>
  </xdr:twoCellAnchor>
  <xdr:twoCellAnchor editAs="oneCell">
    <xdr:from>
      <xdr:col>1</xdr:col>
      <xdr:colOff>0</xdr:colOff>
      <xdr:row>21</xdr:row>
      <xdr:rowOff>38100</xdr:rowOff>
    </xdr:from>
    <xdr:to>
      <xdr:col>1</xdr:col>
      <xdr:colOff>914400</xdr:colOff>
      <xdr:row>22</xdr:row>
      <xdr:rowOff>0</xdr:rowOff>
    </xdr:to>
    <xdr:pic>
      <xdr:nvPicPr>
        <xdr:cNvPr id="22" name="Picture 21">
          <a:extLst>
            <a:ext uri="{FF2B5EF4-FFF2-40B4-BE49-F238E27FC236}">
              <a16:creationId xmlns:a16="http://schemas.microsoft.com/office/drawing/2014/main" id="{ED41F1EB-C4E2-4C51-B41B-8A30275EDD8A}"/>
            </a:ext>
          </a:extLst>
        </xdr:cNvPr>
        <xdr:cNvPicPr>
          <a:picLocks noChangeAspect="1"/>
        </xdr:cNvPicPr>
      </xdr:nvPicPr>
      <xdr:blipFill>
        <a:blip xmlns:r="http://schemas.openxmlformats.org/officeDocument/2006/relationships" r:embed="rId21">
          <a:extLst>
            <a:ext uri="{28A0092B-C50C-407E-A947-70E740481C1C}">
              <a14:useLocalDpi xmlns:a14="http://schemas.microsoft.com/office/drawing/2010/main" val="0"/>
            </a:ext>
          </a:extLst>
        </a:blip>
        <a:stretch>
          <a:fillRect/>
        </a:stretch>
      </xdr:blipFill>
      <xdr:spPr>
        <a:xfrm>
          <a:off x="670560" y="20071080"/>
          <a:ext cx="914400" cy="914400"/>
        </a:xfrm>
        <a:prstGeom prst="rect">
          <a:avLst/>
        </a:prstGeom>
      </xdr:spPr>
    </xdr:pic>
    <xdr:clientData/>
  </xdr:twoCellAnchor>
  <xdr:twoCellAnchor editAs="oneCell">
    <xdr:from>
      <xdr:col>1</xdr:col>
      <xdr:colOff>0</xdr:colOff>
      <xdr:row>22</xdr:row>
      <xdr:rowOff>38100</xdr:rowOff>
    </xdr:from>
    <xdr:to>
      <xdr:col>1</xdr:col>
      <xdr:colOff>914400</xdr:colOff>
      <xdr:row>23</xdr:row>
      <xdr:rowOff>0</xdr:rowOff>
    </xdr:to>
    <xdr:pic>
      <xdr:nvPicPr>
        <xdr:cNvPr id="23" name="Picture 22">
          <a:extLst>
            <a:ext uri="{FF2B5EF4-FFF2-40B4-BE49-F238E27FC236}">
              <a16:creationId xmlns:a16="http://schemas.microsoft.com/office/drawing/2014/main" id="{84D0EDAC-EC6B-459C-A2A3-34A57749C7D4}"/>
            </a:ext>
          </a:extLst>
        </xdr:cNvPr>
        <xdr:cNvPicPr>
          <a:picLocks noChangeAspect="1"/>
        </xdr:cNvPicPr>
      </xdr:nvPicPr>
      <xdr:blipFill>
        <a:blip xmlns:r="http://schemas.openxmlformats.org/officeDocument/2006/relationships" r:embed="rId22">
          <a:extLst>
            <a:ext uri="{28A0092B-C50C-407E-A947-70E740481C1C}">
              <a14:useLocalDpi xmlns:a14="http://schemas.microsoft.com/office/drawing/2010/main" val="0"/>
            </a:ext>
          </a:extLst>
        </a:blip>
        <a:stretch>
          <a:fillRect/>
        </a:stretch>
      </xdr:blipFill>
      <xdr:spPr>
        <a:xfrm>
          <a:off x="670560" y="21023580"/>
          <a:ext cx="914400" cy="914400"/>
        </a:xfrm>
        <a:prstGeom prst="rect">
          <a:avLst/>
        </a:prstGeom>
      </xdr:spPr>
    </xdr:pic>
    <xdr:clientData/>
  </xdr:twoCellAnchor>
  <xdr:twoCellAnchor editAs="oneCell">
    <xdr:from>
      <xdr:col>1</xdr:col>
      <xdr:colOff>0</xdr:colOff>
      <xdr:row>23</xdr:row>
      <xdr:rowOff>38100</xdr:rowOff>
    </xdr:from>
    <xdr:to>
      <xdr:col>1</xdr:col>
      <xdr:colOff>914400</xdr:colOff>
      <xdr:row>24</xdr:row>
      <xdr:rowOff>0</xdr:rowOff>
    </xdr:to>
    <xdr:pic>
      <xdr:nvPicPr>
        <xdr:cNvPr id="24" name="Picture 23">
          <a:extLst>
            <a:ext uri="{FF2B5EF4-FFF2-40B4-BE49-F238E27FC236}">
              <a16:creationId xmlns:a16="http://schemas.microsoft.com/office/drawing/2014/main" id="{163F9D02-24F9-473B-8F3C-F2611C160AE6}"/>
            </a:ext>
          </a:extLst>
        </xdr:cNvPr>
        <xdr:cNvPicPr>
          <a:picLocks noChangeAspect="1"/>
        </xdr:cNvPicPr>
      </xdr:nvPicPr>
      <xdr:blipFill>
        <a:blip xmlns:r="http://schemas.openxmlformats.org/officeDocument/2006/relationships" r:embed="rId23">
          <a:extLst>
            <a:ext uri="{28A0092B-C50C-407E-A947-70E740481C1C}">
              <a14:useLocalDpi xmlns:a14="http://schemas.microsoft.com/office/drawing/2010/main" val="0"/>
            </a:ext>
          </a:extLst>
        </a:blip>
        <a:stretch>
          <a:fillRect/>
        </a:stretch>
      </xdr:blipFill>
      <xdr:spPr>
        <a:xfrm>
          <a:off x="670560" y="21976080"/>
          <a:ext cx="914400" cy="9144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7</xdr:col>
          <xdr:colOff>24847</xdr:colOff>
          <xdr:row>5</xdr:row>
          <xdr:rowOff>38099</xdr:rowOff>
        </xdr:from>
        <xdr:to>
          <xdr:col>7</xdr:col>
          <xdr:colOff>757031</xdr:colOff>
          <xdr:row>8</xdr:row>
          <xdr:rowOff>132522</xdr:rowOff>
        </xdr:to>
        <xdr:pic>
          <xdr:nvPicPr>
            <xdr:cNvPr id="13" name="Picture 12">
              <a:extLst>
                <a:ext uri="{FF2B5EF4-FFF2-40B4-BE49-F238E27FC236}">
                  <a16:creationId xmlns:a16="http://schemas.microsoft.com/office/drawing/2014/main" id="{DA2C431A-E558-4D7F-8700-F4E62A07D64A}"/>
                </a:ext>
              </a:extLst>
            </xdr:cNvPr>
            <xdr:cNvPicPr>
              <a:picLocks noChangeAspect="1"/>
              <a:extLst>
                <a:ext uri="{84589F7E-364E-4C9E-8A38-B11213B215E9}">
                  <a14:cameraTool cellRange="sp.pic.1" spid="_x0000_s5298"/>
                </a:ext>
              </a:extLst>
            </xdr:cNvPicPr>
          </xdr:nvPicPr>
          <xdr:blipFill>
            <a:blip xmlns:r="http://schemas.openxmlformats.org/officeDocument/2006/relationships" r:embed="rId1"/>
            <a:stretch>
              <a:fillRect/>
            </a:stretch>
          </xdr:blipFill>
          <xdr:spPr>
            <a:xfrm>
              <a:off x="3544956" y="1437860"/>
              <a:ext cx="732184" cy="732184"/>
            </a:xfrm>
            <a:prstGeom prst="ellipse">
              <a:avLst/>
            </a:prstGeom>
            <a:ln w="9525">
              <a:solidFill>
                <a:schemeClr val="tx1"/>
              </a:solidFill>
            </a:ln>
            <a:effectLst>
              <a:outerShdw blurRad="50800" dist="38100" dir="5400000" algn="t" rotWithShape="0">
                <a:prstClr val="black">
                  <a:alpha val="40000"/>
                </a:prstClr>
              </a:outerShdw>
            </a:effec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8283</xdr:colOff>
          <xdr:row>10</xdr:row>
          <xdr:rowOff>24848</xdr:rowOff>
        </xdr:from>
        <xdr:to>
          <xdr:col>7</xdr:col>
          <xdr:colOff>740467</xdr:colOff>
          <xdr:row>13</xdr:row>
          <xdr:rowOff>119271</xdr:rowOff>
        </xdr:to>
        <xdr:pic>
          <xdr:nvPicPr>
            <xdr:cNvPr id="15" name="Picture 14">
              <a:extLst>
                <a:ext uri="{FF2B5EF4-FFF2-40B4-BE49-F238E27FC236}">
                  <a16:creationId xmlns:a16="http://schemas.microsoft.com/office/drawing/2014/main" id="{2FF4CF45-1786-4889-868E-B8F76D273CE6}"/>
                </a:ext>
              </a:extLst>
            </xdr:cNvPr>
            <xdr:cNvPicPr>
              <a:picLocks noChangeAspect="1"/>
              <a:extLst>
                <a:ext uri="{84589F7E-364E-4C9E-8A38-B11213B215E9}">
                  <a14:cameraTool cellRange="sp.pic.2" spid="_x0000_s5299"/>
                </a:ext>
              </a:extLst>
            </xdr:cNvPicPr>
          </xdr:nvPicPr>
          <xdr:blipFill>
            <a:blip xmlns:r="http://schemas.openxmlformats.org/officeDocument/2006/relationships" r:embed="rId2"/>
            <a:stretch>
              <a:fillRect/>
            </a:stretch>
          </xdr:blipFill>
          <xdr:spPr>
            <a:xfrm>
              <a:off x="3528392" y="2443370"/>
              <a:ext cx="732184" cy="732184"/>
            </a:xfrm>
            <a:prstGeom prst="ellipse">
              <a:avLst/>
            </a:prstGeom>
            <a:ln w="9525">
              <a:solidFill>
                <a:schemeClr val="tx1"/>
              </a:solidFill>
            </a:ln>
            <a:effectLst>
              <a:outerShdw blurRad="50800" dist="38100" dir="5400000" algn="t" rotWithShape="0">
                <a:prstClr val="black">
                  <a:alpha val="40000"/>
                </a:prstClr>
              </a:outerShdw>
            </a:effec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8283</xdr:colOff>
          <xdr:row>15</xdr:row>
          <xdr:rowOff>24850</xdr:rowOff>
        </xdr:from>
        <xdr:to>
          <xdr:col>7</xdr:col>
          <xdr:colOff>740467</xdr:colOff>
          <xdr:row>18</xdr:row>
          <xdr:rowOff>119274</xdr:rowOff>
        </xdr:to>
        <xdr:pic>
          <xdr:nvPicPr>
            <xdr:cNvPr id="16" name="Picture 15">
              <a:extLst>
                <a:ext uri="{FF2B5EF4-FFF2-40B4-BE49-F238E27FC236}">
                  <a16:creationId xmlns:a16="http://schemas.microsoft.com/office/drawing/2014/main" id="{ACFFE727-5F00-4AA2-A208-130C8BCDB034}"/>
                </a:ext>
              </a:extLst>
            </xdr:cNvPr>
            <xdr:cNvPicPr>
              <a:picLocks noChangeAspect="1"/>
              <a:extLst>
                <a:ext uri="{84589F7E-364E-4C9E-8A38-B11213B215E9}">
                  <a14:cameraTool cellRange="sp.pic.3" spid="_x0000_s5300"/>
                </a:ext>
              </a:extLst>
            </xdr:cNvPicPr>
          </xdr:nvPicPr>
          <xdr:blipFill>
            <a:blip xmlns:r="http://schemas.openxmlformats.org/officeDocument/2006/relationships" r:embed="rId3"/>
            <a:stretch>
              <a:fillRect/>
            </a:stretch>
          </xdr:blipFill>
          <xdr:spPr>
            <a:xfrm>
              <a:off x="3528392" y="3462133"/>
              <a:ext cx="732184" cy="732184"/>
            </a:xfrm>
            <a:prstGeom prst="ellipse">
              <a:avLst/>
            </a:prstGeom>
            <a:ln w="9525">
              <a:solidFill>
                <a:schemeClr val="tx1"/>
              </a:solidFill>
            </a:ln>
            <a:effectLst>
              <a:outerShdw blurRad="50800" dist="38100" dir="5400000" algn="t" rotWithShape="0">
                <a:prstClr val="black">
                  <a:alpha val="40000"/>
                </a:prstClr>
              </a:outerShdw>
            </a:effec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8283</xdr:colOff>
          <xdr:row>20</xdr:row>
          <xdr:rowOff>16566</xdr:rowOff>
        </xdr:from>
        <xdr:to>
          <xdr:col>7</xdr:col>
          <xdr:colOff>740467</xdr:colOff>
          <xdr:row>23</xdr:row>
          <xdr:rowOff>110989</xdr:rowOff>
        </xdr:to>
        <xdr:pic>
          <xdr:nvPicPr>
            <xdr:cNvPr id="17" name="Picture 16">
              <a:extLst>
                <a:ext uri="{FF2B5EF4-FFF2-40B4-BE49-F238E27FC236}">
                  <a16:creationId xmlns:a16="http://schemas.microsoft.com/office/drawing/2014/main" id="{8CFAF7E2-70A8-4571-A458-E1A4D04582C7}"/>
                </a:ext>
              </a:extLst>
            </xdr:cNvPr>
            <xdr:cNvPicPr>
              <a:picLocks noChangeAspect="1"/>
              <a:extLst>
                <a:ext uri="{84589F7E-364E-4C9E-8A38-B11213B215E9}">
                  <a14:cameraTool cellRange="sp.pic.4" spid="_x0000_s5301"/>
                </a:ext>
              </a:extLst>
            </xdr:cNvPicPr>
          </xdr:nvPicPr>
          <xdr:blipFill>
            <a:blip xmlns:r="http://schemas.openxmlformats.org/officeDocument/2006/relationships" r:embed="rId4"/>
            <a:stretch>
              <a:fillRect/>
            </a:stretch>
          </xdr:blipFill>
          <xdr:spPr>
            <a:xfrm>
              <a:off x="3528392" y="4472609"/>
              <a:ext cx="732184" cy="732184"/>
            </a:xfrm>
            <a:prstGeom prst="ellipse">
              <a:avLst/>
            </a:prstGeom>
            <a:ln w="9525">
              <a:solidFill>
                <a:schemeClr val="tx1"/>
              </a:solidFill>
            </a:ln>
            <a:effectLst>
              <a:outerShdw blurRad="50800" dist="38100" dir="5400000" algn="t" rotWithShape="0">
                <a:prstClr val="black">
                  <a:alpha val="40000"/>
                </a:prstClr>
              </a:outerShdw>
            </a:effec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8283</xdr:colOff>
          <xdr:row>25</xdr:row>
          <xdr:rowOff>16565</xdr:rowOff>
        </xdr:from>
        <xdr:to>
          <xdr:col>7</xdr:col>
          <xdr:colOff>740467</xdr:colOff>
          <xdr:row>28</xdr:row>
          <xdr:rowOff>110988</xdr:rowOff>
        </xdr:to>
        <xdr:pic>
          <xdr:nvPicPr>
            <xdr:cNvPr id="18" name="Picture 17">
              <a:extLst>
                <a:ext uri="{FF2B5EF4-FFF2-40B4-BE49-F238E27FC236}">
                  <a16:creationId xmlns:a16="http://schemas.microsoft.com/office/drawing/2014/main" id="{FDFB7C02-CD58-44C0-B694-616BA529F392}"/>
                </a:ext>
              </a:extLst>
            </xdr:cNvPr>
            <xdr:cNvPicPr>
              <a:picLocks noChangeAspect="1"/>
              <a:extLst>
                <a:ext uri="{84589F7E-364E-4C9E-8A38-B11213B215E9}">
                  <a14:cameraTool cellRange="sp.pic.5" spid="_x0000_s5302"/>
                </a:ext>
              </a:extLst>
            </xdr:cNvPicPr>
          </xdr:nvPicPr>
          <xdr:blipFill>
            <a:blip xmlns:r="http://schemas.openxmlformats.org/officeDocument/2006/relationships" r:embed="rId5"/>
            <a:stretch>
              <a:fillRect/>
            </a:stretch>
          </xdr:blipFill>
          <xdr:spPr>
            <a:xfrm>
              <a:off x="3528392" y="5491369"/>
              <a:ext cx="732184" cy="732184"/>
            </a:xfrm>
            <a:prstGeom prst="ellipse">
              <a:avLst/>
            </a:prstGeom>
            <a:ln w="9525">
              <a:solidFill>
                <a:schemeClr val="tx1"/>
              </a:solidFill>
            </a:ln>
            <a:effectLst>
              <a:outerShdw blurRad="50800" dist="38100" dir="5400000" algn="t" rotWithShape="0">
                <a:prstClr val="black">
                  <a:alpha val="40000"/>
                </a:prstClr>
              </a:outerShdw>
            </a:effectLst>
          </xdr:spPr>
        </xdr:pic>
        <xdr:clientData/>
      </xdr:twoCellAnchor>
    </mc:Choice>
    <mc:Fallback/>
  </mc:AlternateContent>
  <xdr:twoCellAnchor>
    <xdr:from>
      <xdr:col>7</xdr:col>
      <xdr:colOff>571500</xdr:colOff>
      <xdr:row>9</xdr:row>
      <xdr:rowOff>1</xdr:rowOff>
    </xdr:from>
    <xdr:to>
      <xdr:col>9</xdr:col>
      <xdr:colOff>461573</xdr:colOff>
      <xdr:row>9</xdr:row>
      <xdr:rowOff>1</xdr:rowOff>
    </xdr:to>
    <xdr:cxnSp macro="">
      <xdr:nvCxnSpPr>
        <xdr:cNvPr id="19" name="Straight Connector 18">
          <a:extLst>
            <a:ext uri="{FF2B5EF4-FFF2-40B4-BE49-F238E27FC236}">
              <a16:creationId xmlns:a16="http://schemas.microsoft.com/office/drawing/2014/main" id="{F6B04244-02C7-4404-A202-585DDEAC58BA}"/>
            </a:ext>
          </a:extLst>
        </xdr:cNvPr>
        <xdr:cNvCxnSpPr/>
      </xdr:nvCxnSpPr>
      <xdr:spPr>
        <a:xfrm>
          <a:off x="4091609" y="2219740"/>
          <a:ext cx="1737094" cy="0"/>
        </a:xfrm>
        <a:prstGeom prst="line">
          <a:avLst/>
        </a:prstGeom>
        <a:ln>
          <a:solidFill>
            <a:schemeClr val="bg1">
              <a:lumMod val="75000"/>
            </a:schemeClr>
          </a:solidFill>
          <a:prstDash val="sys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554934</xdr:colOff>
      <xdr:row>14</xdr:row>
      <xdr:rowOff>1</xdr:rowOff>
    </xdr:from>
    <xdr:to>
      <xdr:col>9</xdr:col>
      <xdr:colOff>445007</xdr:colOff>
      <xdr:row>14</xdr:row>
      <xdr:rowOff>1</xdr:rowOff>
    </xdr:to>
    <xdr:cxnSp macro="">
      <xdr:nvCxnSpPr>
        <xdr:cNvPr id="20" name="Straight Connector 19">
          <a:extLst>
            <a:ext uri="{FF2B5EF4-FFF2-40B4-BE49-F238E27FC236}">
              <a16:creationId xmlns:a16="http://schemas.microsoft.com/office/drawing/2014/main" id="{39BD776C-A5E7-4FDF-9B23-845D529DFE55}"/>
            </a:ext>
          </a:extLst>
        </xdr:cNvPr>
        <xdr:cNvCxnSpPr/>
      </xdr:nvCxnSpPr>
      <xdr:spPr>
        <a:xfrm>
          <a:off x="4075043" y="3238501"/>
          <a:ext cx="1737094" cy="0"/>
        </a:xfrm>
        <a:prstGeom prst="line">
          <a:avLst/>
        </a:prstGeom>
        <a:ln>
          <a:solidFill>
            <a:schemeClr val="bg1">
              <a:lumMod val="75000"/>
            </a:schemeClr>
          </a:solidFill>
          <a:prstDash val="sys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563218</xdr:colOff>
      <xdr:row>19</xdr:row>
      <xdr:rowOff>0</xdr:rowOff>
    </xdr:from>
    <xdr:to>
      <xdr:col>9</xdr:col>
      <xdr:colOff>453291</xdr:colOff>
      <xdr:row>19</xdr:row>
      <xdr:rowOff>0</xdr:rowOff>
    </xdr:to>
    <xdr:cxnSp macro="">
      <xdr:nvCxnSpPr>
        <xdr:cNvPr id="21" name="Straight Connector 20">
          <a:extLst>
            <a:ext uri="{FF2B5EF4-FFF2-40B4-BE49-F238E27FC236}">
              <a16:creationId xmlns:a16="http://schemas.microsoft.com/office/drawing/2014/main" id="{9E6C5CC3-8FA0-426A-96C3-DD6C269DEF65}"/>
            </a:ext>
          </a:extLst>
        </xdr:cNvPr>
        <xdr:cNvCxnSpPr/>
      </xdr:nvCxnSpPr>
      <xdr:spPr>
        <a:xfrm>
          <a:off x="4083327" y="4257261"/>
          <a:ext cx="1737094" cy="0"/>
        </a:xfrm>
        <a:prstGeom prst="line">
          <a:avLst/>
        </a:prstGeom>
        <a:ln>
          <a:solidFill>
            <a:schemeClr val="bg1">
              <a:lumMod val="75000"/>
            </a:schemeClr>
          </a:solidFill>
          <a:prstDash val="sys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629478</xdr:colOff>
      <xdr:row>24</xdr:row>
      <xdr:rowOff>8283</xdr:rowOff>
    </xdr:from>
    <xdr:to>
      <xdr:col>9</xdr:col>
      <xdr:colOff>519551</xdr:colOff>
      <xdr:row>24</xdr:row>
      <xdr:rowOff>8283</xdr:rowOff>
    </xdr:to>
    <xdr:cxnSp macro="">
      <xdr:nvCxnSpPr>
        <xdr:cNvPr id="22" name="Straight Connector 21">
          <a:extLst>
            <a:ext uri="{FF2B5EF4-FFF2-40B4-BE49-F238E27FC236}">
              <a16:creationId xmlns:a16="http://schemas.microsoft.com/office/drawing/2014/main" id="{7A90C08D-766F-4DD0-8D55-3CC183481864}"/>
            </a:ext>
          </a:extLst>
        </xdr:cNvPr>
        <xdr:cNvCxnSpPr/>
      </xdr:nvCxnSpPr>
      <xdr:spPr>
        <a:xfrm>
          <a:off x="4149587" y="5284305"/>
          <a:ext cx="1737094" cy="0"/>
        </a:xfrm>
        <a:prstGeom prst="line">
          <a:avLst/>
        </a:prstGeom>
        <a:ln>
          <a:solidFill>
            <a:schemeClr val="bg1">
              <a:lumMod val="75000"/>
            </a:schemeClr>
          </a:solidFill>
          <a:prstDash val="sysDash"/>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17</xdr:col>
      <xdr:colOff>0</xdr:colOff>
      <xdr:row>4</xdr:row>
      <xdr:rowOff>1</xdr:rowOff>
    </xdr:from>
    <xdr:to>
      <xdr:col>19</xdr:col>
      <xdr:colOff>24848</xdr:colOff>
      <xdr:row>13</xdr:row>
      <xdr:rowOff>124240</xdr:rowOff>
    </xdr:to>
    <mc:AlternateContent xmlns:mc="http://schemas.openxmlformats.org/markup-compatibility/2006">
      <mc:Choice xmlns:a14="http://schemas.microsoft.com/office/drawing/2010/main" Requires="a14">
        <xdr:graphicFrame macro="">
          <xdr:nvGraphicFramePr>
            <xdr:cNvPr id="23" name="Option 1">
              <a:extLst>
                <a:ext uri="{FF2B5EF4-FFF2-40B4-BE49-F238E27FC236}">
                  <a16:creationId xmlns:a16="http://schemas.microsoft.com/office/drawing/2014/main" id="{89BA30FD-D19A-4CAD-8390-4F23B0526D72}"/>
                </a:ext>
              </a:extLst>
            </xdr:cNvPr>
            <xdr:cNvGraphicFramePr/>
          </xdr:nvGraphicFramePr>
          <xdr:xfrm>
            <a:off x="0" y="0"/>
            <a:ext cx="0" cy="0"/>
          </xdr:xfrm>
          <a:graphic>
            <a:graphicData uri="http://schemas.microsoft.com/office/drawing/2010/slicer">
              <sle:slicer xmlns:sle="http://schemas.microsoft.com/office/drawing/2010/slicer" name="Option 1"/>
            </a:graphicData>
          </a:graphic>
        </xdr:graphicFrame>
      </mc:Choice>
      <mc:Fallback>
        <xdr:sp macro="" textlink="">
          <xdr:nvSpPr>
            <xdr:cNvPr id="0" name=""/>
            <xdr:cNvSpPr>
              <a:spLocks noTextEdit="1"/>
            </xdr:cNvSpPr>
          </xdr:nvSpPr>
          <xdr:spPr>
            <a:xfrm>
              <a:off x="11702815" y="1204149"/>
              <a:ext cx="1247811" cy="197749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8283</xdr:colOff>
      <xdr:row>6</xdr:row>
      <xdr:rowOff>8282</xdr:rowOff>
    </xdr:from>
    <xdr:to>
      <xdr:col>16</xdr:col>
      <xdr:colOff>24850</xdr:colOff>
      <xdr:row>14</xdr:row>
      <xdr:rowOff>24848</xdr:rowOff>
    </xdr:to>
    <xdr:graphicFrame macro="">
      <xdr:nvGraphicFramePr>
        <xdr:cNvPr id="24" name="Chart 23">
          <a:extLst>
            <a:ext uri="{FF2B5EF4-FFF2-40B4-BE49-F238E27FC236}">
              <a16:creationId xmlns:a16="http://schemas.microsoft.com/office/drawing/2014/main" id="{F23EF0B8-BEDD-42A8-857D-1D667B5B8F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13</xdr:col>
      <xdr:colOff>216591</xdr:colOff>
      <xdr:row>17</xdr:row>
      <xdr:rowOff>52596</xdr:rowOff>
    </xdr:from>
    <xdr:to>
      <xdr:col>13</xdr:col>
      <xdr:colOff>708863</xdr:colOff>
      <xdr:row>19</xdr:row>
      <xdr:rowOff>165652</xdr:rowOff>
    </xdr:to>
    <xdr:pic>
      <xdr:nvPicPr>
        <xdr:cNvPr id="25" name="Picture 24">
          <a:extLst>
            <a:ext uri="{FF2B5EF4-FFF2-40B4-BE49-F238E27FC236}">
              <a16:creationId xmlns:a16="http://schemas.microsoft.com/office/drawing/2014/main" id="{4E202B3E-BF11-48A6-9DEB-4559E9ED3898}"/>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8300417" y="3945422"/>
          <a:ext cx="492272" cy="477491"/>
        </a:xfrm>
        <a:prstGeom prst="ellipse">
          <a:avLst/>
        </a:prstGeom>
        <a:ln>
          <a:solidFill>
            <a:schemeClr val="bg1">
              <a:lumMod val="75000"/>
            </a:schemeClr>
          </a:solidFill>
        </a:ln>
        <a:effectLst>
          <a:outerShdw blurRad="63500" sx="102000" sy="102000" algn="ctr" rotWithShape="0">
            <a:prstClr val="black">
              <a:alpha val="40000"/>
            </a:prstClr>
          </a:outerShdw>
        </a:effectLst>
      </xdr:spPr>
    </xdr:pic>
    <xdr:clientData/>
  </xdr:twoCellAnchor>
  <xdr:twoCellAnchor editAs="oneCell">
    <xdr:from>
      <xdr:col>14</xdr:col>
      <xdr:colOff>224873</xdr:colOff>
      <xdr:row>17</xdr:row>
      <xdr:rowOff>60879</xdr:rowOff>
    </xdr:from>
    <xdr:to>
      <xdr:col>14</xdr:col>
      <xdr:colOff>704021</xdr:colOff>
      <xdr:row>19</xdr:row>
      <xdr:rowOff>164041</xdr:rowOff>
    </xdr:to>
    <xdr:pic>
      <xdr:nvPicPr>
        <xdr:cNvPr id="26" name="Picture 25">
          <a:extLst>
            <a:ext uri="{FF2B5EF4-FFF2-40B4-BE49-F238E27FC236}">
              <a16:creationId xmlns:a16="http://schemas.microsoft.com/office/drawing/2014/main" id="{9A426277-BA93-4A9F-AE77-B328DCE42101}"/>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9310895" y="3953705"/>
          <a:ext cx="479148" cy="467597"/>
        </a:xfrm>
        <a:prstGeom prst="ellipse">
          <a:avLst/>
        </a:prstGeom>
        <a:ln>
          <a:solidFill>
            <a:schemeClr val="bg1">
              <a:lumMod val="75000"/>
            </a:schemeClr>
          </a:solidFill>
        </a:ln>
        <a:effectLst>
          <a:outerShdw blurRad="63500" sx="102000" sy="102000" algn="ctr" rotWithShape="0">
            <a:prstClr val="black">
              <a:alpha val="40000"/>
            </a:prstClr>
          </a:outerShdw>
        </a:effectLst>
      </xdr:spPr>
    </xdr:pic>
    <xdr:clientData/>
  </xdr:twoCellAnchor>
  <xdr:twoCellAnchor editAs="oneCell">
    <xdr:from>
      <xdr:col>15</xdr:col>
      <xdr:colOff>233157</xdr:colOff>
      <xdr:row>17</xdr:row>
      <xdr:rowOff>52596</xdr:rowOff>
    </xdr:from>
    <xdr:to>
      <xdr:col>15</xdr:col>
      <xdr:colOff>737153</xdr:colOff>
      <xdr:row>19</xdr:row>
      <xdr:rowOff>177025</xdr:rowOff>
    </xdr:to>
    <xdr:pic>
      <xdr:nvPicPr>
        <xdr:cNvPr id="27" name="Picture 26">
          <a:extLst>
            <a:ext uri="{FF2B5EF4-FFF2-40B4-BE49-F238E27FC236}">
              <a16:creationId xmlns:a16="http://schemas.microsoft.com/office/drawing/2014/main" id="{C3ABDFAF-0E4A-4D8D-ADB9-7E4742FFB788}"/>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10321374" y="3945422"/>
          <a:ext cx="503996" cy="488864"/>
        </a:xfrm>
        <a:prstGeom prst="ellipse">
          <a:avLst/>
        </a:prstGeom>
        <a:ln>
          <a:solidFill>
            <a:schemeClr val="bg1">
              <a:lumMod val="75000"/>
            </a:schemeClr>
          </a:solidFill>
        </a:ln>
        <a:effectLst>
          <a:outerShdw blurRad="63500" sx="102000" sy="102000" algn="ctr" rotWithShape="0">
            <a:prstClr val="black">
              <a:alpha val="40000"/>
            </a:prstClr>
          </a:outerShdw>
        </a:effectLst>
      </xdr:spPr>
    </xdr:pic>
    <xdr:clientData/>
  </xdr:twoCellAnchor>
  <xdr:twoCellAnchor editAs="oneCell">
    <xdr:from>
      <xdr:col>11</xdr:col>
      <xdr:colOff>106265</xdr:colOff>
      <xdr:row>21</xdr:row>
      <xdr:rowOff>190501</xdr:rowOff>
    </xdr:from>
    <xdr:to>
      <xdr:col>11</xdr:col>
      <xdr:colOff>550603</xdr:colOff>
      <xdr:row>23</xdr:row>
      <xdr:rowOff>173936</xdr:rowOff>
    </xdr:to>
    <xdr:pic>
      <xdr:nvPicPr>
        <xdr:cNvPr id="28" name="Picture 27">
          <a:extLst>
            <a:ext uri="{FF2B5EF4-FFF2-40B4-BE49-F238E27FC236}">
              <a16:creationId xmlns:a16="http://schemas.microsoft.com/office/drawing/2014/main" id="{DA1B0BC3-4FEA-413D-AA53-8131A6CBD1B9}"/>
            </a:ext>
          </a:extLst>
        </xdr:cNvPr>
        <xdr:cNvPicPr>
          <a:picLocks noChangeAspect="1"/>
        </xdr:cNvPicPr>
      </xdr:nvPicPr>
      <xdr:blipFill rotWithShape="1">
        <a:blip xmlns:r="http://schemas.openxmlformats.org/officeDocument/2006/relationships" r:embed="rId10" cstate="print">
          <a:duotone>
            <a:schemeClr val="accent1">
              <a:shade val="45000"/>
              <a:satMod val="135000"/>
            </a:schemeClr>
            <a:prstClr val="white"/>
          </a:duotone>
          <a:extLst>
            <a:ext uri="{28A0092B-C50C-407E-A947-70E740481C1C}">
              <a14:useLocalDpi xmlns:a14="http://schemas.microsoft.com/office/drawing/2010/main" val="0"/>
            </a:ext>
          </a:extLst>
        </a:blip>
        <a:srcRect b="15403"/>
        <a:stretch/>
      </xdr:blipFill>
      <xdr:spPr>
        <a:xfrm>
          <a:off x="6732352" y="4886740"/>
          <a:ext cx="444338" cy="381000"/>
        </a:xfrm>
        <a:prstGeom prst="rect">
          <a:avLst/>
        </a:prstGeom>
      </xdr:spPr>
    </xdr:pic>
    <xdr:clientData/>
  </xdr:twoCellAnchor>
  <xdr:twoCellAnchor editAs="oneCell">
    <xdr:from>
      <xdr:col>11</xdr:col>
      <xdr:colOff>114550</xdr:colOff>
      <xdr:row>26</xdr:row>
      <xdr:rowOff>207064</xdr:rowOff>
    </xdr:from>
    <xdr:to>
      <xdr:col>11</xdr:col>
      <xdr:colOff>538370</xdr:colOff>
      <xdr:row>28</xdr:row>
      <xdr:rowOff>163009</xdr:rowOff>
    </xdr:to>
    <xdr:pic>
      <xdr:nvPicPr>
        <xdr:cNvPr id="29" name="Picture 28">
          <a:extLst>
            <a:ext uri="{FF2B5EF4-FFF2-40B4-BE49-F238E27FC236}">
              <a16:creationId xmlns:a16="http://schemas.microsoft.com/office/drawing/2014/main" id="{36592730-5E52-48FF-A0C9-6A33916B0673}"/>
            </a:ext>
          </a:extLst>
        </xdr:cNvPr>
        <xdr:cNvPicPr>
          <a:picLocks noChangeAspect="1"/>
        </xdr:cNvPicPr>
      </xdr:nvPicPr>
      <xdr:blipFill rotWithShape="1">
        <a:blip xmlns:r="http://schemas.openxmlformats.org/officeDocument/2006/relationships" r:embed="rId11" cstate="print">
          <a:duotone>
            <a:schemeClr val="accent4">
              <a:shade val="45000"/>
              <a:satMod val="135000"/>
            </a:schemeClr>
            <a:prstClr val="white"/>
          </a:duotone>
          <a:extLst>
            <a:ext uri="{28A0092B-C50C-407E-A947-70E740481C1C}">
              <a14:useLocalDpi xmlns:a14="http://schemas.microsoft.com/office/drawing/2010/main" val="0"/>
            </a:ext>
          </a:extLst>
        </a:blip>
        <a:srcRect b="17208"/>
        <a:stretch/>
      </xdr:blipFill>
      <xdr:spPr>
        <a:xfrm>
          <a:off x="6740637" y="5922064"/>
          <a:ext cx="423820" cy="35351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E:\Data%20Analytics\Excel\Module%206\02.sales-dashboard\d01-sales-performance-dashboard-wip.xlsx" TargetMode="External"/><Relationship Id="rId1" Type="http://schemas.openxmlformats.org/officeDocument/2006/relationships/externalLinkPath" Target="02.sales-dashboard/d01-sales-performance-dashboard-wip.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Dashboard"/>
      <sheetName val="Pivots"/>
      <sheetName val="Sheet2"/>
      <sheetName val="Pivot example - last 3 months"/>
      <sheetName val="Data"/>
      <sheetName val="doodle"/>
      <sheetName val="Pictures"/>
      <sheetName val="Settings"/>
    </sheetNames>
    <sheetDataSet>
      <sheetData sheetId="0"/>
      <sheetData sheetId="1">
        <row r="29">
          <cell r="A29" t="str">
            <v>Sales</v>
          </cell>
        </row>
      </sheetData>
      <sheetData sheetId="2"/>
      <sheetData sheetId="3"/>
      <sheetData sheetId="4"/>
      <sheetData sheetId="5"/>
      <sheetData sheetId="6"/>
      <sheetData sheetId="7">
        <row r="20">
          <cell r="B20">
            <v>42948</v>
          </cell>
        </row>
      </sheetData>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havri Sanon" refreshedDate="45411.816612037037" createdVersion="8" refreshedVersion="8" minRefreshableVersion="3" recordCount="400" xr:uid="{6410BC30-0805-4982-A688-9F021FE327CC}">
  <cacheSource type="worksheet">
    <worksheetSource name="Sales"/>
  </cacheSource>
  <cacheFields count="10">
    <cacheField name="Sales Person" numFmtId="0">
      <sharedItems count="20">
        <s v="Barr Faughny"/>
        <s v="Dennison Crosswaite"/>
        <s v="Gunar Cockshoot"/>
        <s v="Wilone O'Kielt"/>
        <s v="Gigi Bohling"/>
        <s v="Curtice Advani"/>
        <s v="Kaine Padly"/>
        <s v="Ches Bonnell"/>
        <s v="Andria Kimpton"/>
        <s v="Brien Boise"/>
        <s v="Husein Augar"/>
        <s v="Karlen McCaffrey"/>
        <s v="Jan Morforth"/>
        <s v="Dotty Strutley"/>
        <s v="Kelci Walkden"/>
        <s v="Marney O'Breen"/>
        <s v="Rafaelita Blaksland"/>
        <s v="Madelene Upcott"/>
        <s v="Beverie Moffet"/>
        <s v="Oby Sorrel"/>
      </sharedItems>
    </cacheField>
    <cacheField name="Month" numFmtId="17">
      <sharedItems containsSemiMixedTypes="0" containsNonDate="0" containsDate="1" containsString="0" minDate="2017-01-01T00:00:00" maxDate="2018-08-02T00:00:00" count="20">
        <d v="2017-01-01T00:00:00"/>
        <d v="2017-02-01T00:00:00"/>
        <d v="2017-03-01T00:00:00"/>
        <d v="2017-04-01T00:00:00"/>
        <d v="2017-05-01T00:00:00"/>
        <d v="2017-06-01T00:00:00"/>
        <d v="2017-07-01T00:00:00"/>
        <d v="2017-08-01T00:00:00"/>
        <d v="2017-09-01T00:00:00"/>
        <d v="2017-10-01T00:00:00"/>
        <d v="2017-11-01T00:00:00"/>
        <d v="2017-12-01T00:00:00"/>
        <d v="2018-01-01T00:00:00"/>
        <d v="2018-02-01T00:00:00"/>
        <d v="2018-03-01T00:00:00"/>
        <d v="2018-04-01T00:00:00"/>
        <d v="2018-05-01T00:00:00"/>
        <d v="2018-06-01T00:00:00"/>
        <d v="2018-07-01T00:00:00"/>
        <d v="2018-08-01T00:00:00"/>
      </sharedItems>
    </cacheField>
    <cacheField name="Orders" numFmtId="0">
      <sharedItems containsSemiMixedTypes="0" containsString="0" containsNumber="1" containsInteger="1" minValue="193" maxValue="801"/>
    </cacheField>
    <cacheField name="Units" numFmtId="0">
      <sharedItems containsSemiMixedTypes="0" containsString="0" containsNumber="1" containsInteger="1" minValue="183" maxValue="4828"/>
    </cacheField>
    <cacheField name="Sales" numFmtId="0">
      <sharedItems containsSemiMixedTypes="0" containsString="0" containsNumber="1" containsInteger="1" minValue="1365" maxValue="55425"/>
    </cacheField>
    <cacheField name="Customers" numFmtId="0">
      <sharedItems containsSemiMixedTypes="0" containsString="0" containsNumber="1" containsInteger="1" minValue="69" maxValue="531"/>
    </cacheField>
    <cacheField name="Expenses" numFmtId="0">
      <sharedItems containsSemiMixedTypes="0" containsString="0" containsNumber="1" containsInteger="1" minValue="1022" maxValue="27556"/>
    </cacheField>
    <cacheField name="Month Num" numFmtId="0">
      <sharedItems containsMixedTypes="1" containsNumber="1" containsInteger="1" minValue="1" maxValue="13" count="14">
        <s v="Older"/>
        <n v="1"/>
        <n v="2"/>
        <n v="3"/>
        <n v="4"/>
        <n v="5"/>
        <n v="6"/>
        <n v="7"/>
        <n v="8"/>
        <n v="9"/>
        <n v="10"/>
        <n v="11"/>
        <n v="12"/>
        <n v="13"/>
      </sharedItems>
    </cacheField>
    <cacheField name="Manager" numFmtId="0">
      <sharedItems count="3">
        <s v="Van Tuxwell"/>
        <s v="Mallorie Waber"/>
        <s v="Jehu Rudeforth"/>
      </sharedItems>
    </cacheField>
    <cacheField name="Office" numFmtId="0">
      <sharedItems count="2">
        <s v="Seattle"/>
        <s v="Sydney"/>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havri Sanon" refreshedDate="45412.969270949077" createdVersion="8" refreshedVersion="8" minRefreshableVersion="3" recordCount="7" xr:uid="{95E832BA-9EC7-45A3-8FF2-176CD6DE9799}">
  <cacheSource type="worksheet">
    <worksheetSource name="measure.options"/>
  </cacheSource>
  <cacheFields count="2">
    <cacheField name="Option" numFmtId="0">
      <sharedItems count="7">
        <s v="Sales"/>
        <s v="Units"/>
        <s v="Orders"/>
        <s v="Customers"/>
        <s v="Expenses"/>
        <s v="Profit"/>
        <s v="Profit %"/>
      </sharedItems>
    </cacheField>
    <cacheField name="Format type" numFmtId="0">
      <sharedItems count="3">
        <s v="currency"/>
        <s v="number"/>
        <s v="percentage"/>
      </sharedItems>
    </cacheField>
  </cacheFields>
  <extLst>
    <ext xmlns:x14="http://schemas.microsoft.com/office/spreadsheetml/2009/9/main" uri="{725AE2AE-9491-48be-B2B4-4EB974FC3084}">
      <x14:pivotCacheDefinition pivotCacheId="200637851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00">
  <r>
    <x v="0"/>
    <x v="0"/>
    <n v="560"/>
    <n v="4508"/>
    <n v="54096"/>
    <n v="388"/>
    <n v="21239"/>
    <x v="0"/>
    <x v="0"/>
    <x v="0"/>
  </r>
  <r>
    <x v="1"/>
    <x v="0"/>
    <n v="596"/>
    <n v="2651"/>
    <n v="23859"/>
    <n v="427"/>
    <n v="13067"/>
    <x v="0"/>
    <x v="0"/>
    <x v="0"/>
  </r>
  <r>
    <x v="2"/>
    <x v="0"/>
    <n v="450"/>
    <n v="4828"/>
    <n v="48280"/>
    <n v="258"/>
    <n v="26067"/>
    <x v="0"/>
    <x v="1"/>
    <x v="0"/>
  </r>
  <r>
    <x v="3"/>
    <x v="0"/>
    <n v="512"/>
    <n v="1685"/>
    <n v="15165"/>
    <n v="224"/>
    <n v="5830"/>
    <x v="0"/>
    <x v="2"/>
    <x v="1"/>
  </r>
  <r>
    <x v="4"/>
    <x v="0"/>
    <n v="501"/>
    <n v="1809"/>
    <n v="16281"/>
    <n v="264"/>
    <n v="10615"/>
    <x v="0"/>
    <x v="2"/>
    <x v="0"/>
  </r>
  <r>
    <x v="5"/>
    <x v="0"/>
    <n v="474"/>
    <n v="1351"/>
    <n v="16212"/>
    <n v="389"/>
    <n v="7135"/>
    <x v="0"/>
    <x v="1"/>
    <x v="0"/>
  </r>
  <r>
    <x v="6"/>
    <x v="0"/>
    <n v="521"/>
    <n v="2513"/>
    <n v="37695"/>
    <n v="288"/>
    <n v="6465"/>
    <x v="0"/>
    <x v="2"/>
    <x v="1"/>
  </r>
  <r>
    <x v="7"/>
    <x v="0"/>
    <n v="569"/>
    <n v="1530"/>
    <n v="13770"/>
    <n v="194"/>
    <n v="7877"/>
    <x v="0"/>
    <x v="1"/>
    <x v="0"/>
  </r>
  <r>
    <x v="8"/>
    <x v="0"/>
    <n v="608"/>
    <n v="2279"/>
    <n v="22790"/>
    <n v="400"/>
    <n v="9292"/>
    <x v="0"/>
    <x v="0"/>
    <x v="0"/>
  </r>
  <r>
    <x v="9"/>
    <x v="0"/>
    <n v="560"/>
    <n v="1831"/>
    <n v="18310"/>
    <n v="261"/>
    <n v="10737"/>
    <x v="0"/>
    <x v="0"/>
    <x v="0"/>
  </r>
  <r>
    <x v="10"/>
    <x v="0"/>
    <n v="493"/>
    <n v="2734"/>
    <n v="30074"/>
    <n v="211"/>
    <n v="6559"/>
    <x v="0"/>
    <x v="2"/>
    <x v="0"/>
  </r>
  <r>
    <x v="11"/>
    <x v="0"/>
    <n v="574"/>
    <n v="3695"/>
    <n v="55425"/>
    <n v="251"/>
    <n v="20137"/>
    <x v="0"/>
    <x v="0"/>
    <x v="1"/>
  </r>
  <r>
    <x v="12"/>
    <x v="0"/>
    <n v="443"/>
    <n v="990"/>
    <n v="6930"/>
    <n v="333"/>
    <n v="6624"/>
    <x v="0"/>
    <x v="1"/>
    <x v="1"/>
  </r>
  <r>
    <x v="13"/>
    <x v="0"/>
    <n v="269"/>
    <n v="3058"/>
    <n v="33638"/>
    <n v="69"/>
    <n v="21036"/>
    <x v="0"/>
    <x v="2"/>
    <x v="0"/>
  </r>
  <r>
    <x v="14"/>
    <x v="0"/>
    <n v="534"/>
    <n v="3221"/>
    <n v="41873"/>
    <n v="200"/>
    <n v="17381"/>
    <x v="0"/>
    <x v="2"/>
    <x v="1"/>
  </r>
  <r>
    <x v="15"/>
    <x v="0"/>
    <n v="473"/>
    <n v="1369"/>
    <n v="12321"/>
    <n v="325"/>
    <n v="9806"/>
    <x v="0"/>
    <x v="0"/>
    <x v="1"/>
  </r>
  <r>
    <x v="16"/>
    <x v="0"/>
    <n v="552"/>
    <n v="1735"/>
    <n v="20820"/>
    <n v="354"/>
    <n v="12144"/>
    <x v="0"/>
    <x v="2"/>
    <x v="1"/>
  </r>
  <r>
    <x v="17"/>
    <x v="0"/>
    <n v="541"/>
    <n v="1923"/>
    <n v="5769"/>
    <n v="375"/>
    <n v="9904"/>
    <x v="0"/>
    <x v="2"/>
    <x v="1"/>
  </r>
  <r>
    <x v="18"/>
    <x v="0"/>
    <n v="495"/>
    <n v="467"/>
    <n v="1868"/>
    <n v="335"/>
    <n v="2410"/>
    <x v="0"/>
    <x v="2"/>
    <x v="0"/>
  </r>
  <r>
    <x v="19"/>
    <x v="0"/>
    <n v="465"/>
    <n v="2706"/>
    <n v="32472"/>
    <n v="243"/>
    <n v="12400"/>
    <x v="0"/>
    <x v="0"/>
    <x v="1"/>
  </r>
  <r>
    <x v="0"/>
    <x v="1"/>
    <n v="603"/>
    <n v="1986"/>
    <n v="9930"/>
    <n v="225"/>
    <n v="10528"/>
    <x v="0"/>
    <x v="0"/>
    <x v="0"/>
  </r>
  <r>
    <x v="1"/>
    <x v="1"/>
    <n v="468"/>
    <n v="1746"/>
    <n v="19206"/>
    <n v="166"/>
    <n v="8856"/>
    <x v="0"/>
    <x v="0"/>
    <x v="0"/>
  </r>
  <r>
    <x v="2"/>
    <x v="1"/>
    <n v="457"/>
    <n v="3500"/>
    <n v="31500"/>
    <n v="362"/>
    <n v="18725"/>
    <x v="0"/>
    <x v="1"/>
    <x v="0"/>
  </r>
  <r>
    <x v="3"/>
    <x v="1"/>
    <n v="382"/>
    <n v="2381"/>
    <n v="28572"/>
    <n v="382"/>
    <n v="16055"/>
    <x v="0"/>
    <x v="2"/>
    <x v="1"/>
  </r>
  <r>
    <x v="4"/>
    <x v="1"/>
    <n v="333"/>
    <n v="3466"/>
    <n v="13864"/>
    <n v="243"/>
    <n v="12818"/>
    <x v="0"/>
    <x v="2"/>
    <x v="0"/>
  </r>
  <r>
    <x v="5"/>
    <x v="1"/>
    <n v="498"/>
    <n v="2385"/>
    <n v="14310"/>
    <n v="360"/>
    <n v="7997"/>
    <x v="0"/>
    <x v="1"/>
    <x v="0"/>
  </r>
  <r>
    <x v="6"/>
    <x v="1"/>
    <n v="532"/>
    <n v="1219"/>
    <n v="13409"/>
    <n v="298"/>
    <n v="4792"/>
    <x v="0"/>
    <x v="2"/>
    <x v="1"/>
  </r>
  <r>
    <x v="7"/>
    <x v="1"/>
    <n v="549"/>
    <n v="2957"/>
    <n v="29570"/>
    <n v="388"/>
    <n v="14481"/>
    <x v="0"/>
    <x v="1"/>
    <x v="0"/>
  </r>
  <r>
    <x v="8"/>
    <x v="1"/>
    <n v="569"/>
    <n v="3452"/>
    <n v="24164"/>
    <n v="464"/>
    <n v="19762"/>
    <x v="0"/>
    <x v="0"/>
    <x v="0"/>
  </r>
  <r>
    <x v="9"/>
    <x v="1"/>
    <n v="571"/>
    <n v="1481"/>
    <n v="5924"/>
    <n v="301"/>
    <n v="6161"/>
    <x v="0"/>
    <x v="0"/>
    <x v="0"/>
  </r>
  <r>
    <x v="10"/>
    <x v="1"/>
    <n v="682"/>
    <n v="2877"/>
    <n v="25893"/>
    <n v="359"/>
    <n v="16121"/>
    <x v="0"/>
    <x v="2"/>
    <x v="0"/>
  </r>
  <r>
    <x v="11"/>
    <x v="1"/>
    <n v="438"/>
    <n v="1105"/>
    <n v="9945"/>
    <n v="250"/>
    <n v="4258"/>
    <x v="0"/>
    <x v="0"/>
    <x v="1"/>
  </r>
  <r>
    <x v="12"/>
    <x v="1"/>
    <n v="450"/>
    <n v="3746"/>
    <n v="41206"/>
    <n v="202"/>
    <n v="12407"/>
    <x v="0"/>
    <x v="1"/>
    <x v="1"/>
  </r>
  <r>
    <x v="13"/>
    <x v="1"/>
    <n v="402"/>
    <n v="2047"/>
    <n v="22517"/>
    <n v="394"/>
    <n v="10788"/>
    <x v="0"/>
    <x v="2"/>
    <x v="0"/>
  </r>
  <r>
    <x v="14"/>
    <x v="1"/>
    <n v="460"/>
    <n v="1322"/>
    <n v="10576"/>
    <n v="295"/>
    <n v="6526"/>
    <x v="0"/>
    <x v="2"/>
    <x v="1"/>
  </r>
  <r>
    <x v="15"/>
    <x v="1"/>
    <n v="446"/>
    <n v="2157"/>
    <n v="15099"/>
    <n v="365"/>
    <n v="13012"/>
    <x v="0"/>
    <x v="0"/>
    <x v="1"/>
  </r>
  <r>
    <x v="16"/>
    <x v="1"/>
    <n v="745"/>
    <n v="3527"/>
    <n v="35270"/>
    <n v="348"/>
    <n v="12275"/>
    <x v="0"/>
    <x v="2"/>
    <x v="1"/>
  </r>
  <r>
    <x v="17"/>
    <x v="1"/>
    <n v="428"/>
    <n v="3557"/>
    <n v="35570"/>
    <n v="227"/>
    <n v="24571"/>
    <x v="0"/>
    <x v="2"/>
    <x v="1"/>
  </r>
  <r>
    <x v="18"/>
    <x v="1"/>
    <n v="527"/>
    <n v="2210"/>
    <n v="33150"/>
    <n v="236"/>
    <n v="13796"/>
    <x v="0"/>
    <x v="2"/>
    <x v="0"/>
  </r>
  <r>
    <x v="19"/>
    <x v="1"/>
    <n v="576"/>
    <n v="2866"/>
    <n v="25794"/>
    <n v="232"/>
    <n v="17126"/>
    <x v="0"/>
    <x v="0"/>
    <x v="1"/>
  </r>
  <r>
    <x v="0"/>
    <x v="2"/>
    <n v="437"/>
    <n v="2762"/>
    <n v="38668"/>
    <n v="189"/>
    <n v="14296"/>
    <x v="0"/>
    <x v="0"/>
    <x v="0"/>
  </r>
  <r>
    <x v="1"/>
    <x v="2"/>
    <n v="506"/>
    <n v="2436"/>
    <n v="17052"/>
    <n v="278"/>
    <n v="15202"/>
    <x v="0"/>
    <x v="0"/>
    <x v="0"/>
  </r>
  <r>
    <x v="2"/>
    <x v="2"/>
    <n v="481"/>
    <n v="2461"/>
    <n v="27071"/>
    <n v="238"/>
    <n v="8328"/>
    <x v="0"/>
    <x v="1"/>
    <x v="0"/>
  </r>
  <r>
    <x v="3"/>
    <x v="2"/>
    <n v="457"/>
    <n v="2370"/>
    <n v="35550"/>
    <n v="384"/>
    <n v="17263"/>
    <x v="0"/>
    <x v="2"/>
    <x v="1"/>
  </r>
  <r>
    <x v="4"/>
    <x v="2"/>
    <n v="193"/>
    <n v="2282"/>
    <n v="13692"/>
    <n v="264"/>
    <n v="7274"/>
    <x v="0"/>
    <x v="2"/>
    <x v="0"/>
  </r>
  <r>
    <x v="5"/>
    <x v="2"/>
    <n v="492"/>
    <n v="2148"/>
    <n v="12888"/>
    <n v="271"/>
    <n v="7494"/>
    <x v="0"/>
    <x v="1"/>
    <x v="0"/>
  </r>
  <r>
    <x v="6"/>
    <x v="2"/>
    <n v="521"/>
    <n v="940"/>
    <n v="5640"/>
    <n v="268"/>
    <n v="3857"/>
    <x v="0"/>
    <x v="2"/>
    <x v="1"/>
  </r>
  <r>
    <x v="7"/>
    <x v="2"/>
    <n v="511"/>
    <n v="2717"/>
    <n v="13585"/>
    <n v="268"/>
    <n v="19720"/>
    <x v="0"/>
    <x v="1"/>
    <x v="0"/>
  </r>
  <r>
    <x v="8"/>
    <x v="2"/>
    <n v="529"/>
    <n v="2784"/>
    <n v="27840"/>
    <n v="242"/>
    <n v="17173"/>
    <x v="0"/>
    <x v="0"/>
    <x v="0"/>
  </r>
  <r>
    <x v="9"/>
    <x v="2"/>
    <n v="474"/>
    <n v="2562"/>
    <n v="28182"/>
    <n v="221"/>
    <n v="17064"/>
    <x v="0"/>
    <x v="0"/>
    <x v="0"/>
  </r>
  <r>
    <x v="10"/>
    <x v="2"/>
    <n v="385"/>
    <n v="2000"/>
    <n v="14000"/>
    <n v="265"/>
    <n v="11086"/>
    <x v="0"/>
    <x v="2"/>
    <x v="0"/>
  </r>
  <r>
    <x v="11"/>
    <x v="2"/>
    <n v="465"/>
    <n v="2773"/>
    <n v="27730"/>
    <n v="315"/>
    <n v="16194"/>
    <x v="0"/>
    <x v="0"/>
    <x v="1"/>
  </r>
  <r>
    <x v="12"/>
    <x v="2"/>
    <n v="494"/>
    <n v="4594"/>
    <n v="45940"/>
    <n v="399"/>
    <n v="16645"/>
    <x v="0"/>
    <x v="1"/>
    <x v="1"/>
  </r>
  <r>
    <x v="13"/>
    <x v="2"/>
    <n v="633"/>
    <n v="2868"/>
    <n v="20076"/>
    <n v="229"/>
    <n v="17211"/>
    <x v="0"/>
    <x v="2"/>
    <x v="0"/>
  </r>
  <r>
    <x v="14"/>
    <x v="2"/>
    <n v="384"/>
    <n v="2036"/>
    <n v="18324"/>
    <n v="263"/>
    <n v="12229"/>
    <x v="0"/>
    <x v="2"/>
    <x v="1"/>
  </r>
  <r>
    <x v="15"/>
    <x v="2"/>
    <n v="598"/>
    <n v="1282"/>
    <n v="17948"/>
    <n v="387"/>
    <n v="5950"/>
    <x v="0"/>
    <x v="0"/>
    <x v="1"/>
  </r>
  <r>
    <x v="16"/>
    <x v="2"/>
    <n v="427"/>
    <n v="2306"/>
    <n v="20754"/>
    <n v="219"/>
    <n v="12210"/>
    <x v="0"/>
    <x v="2"/>
    <x v="1"/>
  </r>
  <r>
    <x v="17"/>
    <x v="2"/>
    <n v="466"/>
    <n v="2213"/>
    <n v="26556"/>
    <n v="386"/>
    <n v="8537"/>
    <x v="0"/>
    <x v="2"/>
    <x v="1"/>
  </r>
  <r>
    <x v="18"/>
    <x v="2"/>
    <n v="460"/>
    <n v="1665"/>
    <n v="8325"/>
    <n v="171"/>
    <n v="10877"/>
    <x v="0"/>
    <x v="2"/>
    <x v="0"/>
  </r>
  <r>
    <x v="19"/>
    <x v="2"/>
    <n v="507"/>
    <n v="2517"/>
    <n v="37755"/>
    <n v="311"/>
    <n v="16289"/>
    <x v="0"/>
    <x v="0"/>
    <x v="1"/>
  </r>
  <r>
    <x v="0"/>
    <x v="3"/>
    <n v="478"/>
    <n v="3400"/>
    <n v="40800"/>
    <n v="342"/>
    <n v="17465"/>
    <x v="0"/>
    <x v="0"/>
    <x v="0"/>
  </r>
  <r>
    <x v="1"/>
    <x v="3"/>
    <n v="289"/>
    <n v="2107"/>
    <n v="16856"/>
    <n v="382"/>
    <n v="9473"/>
    <x v="0"/>
    <x v="0"/>
    <x v="0"/>
  </r>
  <r>
    <x v="2"/>
    <x v="3"/>
    <n v="402"/>
    <n v="2956"/>
    <n v="53208"/>
    <n v="271"/>
    <n v="14775"/>
    <x v="0"/>
    <x v="1"/>
    <x v="0"/>
  </r>
  <r>
    <x v="3"/>
    <x v="3"/>
    <n v="435"/>
    <n v="2090"/>
    <n v="29260"/>
    <n v="171"/>
    <n v="8956"/>
    <x v="0"/>
    <x v="2"/>
    <x v="1"/>
  </r>
  <r>
    <x v="4"/>
    <x v="3"/>
    <n v="461"/>
    <n v="1863"/>
    <n v="20493"/>
    <n v="371"/>
    <n v="8602"/>
    <x v="0"/>
    <x v="2"/>
    <x v="0"/>
  </r>
  <r>
    <x v="5"/>
    <x v="3"/>
    <n v="478"/>
    <n v="3150"/>
    <n v="9450"/>
    <n v="243"/>
    <n v="17410"/>
    <x v="0"/>
    <x v="1"/>
    <x v="0"/>
  </r>
  <r>
    <x v="6"/>
    <x v="3"/>
    <n v="282"/>
    <n v="1166"/>
    <n v="11660"/>
    <n v="247"/>
    <n v="6469"/>
    <x v="0"/>
    <x v="2"/>
    <x v="1"/>
  </r>
  <r>
    <x v="7"/>
    <x v="3"/>
    <n v="579"/>
    <n v="2852"/>
    <n v="22816"/>
    <n v="360"/>
    <n v="13711"/>
    <x v="0"/>
    <x v="1"/>
    <x v="0"/>
  </r>
  <r>
    <x v="8"/>
    <x v="3"/>
    <n v="573"/>
    <n v="2766"/>
    <n v="19362"/>
    <n v="432"/>
    <n v="13250"/>
    <x v="0"/>
    <x v="0"/>
    <x v="0"/>
  </r>
  <r>
    <x v="9"/>
    <x v="3"/>
    <n v="359"/>
    <n v="2689"/>
    <n v="34957"/>
    <n v="170"/>
    <n v="7509"/>
    <x v="0"/>
    <x v="0"/>
    <x v="0"/>
  </r>
  <r>
    <x v="10"/>
    <x v="3"/>
    <n v="528"/>
    <n v="2932"/>
    <n v="35184"/>
    <n v="361"/>
    <n v="16239"/>
    <x v="0"/>
    <x v="2"/>
    <x v="0"/>
  </r>
  <r>
    <x v="11"/>
    <x v="3"/>
    <n v="351"/>
    <n v="2572"/>
    <n v="36008"/>
    <n v="308"/>
    <n v="12709"/>
    <x v="0"/>
    <x v="0"/>
    <x v="1"/>
  </r>
  <r>
    <x v="12"/>
    <x v="3"/>
    <n v="449"/>
    <n v="2677"/>
    <n v="34801"/>
    <n v="289"/>
    <n v="5843"/>
    <x v="0"/>
    <x v="1"/>
    <x v="1"/>
  </r>
  <r>
    <x v="13"/>
    <x v="3"/>
    <n v="406"/>
    <n v="2119"/>
    <n v="8476"/>
    <n v="409"/>
    <n v="8317"/>
    <x v="0"/>
    <x v="2"/>
    <x v="0"/>
  </r>
  <r>
    <x v="14"/>
    <x v="3"/>
    <n v="619"/>
    <n v="1481"/>
    <n v="11848"/>
    <n v="293"/>
    <n v="7039"/>
    <x v="0"/>
    <x v="2"/>
    <x v="1"/>
  </r>
  <r>
    <x v="15"/>
    <x v="3"/>
    <n v="436"/>
    <n v="2876"/>
    <n v="17256"/>
    <n v="340"/>
    <n v="14508"/>
    <x v="0"/>
    <x v="0"/>
    <x v="1"/>
  </r>
  <r>
    <x v="16"/>
    <x v="3"/>
    <n v="498"/>
    <n v="3245"/>
    <n v="35695"/>
    <n v="368"/>
    <n v="13221"/>
    <x v="0"/>
    <x v="2"/>
    <x v="1"/>
  </r>
  <r>
    <x v="17"/>
    <x v="3"/>
    <n v="254"/>
    <n v="2816"/>
    <n v="42240"/>
    <n v="346"/>
    <n v="9883"/>
    <x v="0"/>
    <x v="2"/>
    <x v="1"/>
  </r>
  <r>
    <x v="18"/>
    <x v="3"/>
    <n v="438"/>
    <n v="2082"/>
    <n v="20820"/>
    <n v="266"/>
    <n v="5191"/>
    <x v="0"/>
    <x v="2"/>
    <x v="0"/>
  </r>
  <r>
    <x v="19"/>
    <x v="3"/>
    <n v="338"/>
    <n v="3418"/>
    <n v="41016"/>
    <n v="219"/>
    <n v="11803"/>
    <x v="0"/>
    <x v="0"/>
    <x v="1"/>
  </r>
  <r>
    <x v="0"/>
    <x v="4"/>
    <n v="548"/>
    <n v="2430"/>
    <n v="19440"/>
    <n v="315"/>
    <n v="12424"/>
    <x v="0"/>
    <x v="0"/>
    <x v="0"/>
  </r>
  <r>
    <x v="1"/>
    <x v="4"/>
    <n v="479"/>
    <n v="3306"/>
    <n v="33060"/>
    <n v="264"/>
    <n v="14871"/>
    <x v="0"/>
    <x v="0"/>
    <x v="0"/>
  </r>
  <r>
    <x v="2"/>
    <x v="4"/>
    <n v="680"/>
    <n v="2515"/>
    <n v="32695"/>
    <n v="267"/>
    <n v="16665"/>
    <x v="0"/>
    <x v="1"/>
    <x v="0"/>
  </r>
  <r>
    <x v="3"/>
    <x v="4"/>
    <n v="518"/>
    <n v="2416"/>
    <n v="28992"/>
    <n v="239"/>
    <n v="13294"/>
    <x v="0"/>
    <x v="2"/>
    <x v="1"/>
  </r>
  <r>
    <x v="4"/>
    <x v="4"/>
    <n v="516"/>
    <n v="1218"/>
    <n v="15834"/>
    <n v="240"/>
    <n v="5818"/>
    <x v="0"/>
    <x v="2"/>
    <x v="0"/>
  </r>
  <r>
    <x v="5"/>
    <x v="4"/>
    <n v="528"/>
    <n v="1650"/>
    <n v="11550"/>
    <n v="256"/>
    <n v="8974"/>
    <x v="0"/>
    <x v="1"/>
    <x v="0"/>
  </r>
  <r>
    <x v="6"/>
    <x v="4"/>
    <n v="408"/>
    <n v="1384"/>
    <n v="20760"/>
    <n v="316"/>
    <n v="7383"/>
    <x v="0"/>
    <x v="2"/>
    <x v="1"/>
  </r>
  <r>
    <x v="7"/>
    <x v="4"/>
    <n v="365"/>
    <n v="3197"/>
    <n v="25576"/>
    <n v="328"/>
    <n v="16194"/>
    <x v="0"/>
    <x v="1"/>
    <x v="0"/>
  </r>
  <r>
    <x v="8"/>
    <x v="4"/>
    <n v="522"/>
    <n v="3121"/>
    <n v="31210"/>
    <n v="328"/>
    <n v="17819"/>
    <x v="0"/>
    <x v="0"/>
    <x v="0"/>
  </r>
  <r>
    <x v="9"/>
    <x v="4"/>
    <n v="373"/>
    <n v="183"/>
    <n v="2379"/>
    <n v="452"/>
    <n v="1022"/>
    <x v="0"/>
    <x v="0"/>
    <x v="0"/>
  </r>
  <r>
    <x v="10"/>
    <x v="4"/>
    <n v="257"/>
    <n v="1489"/>
    <n v="11912"/>
    <n v="308"/>
    <n v="4262"/>
    <x v="0"/>
    <x v="2"/>
    <x v="0"/>
  </r>
  <r>
    <x v="11"/>
    <x v="4"/>
    <n v="538"/>
    <n v="3499"/>
    <n v="27992"/>
    <n v="236"/>
    <n v="15996"/>
    <x v="0"/>
    <x v="0"/>
    <x v="1"/>
  </r>
  <r>
    <x v="12"/>
    <x v="4"/>
    <n v="446"/>
    <n v="2543"/>
    <n v="17801"/>
    <n v="386"/>
    <n v="16393"/>
    <x v="0"/>
    <x v="1"/>
    <x v="1"/>
  </r>
  <r>
    <x v="13"/>
    <x v="4"/>
    <n v="342"/>
    <n v="2107"/>
    <n v="33712"/>
    <n v="222"/>
    <n v="10216"/>
    <x v="0"/>
    <x v="2"/>
    <x v="0"/>
  </r>
  <r>
    <x v="14"/>
    <x v="4"/>
    <n v="546"/>
    <n v="2460"/>
    <n v="34440"/>
    <n v="306"/>
    <n v="14589"/>
    <x v="0"/>
    <x v="2"/>
    <x v="1"/>
  </r>
  <r>
    <x v="15"/>
    <x v="4"/>
    <n v="286"/>
    <n v="2387"/>
    <n v="28644"/>
    <n v="212"/>
    <n v="10906"/>
    <x v="0"/>
    <x v="0"/>
    <x v="1"/>
  </r>
  <r>
    <x v="16"/>
    <x v="4"/>
    <n v="494"/>
    <n v="2599"/>
    <n v="20792"/>
    <n v="404"/>
    <n v="12979"/>
    <x v="0"/>
    <x v="2"/>
    <x v="1"/>
  </r>
  <r>
    <x v="17"/>
    <x v="4"/>
    <n v="474"/>
    <n v="1022"/>
    <n v="11242"/>
    <n v="399"/>
    <n v="5452"/>
    <x v="0"/>
    <x v="2"/>
    <x v="1"/>
  </r>
  <r>
    <x v="18"/>
    <x v="4"/>
    <n v="612"/>
    <n v="2104"/>
    <n v="23144"/>
    <n v="306"/>
    <n v="7794"/>
    <x v="0"/>
    <x v="2"/>
    <x v="0"/>
  </r>
  <r>
    <x v="19"/>
    <x v="4"/>
    <n v="485"/>
    <n v="2488"/>
    <n v="19904"/>
    <n v="340"/>
    <n v="12988"/>
    <x v="0"/>
    <x v="0"/>
    <x v="1"/>
  </r>
  <r>
    <x v="0"/>
    <x v="5"/>
    <n v="580"/>
    <n v="2045"/>
    <n v="18405"/>
    <n v="332"/>
    <n v="7713"/>
    <x v="0"/>
    <x v="0"/>
    <x v="0"/>
  </r>
  <r>
    <x v="1"/>
    <x v="5"/>
    <n v="430"/>
    <n v="2776"/>
    <n v="41640"/>
    <n v="357"/>
    <n v="11701"/>
    <x v="0"/>
    <x v="0"/>
    <x v="0"/>
  </r>
  <r>
    <x v="2"/>
    <x v="5"/>
    <n v="531"/>
    <n v="1593"/>
    <n v="17523"/>
    <n v="258"/>
    <n v="7186"/>
    <x v="0"/>
    <x v="1"/>
    <x v="0"/>
  </r>
  <r>
    <x v="3"/>
    <x v="5"/>
    <n v="612"/>
    <n v="3197"/>
    <n v="19182"/>
    <n v="127"/>
    <n v="14565"/>
    <x v="0"/>
    <x v="2"/>
    <x v="1"/>
  </r>
  <r>
    <x v="4"/>
    <x v="5"/>
    <n v="445"/>
    <n v="3057"/>
    <n v="30570"/>
    <n v="241"/>
    <n v="23010"/>
    <x v="0"/>
    <x v="2"/>
    <x v="0"/>
  </r>
  <r>
    <x v="5"/>
    <x v="5"/>
    <n v="509"/>
    <n v="1282"/>
    <n v="15384"/>
    <n v="265"/>
    <n v="7237"/>
    <x v="0"/>
    <x v="1"/>
    <x v="0"/>
  </r>
  <r>
    <x v="6"/>
    <x v="5"/>
    <n v="549"/>
    <n v="2894"/>
    <n v="17364"/>
    <n v="270"/>
    <n v="18203"/>
    <x v="0"/>
    <x v="2"/>
    <x v="1"/>
  </r>
  <r>
    <x v="7"/>
    <x v="5"/>
    <n v="380"/>
    <n v="2438"/>
    <n v="21942"/>
    <n v="394"/>
    <n v="8966"/>
    <x v="0"/>
    <x v="1"/>
    <x v="0"/>
  </r>
  <r>
    <x v="8"/>
    <x v="5"/>
    <n v="536"/>
    <n v="2515"/>
    <n v="27665"/>
    <n v="278"/>
    <n v="7488"/>
    <x v="0"/>
    <x v="0"/>
    <x v="0"/>
  </r>
  <r>
    <x v="9"/>
    <x v="5"/>
    <n v="446"/>
    <n v="983"/>
    <n v="6881"/>
    <n v="395"/>
    <n v="5396"/>
    <x v="0"/>
    <x v="0"/>
    <x v="0"/>
  </r>
  <r>
    <x v="10"/>
    <x v="5"/>
    <n v="455"/>
    <n v="3221"/>
    <n v="38652"/>
    <n v="177"/>
    <n v="14732"/>
    <x v="0"/>
    <x v="2"/>
    <x v="0"/>
  </r>
  <r>
    <x v="11"/>
    <x v="5"/>
    <n v="517"/>
    <n v="2295"/>
    <n v="22950"/>
    <n v="227"/>
    <n v="6679"/>
    <x v="0"/>
    <x v="0"/>
    <x v="1"/>
  </r>
  <r>
    <x v="12"/>
    <x v="5"/>
    <n v="502"/>
    <n v="3387"/>
    <n v="50805"/>
    <n v="373"/>
    <n v="13203"/>
    <x v="0"/>
    <x v="1"/>
    <x v="1"/>
  </r>
  <r>
    <x v="13"/>
    <x v="5"/>
    <n v="571"/>
    <n v="471"/>
    <n v="2826"/>
    <n v="346"/>
    <n v="1853"/>
    <x v="0"/>
    <x v="2"/>
    <x v="0"/>
  </r>
  <r>
    <x v="14"/>
    <x v="5"/>
    <n v="504"/>
    <n v="2018"/>
    <n v="12108"/>
    <n v="324"/>
    <n v="9830"/>
    <x v="0"/>
    <x v="2"/>
    <x v="1"/>
  </r>
  <r>
    <x v="15"/>
    <x v="5"/>
    <n v="291"/>
    <n v="2538"/>
    <n v="22842"/>
    <n v="372"/>
    <n v="9856"/>
    <x v="0"/>
    <x v="0"/>
    <x v="1"/>
  </r>
  <r>
    <x v="16"/>
    <x v="5"/>
    <n v="397"/>
    <n v="2902"/>
    <n v="23216"/>
    <n v="227"/>
    <n v="12222"/>
    <x v="0"/>
    <x v="2"/>
    <x v="1"/>
  </r>
  <r>
    <x v="17"/>
    <x v="5"/>
    <n v="461"/>
    <n v="2125"/>
    <n v="25500"/>
    <n v="178"/>
    <n v="16407"/>
    <x v="0"/>
    <x v="2"/>
    <x v="1"/>
  </r>
  <r>
    <x v="18"/>
    <x v="5"/>
    <n v="480"/>
    <n v="3893"/>
    <n v="31144"/>
    <n v="372"/>
    <n v="17400"/>
    <x v="0"/>
    <x v="2"/>
    <x v="0"/>
  </r>
  <r>
    <x v="19"/>
    <x v="5"/>
    <n v="461"/>
    <n v="3593"/>
    <n v="25151"/>
    <n v="293"/>
    <n v="12468"/>
    <x v="0"/>
    <x v="0"/>
    <x v="1"/>
  </r>
  <r>
    <x v="0"/>
    <x v="6"/>
    <n v="556"/>
    <n v="843"/>
    <n v="6744"/>
    <n v="112"/>
    <n v="5203"/>
    <x v="0"/>
    <x v="0"/>
    <x v="0"/>
  </r>
  <r>
    <x v="1"/>
    <x v="6"/>
    <n v="456"/>
    <n v="1737"/>
    <n v="17370"/>
    <n v="465"/>
    <n v="9394"/>
    <x v="0"/>
    <x v="0"/>
    <x v="0"/>
  </r>
  <r>
    <x v="2"/>
    <x v="6"/>
    <n v="565"/>
    <n v="2625"/>
    <n v="18375"/>
    <n v="199"/>
    <n v="14727"/>
    <x v="0"/>
    <x v="1"/>
    <x v="0"/>
  </r>
  <r>
    <x v="3"/>
    <x v="6"/>
    <n v="516"/>
    <n v="3605"/>
    <n v="18025"/>
    <n v="310"/>
    <n v="16386"/>
    <x v="0"/>
    <x v="2"/>
    <x v="1"/>
  </r>
  <r>
    <x v="4"/>
    <x v="6"/>
    <n v="728"/>
    <n v="2966"/>
    <n v="35592"/>
    <n v="326"/>
    <n v="18763"/>
    <x v="0"/>
    <x v="2"/>
    <x v="0"/>
  </r>
  <r>
    <x v="5"/>
    <x v="6"/>
    <n v="411"/>
    <n v="3002"/>
    <n v="9006"/>
    <n v="341"/>
    <n v="13547"/>
    <x v="0"/>
    <x v="1"/>
    <x v="0"/>
  </r>
  <r>
    <x v="6"/>
    <x v="6"/>
    <n v="596"/>
    <n v="2235"/>
    <n v="20115"/>
    <n v="285"/>
    <n v="13441"/>
    <x v="0"/>
    <x v="2"/>
    <x v="1"/>
  </r>
  <r>
    <x v="7"/>
    <x v="6"/>
    <n v="555"/>
    <n v="3296"/>
    <n v="26368"/>
    <n v="301"/>
    <n v="22183"/>
    <x v="0"/>
    <x v="1"/>
    <x v="0"/>
  </r>
  <r>
    <x v="8"/>
    <x v="6"/>
    <n v="510"/>
    <n v="3537"/>
    <n v="45981"/>
    <n v="316"/>
    <n v="14731"/>
    <x v="0"/>
    <x v="0"/>
    <x v="0"/>
  </r>
  <r>
    <x v="9"/>
    <x v="6"/>
    <n v="680"/>
    <n v="2357"/>
    <n v="21213"/>
    <n v="347"/>
    <n v="14147"/>
    <x v="0"/>
    <x v="0"/>
    <x v="0"/>
  </r>
  <r>
    <x v="10"/>
    <x v="6"/>
    <n v="473"/>
    <n v="3367"/>
    <n v="37037"/>
    <n v="168"/>
    <n v="18109"/>
    <x v="0"/>
    <x v="2"/>
    <x v="0"/>
  </r>
  <r>
    <x v="11"/>
    <x v="6"/>
    <n v="477"/>
    <n v="3237"/>
    <n v="42081"/>
    <n v="224"/>
    <n v="14328"/>
    <x v="0"/>
    <x v="0"/>
    <x v="1"/>
  </r>
  <r>
    <x v="12"/>
    <x v="6"/>
    <n v="524"/>
    <n v="3103"/>
    <n v="12412"/>
    <n v="391"/>
    <n v="14559"/>
    <x v="0"/>
    <x v="1"/>
    <x v="1"/>
  </r>
  <r>
    <x v="13"/>
    <x v="6"/>
    <n v="478"/>
    <n v="2218"/>
    <n v="22180"/>
    <n v="343"/>
    <n v="7611"/>
    <x v="0"/>
    <x v="2"/>
    <x v="0"/>
  </r>
  <r>
    <x v="14"/>
    <x v="6"/>
    <n v="557"/>
    <n v="2766"/>
    <n v="33192"/>
    <n v="303"/>
    <n v="12355"/>
    <x v="0"/>
    <x v="2"/>
    <x v="1"/>
  </r>
  <r>
    <x v="15"/>
    <x v="6"/>
    <n v="402"/>
    <n v="2385"/>
    <n v="26235"/>
    <n v="275"/>
    <n v="9097"/>
    <x v="0"/>
    <x v="0"/>
    <x v="1"/>
  </r>
  <r>
    <x v="16"/>
    <x v="6"/>
    <n v="500"/>
    <n v="1618"/>
    <n v="9708"/>
    <n v="320"/>
    <n v="9349"/>
    <x v="0"/>
    <x v="2"/>
    <x v="1"/>
  </r>
  <r>
    <x v="17"/>
    <x v="6"/>
    <n v="571"/>
    <n v="1288"/>
    <n v="14168"/>
    <n v="387"/>
    <n v="3266"/>
    <x v="0"/>
    <x v="2"/>
    <x v="1"/>
  </r>
  <r>
    <x v="18"/>
    <x v="6"/>
    <n v="625"/>
    <n v="2080"/>
    <n v="10400"/>
    <n v="431"/>
    <n v="7974"/>
    <x v="0"/>
    <x v="2"/>
    <x v="0"/>
  </r>
  <r>
    <x v="19"/>
    <x v="6"/>
    <n v="591"/>
    <n v="2293"/>
    <n v="22930"/>
    <n v="388"/>
    <n v="12293"/>
    <x v="0"/>
    <x v="0"/>
    <x v="1"/>
  </r>
  <r>
    <x v="0"/>
    <x v="7"/>
    <n v="549"/>
    <n v="2434"/>
    <n v="29208"/>
    <n v="364"/>
    <n v="16744"/>
    <x v="1"/>
    <x v="0"/>
    <x v="0"/>
  </r>
  <r>
    <x v="1"/>
    <x v="7"/>
    <n v="419"/>
    <n v="1971"/>
    <n v="15768"/>
    <n v="229"/>
    <n v="12001"/>
    <x v="1"/>
    <x v="0"/>
    <x v="0"/>
  </r>
  <r>
    <x v="2"/>
    <x v="7"/>
    <n v="613"/>
    <n v="1633"/>
    <n v="14697"/>
    <n v="232"/>
    <n v="6032"/>
    <x v="1"/>
    <x v="1"/>
    <x v="0"/>
  </r>
  <r>
    <x v="3"/>
    <x v="7"/>
    <n v="543"/>
    <n v="2684"/>
    <n v="26840"/>
    <n v="386"/>
    <n v="8815"/>
    <x v="1"/>
    <x v="2"/>
    <x v="1"/>
  </r>
  <r>
    <x v="4"/>
    <x v="7"/>
    <n v="375"/>
    <n v="2147"/>
    <n v="8588"/>
    <n v="385"/>
    <n v="10039"/>
    <x v="1"/>
    <x v="2"/>
    <x v="0"/>
  </r>
  <r>
    <x v="5"/>
    <x v="7"/>
    <n v="409"/>
    <n v="1525"/>
    <n v="16775"/>
    <n v="330"/>
    <n v="7652"/>
    <x v="1"/>
    <x v="1"/>
    <x v="0"/>
  </r>
  <r>
    <x v="6"/>
    <x v="7"/>
    <n v="686"/>
    <n v="2410"/>
    <n v="12050"/>
    <n v="185"/>
    <n v="10325"/>
    <x v="1"/>
    <x v="2"/>
    <x v="1"/>
  </r>
  <r>
    <x v="7"/>
    <x v="7"/>
    <n v="479"/>
    <n v="3080"/>
    <n v="46200"/>
    <n v="330"/>
    <n v="10614"/>
    <x v="1"/>
    <x v="1"/>
    <x v="0"/>
  </r>
  <r>
    <x v="8"/>
    <x v="7"/>
    <n v="512"/>
    <n v="3432"/>
    <n v="44616"/>
    <n v="307"/>
    <n v="15921"/>
    <x v="1"/>
    <x v="0"/>
    <x v="0"/>
  </r>
  <r>
    <x v="9"/>
    <x v="7"/>
    <n v="474"/>
    <n v="1743"/>
    <n v="13944"/>
    <n v="249"/>
    <n v="8961"/>
    <x v="1"/>
    <x v="0"/>
    <x v="0"/>
  </r>
  <r>
    <x v="10"/>
    <x v="7"/>
    <n v="556"/>
    <n v="1297"/>
    <n v="9079"/>
    <n v="388"/>
    <n v="6264"/>
    <x v="1"/>
    <x v="2"/>
    <x v="0"/>
  </r>
  <r>
    <x v="11"/>
    <x v="7"/>
    <n v="341"/>
    <n v="2849"/>
    <n v="28490"/>
    <n v="277"/>
    <n v="16343"/>
    <x v="1"/>
    <x v="0"/>
    <x v="1"/>
  </r>
  <r>
    <x v="12"/>
    <x v="7"/>
    <n v="579"/>
    <n v="2828"/>
    <n v="22624"/>
    <n v="348"/>
    <n v="13506"/>
    <x v="1"/>
    <x v="1"/>
    <x v="1"/>
  </r>
  <r>
    <x v="13"/>
    <x v="7"/>
    <n v="501"/>
    <n v="2797"/>
    <n v="33564"/>
    <n v="302"/>
    <n v="14979"/>
    <x v="1"/>
    <x v="2"/>
    <x v="0"/>
  </r>
  <r>
    <x v="14"/>
    <x v="7"/>
    <n v="418"/>
    <n v="3061"/>
    <n v="27549"/>
    <n v="174"/>
    <n v="11386"/>
    <x v="1"/>
    <x v="2"/>
    <x v="1"/>
  </r>
  <r>
    <x v="15"/>
    <x v="7"/>
    <n v="578"/>
    <n v="1634"/>
    <n v="24510"/>
    <n v="194"/>
    <n v="12233"/>
    <x v="1"/>
    <x v="0"/>
    <x v="1"/>
  </r>
  <r>
    <x v="16"/>
    <x v="7"/>
    <n v="429"/>
    <n v="1358"/>
    <n v="14938"/>
    <n v="191"/>
    <n v="4417"/>
    <x v="1"/>
    <x v="2"/>
    <x v="1"/>
  </r>
  <r>
    <x v="17"/>
    <x v="7"/>
    <n v="491"/>
    <n v="2094"/>
    <n v="25128"/>
    <n v="377"/>
    <n v="15366"/>
    <x v="1"/>
    <x v="2"/>
    <x v="1"/>
  </r>
  <r>
    <x v="18"/>
    <x v="7"/>
    <n v="619"/>
    <n v="2273"/>
    <n v="29549"/>
    <n v="313"/>
    <n v="7686"/>
    <x v="1"/>
    <x v="2"/>
    <x v="0"/>
  </r>
  <r>
    <x v="19"/>
    <x v="7"/>
    <n v="374"/>
    <n v="2203"/>
    <n v="28639"/>
    <n v="298"/>
    <n v="11384"/>
    <x v="1"/>
    <x v="0"/>
    <x v="1"/>
  </r>
  <r>
    <x v="0"/>
    <x v="8"/>
    <n v="649"/>
    <n v="2409"/>
    <n v="19272"/>
    <n v="225"/>
    <n v="11033"/>
    <x v="2"/>
    <x v="0"/>
    <x v="0"/>
  </r>
  <r>
    <x v="1"/>
    <x v="8"/>
    <n v="512"/>
    <n v="2230"/>
    <n v="20070"/>
    <n v="255"/>
    <n v="9847"/>
    <x v="2"/>
    <x v="0"/>
    <x v="0"/>
  </r>
  <r>
    <x v="2"/>
    <x v="8"/>
    <n v="692"/>
    <n v="3177"/>
    <n v="19062"/>
    <n v="531"/>
    <n v="10609"/>
    <x v="2"/>
    <x v="1"/>
    <x v="0"/>
  </r>
  <r>
    <x v="3"/>
    <x v="8"/>
    <n v="381"/>
    <n v="2235"/>
    <n v="29055"/>
    <n v="371"/>
    <n v="9324"/>
    <x v="2"/>
    <x v="2"/>
    <x v="1"/>
  </r>
  <r>
    <x v="4"/>
    <x v="8"/>
    <n v="449"/>
    <n v="2553"/>
    <n v="17871"/>
    <n v="197"/>
    <n v="12715"/>
    <x v="2"/>
    <x v="2"/>
    <x v="0"/>
  </r>
  <r>
    <x v="5"/>
    <x v="8"/>
    <n v="469"/>
    <n v="2880"/>
    <n v="23040"/>
    <n v="399"/>
    <n v="10732"/>
    <x v="2"/>
    <x v="1"/>
    <x v="0"/>
  </r>
  <r>
    <x v="6"/>
    <x v="8"/>
    <n v="427"/>
    <n v="2476"/>
    <n v="19808"/>
    <n v="425"/>
    <n v="18733"/>
    <x v="2"/>
    <x v="2"/>
    <x v="1"/>
  </r>
  <r>
    <x v="7"/>
    <x v="8"/>
    <n v="477"/>
    <n v="2295"/>
    <n v="13770"/>
    <n v="248"/>
    <n v="13303"/>
    <x v="2"/>
    <x v="1"/>
    <x v="0"/>
  </r>
  <r>
    <x v="8"/>
    <x v="8"/>
    <n v="659"/>
    <n v="2655"/>
    <n v="31860"/>
    <n v="250"/>
    <n v="17276"/>
    <x v="2"/>
    <x v="0"/>
    <x v="0"/>
  </r>
  <r>
    <x v="9"/>
    <x v="8"/>
    <n v="550"/>
    <n v="2599"/>
    <n v="23391"/>
    <n v="472"/>
    <n v="12632"/>
    <x v="2"/>
    <x v="0"/>
    <x v="0"/>
  </r>
  <r>
    <x v="10"/>
    <x v="8"/>
    <n v="449"/>
    <n v="2013"/>
    <n v="18117"/>
    <n v="226"/>
    <n v="12848"/>
    <x v="2"/>
    <x v="2"/>
    <x v="0"/>
  </r>
  <r>
    <x v="11"/>
    <x v="8"/>
    <n v="403"/>
    <n v="811"/>
    <n v="8110"/>
    <n v="220"/>
    <n v="4468"/>
    <x v="2"/>
    <x v="0"/>
    <x v="1"/>
  </r>
  <r>
    <x v="12"/>
    <x v="8"/>
    <n v="457"/>
    <n v="2323"/>
    <n v="20907"/>
    <n v="477"/>
    <n v="13144"/>
    <x v="2"/>
    <x v="1"/>
    <x v="1"/>
  </r>
  <r>
    <x v="13"/>
    <x v="8"/>
    <n v="564"/>
    <n v="2341"/>
    <n v="21069"/>
    <n v="338"/>
    <n v="12228"/>
    <x v="2"/>
    <x v="2"/>
    <x v="0"/>
  </r>
  <r>
    <x v="14"/>
    <x v="8"/>
    <n v="370"/>
    <n v="1780"/>
    <n v="17800"/>
    <n v="284"/>
    <n v="5945"/>
    <x v="2"/>
    <x v="2"/>
    <x v="1"/>
  </r>
  <r>
    <x v="15"/>
    <x v="8"/>
    <n v="458"/>
    <n v="2786"/>
    <n v="25074"/>
    <n v="358"/>
    <n v="14881"/>
    <x v="2"/>
    <x v="0"/>
    <x v="1"/>
  </r>
  <r>
    <x v="16"/>
    <x v="8"/>
    <n v="378"/>
    <n v="1908"/>
    <n v="19080"/>
    <n v="318"/>
    <n v="10985"/>
    <x v="2"/>
    <x v="2"/>
    <x v="1"/>
  </r>
  <r>
    <x v="17"/>
    <x v="8"/>
    <n v="518"/>
    <n v="2617"/>
    <n v="18319"/>
    <n v="318"/>
    <n v="11882"/>
    <x v="2"/>
    <x v="2"/>
    <x v="1"/>
  </r>
  <r>
    <x v="18"/>
    <x v="8"/>
    <n v="388"/>
    <n v="2327"/>
    <n v="20943"/>
    <n v="235"/>
    <n v="17132"/>
    <x v="2"/>
    <x v="2"/>
    <x v="0"/>
  </r>
  <r>
    <x v="19"/>
    <x v="8"/>
    <n v="458"/>
    <n v="2851"/>
    <n v="28510"/>
    <n v="287"/>
    <n v="12414"/>
    <x v="2"/>
    <x v="0"/>
    <x v="1"/>
  </r>
  <r>
    <x v="0"/>
    <x v="9"/>
    <n v="371"/>
    <n v="2227"/>
    <n v="17816"/>
    <n v="359"/>
    <n v="13440"/>
    <x v="3"/>
    <x v="0"/>
    <x v="0"/>
  </r>
  <r>
    <x v="1"/>
    <x v="9"/>
    <n v="502"/>
    <n v="2817"/>
    <n v="25353"/>
    <n v="314"/>
    <n v="16539"/>
    <x v="3"/>
    <x v="0"/>
    <x v="0"/>
  </r>
  <r>
    <x v="2"/>
    <x v="9"/>
    <n v="539"/>
    <n v="1875"/>
    <n v="18750"/>
    <n v="309"/>
    <n v="8615"/>
    <x v="3"/>
    <x v="1"/>
    <x v="0"/>
  </r>
  <r>
    <x v="3"/>
    <x v="9"/>
    <n v="556"/>
    <n v="3570"/>
    <n v="32130"/>
    <n v="443"/>
    <n v="18848"/>
    <x v="3"/>
    <x v="2"/>
    <x v="1"/>
  </r>
  <r>
    <x v="4"/>
    <x v="9"/>
    <n v="445"/>
    <n v="2478"/>
    <n v="22302"/>
    <n v="299"/>
    <n v="9012"/>
    <x v="3"/>
    <x v="2"/>
    <x v="0"/>
  </r>
  <r>
    <x v="5"/>
    <x v="9"/>
    <n v="623"/>
    <n v="3009"/>
    <n v="42126"/>
    <n v="260"/>
    <n v="12617"/>
    <x v="3"/>
    <x v="1"/>
    <x v="0"/>
  </r>
  <r>
    <x v="6"/>
    <x v="9"/>
    <n v="416"/>
    <n v="2464"/>
    <n v="19712"/>
    <n v="278"/>
    <n v="13481"/>
    <x v="3"/>
    <x v="2"/>
    <x v="1"/>
  </r>
  <r>
    <x v="7"/>
    <x v="9"/>
    <n v="568"/>
    <n v="1813"/>
    <n v="16317"/>
    <n v="280"/>
    <n v="7582"/>
    <x v="3"/>
    <x v="1"/>
    <x v="0"/>
  </r>
  <r>
    <x v="8"/>
    <x v="9"/>
    <n v="553"/>
    <n v="3516"/>
    <n v="35160"/>
    <n v="342"/>
    <n v="13333"/>
    <x v="3"/>
    <x v="0"/>
    <x v="0"/>
  </r>
  <r>
    <x v="9"/>
    <x v="9"/>
    <n v="559"/>
    <n v="3697"/>
    <n v="51758"/>
    <n v="396"/>
    <n v="12806"/>
    <x v="3"/>
    <x v="0"/>
    <x v="0"/>
  </r>
  <r>
    <x v="10"/>
    <x v="9"/>
    <n v="449"/>
    <n v="3897"/>
    <n v="54558"/>
    <n v="188"/>
    <n v="20149"/>
    <x v="3"/>
    <x v="2"/>
    <x v="0"/>
  </r>
  <r>
    <x v="11"/>
    <x v="9"/>
    <n v="576"/>
    <n v="2171"/>
    <n v="17368"/>
    <n v="332"/>
    <n v="13491"/>
    <x v="3"/>
    <x v="0"/>
    <x v="1"/>
  </r>
  <r>
    <x v="12"/>
    <x v="9"/>
    <n v="590"/>
    <n v="792"/>
    <n v="7128"/>
    <n v="285"/>
    <n v="4794"/>
    <x v="3"/>
    <x v="1"/>
    <x v="1"/>
  </r>
  <r>
    <x v="13"/>
    <x v="9"/>
    <n v="460"/>
    <n v="2700"/>
    <n v="43200"/>
    <n v="434"/>
    <n v="15785"/>
    <x v="3"/>
    <x v="2"/>
    <x v="0"/>
  </r>
  <r>
    <x v="14"/>
    <x v="9"/>
    <n v="501"/>
    <n v="1225"/>
    <n v="13475"/>
    <n v="254"/>
    <n v="7408"/>
    <x v="3"/>
    <x v="2"/>
    <x v="1"/>
  </r>
  <r>
    <x v="15"/>
    <x v="9"/>
    <n v="534"/>
    <n v="1841"/>
    <n v="22092"/>
    <n v="366"/>
    <n v="8031"/>
    <x v="3"/>
    <x v="0"/>
    <x v="1"/>
  </r>
  <r>
    <x v="16"/>
    <x v="9"/>
    <n v="513"/>
    <n v="2165"/>
    <n v="19485"/>
    <n v="300"/>
    <n v="7113"/>
    <x v="3"/>
    <x v="2"/>
    <x v="1"/>
  </r>
  <r>
    <x v="17"/>
    <x v="9"/>
    <n v="681"/>
    <n v="1492"/>
    <n v="23872"/>
    <n v="204"/>
    <n v="8340"/>
    <x v="3"/>
    <x v="2"/>
    <x v="1"/>
  </r>
  <r>
    <x v="18"/>
    <x v="9"/>
    <n v="513"/>
    <n v="3045"/>
    <n v="36540"/>
    <n v="231"/>
    <n v="16303"/>
    <x v="3"/>
    <x v="2"/>
    <x v="0"/>
  </r>
  <r>
    <x v="19"/>
    <x v="9"/>
    <n v="402"/>
    <n v="1905"/>
    <n v="17145"/>
    <n v="288"/>
    <n v="6466"/>
    <x v="3"/>
    <x v="0"/>
    <x v="1"/>
  </r>
  <r>
    <x v="0"/>
    <x v="10"/>
    <n v="629"/>
    <n v="2516"/>
    <n v="35224"/>
    <n v="408"/>
    <n v="15911"/>
    <x v="4"/>
    <x v="0"/>
    <x v="0"/>
  </r>
  <r>
    <x v="1"/>
    <x v="10"/>
    <n v="424"/>
    <n v="1699"/>
    <n v="13592"/>
    <n v="184"/>
    <n v="6063"/>
    <x v="4"/>
    <x v="0"/>
    <x v="0"/>
  </r>
  <r>
    <x v="2"/>
    <x v="10"/>
    <n v="404"/>
    <n v="1619"/>
    <n v="16190"/>
    <n v="260"/>
    <n v="7435"/>
    <x v="4"/>
    <x v="1"/>
    <x v="0"/>
  </r>
  <r>
    <x v="3"/>
    <x v="10"/>
    <n v="516"/>
    <n v="1576"/>
    <n v="17336"/>
    <n v="426"/>
    <n v="7399"/>
    <x v="4"/>
    <x v="2"/>
    <x v="1"/>
  </r>
  <r>
    <x v="4"/>
    <x v="10"/>
    <n v="682"/>
    <n v="1853"/>
    <n v="18530"/>
    <n v="242"/>
    <n v="5371"/>
    <x v="4"/>
    <x v="2"/>
    <x v="0"/>
  </r>
  <r>
    <x v="5"/>
    <x v="10"/>
    <n v="598"/>
    <n v="2887"/>
    <n v="20209"/>
    <n v="327"/>
    <n v="14827"/>
    <x v="4"/>
    <x v="1"/>
    <x v="0"/>
  </r>
  <r>
    <x v="6"/>
    <x v="10"/>
    <n v="585"/>
    <n v="2146"/>
    <n v="15022"/>
    <n v="269"/>
    <n v="10084"/>
    <x v="4"/>
    <x v="2"/>
    <x v="1"/>
  </r>
  <r>
    <x v="7"/>
    <x v="10"/>
    <n v="457"/>
    <n v="2159"/>
    <n v="17272"/>
    <n v="354"/>
    <n v="13136"/>
    <x v="4"/>
    <x v="1"/>
    <x v="0"/>
  </r>
  <r>
    <x v="8"/>
    <x v="10"/>
    <n v="457"/>
    <n v="3596"/>
    <n v="32364"/>
    <n v="384"/>
    <n v="14283"/>
    <x v="4"/>
    <x v="0"/>
    <x v="0"/>
  </r>
  <r>
    <x v="9"/>
    <x v="10"/>
    <n v="399"/>
    <n v="1821"/>
    <n v="27315"/>
    <n v="273"/>
    <n v="8070"/>
    <x v="4"/>
    <x v="0"/>
    <x v="0"/>
  </r>
  <r>
    <x v="10"/>
    <x v="10"/>
    <n v="546"/>
    <n v="1627"/>
    <n v="16270"/>
    <n v="330"/>
    <n v="8594"/>
    <x v="4"/>
    <x v="2"/>
    <x v="0"/>
  </r>
  <r>
    <x v="11"/>
    <x v="10"/>
    <n v="356"/>
    <n v="1726"/>
    <n v="22438"/>
    <n v="268"/>
    <n v="8424"/>
    <x v="4"/>
    <x v="0"/>
    <x v="1"/>
  </r>
  <r>
    <x v="12"/>
    <x v="10"/>
    <n v="441"/>
    <n v="2280"/>
    <n v="25080"/>
    <n v="270"/>
    <n v="9893"/>
    <x v="4"/>
    <x v="1"/>
    <x v="1"/>
  </r>
  <r>
    <x v="13"/>
    <x v="10"/>
    <n v="449"/>
    <n v="2487"/>
    <n v="19896"/>
    <n v="367"/>
    <n v="10133"/>
    <x v="4"/>
    <x v="2"/>
    <x v="0"/>
  </r>
  <r>
    <x v="14"/>
    <x v="10"/>
    <n v="468"/>
    <n v="929"/>
    <n v="12077"/>
    <n v="426"/>
    <n v="2873"/>
    <x v="4"/>
    <x v="2"/>
    <x v="1"/>
  </r>
  <r>
    <x v="15"/>
    <x v="10"/>
    <n v="577"/>
    <n v="2946"/>
    <n v="32406"/>
    <n v="451"/>
    <n v="9574"/>
    <x v="4"/>
    <x v="0"/>
    <x v="1"/>
  </r>
  <r>
    <x v="16"/>
    <x v="10"/>
    <n v="595"/>
    <n v="2453"/>
    <n v="31889"/>
    <n v="319"/>
    <n v="10338"/>
    <x v="4"/>
    <x v="2"/>
    <x v="1"/>
  </r>
  <r>
    <x v="17"/>
    <x v="10"/>
    <n v="554"/>
    <n v="3504"/>
    <n v="38544"/>
    <n v="498"/>
    <n v="21845"/>
    <x v="4"/>
    <x v="2"/>
    <x v="1"/>
  </r>
  <r>
    <x v="18"/>
    <x v="10"/>
    <n v="702"/>
    <n v="2597"/>
    <n v="38955"/>
    <n v="277"/>
    <n v="12103"/>
    <x v="4"/>
    <x v="2"/>
    <x v="0"/>
  </r>
  <r>
    <x v="19"/>
    <x v="10"/>
    <n v="608"/>
    <n v="1417"/>
    <n v="11336"/>
    <n v="236"/>
    <n v="9517"/>
    <x v="4"/>
    <x v="0"/>
    <x v="1"/>
  </r>
  <r>
    <x v="0"/>
    <x v="11"/>
    <n v="712"/>
    <n v="2791"/>
    <n v="41865"/>
    <n v="231"/>
    <n v="15054"/>
    <x v="5"/>
    <x v="0"/>
    <x v="0"/>
  </r>
  <r>
    <x v="1"/>
    <x v="11"/>
    <n v="438"/>
    <n v="2667"/>
    <n v="24003"/>
    <n v="232"/>
    <n v="9589"/>
    <x v="5"/>
    <x v="0"/>
    <x v="0"/>
  </r>
  <r>
    <x v="2"/>
    <x v="11"/>
    <n v="492"/>
    <n v="2113"/>
    <n v="12678"/>
    <n v="265"/>
    <n v="11914"/>
    <x v="5"/>
    <x v="1"/>
    <x v="0"/>
  </r>
  <r>
    <x v="3"/>
    <x v="11"/>
    <n v="708"/>
    <n v="3365"/>
    <n v="30285"/>
    <n v="385"/>
    <n v="13352"/>
    <x v="5"/>
    <x v="2"/>
    <x v="1"/>
  </r>
  <r>
    <x v="4"/>
    <x v="11"/>
    <n v="395"/>
    <n v="1109"/>
    <n v="13308"/>
    <n v="282"/>
    <n v="5642"/>
    <x v="5"/>
    <x v="2"/>
    <x v="0"/>
  </r>
  <r>
    <x v="5"/>
    <x v="11"/>
    <n v="355"/>
    <n v="3635"/>
    <n v="14540"/>
    <n v="294"/>
    <n v="16421"/>
    <x v="5"/>
    <x v="1"/>
    <x v="0"/>
  </r>
  <r>
    <x v="6"/>
    <x v="11"/>
    <n v="465"/>
    <n v="2375"/>
    <n v="28500"/>
    <n v="208"/>
    <n v="10461"/>
    <x v="5"/>
    <x v="2"/>
    <x v="1"/>
  </r>
  <r>
    <x v="7"/>
    <x v="11"/>
    <n v="619"/>
    <n v="273"/>
    <n v="1365"/>
    <n v="327"/>
    <n v="1384"/>
    <x v="5"/>
    <x v="1"/>
    <x v="0"/>
  </r>
  <r>
    <x v="8"/>
    <x v="11"/>
    <n v="575"/>
    <n v="1130"/>
    <n v="13560"/>
    <n v="304"/>
    <n v="5746"/>
    <x v="5"/>
    <x v="0"/>
    <x v="0"/>
  </r>
  <r>
    <x v="9"/>
    <x v="11"/>
    <n v="424"/>
    <n v="1912"/>
    <n v="24856"/>
    <n v="491"/>
    <n v="9949"/>
    <x v="5"/>
    <x v="0"/>
    <x v="0"/>
  </r>
  <r>
    <x v="10"/>
    <x v="11"/>
    <n v="470"/>
    <n v="565"/>
    <n v="6780"/>
    <n v="325"/>
    <n v="2609"/>
    <x v="5"/>
    <x v="2"/>
    <x v="0"/>
  </r>
  <r>
    <x v="11"/>
    <x v="11"/>
    <n v="456"/>
    <n v="2181"/>
    <n v="26172"/>
    <n v="214"/>
    <n v="11314"/>
    <x v="5"/>
    <x v="0"/>
    <x v="1"/>
  </r>
  <r>
    <x v="12"/>
    <x v="11"/>
    <n v="425"/>
    <n v="2225"/>
    <n v="24475"/>
    <n v="189"/>
    <n v="12671"/>
    <x v="5"/>
    <x v="1"/>
    <x v="1"/>
  </r>
  <r>
    <x v="13"/>
    <x v="11"/>
    <n v="574"/>
    <n v="1050"/>
    <n v="9450"/>
    <n v="329"/>
    <n v="6243"/>
    <x v="5"/>
    <x v="2"/>
    <x v="0"/>
  </r>
  <r>
    <x v="14"/>
    <x v="11"/>
    <n v="457"/>
    <n v="1711"/>
    <n v="13688"/>
    <n v="223"/>
    <n v="7875"/>
    <x v="5"/>
    <x v="2"/>
    <x v="1"/>
  </r>
  <r>
    <x v="15"/>
    <x v="11"/>
    <n v="359"/>
    <n v="1925"/>
    <n v="23100"/>
    <n v="418"/>
    <n v="7358"/>
    <x v="5"/>
    <x v="0"/>
    <x v="1"/>
  </r>
  <r>
    <x v="16"/>
    <x v="11"/>
    <n v="233"/>
    <n v="3096"/>
    <n v="34056"/>
    <n v="228"/>
    <n v="14261"/>
    <x v="5"/>
    <x v="2"/>
    <x v="1"/>
  </r>
  <r>
    <x v="17"/>
    <x v="11"/>
    <n v="669"/>
    <n v="1941"/>
    <n v="21351"/>
    <n v="371"/>
    <n v="11315"/>
    <x v="5"/>
    <x v="2"/>
    <x v="1"/>
  </r>
  <r>
    <x v="18"/>
    <x v="11"/>
    <n v="579"/>
    <n v="2264"/>
    <n v="22640"/>
    <n v="206"/>
    <n v="7548"/>
    <x v="5"/>
    <x v="2"/>
    <x v="0"/>
  </r>
  <r>
    <x v="19"/>
    <x v="11"/>
    <n v="602"/>
    <n v="3361"/>
    <n v="16805"/>
    <n v="331"/>
    <n v="15816"/>
    <x v="5"/>
    <x v="0"/>
    <x v="1"/>
  </r>
  <r>
    <x v="0"/>
    <x v="12"/>
    <n v="500"/>
    <n v="2967"/>
    <n v="29670"/>
    <n v="443"/>
    <n v="14014"/>
    <x v="6"/>
    <x v="0"/>
    <x v="0"/>
  </r>
  <r>
    <x v="1"/>
    <x v="12"/>
    <n v="525"/>
    <n v="3469"/>
    <n v="31221"/>
    <n v="343"/>
    <n v="18375"/>
    <x v="6"/>
    <x v="0"/>
    <x v="0"/>
  </r>
  <r>
    <x v="2"/>
    <x v="12"/>
    <n v="363"/>
    <n v="2647"/>
    <n v="26470"/>
    <n v="269"/>
    <n v="13729"/>
    <x v="6"/>
    <x v="1"/>
    <x v="0"/>
  </r>
  <r>
    <x v="3"/>
    <x v="12"/>
    <n v="612"/>
    <n v="1101"/>
    <n v="5505"/>
    <n v="333"/>
    <n v="3424"/>
    <x v="6"/>
    <x v="2"/>
    <x v="1"/>
  </r>
  <r>
    <x v="4"/>
    <x v="12"/>
    <n v="465"/>
    <n v="2796"/>
    <n v="22368"/>
    <n v="426"/>
    <n v="13622"/>
    <x v="6"/>
    <x v="2"/>
    <x v="0"/>
  </r>
  <r>
    <x v="5"/>
    <x v="12"/>
    <n v="592"/>
    <n v="1469"/>
    <n v="16159"/>
    <n v="302"/>
    <n v="8059"/>
    <x v="6"/>
    <x v="1"/>
    <x v="0"/>
  </r>
  <r>
    <x v="6"/>
    <x v="12"/>
    <n v="341"/>
    <n v="2405"/>
    <n v="21645"/>
    <n v="254"/>
    <n v="12108"/>
    <x v="6"/>
    <x v="2"/>
    <x v="1"/>
  </r>
  <r>
    <x v="7"/>
    <x v="12"/>
    <n v="496"/>
    <n v="2747"/>
    <n v="24723"/>
    <n v="184"/>
    <n v="15657"/>
    <x v="6"/>
    <x v="1"/>
    <x v="0"/>
  </r>
  <r>
    <x v="8"/>
    <x v="12"/>
    <n v="566"/>
    <n v="3451"/>
    <n v="44863"/>
    <n v="329"/>
    <n v="13892"/>
    <x v="6"/>
    <x v="0"/>
    <x v="0"/>
  </r>
  <r>
    <x v="9"/>
    <x v="12"/>
    <n v="572"/>
    <n v="2662"/>
    <n v="26620"/>
    <n v="277"/>
    <n v="11407"/>
    <x v="6"/>
    <x v="0"/>
    <x v="0"/>
  </r>
  <r>
    <x v="10"/>
    <x v="12"/>
    <n v="524"/>
    <n v="1975"/>
    <n v="13825"/>
    <n v="172"/>
    <n v="13684"/>
    <x v="6"/>
    <x v="2"/>
    <x v="0"/>
  </r>
  <r>
    <x v="11"/>
    <x v="12"/>
    <n v="541"/>
    <n v="2017"/>
    <n v="20170"/>
    <n v="413"/>
    <n v="11017"/>
    <x v="6"/>
    <x v="0"/>
    <x v="1"/>
  </r>
  <r>
    <x v="12"/>
    <x v="12"/>
    <n v="472"/>
    <n v="2321"/>
    <n v="25531"/>
    <n v="374"/>
    <n v="11172"/>
    <x v="6"/>
    <x v="1"/>
    <x v="1"/>
  </r>
  <r>
    <x v="13"/>
    <x v="12"/>
    <n v="367"/>
    <n v="2727"/>
    <n v="16362"/>
    <n v="323"/>
    <n v="8529"/>
    <x v="6"/>
    <x v="2"/>
    <x v="0"/>
  </r>
  <r>
    <x v="14"/>
    <x v="12"/>
    <n v="527"/>
    <n v="4443"/>
    <n v="22215"/>
    <n v="331"/>
    <n v="21008"/>
    <x v="6"/>
    <x v="2"/>
    <x v="1"/>
  </r>
  <r>
    <x v="15"/>
    <x v="12"/>
    <n v="342"/>
    <n v="1458"/>
    <n v="21870"/>
    <n v="208"/>
    <n v="7960"/>
    <x v="6"/>
    <x v="0"/>
    <x v="1"/>
  </r>
  <r>
    <x v="16"/>
    <x v="12"/>
    <n v="645"/>
    <n v="2607"/>
    <n v="41712"/>
    <n v="340"/>
    <n v="10431"/>
    <x v="6"/>
    <x v="2"/>
    <x v="1"/>
  </r>
  <r>
    <x v="17"/>
    <x v="12"/>
    <n v="539"/>
    <n v="1638"/>
    <n v="18018"/>
    <n v="380"/>
    <n v="8556"/>
    <x v="6"/>
    <x v="2"/>
    <x v="1"/>
  </r>
  <r>
    <x v="18"/>
    <x v="12"/>
    <n v="652"/>
    <n v="2558"/>
    <n v="23022"/>
    <n v="331"/>
    <n v="20711"/>
    <x v="6"/>
    <x v="2"/>
    <x v="0"/>
  </r>
  <r>
    <x v="19"/>
    <x v="12"/>
    <n v="546"/>
    <n v="1369"/>
    <n v="13690"/>
    <n v="427"/>
    <n v="7738"/>
    <x v="6"/>
    <x v="0"/>
    <x v="1"/>
  </r>
  <r>
    <x v="0"/>
    <x v="13"/>
    <n v="488"/>
    <n v="2745"/>
    <n v="24705"/>
    <n v="166"/>
    <n v="6560"/>
    <x v="7"/>
    <x v="0"/>
    <x v="0"/>
  </r>
  <r>
    <x v="1"/>
    <x v="13"/>
    <n v="516"/>
    <n v="4089"/>
    <n v="40890"/>
    <n v="349"/>
    <n v="22545"/>
    <x v="7"/>
    <x v="0"/>
    <x v="0"/>
  </r>
  <r>
    <x v="2"/>
    <x v="13"/>
    <n v="513"/>
    <n v="1626"/>
    <n v="14634"/>
    <n v="330"/>
    <n v="4621"/>
    <x v="7"/>
    <x v="1"/>
    <x v="0"/>
  </r>
  <r>
    <x v="3"/>
    <x v="13"/>
    <n v="619"/>
    <n v="784"/>
    <n v="11760"/>
    <n v="335"/>
    <n v="4741"/>
    <x v="7"/>
    <x v="2"/>
    <x v="1"/>
  </r>
  <r>
    <x v="4"/>
    <x v="13"/>
    <n v="599"/>
    <n v="2652"/>
    <n v="39780"/>
    <n v="371"/>
    <n v="14581"/>
    <x v="7"/>
    <x v="2"/>
    <x v="0"/>
  </r>
  <r>
    <x v="5"/>
    <x v="13"/>
    <n v="508"/>
    <n v="1943"/>
    <n v="15544"/>
    <n v="420"/>
    <n v="10737"/>
    <x v="7"/>
    <x v="1"/>
    <x v="0"/>
  </r>
  <r>
    <x v="6"/>
    <x v="13"/>
    <n v="677"/>
    <n v="1022"/>
    <n v="7154"/>
    <n v="404"/>
    <n v="6255"/>
    <x v="7"/>
    <x v="2"/>
    <x v="1"/>
  </r>
  <r>
    <x v="7"/>
    <x v="13"/>
    <n v="506"/>
    <n v="2841"/>
    <n v="48297"/>
    <n v="385"/>
    <n v="8466"/>
    <x v="7"/>
    <x v="1"/>
    <x v="0"/>
  </r>
  <r>
    <x v="8"/>
    <x v="13"/>
    <n v="534"/>
    <n v="2501"/>
    <n v="22509"/>
    <n v="391"/>
    <n v="11717"/>
    <x v="7"/>
    <x v="0"/>
    <x v="0"/>
  </r>
  <r>
    <x v="9"/>
    <x v="13"/>
    <n v="562"/>
    <n v="3727"/>
    <n v="40997"/>
    <n v="324"/>
    <n v="20642"/>
    <x v="7"/>
    <x v="0"/>
    <x v="0"/>
  </r>
  <r>
    <x v="10"/>
    <x v="13"/>
    <n v="581"/>
    <n v="4602"/>
    <n v="41418"/>
    <n v="366"/>
    <n v="15760"/>
    <x v="7"/>
    <x v="2"/>
    <x v="0"/>
  </r>
  <r>
    <x v="11"/>
    <x v="13"/>
    <n v="432"/>
    <n v="2248"/>
    <n v="20232"/>
    <n v="367"/>
    <n v="14378"/>
    <x v="7"/>
    <x v="0"/>
    <x v="1"/>
  </r>
  <r>
    <x v="12"/>
    <x v="13"/>
    <n v="612"/>
    <n v="2113"/>
    <n v="19017"/>
    <n v="243"/>
    <n v="11596"/>
    <x v="7"/>
    <x v="1"/>
    <x v="1"/>
  </r>
  <r>
    <x v="13"/>
    <x v="13"/>
    <n v="555"/>
    <n v="1750"/>
    <n v="17500"/>
    <n v="213"/>
    <n v="9727"/>
    <x v="7"/>
    <x v="2"/>
    <x v="0"/>
  </r>
  <r>
    <x v="14"/>
    <x v="13"/>
    <n v="477"/>
    <n v="4094"/>
    <n v="28658"/>
    <n v="345"/>
    <n v="23766"/>
    <x v="7"/>
    <x v="2"/>
    <x v="1"/>
  </r>
  <r>
    <x v="15"/>
    <x v="13"/>
    <n v="523"/>
    <n v="2552"/>
    <n v="35728"/>
    <n v="336"/>
    <n v="16582"/>
    <x v="7"/>
    <x v="0"/>
    <x v="1"/>
  </r>
  <r>
    <x v="16"/>
    <x v="13"/>
    <n v="478"/>
    <n v="2263"/>
    <n v="29419"/>
    <n v="244"/>
    <n v="12926"/>
    <x v="7"/>
    <x v="2"/>
    <x v="1"/>
  </r>
  <r>
    <x v="17"/>
    <x v="13"/>
    <n v="422"/>
    <n v="2052"/>
    <n v="20520"/>
    <n v="413"/>
    <n v="13275"/>
    <x v="7"/>
    <x v="2"/>
    <x v="1"/>
  </r>
  <r>
    <x v="18"/>
    <x v="13"/>
    <n v="570"/>
    <n v="2490"/>
    <n v="12450"/>
    <n v="181"/>
    <n v="8321"/>
    <x v="7"/>
    <x v="2"/>
    <x v="0"/>
  </r>
  <r>
    <x v="19"/>
    <x v="13"/>
    <n v="464"/>
    <n v="2861"/>
    <n v="17166"/>
    <n v="223"/>
    <n v="13754"/>
    <x v="7"/>
    <x v="0"/>
    <x v="1"/>
  </r>
  <r>
    <x v="0"/>
    <x v="14"/>
    <n v="503"/>
    <n v="2420"/>
    <n v="24200"/>
    <n v="169"/>
    <n v="14080"/>
    <x v="8"/>
    <x v="0"/>
    <x v="0"/>
  </r>
  <r>
    <x v="1"/>
    <x v="14"/>
    <n v="387"/>
    <n v="3159"/>
    <n v="37908"/>
    <n v="474"/>
    <n v="12449"/>
    <x v="8"/>
    <x v="0"/>
    <x v="0"/>
  </r>
  <r>
    <x v="2"/>
    <x v="14"/>
    <n v="488"/>
    <n v="1724"/>
    <n v="18964"/>
    <n v="307"/>
    <n v="6189"/>
    <x v="8"/>
    <x v="1"/>
    <x v="0"/>
  </r>
  <r>
    <x v="3"/>
    <x v="14"/>
    <n v="517"/>
    <n v="3110"/>
    <n v="24880"/>
    <n v="219"/>
    <n v="11763"/>
    <x v="8"/>
    <x v="2"/>
    <x v="1"/>
  </r>
  <r>
    <x v="4"/>
    <x v="14"/>
    <n v="520"/>
    <n v="2208"/>
    <n v="28704"/>
    <n v="368"/>
    <n v="16947"/>
    <x v="8"/>
    <x v="2"/>
    <x v="0"/>
  </r>
  <r>
    <x v="5"/>
    <x v="14"/>
    <n v="570"/>
    <n v="2666"/>
    <n v="18662"/>
    <n v="286"/>
    <n v="13744"/>
    <x v="8"/>
    <x v="1"/>
    <x v="0"/>
  </r>
  <r>
    <x v="6"/>
    <x v="14"/>
    <n v="468"/>
    <n v="2471"/>
    <n v="22239"/>
    <n v="404"/>
    <n v="9252"/>
    <x v="8"/>
    <x v="2"/>
    <x v="1"/>
  </r>
  <r>
    <x v="7"/>
    <x v="14"/>
    <n v="430"/>
    <n v="3710"/>
    <n v="33390"/>
    <n v="371"/>
    <n v="20378"/>
    <x v="8"/>
    <x v="1"/>
    <x v="0"/>
  </r>
  <r>
    <x v="8"/>
    <x v="14"/>
    <n v="545"/>
    <n v="3143"/>
    <n v="34573"/>
    <n v="145"/>
    <n v="22365"/>
    <x v="8"/>
    <x v="0"/>
    <x v="0"/>
  </r>
  <r>
    <x v="9"/>
    <x v="14"/>
    <n v="563"/>
    <n v="730"/>
    <n v="8760"/>
    <n v="226"/>
    <n v="3848"/>
    <x v="8"/>
    <x v="0"/>
    <x v="0"/>
  </r>
  <r>
    <x v="10"/>
    <x v="14"/>
    <n v="492"/>
    <n v="2589"/>
    <n v="23301"/>
    <n v="215"/>
    <n v="10143"/>
    <x v="8"/>
    <x v="2"/>
    <x v="0"/>
  </r>
  <r>
    <x v="11"/>
    <x v="14"/>
    <n v="327"/>
    <n v="3374"/>
    <n v="13496"/>
    <n v="291"/>
    <n v="27556"/>
    <x v="8"/>
    <x v="0"/>
    <x v="1"/>
  </r>
  <r>
    <x v="12"/>
    <x v="14"/>
    <n v="529"/>
    <n v="2429"/>
    <n v="21861"/>
    <n v="239"/>
    <n v="6848"/>
    <x v="8"/>
    <x v="1"/>
    <x v="1"/>
  </r>
  <r>
    <x v="13"/>
    <x v="14"/>
    <n v="425"/>
    <n v="3924"/>
    <n v="31392"/>
    <n v="136"/>
    <n v="24946"/>
    <x v="8"/>
    <x v="2"/>
    <x v="0"/>
  </r>
  <r>
    <x v="14"/>
    <x v="14"/>
    <n v="518"/>
    <n v="1570"/>
    <n v="14130"/>
    <n v="231"/>
    <n v="4150"/>
    <x v="8"/>
    <x v="2"/>
    <x v="1"/>
  </r>
  <r>
    <x v="15"/>
    <x v="14"/>
    <n v="485"/>
    <n v="3755"/>
    <n v="48815"/>
    <n v="280"/>
    <n v="17653"/>
    <x v="8"/>
    <x v="0"/>
    <x v="1"/>
  </r>
  <r>
    <x v="16"/>
    <x v="14"/>
    <n v="550"/>
    <n v="3146"/>
    <n v="25168"/>
    <n v="181"/>
    <n v="11618"/>
    <x v="8"/>
    <x v="2"/>
    <x v="1"/>
  </r>
  <r>
    <x v="17"/>
    <x v="14"/>
    <n v="540"/>
    <n v="2225"/>
    <n v="33375"/>
    <n v="309"/>
    <n v="8441"/>
    <x v="8"/>
    <x v="2"/>
    <x v="1"/>
  </r>
  <r>
    <x v="18"/>
    <x v="14"/>
    <n v="434"/>
    <n v="2692"/>
    <n v="18844"/>
    <n v="196"/>
    <n v="12211"/>
    <x v="8"/>
    <x v="2"/>
    <x v="0"/>
  </r>
  <r>
    <x v="19"/>
    <x v="14"/>
    <n v="459"/>
    <n v="2528"/>
    <n v="27808"/>
    <n v="250"/>
    <n v="15730"/>
    <x v="8"/>
    <x v="0"/>
    <x v="1"/>
  </r>
  <r>
    <x v="0"/>
    <x v="15"/>
    <n v="480"/>
    <n v="3062"/>
    <n v="52054"/>
    <n v="350"/>
    <n v="10120"/>
    <x v="9"/>
    <x v="0"/>
    <x v="0"/>
  </r>
  <r>
    <x v="1"/>
    <x v="15"/>
    <n v="695"/>
    <n v="3004"/>
    <n v="30040"/>
    <n v="318"/>
    <n v="19010"/>
    <x v="9"/>
    <x v="0"/>
    <x v="0"/>
  </r>
  <r>
    <x v="2"/>
    <x v="15"/>
    <n v="471"/>
    <n v="1865"/>
    <n v="16785"/>
    <n v="348"/>
    <n v="10150"/>
    <x v="9"/>
    <x v="1"/>
    <x v="0"/>
  </r>
  <r>
    <x v="3"/>
    <x v="15"/>
    <n v="318"/>
    <n v="1541"/>
    <n v="10787"/>
    <n v="334"/>
    <n v="7394"/>
    <x v="9"/>
    <x v="2"/>
    <x v="1"/>
  </r>
  <r>
    <x v="4"/>
    <x v="15"/>
    <n v="473"/>
    <n v="2025"/>
    <n v="26325"/>
    <n v="172"/>
    <n v="11211"/>
    <x v="9"/>
    <x v="2"/>
    <x v="0"/>
  </r>
  <r>
    <x v="5"/>
    <x v="15"/>
    <n v="285"/>
    <n v="2711"/>
    <n v="24399"/>
    <n v="258"/>
    <n v="15894"/>
    <x v="9"/>
    <x v="1"/>
    <x v="0"/>
  </r>
  <r>
    <x v="6"/>
    <x v="15"/>
    <n v="529"/>
    <n v="1368"/>
    <n v="15048"/>
    <n v="254"/>
    <n v="6361"/>
    <x v="9"/>
    <x v="2"/>
    <x v="1"/>
  </r>
  <r>
    <x v="7"/>
    <x v="15"/>
    <n v="565"/>
    <n v="2486"/>
    <n v="17402"/>
    <n v="354"/>
    <n v="12684"/>
    <x v="9"/>
    <x v="1"/>
    <x v="0"/>
  </r>
  <r>
    <x v="8"/>
    <x v="15"/>
    <n v="473"/>
    <n v="3844"/>
    <n v="15376"/>
    <n v="223"/>
    <n v="18998"/>
    <x v="9"/>
    <x v="0"/>
    <x v="0"/>
  </r>
  <r>
    <x v="9"/>
    <x v="15"/>
    <n v="396"/>
    <n v="3170"/>
    <n v="38040"/>
    <n v="460"/>
    <n v="12197"/>
    <x v="9"/>
    <x v="0"/>
    <x v="0"/>
  </r>
  <r>
    <x v="10"/>
    <x v="15"/>
    <n v="679"/>
    <n v="1555"/>
    <n v="10885"/>
    <n v="300"/>
    <n v="9290"/>
    <x v="9"/>
    <x v="2"/>
    <x v="0"/>
  </r>
  <r>
    <x v="11"/>
    <x v="15"/>
    <n v="568"/>
    <n v="1292"/>
    <n v="18088"/>
    <n v="200"/>
    <n v="6754"/>
    <x v="9"/>
    <x v="0"/>
    <x v="1"/>
  </r>
  <r>
    <x v="12"/>
    <x v="15"/>
    <n v="600"/>
    <n v="3739"/>
    <n v="44868"/>
    <n v="245"/>
    <n v="23856"/>
    <x v="9"/>
    <x v="1"/>
    <x v="1"/>
  </r>
  <r>
    <x v="13"/>
    <x v="15"/>
    <n v="443"/>
    <n v="1392"/>
    <n v="12528"/>
    <n v="378"/>
    <n v="7766"/>
    <x v="9"/>
    <x v="2"/>
    <x v="0"/>
  </r>
  <r>
    <x v="14"/>
    <x v="15"/>
    <n v="247"/>
    <n v="2322"/>
    <n v="11610"/>
    <n v="144"/>
    <n v="8012"/>
    <x v="9"/>
    <x v="2"/>
    <x v="1"/>
  </r>
  <r>
    <x v="15"/>
    <x v="15"/>
    <n v="476"/>
    <n v="2826"/>
    <n v="48042"/>
    <n v="370"/>
    <n v="12939"/>
    <x v="9"/>
    <x v="0"/>
    <x v="1"/>
  </r>
  <r>
    <x v="16"/>
    <x v="15"/>
    <n v="440"/>
    <n v="971"/>
    <n v="12623"/>
    <n v="311"/>
    <n v="4228"/>
    <x v="9"/>
    <x v="2"/>
    <x v="1"/>
  </r>
  <r>
    <x v="17"/>
    <x v="15"/>
    <n v="441"/>
    <n v="870"/>
    <n v="6090"/>
    <n v="320"/>
    <n v="3605"/>
    <x v="9"/>
    <x v="2"/>
    <x v="1"/>
  </r>
  <r>
    <x v="18"/>
    <x v="15"/>
    <n v="586"/>
    <n v="2177"/>
    <n v="23947"/>
    <n v="257"/>
    <n v="12924"/>
    <x v="9"/>
    <x v="2"/>
    <x v="0"/>
  </r>
  <r>
    <x v="19"/>
    <x v="15"/>
    <n v="471"/>
    <n v="1527"/>
    <n v="18324"/>
    <n v="276"/>
    <n v="7799"/>
    <x v="9"/>
    <x v="0"/>
    <x v="1"/>
  </r>
  <r>
    <x v="0"/>
    <x v="16"/>
    <n v="310"/>
    <n v="2333"/>
    <n v="32662"/>
    <n v="236"/>
    <n v="8253"/>
    <x v="10"/>
    <x v="0"/>
    <x v="0"/>
  </r>
  <r>
    <x v="1"/>
    <x v="16"/>
    <n v="551"/>
    <n v="2256"/>
    <n v="22560"/>
    <n v="359"/>
    <n v="10115"/>
    <x v="10"/>
    <x v="0"/>
    <x v="0"/>
  </r>
  <r>
    <x v="2"/>
    <x v="16"/>
    <n v="420"/>
    <n v="2175"/>
    <n v="15225"/>
    <n v="489"/>
    <n v="9599"/>
    <x v="10"/>
    <x v="1"/>
    <x v="0"/>
  </r>
  <r>
    <x v="3"/>
    <x v="16"/>
    <n v="380"/>
    <n v="2474"/>
    <n v="22266"/>
    <n v="361"/>
    <n v="10461"/>
    <x v="10"/>
    <x v="2"/>
    <x v="1"/>
  </r>
  <r>
    <x v="4"/>
    <x v="16"/>
    <n v="561"/>
    <n v="1893"/>
    <n v="18930"/>
    <n v="359"/>
    <n v="6745"/>
    <x v="10"/>
    <x v="2"/>
    <x v="0"/>
  </r>
  <r>
    <x v="5"/>
    <x v="16"/>
    <n v="289"/>
    <n v="1591"/>
    <n v="9546"/>
    <n v="119"/>
    <n v="9908"/>
    <x v="10"/>
    <x v="1"/>
    <x v="0"/>
  </r>
  <r>
    <x v="6"/>
    <x v="16"/>
    <n v="475"/>
    <n v="944"/>
    <n v="3776"/>
    <n v="281"/>
    <n v="5442"/>
    <x v="10"/>
    <x v="2"/>
    <x v="1"/>
  </r>
  <r>
    <x v="7"/>
    <x v="16"/>
    <n v="333"/>
    <n v="3672"/>
    <n v="25704"/>
    <n v="299"/>
    <n v="12655"/>
    <x v="10"/>
    <x v="1"/>
    <x v="0"/>
  </r>
  <r>
    <x v="8"/>
    <x v="16"/>
    <n v="456"/>
    <n v="3129"/>
    <n v="43806"/>
    <n v="370"/>
    <n v="19713"/>
    <x v="10"/>
    <x v="0"/>
    <x v="0"/>
  </r>
  <r>
    <x v="9"/>
    <x v="16"/>
    <n v="614"/>
    <n v="1997"/>
    <n v="5991"/>
    <n v="298"/>
    <n v="11458"/>
    <x v="10"/>
    <x v="0"/>
    <x v="0"/>
  </r>
  <r>
    <x v="10"/>
    <x v="16"/>
    <n v="616"/>
    <n v="3018"/>
    <n v="36216"/>
    <n v="191"/>
    <n v="14394"/>
    <x v="10"/>
    <x v="2"/>
    <x v="0"/>
  </r>
  <r>
    <x v="11"/>
    <x v="16"/>
    <n v="600"/>
    <n v="3363"/>
    <n v="36993"/>
    <n v="389"/>
    <n v="14973"/>
    <x v="10"/>
    <x v="0"/>
    <x v="1"/>
  </r>
  <r>
    <x v="12"/>
    <x v="16"/>
    <n v="374"/>
    <n v="3187"/>
    <n v="47805"/>
    <n v="256"/>
    <n v="20804"/>
    <x v="10"/>
    <x v="1"/>
    <x v="1"/>
  </r>
  <r>
    <x v="13"/>
    <x v="16"/>
    <n v="508"/>
    <n v="2943"/>
    <n v="23544"/>
    <n v="306"/>
    <n v="22833"/>
    <x v="10"/>
    <x v="2"/>
    <x v="0"/>
  </r>
  <r>
    <x v="14"/>
    <x v="16"/>
    <n v="563"/>
    <n v="3894"/>
    <n v="50622"/>
    <n v="250"/>
    <n v="24027"/>
    <x v="10"/>
    <x v="2"/>
    <x v="1"/>
  </r>
  <r>
    <x v="15"/>
    <x v="16"/>
    <n v="383"/>
    <n v="3071"/>
    <n v="27639"/>
    <n v="362"/>
    <n v="19692"/>
    <x v="10"/>
    <x v="0"/>
    <x v="1"/>
  </r>
  <r>
    <x v="16"/>
    <x v="16"/>
    <n v="606"/>
    <n v="1805"/>
    <n v="10830"/>
    <n v="330"/>
    <n v="10536"/>
    <x v="10"/>
    <x v="2"/>
    <x v="1"/>
  </r>
  <r>
    <x v="17"/>
    <x v="16"/>
    <n v="482"/>
    <n v="2146"/>
    <n v="19314"/>
    <n v="301"/>
    <n v="10138"/>
    <x v="10"/>
    <x v="2"/>
    <x v="1"/>
  </r>
  <r>
    <x v="18"/>
    <x v="16"/>
    <n v="377"/>
    <n v="727"/>
    <n v="7997"/>
    <n v="226"/>
    <n v="2542"/>
    <x v="10"/>
    <x v="2"/>
    <x v="0"/>
  </r>
  <r>
    <x v="19"/>
    <x v="16"/>
    <n v="577"/>
    <n v="3956"/>
    <n v="31648"/>
    <n v="376"/>
    <n v="19337"/>
    <x v="10"/>
    <x v="0"/>
    <x v="1"/>
  </r>
  <r>
    <x v="0"/>
    <x v="17"/>
    <n v="561"/>
    <n v="1589"/>
    <n v="14301"/>
    <n v="324"/>
    <n v="5170"/>
    <x v="11"/>
    <x v="0"/>
    <x v="0"/>
  </r>
  <r>
    <x v="1"/>
    <x v="17"/>
    <n v="543"/>
    <n v="2297"/>
    <n v="16079"/>
    <n v="220"/>
    <n v="13583"/>
    <x v="11"/>
    <x v="0"/>
    <x v="0"/>
  </r>
  <r>
    <x v="2"/>
    <x v="17"/>
    <n v="595"/>
    <n v="1315"/>
    <n v="18410"/>
    <n v="103"/>
    <n v="5474"/>
    <x v="11"/>
    <x v="1"/>
    <x v="0"/>
  </r>
  <r>
    <x v="3"/>
    <x v="17"/>
    <n v="514"/>
    <n v="987"/>
    <n v="1974"/>
    <n v="318"/>
    <n v="5467"/>
    <x v="11"/>
    <x v="2"/>
    <x v="1"/>
  </r>
  <r>
    <x v="4"/>
    <x v="17"/>
    <n v="310"/>
    <n v="2504"/>
    <n v="20032"/>
    <n v="243"/>
    <n v="12062"/>
    <x v="11"/>
    <x v="2"/>
    <x v="0"/>
  </r>
  <r>
    <x v="5"/>
    <x v="17"/>
    <n v="456"/>
    <n v="2650"/>
    <n v="26500"/>
    <n v="242"/>
    <n v="13437"/>
    <x v="11"/>
    <x v="1"/>
    <x v="0"/>
  </r>
  <r>
    <x v="6"/>
    <x v="17"/>
    <n v="422"/>
    <n v="3265"/>
    <n v="35915"/>
    <n v="288"/>
    <n v="19583"/>
    <x v="11"/>
    <x v="2"/>
    <x v="1"/>
  </r>
  <r>
    <x v="7"/>
    <x v="17"/>
    <n v="412"/>
    <n v="2659"/>
    <n v="31908"/>
    <n v="379"/>
    <n v="15740"/>
    <x v="11"/>
    <x v="1"/>
    <x v="0"/>
  </r>
  <r>
    <x v="8"/>
    <x v="17"/>
    <n v="428"/>
    <n v="2406"/>
    <n v="19248"/>
    <n v="240"/>
    <n v="13380"/>
    <x v="11"/>
    <x v="0"/>
    <x v="0"/>
  </r>
  <r>
    <x v="9"/>
    <x v="17"/>
    <n v="642"/>
    <n v="2413"/>
    <n v="24130"/>
    <n v="412"/>
    <n v="8697"/>
    <x v="11"/>
    <x v="0"/>
    <x v="0"/>
  </r>
  <r>
    <x v="10"/>
    <x v="17"/>
    <n v="623"/>
    <n v="1159"/>
    <n v="10431"/>
    <n v="368"/>
    <n v="4346"/>
    <x v="11"/>
    <x v="2"/>
    <x v="0"/>
  </r>
  <r>
    <x v="11"/>
    <x v="17"/>
    <n v="592"/>
    <n v="2601"/>
    <n v="31212"/>
    <n v="264"/>
    <n v="18037"/>
    <x v="11"/>
    <x v="0"/>
    <x v="1"/>
  </r>
  <r>
    <x v="12"/>
    <x v="17"/>
    <n v="702"/>
    <n v="451"/>
    <n v="3157"/>
    <n v="240"/>
    <n v="2442"/>
    <x v="11"/>
    <x v="1"/>
    <x v="1"/>
  </r>
  <r>
    <x v="13"/>
    <x v="17"/>
    <n v="418"/>
    <n v="3113"/>
    <n v="43582"/>
    <n v="273"/>
    <n v="9461"/>
    <x v="11"/>
    <x v="2"/>
    <x v="0"/>
  </r>
  <r>
    <x v="14"/>
    <x v="17"/>
    <n v="563"/>
    <n v="2253"/>
    <n v="9012"/>
    <n v="381"/>
    <n v="12779"/>
    <x v="11"/>
    <x v="2"/>
    <x v="1"/>
  </r>
  <r>
    <x v="15"/>
    <x v="17"/>
    <n v="513"/>
    <n v="728"/>
    <n v="3640"/>
    <n v="312"/>
    <n v="3059"/>
    <x v="11"/>
    <x v="0"/>
    <x v="1"/>
  </r>
  <r>
    <x v="16"/>
    <x v="17"/>
    <n v="616"/>
    <n v="3369"/>
    <n v="30321"/>
    <n v="310"/>
    <n v="16169"/>
    <x v="11"/>
    <x v="2"/>
    <x v="1"/>
  </r>
  <r>
    <x v="17"/>
    <x v="17"/>
    <n v="484"/>
    <n v="1171"/>
    <n v="10539"/>
    <n v="219"/>
    <n v="6899"/>
    <x v="11"/>
    <x v="2"/>
    <x v="1"/>
  </r>
  <r>
    <x v="18"/>
    <x v="17"/>
    <n v="431"/>
    <n v="4491"/>
    <n v="40419"/>
    <n v="235"/>
    <n v="14375"/>
    <x v="11"/>
    <x v="2"/>
    <x v="0"/>
  </r>
  <r>
    <x v="19"/>
    <x v="17"/>
    <n v="446"/>
    <n v="983"/>
    <n v="5898"/>
    <n v="374"/>
    <n v="6356"/>
    <x v="11"/>
    <x v="0"/>
    <x v="1"/>
  </r>
  <r>
    <x v="0"/>
    <x v="18"/>
    <n v="379"/>
    <n v="2836"/>
    <n v="34032"/>
    <n v="294"/>
    <n v="15569"/>
    <x v="12"/>
    <x v="0"/>
    <x v="0"/>
  </r>
  <r>
    <x v="1"/>
    <x v="18"/>
    <n v="471"/>
    <n v="2064"/>
    <n v="26832"/>
    <n v="273"/>
    <n v="11931"/>
    <x v="12"/>
    <x v="0"/>
    <x v="0"/>
  </r>
  <r>
    <x v="2"/>
    <x v="18"/>
    <n v="614"/>
    <n v="3478"/>
    <n v="38258"/>
    <n v="375"/>
    <n v="21519"/>
    <x v="12"/>
    <x v="1"/>
    <x v="0"/>
  </r>
  <r>
    <x v="3"/>
    <x v="18"/>
    <n v="482"/>
    <n v="2615"/>
    <n v="18305"/>
    <n v="379"/>
    <n v="14059"/>
    <x v="12"/>
    <x v="2"/>
    <x v="1"/>
  </r>
  <r>
    <x v="4"/>
    <x v="18"/>
    <n v="406"/>
    <n v="3058"/>
    <n v="33638"/>
    <n v="253"/>
    <n v="11088"/>
    <x v="12"/>
    <x v="2"/>
    <x v="0"/>
  </r>
  <r>
    <x v="5"/>
    <x v="18"/>
    <n v="801"/>
    <n v="1651"/>
    <n v="23114"/>
    <n v="313"/>
    <n v="4971"/>
    <x v="12"/>
    <x v="1"/>
    <x v="0"/>
  </r>
  <r>
    <x v="6"/>
    <x v="18"/>
    <n v="541"/>
    <n v="1376"/>
    <n v="17888"/>
    <n v="386"/>
    <n v="5608"/>
    <x v="12"/>
    <x v="2"/>
    <x v="1"/>
  </r>
  <r>
    <x v="7"/>
    <x v="18"/>
    <n v="386"/>
    <n v="3432"/>
    <n v="37752"/>
    <n v="352"/>
    <n v="8146"/>
    <x v="12"/>
    <x v="1"/>
    <x v="0"/>
  </r>
  <r>
    <x v="8"/>
    <x v="18"/>
    <n v="478"/>
    <n v="2373"/>
    <n v="23730"/>
    <n v="448"/>
    <n v="20569"/>
    <x v="12"/>
    <x v="0"/>
    <x v="0"/>
  </r>
  <r>
    <x v="9"/>
    <x v="18"/>
    <n v="349"/>
    <n v="1804"/>
    <n v="10824"/>
    <n v="195"/>
    <n v="9832"/>
    <x v="12"/>
    <x v="0"/>
    <x v="0"/>
  </r>
  <r>
    <x v="10"/>
    <x v="18"/>
    <n v="336"/>
    <n v="3609"/>
    <n v="32481"/>
    <n v="276"/>
    <n v="17664"/>
    <x v="12"/>
    <x v="2"/>
    <x v="0"/>
  </r>
  <r>
    <x v="11"/>
    <x v="18"/>
    <n v="413"/>
    <n v="3188"/>
    <n v="15940"/>
    <n v="419"/>
    <n v="15346"/>
    <x v="12"/>
    <x v="0"/>
    <x v="1"/>
  </r>
  <r>
    <x v="12"/>
    <x v="18"/>
    <n v="673"/>
    <n v="2586"/>
    <n v="18102"/>
    <n v="237"/>
    <n v="9526"/>
    <x v="12"/>
    <x v="1"/>
    <x v="1"/>
  </r>
  <r>
    <x v="13"/>
    <x v="18"/>
    <n v="636"/>
    <n v="1827"/>
    <n v="25578"/>
    <n v="199"/>
    <n v="6403"/>
    <x v="12"/>
    <x v="2"/>
    <x v="0"/>
  </r>
  <r>
    <x v="14"/>
    <x v="18"/>
    <n v="479"/>
    <n v="2665"/>
    <n v="15990"/>
    <n v="420"/>
    <n v="14107"/>
    <x v="12"/>
    <x v="2"/>
    <x v="1"/>
  </r>
  <r>
    <x v="15"/>
    <x v="18"/>
    <n v="518"/>
    <n v="2897"/>
    <n v="31867"/>
    <n v="294"/>
    <n v="7135"/>
    <x v="12"/>
    <x v="0"/>
    <x v="1"/>
  </r>
  <r>
    <x v="16"/>
    <x v="18"/>
    <n v="394"/>
    <n v="2944"/>
    <n v="29440"/>
    <n v="198"/>
    <n v="15677"/>
    <x v="12"/>
    <x v="2"/>
    <x v="1"/>
  </r>
  <r>
    <x v="17"/>
    <x v="18"/>
    <n v="615"/>
    <n v="2191"/>
    <n v="19719"/>
    <n v="399"/>
    <n v="17005"/>
    <x v="12"/>
    <x v="2"/>
    <x v="1"/>
  </r>
  <r>
    <x v="18"/>
    <x v="18"/>
    <n v="374"/>
    <n v="1998"/>
    <n v="23976"/>
    <n v="244"/>
    <n v="10117"/>
    <x v="12"/>
    <x v="2"/>
    <x v="0"/>
  </r>
  <r>
    <x v="19"/>
    <x v="18"/>
    <n v="646"/>
    <n v="3831"/>
    <n v="45972"/>
    <n v="335"/>
    <n v="9872"/>
    <x v="12"/>
    <x v="0"/>
    <x v="1"/>
  </r>
  <r>
    <x v="0"/>
    <x v="19"/>
    <n v="533"/>
    <n v="1738"/>
    <n v="13904"/>
    <n v="234"/>
    <n v="9537"/>
    <x v="13"/>
    <x v="0"/>
    <x v="0"/>
  </r>
  <r>
    <x v="1"/>
    <x v="19"/>
    <n v="500"/>
    <n v="3087"/>
    <n v="15435"/>
    <n v="266"/>
    <n v="15023"/>
    <x v="13"/>
    <x v="0"/>
    <x v="0"/>
  </r>
  <r>
    <x v="2"/>
    <x v="19"/>
    <n v="409"/>
    <n v="2392"/>
    <n v="21528"/>
    <n v="212"/>
    <n v="10239"/>
    <x v="13"/>
    <x v="1"/>
    <x v="0"/>
  </r>
  <r>
    <x v="3"/>
    <x v="19"/>
    <n v="200"/>
    <n v="1436"/>
    <n v="14360"/>
    <n v="163"/>
    <n v="8487"/>
    <x v="13"/>
    <x v="2"/>
    <x v="1"/>
  </r>
  <r>
    <x v="4"/>
    <x v="19"/>
    <n v="453"/>
    <n v="1712"/>
    <n v="20544"/>
    <n v="166"/>
    <n v="5682"/>
    <x v="13"/>
    <x v="2"/>
    <x v="0"/>
  </r>
  <r>
    <x v="5"/>
    <x v="19"/>
    <n v="543"/>
    <n v="1384"/>
    <n v="11072"/>
    <n v="256"/>
    <n v="8148"/>
    <x v="13"/>
    <x v="1"/>
    <x v="0"/>
  </r>
  <r>
    <x v="6"/>
    <x v="19"/>
    <n v="496"/>
    <n v="3532"/>
    <n v="28256"/>
    <n v="177"/>
    <n v="17316"/>
    <x v="13"/>
    <x v="2"/>
    <x v="1"/>
  </r>
  <r>
    <x v="7"/>
    <x v="19"/>
    <n v="504"/>
    <n v="2618"/>
    <n v="26180"/>
    <n v="327"/>
    <n v="13120"/>
    <x v="13"/>
    <x v="1"/>
    <x v="0"/>
  </r>
  <r>
    <x v="8"/>
    <x v="19"/>
    <n v="572"/>
    <n v="2157"/>
    <n v="8628"/>
    <n v="239"/>
    <n v="7262"/>
    <x v="13"/>
    <x v="0"/>
    <x v="0"/>
  </r>
  <r>
    <x v="9"/>
    <x v="19"/>
    <n v="485"/>
    <n v="1835"/>
    <n v="18350"/>
    <n v="270"/>
    <n v="2363"/>
    <x v="13"/>
    <x v="0"/>
    <x v="0"/>
  </r>
  <r>
    <x v="10"/>
    <x v="19"/>
    <n v="472"/>
    <n v="2891"/>
    <n v="26019"/>
    <n v="282"/>
    <n v="15340"/>
    <x v="13"/>
    <x v="2"/>
    <x v="0"/>
  </r>
  <r>
    <x v="11"/>
    <x v="19"/>
    <n v="622"/>
    <n v="2313"/>
    <n v="23130"/>
    <n v="286"/>
    <n v="13780"/>
    <x v="13"/>
    <x v="0"/>
    <x v="1"/>
  </r>
  <r>
    <x v="12"/>
    <x v="19"/>
    <n v="575"/>
    <n v="3280"/>
    <n v="32800"/>
    <n v="229"/>
    <n v="13099"/>
    <x v="13"/>
    <x v="1"/>
    <x v="1"/>
  </r>
  <r>
    <x v="13"/>
    <x v="19"/>
    <n v="656"/>
    <n v="1594"/>
    <n v="11158"/>
    <n v="276"/>
    <n v="8977"/>
    <x v="13"/>
    <x v="2"/>
    <x v="0"/>
  </r>
  <r>
    <x v="14"/>
    <x v="19"/>
    <n v="414"/>
    <n v="3459"/>
    <n v="31131"/>
    <n v="272"/>
    <n v="11900"/>
    <x v="13"/>
    <x v="2"/>
    <x v="1"/>
  </r>
  <r>
    <x v="15"/>
    <x v="19"/>
    <n v="564"/>
    <n v="2415"/>
    <n v="28980"/>
    <n v="363"/>
    <n v="15463"/>
    <x v="13"/>
    <x v="0"/>
    <x v="1"/>
  </r>
  <r>
    <x v="16"/>
    <x v="19"/>
    <n v="521"/>
    <n v="2846"/>
    <n v="28460"/>
    <n v="133"/>
    <n v="16181"/>
    <x v="13"/>
    <x v="2"/>
    <x v="1"/>
  </r>
  <r>
    <x v="17"/>
    <x v="19"/>
    <n v="364"/>
    <n v="3940"/>
    <n v="35460"/>
    <n v="326"/>
    <n v="20777"/>
    <x v="13"/>
    <x v="2"/>
    <x v="1"/>
  </r>
  <r>
    <x v="18"/>
    <x v="19"/>
    <n v="436"/>
    <n v="2615"/>
    <n v="23535"/>
    <n v="259"/>
    <n v="11756"/>
    <x v="13"/>
    <x v="2"/>
    <x v="0"/>
  </r>
  <r>
    <x v="19"/>
    <x v="19"/>
    <n v="499"/>
    <n v="1703"/>
    <n v="15327"/>
    <n v="425"/>
    <n v="8691"/>
    <x v="13"/>
    <x v="0"/>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
  <r>
    <x v="0"/>
    <x v="0"/>
  </r>
  <r>
    <x v="1"/>
    <x v="1"/>
  </r>
  <r>
    <x v="2"/>
    <x v="1"/>
  </r>
  <r>
    <x v="3"/>
    <x v="1"/>
  </r>
  <r>
    <x v="4"/>
    <x v="0"/>
  </r>
  <r>
    <x v="5"/>
    <x v="0"/>
  </r>
  <r>
    <x v="6"/>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014FFE4-3E3A-487F-95C8-610CF201A856}" name="PivotTable7"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62:A64" firstHeaderRow="1" firstDataRow="1" firstDataCol="1"/>
  <pivotFields count="2">
    <pivotField axis="axisRow" showAll="0">
      <items count="8">
        <item x="3"/>
        <item h="1" x="4"/>
        <item h="1" x="2"/>
        <item h="1" x="5"/>
        <item h="1" x="6"/>
        <item h="1" x="0"/>
        <item h="1" x="1"/>
        <item t="default"/>
      </items>
    </pivotField>
    <pivotField showAll="0"/>
  </pivotFields>
  <rowFields count="1">
    <field x="0"/>
  </rowFields>
  <rowItems count="2">
    <i>
      <x/>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D008768-E482-4F01-9AB4-683690E2D1A4}" name="PivotTable4" cacheId="22"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S34:AF55" firstHeaderRow="1" firstDataRow="2" firstDataCol="1"/>
  <pivotFields count="10">
    <pivotField axis="axisRow" showAll="0" sortType="ascending">
      <items count="21">
        <item x="8"/>
        <item x="0"/>
        <item x="18"/>
        <item x="9"/>
        <item x="7"/>
        <item x="5"/>
        <item x="1"/>
        <item x="13"/>
        <item x="4"/>
        <item x="2"/>
        <item x="10"/>
        <item x="12"/>
        <item x="6"/>
        <item x="11"/>
        <item x="14"/>
        <item x="17"/>
        <item x="15"/>
        <item x="19"/>
        <item x="16"/>
        <item x="3"/>
        <item t="default"/>
      </items>
      <autoSortScope>
        <pivotArea dataOnly="0" outline="0" fieldPosition="0">
          <references count="2">
            <reference field="4294967294" count="1" selected="0">
              <x v="0"/>
            </reference>
            <reference field="7" count="1" selected="0">
              <x v="12"/>
            </reference>
          </references>
        </pivotArea>
      </autoSortScope>
    </pivotField>
    <pivotField numFmtId="17" showAll="0"/>
    <pivotField showAll="0"/>
    <pivotField showAll="0"/>
    <pivotField dataField="1" showAll="0"/>
    <pivotField showAll="0"/>
    <pivotField showAll="0"/>
    <pivotField axis="axisCol" showAll="0">
      <items count="15">
        <item x="1"/>
        <item x="2"/>
        <item x="3"/>
        <item x="4"/>
        <item x="5"/>
        <item x="6"/>
        <item x="7"/>
        <item x="8"/>
        <item x="9"/>
        <item x="10"/>
        <item x="11"/>
        <item x="12"/>
        <item x="13"/>
        <item h="1" x="0"/>
        <item t="default"/>
      </items>
    </pivotField>
    <pivotField showAll="0"/>
    <pivotField showAll="0"/>
  </pivotFields>
  <rowFields count="1">
    <field x="0"/>
  </rowFields>
  <rowItems count="20">
    <i>
      <x/>
    </i>
    <i>
      <x v="5"/>
    </i>
    <i>
      <x v="7"/>
    </i>
    <i>
      <x v="1"/>
    </i>
    <i>
      <x v="19"/>
    </i>
    <i>
      <x v="17"/>
    </i>
    <i>
      <x v="6"/>
    </i>
    <i>
      <x v="3"/>
    </i>
    <i>
      <x v="8"/>
    </i>
    <i>
      <x v="9"/>
    </i>
    <i>
      <x v="13"/>
    </i>
    <i>
      <x v="2"/>
    </i>
    <i>
      <x v="10"/>
    </i>
    <i>
      <x v="4"/>
    </i>
    <i>
      <x v="12"/>
    </i>
    <i>
      <x v="18"/>
    </i>
    <i>
      <x v="16"/>
    </i>
    <i>
      <x v="14"/>
    </i>
    <i>
      <x v="11"/>
    </i>
    <i>
      <x v="15"/>
    </i>
  </rowItems>
  <colFields count="1">
    <field x="7"/>
  </colFields>
  <colItems count="13">
    <i>
      <x/>
    </i>
    <i>
      <x v="1"/>
    </i>
    <i>
      <x v="2"/>
    </i>
    <i>
      <x v="3"/>
    </i>
    <i>
      <x v="4"/>
    </i>
    <i>
      <x v="5"/>
    </i>
    <i>
      <x v="6"/>
    </i>
    <i>
      <x v="7"/>
    </i>
    <i>
      <x v="8"/>
    </i>
    <i>
      <x v="9"/>
    </i>
    <i>
      <x v="10"/>
    </i>
    <i>
      <x v="11"/>
    </i>
    <i>
      <x v="12"/>
    </i>
  </colItems>
  <dataFields count="1">
    <dataField name="Sum of Sales"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56B9C58-C403-4396-97A9-633BCD7248FC}" name="PivotTable3" cacheId="22"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A34:N55" firstHeaderRow="1" firstDataRow="2" firstDataCol="1"/>
  <pivotFields count="10">
    <pivotField axis="axisRow" showAll="0" sortType="descending">
      <items count="21">
        <item x="8"/>
        <item x="0"/>
        <item x="18"/>
        <item x="9"/>
        <item x="7"/>
        <item x="5"/>
        <item x="1"/>
        <item x="13"/>
        <item x="4"/>
        <item x="2"/>
        <item x="10"/>
        <item x="12"/>
        <item x="6"/>
        <item x="11"/>
        <item x="14"/>
        <item x="17"/>
        <item x="15"/>
        <item x="19"/>
        <item x="16"/>
        <item x="3"/>
        <item t="default"/>
      </items>
      <autoSortScope>
        <pivotArea dataOnly="0" outline="0" fieldPosition="0">
          <references count="2">
            <reference field="4294967294" count="1" selected="0">
              <x v="0"/>
            </reference>
            <reference field="7" count="1" selected="0">
              <x v="12"/>
            </reference>
          </references>
        </pivotArea>
      </autoSortScope>
    </pivotField>
    <pivotField numFmtId="17" showAll="0"/>
    <pivotField showAll="0"/>
    <pivotField showAll="0"/>
    <pivotField dataField="1" showAll="0"/>
    <pivotField showAll="0"/>
    <pivotField showAll="0"/>
    <pivotField axis="axisCol" showAll="0">
      <items count="15">
        <item x="1"/>
        <item x="2"/>
        <item x="3"/>
        <item x="4"/>
        <item x="5"/>
        <item x="6"/>
        <item x="7"/>
        <item x="8"/>
        <item x="9"/>
        <item x="10"/>
        <item x="11"/>
        <item x="12"/>
        <item x="13"/>
        <item h="1" x="0"/>
        <item t="default"/>
      </items>
    </pivotField>
    <pivotField showAll="0"/>
    <pivotField showAll="0"/>
  </pivotFields>
  <rowFields count="1">
    <field x="0"/>
  </rowFields>
  <rowItems count="20">
    <i>
      <x v="15"/>
    </i>
    <i>
      <x v="11"/>
    </i>
    <i>
      <x v="14"/>
    </i>
    <i>
      <x v="16"/>
    </i>
    <i>
      <x v="18"/>
    </i>
    <i>
      <x v="12"/>
    </i>
    <i>
      <x v="4"/>
    </i>
    <i>
      <x v="10"/>
    </i>
    <i>
      <x v="2"/>
    </i>
    <i>
      <x v="13"/>
    </i>
    <i>
      <x v="9"/>
    </i>
    <i>
      <x v="8"/>
    </i>
    <i>
      <x v="3"/>
    </i>
    <i>
      <x v="6"/>
    </i>
    <i>
      <x v="17"/>
    </i>
    <i>
      <x v="19"/>
    </i>
    <i>
      <x v="1"/>
    </i>
    <i>
      <x v="7"/>
    </i>
    <i>
      <x v="5"/>
    </i>
    <i>
      <x/>
    </i>
  </rowItems>
  <colFields count="1">
    <field x="7"/>
  </colFields>
  <colItems count="13">
    <i>
      <x/>
    </i>
    <i>
      <x v="1"/>
    </i>
    <i>
      <x v="2"/>
    </i>
    <i>
      <x v="3"/>
    </i>
    <i>
      <x v="4"/>
    </i>
    <i>
      <x v="5"/>
    </i>
    <i>
      <x v="6"/>
    </i>
    <i>
      <x v="7"/>
    </i>
    <i>
      <x v="8"/>
    </i>
    <i>
      <x v="9"/>
    </i>
    <i>
      <x v="10"/>
    </i>
    <i>
      <x v="11"/>
    </i>
    <i>
      <x v="12"/>
    </i>
  </colItems>
  <dataFields count="1">
    <dataField name="Sum of Sales"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06E2EFD-3517-4534-A432-751BCEEE9FA2}" name="PivotTable1" cacheId="22" dataOnRows="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A3:N9" firstHeaderRow="1" firstDataRow="2" firstDataCol="1" rowPageCount="1" colPageCount="1"/>
  <pivotFields count="10">
    <pivotField showAll="0"/>
    <pivotField axis="axisCol" numFmtId="17" showAll="0">
      <items count="21">
        <item x="0"/>
        <item x="1"/>
        <item x="2"/>
        <item x="3"/>
        <item x="4"/>
        <item x="5"/>
        <item x="6"/>
        <item x="7"/>
        <item x="8"/>
        <item x="9"/>
        <item x="10"/>
        <item x="11"/>
        <item x="12"/>
        <item x="13"/>
        <item x="14"/>
        <item x="15"/>
        <item x="16"/>
        <item x="17"/>
        <item x="18"/>
        <item x="19"/>
        <item t="default"/>
      </items>
    </pivotField>
    <pivotField dataField="1" showAll="0"/>
    <pivotField dataField="1" showAll="0"/>
    <pivotField dataField="1" showAll="0"/>
    <pivotField dataField="1" showAll="0"/>
    <pivotField dataField="1" showAll="0"/>
    <pivotField axis="axisPage" multipleItemSelectionAllowed="1" showAll="0">
      <items count="15">
        <item x="1"/>
        <item x="2"/>
        <item x="3"/>
        <item x="4"/>
        <item x="5"/>
        <item x="6"/>
        <item x="7"/>
        <item x="8"/>
        <item x="9"/>
        <item x="10"/>
        <item x="11"/>
        <item x="12"/>
        <item x="13"/>
        <item h="1" x="0"/>
        <item t="default"/>
      </items>
    </pivotField>
    <pivotField showAll="0"/>
    <pivotField showAll="0"/>
  </pivotFields>
  <rowFields count="1">
    <field x="-2"/>
  </rowFields>
  <rowItems count="5">
    <i>
      <x/>
    </i>
    <i i="1">
      <x v="1"/>
    </i>
    <i i="2">
      <x v="2"/>
    </i>
    <i i="3">
      <x v="3"/>
    </i>
    <i i="4">
      <x v="4"/>
    </i>
  </rowItems>
  <colFields count="1">
    <field x="1"/>
  </colFields>
  <colItems count="13">
    <i>
      <x v="7"/>
    </i>
    <i>
      <x v="8"/>
    </i>
    <i>
      <x v="9"/>
    </i>
    <i>
      <x v="10"/>
    </i>
    <i>
      <x v="11"/>
    </i>
    <i>
      <x v="12"/>
    </i>
    <i>
      <x v="13"/>
    </i>
    <i>
      <x v="14"/>
    </i>
    <i>
      <x v="15"/>
    </i>
    <i>
      <x v="16"/>
    </i>
    <i>
      <x v="17"/>
    </i>
    <i>
      <x v="18"/>
    </i>
    <i>
      <x v="19"/>
    </i>
  </colItems>
  <pageFields count="1">
    <pageField fld="7" hier="-1"/>
  </pageFields>
  <dataFields count="5">
    <dataField name="Sum of Sales" fld="4" baseField="0" baseItem="0"/>
    <dataField name="Sum of Units" fld="3" baseField="0" baseItem="0"/>
    <dataField name="Sum of Orders" fld="2" baseField="0" baseItem="0"/>
    <dataField name="Sum of Customers" fld="5" baseField="0" baseItem="0"/>
    <dataField name="Sum of Expenses"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96B2211-DD60-4154-91F8-9D3843FD7636}" name="PivotTable5"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5" firstHeaderRow="1" firstDataRow="1" firstDataCol="1"/>
  <pivotFields count="2">
    <pivotField axis="axisRow" showAll="0">
      <items count="8">
        <item x="3"/>
        <item h="1" x="4"/>
        <item h="1" x="2"/>
        <item h="1" x="5"/>
        <item h="1" x="6"/>
        <item h="1" x="0"/>
        <item h="1" x="1"/>
        <item t="default"/>
      </items>
    </pivotField>
    <pivotField showAll="0">
      <items count="4">
        <item x="0"/>
        <item x="1"/>
        <item x="2"/>
        <item t="default"/>
      </items>
    </pivotField>
  </pivotFields>
  <rowFields count="1">
    <field x="0"/>
  </rowFields>
  <rowItems count="2">
    <i>
      <x/>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FAE7996-EF95-49E6-8B32-85374FCE5449}" name="PivotTable8" cacheId="22" dataOnRows="1" dataPosition="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location ref="A3:F34" firstHeaderRow="1" firstDataRow="2" firstDataCol="3"/>
  <pivotFields count="10">
    <pivotField compact="0" outline="0" showAll="0" defaultSubtotal="0">
      <items count="20">
        <item x="8"/>
        <item x="0"/>
        <item x="18"/>
        <item x="9"/>
        <item x="7"/>
        <item x="5"/>
        <item x="1"/>
        <item x="13"/>
        <item x="4"/>
        <item x="2"/>
        <item x="10"/>
        <item x="12"/>
        <item x="6"/>
        <item x="11"/>
        <item x="14"/>
        <item x="17"/>
        <item x="15"/>
        <item x="19"/>
        <item x="16"/>
        <item x="3"/>
      </items>
      <extLst>
        <ext xmlns:x14="http://schemas.microsoft.com/office/spreadsheetml/2009/9/main" uri="{2946ED86-A175-432a-8AC1-64E0C546D7DE}">
          <x14:pivotField fillDownLabels="1"/>
        </ext>
      </extLst>
    </pivotField>
    <pivotField compact="0" numFmtId="17"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14">
        <item h="1" x="1"/>
        <item h="1" x="2"/>
        <item h="1" x="3"/>
        <item h="1" x="4"/>
        <item h="1" x="5"/>
        <item h="1" x="6"/>
        <item h="1" x="7"/>
        <item h="1" x="8"/>
        <item h="1" x="9"/>
        <item h="1" x="10"/>
        <item x="11"/>
        <item x="12"/>
        <item x="13"/>
        <item h="1" x="0"/>
      </items>
      <extLst>
        <ext xmlns:x14="http://schemas.microsoft.com/office/spreadsheetml/2009/9/main" uri="{2946ED86-A175-432a-8AC1-64E0C546D7DE}">
          <x14:pivotField fillDownLabels="1"/>
        </ext>
      </extLst>
    </pivotField>
    <pivotField axis="axisCol" compact="0" outline="0" showAll="0" defaultSubtotal="0">
      <items count="3">
        <item x="2"/>
        <item x="1"/>
        <item x="0"/>
      </items>
      <extLst>
        <ext xmlns:x14="http://schemas.microsoft.com/office/spreadsheetml/2009/9/main" uri="{2946ED86-A175-432a-8AC1-64E0C546D7DE}">
          <x14:pivotField fillDownLabels="1"/>
        </ext>
      </extLst>
    </pivotField>
    <pivotField axis="axisRow" compact="0" outline="0" showAll="0" defaultSubtotal="0">
      <items count="2">
        <item x="0"/>
        <item x="1"/>
      </items>
      <extLst>
        <ext xmlns:x14="http://schemas.microsoft.com/office/spreadsheetml/2009/9/main" uri="{2946ED86-A175-432a-8AC1-64E0C546D7DE}">
          <x14:pivotField fillDownLabels="1"/>
        </ext>
      </extLst>
    </pivotField>
  </pivotFields>
  <rowFields count="3">
    <field x="-2"/>
    <field x="9"/>
    <field x="7"/>
  </rowFields>
  <rowItems count="30">
    <i>
      <x/>
      <x/>
      <x v="10"/>
    </i>
    <i r="2">
      <x v="11"/>
    </i>
    <i r="2">
      <x v="12"/>
    </i>
    <i r="1">
      <x v="1"/>
      <x v="10"/>
    </i>
    <i r="2">
      <x v="11"/>
    </i>
    <i r="2">
      <x v="12"/>
    </i>
    <i i="1">
      <x v="1"/>
      <x/>
      <x v="10"/>
    </i>
    <i r="2" i="1">
      <x v="11"/>
    </i>
    <i r="2" i="1">
      <x v="12"/>
    </i>
    <i r="1" i="1">
      <x v="1"/>
      <x v="10"/>
    </i>
    <i r="2" i="1">
      <x v="11"/>
    </i>
    <i r="2" i="1">
      <x v="12"/>
    </i>
    <i i="2">
      <x v="2"/>
      <x/>
      <x v="10"/>
    </i>
    <i r="2" i="2">
      <x v="11"/>
    </i>
    <i r="2" i="2">
      <x v="12"/>
    </i>
    <i r="1" i="2">
      <x v="1"/>
      <x v="10"/>
    </i>
    <i r="2" i="2">
      <x v="11"/>
    </i>
    <i r="2" i="2">
      <x v="12"/>
    </i>
    <i i="3">
      <x v="3"/>
      <x/>
      <x v="10"/>
    </i>
    <i r="2" i="3">
      <x v="11"/>
    </i>
    <i r="2" i="3">
      <x v="12"/>
    </i>
    <i r="1" i="3">
      <x v="1"/>
      <x v="10"/>
    </i>
    <i r="2" i="3">
      <x v="11"/>
    </i>
    <i r="2" i="3">
      <x v="12"/>
    </i>
    <i i="4">
      <x v="4"/>
      <x/>
      <x v="10"/>
    </i>
    <i r="2" i="4">
      <x v="11"/>
    </i>
    <i r="2" i="4">
      <x v="12"/>
    </i>
    <i r="1" i="4">
      <x v="1"/>
      <x v="10"/>
    </i>
    <i r="2" i="4">
      <x v="11"/>
    </i>
    <i r="2" i="4">
      <x v="12"/>
    </i>
  </rowItems>
  <colFields count="1">
    <field x="8"/>
  </colFields>
  <colItems count="3">
    <i>
      <x/>
    </i>
    <i>
      <x v="1"/>
    </i>
    <i>
      <x v="2"/>
    </i>
  </colItems>
  <dataFields count="5">
    <dataField name="Sum of Sales" fld="4" baseField="0" baseItem="0"/>
    <dataField name="Sum of Orders" fld="2" baseField="0" baseItem="0"/>
    <dataField name="Sum of Units" fld="3" baseField="0" baseItem="0"/>
    <dataField name="Sum of Customers" fld="5" baseField="0" baseItem="0"/>
    <dataField name="Sum of Expenses"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ption" xr10:uid="{9DC0173D-1777-4615-A1E1-B352DA974D40}" sourceName="Option">
  <pivotTables>
    <pivotTable tabId="7" name="PivotTable5"/>
    <pivotTable tabId="4" name="PivotTable7"/>
  </pivotTables>
  <data>
    <tabular pivotCacheId="2006378515" showMissing="0">
      <items count="7">
        <i x="3" s="1"/>
        <i x="4"/>
        <i x="2"/>
        <i x="5"/>
        <i x="6"/>
        <i x="0"/>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ption" xr10:uid="{F73BF353-B79F-4E87-AD33-7B2AE1E15413}" cache="Slicer_Option" caption="Option"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ption 1" xr10:uid="{28E1C7E2-A232-4112-90F0-3EE9C31438A9}" cache="Slicer_Option" caption="Option" showCaption="0" style="SlicerStyleOther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4FC6DC0-B56A-4661-85E5-26EB5B18EBC7}" name="Sales" displayName="Sales" ref="A1:J401" totalsRowShown="0">
  <autoFilter ref="A1:J401" xr:uid="{F4FC6DC0-B56A-4661-85E5-26EB5B18EBC7}"/>
  <tableColumns count="10">
    <tableColumn id="1" xr3:uid="{5504233F-AD55-4755-897F-BC132C9014AB}" name="Sales Person"/>
    <tableColumn id="2" xr3:uid="{06B8E0F2-125C-4901-8FEC-1097C7306B6C}" name="Month" dataDxfId="14"/>
    <tableColumn id="3" xr3:uid="{E18B14C9-05BA-4D74-B366-4C07BCEDD4EC}" name="Orders"/>
    <tableColumn id="4" xr3:uid="{2C8EA52A-2122-4FBC-937C-25D04ADD2C5C}" name="Units"/>
    <tableColumn id="5" xr3:uid="{1AFB6B82-4569-4196-A5A0-86082859784E}" name="Sales"/>
    <tableColumn id="6" xr3:uid="{F26B5529-8FCC-4E5A-8F07-3A08456C4B0D}" name="Customers"/>
    <tableColumn id="7" xr3:uid="{107598C8-0E22-4C68-83E3-D647707F20BB}" name="Expenses"/>
    <tableColumn id="8" xr3:uid="{F50B758C-5CCE-45B7-9615-4281393E3CC3}" name="Month Num" dataDxfId="12">
      <calculatedColumnFormula>IFERROR(VLOOKUP(Sales[[#This Row],[Month]],month.mapping[],2,FALSE), "Older")</calculatedColumnFormula>
    </tableColumn>
    <tableColumn id="9" xr3:uid="{DDB316CB-7102-4345-A148-5AF1FF1A63D7}" name="Manager" dataDxfId="11">
      <calculatedColumnFormula>VLOOKUP(Sales[[#This Row],[Sales Person]],People[],2,FALSE)</calculatedColumnFormula>
    </tableColumn>
    <tableColumn id="10" xr3:uid="{63DE2696-5E66-4954-8EDB-A0CDD2C0DC63}" name="Office" dataDxfId="10">
      <calculatedColumnFormula>VLOOKUP(Sales[[#This Row],[Sales Person]],People[],3,FALSE)</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B135501-489A-418D-83A7-AC843D171A92}" name="People" displayName="People" ref="N1:Q21" totalsRowShown="0">
  <autoFilter ref="N1:Q21" xr:uid="{BB135501-489A-418D-83A7-AC843D171A92}"/>
  <tableColumns count="4">
    <tableColumn id="1" xr3:uid="{57A0BF25-1C11-4604-A1E4-361913D1C3AF}" name="Sales Person"/>
    <tableColumn id="2" xr3:uid="{4565C014-3BF3-4379-8FC5-070DC5CE064F}" name="Manager"/>
    <tableColumn id="3" xr3:uid="{6CBBCAF6-F282-43EF-9772-0C4CF2FFDA1F}" name="Office"/>
    <tableColumn id="4" xr3:uid="{F11D7815-C2E6-4655-B492-91B1A343E602}" name="Image"/>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517AB4D-8973-4A28-85C6-0051F018B0B4}" name="month.mapping" displayName="month.mapping" ref="A4:B17" totalsRowShown="0">
  <autoFilter ref="A4:B17" xr:uid="{C517AB4D-8973-4A28-85C6-0051F018B0B4}"/>
  <tableColumns count="2">
    <tableColumn id="1" xr3:uid="{622FBA79-3ED9-41B1-8626-4B52F71BA8C2}" name="Report months" dataDxfId="13">
      <calculatedColumnFormula>B1</calculatedColumnFormula>
    </tableColumn>
    <tableColumn id="2" xr3:uid="{C085A9D5-18BF-4B8F-A662-FE0C7868507B}" name="Month num"/>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1C8442A3-266B-472C-A013-01106D2DBBBE}" name="measure.options" displayName="measure.options" ref="F4:G11" totalsRowShown="0">
  <autoFilter ref="F4:G11" xr:uid="{1C8442A3-266B-472C-A013-01106D2DBBBE}"/>
  <tableColumns count="2">
    <tableColumn id="1" xr3:uid="{CE4B3DE4-B1B2-4B56-89C0-686A4EA6F61F}" name="Option"/>
    <tableColumn id="2" xr3:uid="{EBBD5E03-6BC2-45A1-B735-1FD9D10B540C}" name="Format typ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5.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vmlDrawing" Target="../drawings/vmlDrawing1.v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9FB1EE-DF00-4BA4-8C67-D84255E6205E}">
  <dimension ref="A1:AS69"/>
  <sheetViews>
    <sheetView topLeftCell="A54" workbookViewId="0">
      <selection activeCell="D69" sqref="D69"/>
    </sheetView>
  </sheetViews>
  <sheetFormatPr defaultRowHeight="14.4" x14ac:dyDescent="0.3"/>
  <cols>
    <col min="1" max="1" width="12.5546875" bestFit="1" customWidth="1"/>
    <col min="2" max="2" width="15.5546875" bestFit="1" customWidth="1"/>
    <col min="3" max="3" width="16.33203125" bestFit="1" customWidth="1"/>
    <col min="4" max="4" width="12.6640625" bestFit="1" customWidth="1"/>
    <col min="5" max="5" width="12" bestFit="1" customWidth="1"/>
    <col min="6" max="6" width="12" customWidth="1"/>
    <col min="7" max="7" width="10.44140625" bestFit="1" customWidth="1"/>
    <col min="8" max="8" width="11.33203125" customWidth="1"/>
    <col min="9" max="9" width="11.88671875" bestFit="1" customWidth="1"/>
    <col min="10" max="10" width="13.5546875" customWidth="1"/>
    <col min="11" max="11" width="10.6640625" customWidth="1"/>
    <col min="12" max="12" width="11" customWidth="1"/>
    <col min="13" max="13" width="11.33203125" customWidth="1"/>
    <col min="14" max="14" width="10.6640625" customWidth="1"/>
    <col min="15" max="16" width="10.77734375" bestFit="1" customWidth="1"/>
    <col min="19" max="19" width="18.21875" bestFit="1" customWidth="1"/>
    <col min="20" max="20" width="15.5546875" bestFit="1" customWidth="1"/>
    <col min="21" max="32" width="6" bestFit="1" customWidth="1"/>
    <col min="41" max="41" width="16.5546875" bestFit="1" customWidth="1"/>
    <col min="42" max="42" width="10" bestFit="1" customWidth="1"/>
    <col min="45" max="45" width="15.33203125" customWidth="1"/>
  </cols>
  <sheetData>
    <row r="1" spans="1:14" x14ac:dyDescent="0.3">
      <c r="A1" s="4" t="s">
        <v>7</v>
      </c>
      <c r="B1" t="s">
        <v>73</v>
      </c>
    </row>
    <row r="3" spans="1:14" x14ac:dyDescent="0.3">
      <c r="B3" s="4" t="s">
        <v>74</v>
      </c>
    </row>
    <row r="4" spans="1:14" x14ac:dyDescent="0.3">
      <c r="A4" s="4" t="s">
        <v>75</v>
      </c>
      <c r="B4" s="1">
        <v>42948</v>
      </c>
      <c r="C4" s="1">
        <v>42979</v>
      </c>
      <c r="D4" s="1">
        <v>43009</v>
      </c>
      <c r="E4" s="1">
        <v>43040</v>
      </c>
      <c r="F4" s="1">
        <v>43070</v>
      </c>
      <c r="G4" s="1">
        <v>43101</v>
      </c>
      <c r="H4" s="1">
        <v>43132</v>
      </c>
      <c r="I4" s="1">
        <v>43160</v>
      </c>
      <c r="J4" s="1">
        <v>43191</v>
      </c>
      <c r="K4" s="1">
        <v>43221</v>
      </c>
      <c r="L4" s="1">
        <v>43252</v>
      </c>
      <c r="M4" s="1">
        <v>43282</v>
      </c>
      <c r="N4" s="1">
        <v>43313</v>
      </c>
    </row>
    <row r="5" spans="1:14" x14ac:dyDescent="0.3">
      <c r="A5" s="6" t="s">
        <v>67</v>
      </c>
      <c r="B5" s="5">
        <v>472756</v>
      </c>
      <c r="C5" s="5">
        <v>415128</v>
      </c>
      <c r="D5" s="5">
        <v>536287</v>
      </c>
      <c r="E5" s="5">
        <v>461945</v>
      </c>
      <c r="F5" s="5">
        <v>403477</v>
      </c>
      <c r="G5" s="5">
        <v>465659</v>
      </c>
      <c r="H5" s="5">
        <v>508378</v>
      </c>
      <c r="I5" s="5">
        <v>510470</v>
      </c>
      <c r="J5" s="5">
        <v>453261</v>
      </c>
      <c r="K5" s="5">
        <v>493074</v>
      </c>
      <c r="L5" s="5">
        <v>396708</v>
      </c>
      <c r="M5" s="5">
        <v>523438</v>
      </c>
      <c r="N5" s="5">
        <v>434257</v>
      </c>
    </row>
    <row r="6" spans="1:14" x14ac:dyDescent="0.3">
      <c r="A6" s="6" t="s">
        <v>69</v>
      </c>
      <c r="B6" s="5">
        <v>45453</v>
      </c>
      <c r="C6" s="5">
        <v>47266</v>
      </c>
      <c r="D6" s="5">
        <v>48699</v>
      </c>
      <c r="E6" s="5">
        <v>43838</v>
      </c>
      <c r="F6" s="5">
        <v>41689</v>
      </c>
      <c r="G6" s="5">
        <v>48827</v>
      </c>
      <c r="H6" s="5">
        <v>50955</v>
      </c>
      <c r="I6" s="5">
        <v>53573</v>
      </c>
      <c r="J6" s="5">
        <v>43747</v>
      </c>
      <c r="K6" s="5">
        <v>50574</v>
      </c>
      <c r="L6" s="5">
        <v>42404</v>
      </c>
      <c r="M6" s="5">
        <v>52423</v>
      </c>
      <c r="N6" s="5">
        <v>48947</v>
      </c>
    </row>
    <row r="7" spans="1:14" x14ac:dyDescent="0.3">
      <c r="A7" s="6" t="s">
        <v>68</v>
      </c>
      <c r="B7" s="5">
        <v>9945</v>
      </c>
      <c r="C7" s="5">
        <v>9708</v>
      </c>
      <c r="D7" s="5">
        <v>10351</v>
      </c>
      <c r="E7" s="5">
        <v>10447</v>
      </c>
      <c r="F7" s="5">
        <v>10007</v>
      </c>
      <c r="G7" s="5">
        <v>10187</v>
      </c>
      <c r="H7" s="5">
        <v>10636</v>
      </c>
      <c r="I7" s="5">
        <v>9750</v>
      </c>
      <c r="J7" s="5">
        <v>9636</v>
      </c>
      <c r="K7" s="5">
        <v>9475</v>
      </c>
      <c r="L7" s="5">
        <v>10271</v>
      </c>
      <c r="M7" s="5">
        <v>9991</v>
      </c>
      <c r="N7" s="5">
        <v>9818</v>
      </c>
    </row>
    <row r="8" spans="1:14" x14ac:dyDescent="0.3">
      <c r="A8" s="6" t="s">
        <v>76</v>
      </c>
      <c r="B8" s="5">
        <v>5859</v>
      </c>
      <c r="C8" s="5">
        <v>6434</v>
      </c>
      <c r="D8" s="5">
        <v>6162</v>
      </c>
      <c r="E8" s="5">
        <v>6569</v>
      </c>
      <c r="F8" s="5">
        <v>5853</v>
      </c>
      <c r="G8" s="5">
        <v>6459</v>
      </c>
      <c r="H8" s="5">
        <v>6406</v>
      </c>
      <c r="I8" s="5">
        <v>5297</v>
      </c>
      <c r="J8" s="5">
        <v>5872</v>
      </c>
      <c r="K8" s="5">
        <v>6158</v>
      </c>
      <c r="L8" s="5">
        <v>5745</v>
      </c>
      <c r="M8" s="5">
        <v>6289</v>
      </c>
      <c r="N8" s="5">
        <v>5161</v>
      </c>
    </row>
    <row r="9" spans="1:14" x14ac:dyDescent="0.3">
      <c r="A9" s="6" t="s">
        <v>70</v>
      </c>
      <c r="B9" s="5">
        <v>220668</v>
      </c>
      <c r="C9" s="5">
        <v>242131</v>
      </c>
      <c r="D9" s="5">
        <v>234153</v>
      </c>
      <c r="E9" s="5">
        <v>205873</v>
      </c>
      <c r="F9" s="5">
        <v>196522</v>
      </c>
      <c r="G9" s="5">
        <v>245093</v>
      </c>
      <c r="H9" s="5">
        <v>250950</v>
      </c>
      <c r="I9" s="5">
        <v>270311</v>
      </c>
      <c r="J9" s="5">
        <v>221192</v>
      </c>
      <c r="K9" s="5">
        <v>263625</v>
      </c>
      <c r="L9" s="5">
        <v>206516</v>
      </c>
      <c r="M9" s="5">
        <v>246144</v>
      </c>
      <c r="N9" s="5">
        <v>233141</v>
      </c>
    </row>
    <row r="13" spans="1:14" x14ac:dyDescent="0.3">
      <c r="A13" s="6" t="s">
        <v>4</v>
      </c>
      <c r="B13" s="5">
        <f>B5</f>
        <v>472756</v>
      </c>
      <c r="C13" s="5">
        <f t="shared" ref="C13:N13" si="0">C5</f>
        <v>415128</v>
      </c>
      <c r="D13" s="5">
        <f t="shared" si="0"/>
        <v>536287</v>
      </c>
      <c r="E13" s="5">
        <f t="shared" si="0"/>
        <v>461945</v>
      </c>
      <c r="F13" s="5">
        <f t="shared" si="0"/>
        <v>403477</v>
      </c>
      <c r="G13" s="5">
        <f t="shared" si="0"/>
        <v>465659</v>
      </c>
      <c r="H13" s="5">
        <f t="shared" si="0"/>
        <v>508378</v>
      </c>
      <c r="I13" s="5">
        <f t="shared" si="0"/>
        <v>510470</v>
      </c>
      <c r="J13" s="5">
        <f t="shared" si="0"/>
        <v>453261</v>
      </c>
      <c r="K13" s="5">
        <f t="shared" si="0"/>
        <v>493074</v>
      </c>
      <c r="L13" s="5">
        <f t="shared" si="0"/>
        <v>396708</v>
      </c>
      <c r="M13" s="5">
        <f t="shared" si="0"/>
        <v>523438</v>
      </c>
      <c r="N13" s="5">
        <f t="shared" si="0"/>
        <v>434257</v>
      </c>
    </row>
    <row r="14" spans="1:14" x14ac:dyDescent="0.3">
      <c r="A14" s="6" t="s">
        <v>3</v>
      </c>
      <c r="B14" s="5">
        <f t="shared" ref="B14:N19" si="1">B6</f>
        <v>45453</v>
      </c>
      <c r="C14" s="5">
        <f t="shared" si="1"/>
        <v>47266</v>
      </c>
      <c r="D14" s="5">
        <f t="shared" si="1"/>
        <v>48699</v>
      </c>
      <c r="E14" s="5">
        <f t="shared" si="1"/>
        <v>43838</v>
      </c>
      <c r="F14" s="5">
        <f t="shared" si="1"/>
        <v>41689</v>
      </c>
      <c r="G14" s="5">
        <f t="shared" si="1"/>
        <v>48827</v>
      </c>
      <c r="H14" s="5">
        <f t="shared" si="1"/>
        <v>50955</v>
      </c>
      <c r="I14" s="5">
        <f t="shared" si="1"/>
        <v>53573</v>
      </c>
      <c r="J14" s="5">
        <f t="shared" si="1"/>
        <v>43747</v>
      </c>
      <c r="K14" s="5">
        <f t="shared" si="1"/>
        <v>50574</v>
      </c>
      <c r="L14" s="5">
        <f t="shared" si="1"/>
        <v>42404</v>
      </c>
      <c r="M14" s="5">
        <f t="shared" si="1"/>
        <v>52423</v>
      </c>
      <c r="N14" s="5">
        <f t="shared" si="1"/>
        <v>48947</v>
      </c>
    </row>
    <row r="15" spans="1:14" x14ac:dyDescent="0.3">
      <c r="A15" s="6" t="s">
        <v>2</v>
      </c>
      <c r="B15" s="5">
        <f t="shared" si="1"/>
        <v>9945</v>
      </c>
      <c r="C15" s="5">
        <f t="shared" si="1"/>
        <v>9708</v>
      </c>
      <c r="D15" s="5">
        <f t="shared" si="1"/>
        <v>10351</v>
      </c>
      <c r="E15" s="5">
        <f t="shared" si="1"/>
        <v>10447</v>
      </c>
      <c r="F15" s="5">
        <f t="shared" si="1"/>
        <v>10007</v>
      </c>
      <c r="G15" s="5">
        <f t="shared" si="1"/>
        <v>10187</v>
      </c>
      <c r="H15" s="5">
        <f t="shared" si="1"/>
        <v>10636</v>
      </c>
      <c r="I15" s="5">
        <f t="shared" si="1"/>
        <v>9750</v>
      </c>
      <c r="J15" s="5">
        <f t="shared" si="1"/>
        <v>9636</v>
      </c>
      <c r="K15" s="5">
        <f t="shared" si="1"/>
        <v>9475</v>
      </c>
      <c r="L15" s="5">
        <f t="shared" si="1"/>
        <v>10271</v>
      </c>
      <c r="M15" s="5">
        <f t="shared" si="1"/>
        <v>9991</v>
      </c>
      <c r="N15" s="5">
        <f t="shared" si="1"/>
        <v>9818</v>
      </c>
    </row>
    <row r="16" spans="1:14" x14ac:dyDescent="0.3">
      <c r="A16" s="6" t="s">
        <v>5</v>
      </c>
      <c r="B16" s="5">
        <f t="shared" si="1"/>
        <v>5859</v>
      </c>
      <c r="C16" s="5">
        <f t="shared" si="1"/>
        <v>6434</v>
      </c>
      <c r="D16" s="5">
        <f t="shared" si="1"/>
        <v>6162</v>
      </c>
      <c r="E16" s="5">
        <f t="shared" si="1"/>
        <v>6569</v>
      </c>
      <c r="F16" s="5">
        <f t="shared" si="1"/>
        <v>5853</v>
      </c>
      <c r="G16" s="5">
        <f t="shared" si="1"/>
        <v>6459</v>
      </c>
      <c r="H16" s="5">
        <f t="shared" si="1"/>
        <v>6406</v>
      </c>
      <c r="I16" s="5">
        <f t="shared" si="1"/>
        <v>5297</v>
      </c>
      <c r="J16" s="5">
        <f t="shared" si="1"/>
        <v>5872</v>
      </c>
      <c r="K16" s="5">
        <f t="shared" si="1"/>
        <v>6158</v>
      </c>
      <c r="L16" s="5">
        <f t="shared" si="1"/>
        <v>5745</v>
      </c>
      <c r="M16" s="5">
        <f t="shared" si="1"/>
        <v>6289</v>
      </c>
      <c r="N16" s="5">
        <f t="shared" si="1"/>
        <v>5161</v>
      </c>
    </row>
    <row r="17" spans="1:45" x14ac:dyDescent="0.3">
      <c r="A17" s="6" t="s">
        <v>6</v>
      </c>
      <c r="B17" s="5">
        <f t="shared" si="1"/>
        <v>220668</v>
      </c>
      <c r="C17" s="5">
        <f t="shared" si="1"/>
        <v>242131</v>
      </c>
      <c r="D17" s="5">
        <f t="shared" si="1"/>
        <v>234153</v>
      </c>
      <c r="E17" s="5">
        <f t="shared" si="1"/>
        <v>205873</v>
      </c>
      <c r="F17" s="5">
        <f t="shared" si="1"/>
        <v>196522</v>
      </c>
      <c r="G17" s="5">
        <f t="shared" si="1"/>
        <v>245093</v>
      </c>
      <c r="H17" s="5">
        <f t="shared" si="1"/>
        <v>250950</v>
      </c>
      <c r="I17" s="5">
        <f t="shared" si="1"/>
        <v>270311</v>
      </c>
      <c r="J17" s="5">
        <f t="shared" si="1"/>
        <v>221192</v>
      </c>
      <c r="K17" s="5">
        <f t="shared" si="1"/>
        <v>263625</v>
      </c>
      <c r="L17" s="5">
        <f t="shared" si="1"/>
        <v>206516</v>
      </c>
      <c r="M17" s="5">
        <f t="shared" si="1"/>
        <v>246144</v>
      </c>
      <c r="N17" s="5">
        <f t="shared" si="1"/>
        <v>233141</v>
      </c>
    </row>
    <row r="18" spans="1:45" x14ac:dyDescent="0.3">
      <c r="A18" s="6" t="s">
        <v>64</v>
      </c>
      <c r="B18">
        <f>B13-B17</f>
        <v>252088</v>
      </c>
      <c r="C18">
        <f t="shared" ref="C18:N18" si="2">C13-C17</f>
        <v>172997</v>
      </c>
      <c r="D18">
        <f t="shared" si="2"/>
        <v>302134</v>
      </c>
      <c r="E18">
        <f t="shared" si="2"/>
        <v>256072</v>
      </c>
      <c r="F18">
        <f t="shared" si="2"/>
        <v>206955</v>
      </c>
      <c r="G18">
        <f t="shared" si="2"/>
        <v>220566</v>
      </c>
      <c r="H18">
        <f t="shared" si="2"/>
        <v>257428</v>
      </c>
      <c r="I18">
        <f t="shared" si="2"/>
        <v>240159</v>
      </c>
      <c r="J18">
        <f t="shared" si="2"/>
        <v>232069</v>
      </c>
      <c r="K18">
        <f t="shared" si="2"/>
        <v>229449</v>
      </c>
      <c r="L18">
        <f t="shared" si="2"/>
        <v>190192</v>
      </c>
      <c r="M18">
        <f t="shared" si="2"/>
        <v>277294</v>
      </c>
      <c r="N18">
        <f t="shared" si="2"/>
        <v>201116</v>
      </c>
    </row>
    <row r="19" spans="1:45" x14ac:dyDescent="0.3">
      <c r="A19" s="6" t="s">
        <v>65</v>
      </c>
      <c r="B19" s="7">
        <f>B18/B13</f>
        <v>0.53323067290526194</v>
      </c>
      <c r="C19" s="7">
        <f t="shared" ref="C19:N19" si="3">C18/C13</f>
        <v>0.41673170684704475</v>
      </c>
      <c r="D19" s="7">
        <f t="shared" si="3"/>
        <v>0.5633811746322398</v>
      </c>
      <c r="E19" s="7">
        <f t="shared" si="3"/>
        <v>0.55433439045773847</v>
      </c>
      <c r="F19" s="7">
        <f t="shared" si="3"/>
        <v>0.5129288658337402</v>
      </c>
      <c r="G19" s="7">
        <f t="shared" si="3"/>
        <v>0.47366420492248618</v>
      </c>
      <c r="H19" s="7">
        <f t="shared" si="3"/>
        <v>0.5063712434448383</v>
      </c>
      <c r="I19" s="7">
        <f t="shared" si="3"/>
        <v>0.47046643289517504</v>
      </c>
      <c r="J19" s="7">
        <f t="shared" si="3"/>
        <v>0.51199860565987365</v>
      </c>
      <c r="K19" s="7">
        <f t="shared" si="3"/>
        <v>0.46534394431667458</v>
      </c>
      <c r="L19" s="7">
        <f t="shared" si="3"/>
        <v>0.47942567329118646</v>
      </c>
      <c r="M19" s="7">
        <f t="shared" si="3"/>
        <v>0.52975519545772376</v>
      </c>
      <c r="N19" s="7">
        <f t="shared" si="3"/>
        <v>0.46312667383600031</v>
      </c>
    </row>
    <row r="22" spans="1:45" x14ac:dyDescent="0.3">
      <c r="A22" t="s">
        <v>77</v>
      </c>
      <c r="B22" t="s">
        <v>78</v>
      </c>
      <c r="C22" t="s">
        <v>79</v>
      </c>
      <c r="D22" t="s">
        <v>80</v>
      </c>
      <c r="E22" t="s">
        <v>81</v>
      </c>
      <c r="F22" t="s">
        <v>82</v>
      </c>
      <c r="G22" t="s">
        <v>83</v>
      </c>
      <c r="H22" t="s">
        <v>84</v>
      </c>
      <c r="I22" t="s">
        <v>85</v>
      </c>
      <c r="L22" t="str">
        <f t="shared" ref="L22:L29" si="4">D22</f>
        <v>YoY %</v>
      </c>
    </row>
    <row r="23" spans="1:45" x14ac:dyDescent="0.3">
      <c r="A23" t="str">
        <f>A13</f>
        <v>Sales</v>
      </c>
      <c r="B23" s="5">
        <f>N13</f>
        <v>434257</v>
      </c>
      <c r="C23">
        <f>B13</f>
        <v>472756</v>
      </c>
      <c r="D23">
        <f>B23/C23-1</f>
        <v>-8.143524355058418E-2</v>
      </c>
      <c r="E23">
        <f>ABS(D23)</f>
        <v>8.143524355058418E-2</v>
      </c>
      <c r="F23">
        <f>MAX(B5:N5)</f>
        <v>536287</v>
      </c>
      <c r="G23" s="10">
        <f>INDEX($B$4:$N$4,MATCH(F23,$B5:$N5,0))</f>
        <v>43009</v>
      </c>
      <c r="H23">
        <f>MIN(D5:O5)</f>
        <v>396708</v>
      </c>
      <c r="I23" s="10">
        <f>INDEX($B$4:$N$4,MATCH(H23,$B5:$N5,0))</f>
        <v>43252</v>
      </c>
      <c r="L23">
        <f t="shared" si="4"/>
        <v>-8.143524355058418E-2</v>
      </c>
    </row>
    <row r="24" spans="1:45" x14ac:dyDescent="0.3">
      <c r="A24" t="str">
        <f t="shared" ref="A24:A29" si="5">A14</f>
        <v>Units</v>
      </c>
      <c r="B24" s="5">
        <f t="shared" ref="B24:B29" si="6">N14</f>
        <v>48947</v>
      </c>
      <c r="C24">
        <f t="shared" ref="C24:C29" si="7">B14</f>
        <v>45453</v>
      </c>
      <c r="D24">
        <f t="shared" ref="D24:D29" si="8">B24/C24-1</f>
        <v>7.6870613600862336E-2</v>
      </c>
      <c r="E24">
        <f t="shared" ref="E24:E29" si="9">ABS(D24)</f>
        <v>7.6870613600862336E-2</v>
      </c>
      <c r="F24">
        <f>MAX(B6:N6)</f>
        <v>53573</v>
      </c>
      <c r="G24" s="10">
        <f t="shared" ref="G24:I29" si="10">INDEX($B$4:$N$4,MATCH(F24,$B6:$N6,0))</f>
        <v>43160</v>
      </c>
      <c r="H24">
        <f>MIN(D6:O6)</f>
        <v>41689</v>
      </c>
      <c r="I24" s="10">
        <f t="shared" si="10"/>
        <v>43070</v>
      </c>
      <c r="L24">
        <f t="shared" si="4"/>
        <v>7.6870613600862336E-2</v>
      </c>
    </row>
    <row r="25" spans="1:45" x14ac:dyDescent="0.3">
      <c r="A25" t="str">
        <f t="shared" si="5"/>
        <v>Orders</v>
      </c>
      <c r="B25" s="5">
        <f t="shared" si="6"/>
        <v>9818</v>
      </c>
      <c r="C25">
        <f t="shared" si="7"/>
        <v>9945</v>
      </c>
      <c r="D25">
        <f t="shared" si="8"/>
        <v>-1.2770236299648019E-2</v>
      </c>
      <c r="E25">
        <f t="shared" si="9"/>
        <v>1.2770236299648019E-2</v>
      </c>
      <c r="F25">
        <f>MAX(B7:N7)</f>
        <v>10636</v>
      </c>
      <c r="G25" s="10">
        <f t="shared" si="10"/>
        <v>43132</v>
      </c>
      <c r="H25">
        <f>MIN(D7:O7)</f>
        <v>9475</v>
      </c>
      <c r="I25" s="10">
        <f t="shared" si="10"/>
        <v>43221</v>
      </c>
      <c r="L25">
        <f t="shared" si="4"/>
        <v>-1.2770236299648019E-2</v>
      </c>
    </row>
    <row r="26" spans="1:45" x14ac:dyDescent="0.3">
      <c r="A26" t="str">
        <f t="shared" si="5"/>
        <v>Customers</v>
      </c>
      <c r="B26" s="5">
        <f t="shared" si="6"/>
        <v>5161</v>
      </c>
      <c r="C26">
        <f t="shared" si="7"/>
        <v>5859</v>
      </c>
      <c r="D26">
        <f t="shared" si="8"/>
        <v>-0.11913295784263522</v>
      </c>
      <c r="E26">
        <f t="shared" si="9"/>
        <v>0.11913295784263522</v>
      </c>
      <c r="F26">
        <f>MAX(B8:N8)</f>
        <v>6569</v>
      </c>
      <c r="G26" s="10">
        <f t="shared" si="10"/>
        <v>43040</v>
      </c>
      <c r="H26">
        <f>MIN(D8:O8)</f>
        <v>5161</v>
      </c>
      <c r="I26" s="10">
        <f t="shared" si="10"/>
        <v>43313</v>
      </c>
      <c r="L26">
        <f t="shared" si="4"/>
        <v>-0.11913295784263522</v>
      </c>
    </row>
    <row r="27" spans="1:45" x14ac:dyDescent="0.3">
      <c r="A27" t="str">
        <f t="shared" si="5"/>
        <v>Expenses</v>
      </c>
      <c r="B27" s="5">
        <f t="shared" si="6"/>
        <v>233141</v>
      </c>
      <c r="C27">
        <f t="shared" si="7"/>
        <v>220668</v>
      </c>
      <c r="D27">
        <f t="shared" si="8"/>
        <v>5.6523827650588165E-2</v>
      </c>
      <c r="E27">
        <f t="shared" si="9"/>
        <v>5.6523827650588165E-2</v>
      </c>
      <c r="F27">
        <f>MIN(D9:O9)</f>
        <v>196522</v>
      </c>
      <c r="G27" s="10">
        <f>INDEX($B$4:$N$4,MATCH(F27,$B9:$N9,0))</f>
        <v>43070</v>
      </c>
      <c r="H27">
        <f>MAX(B9:N9)</f>
        <v>270311</v>
      </c>
      <c r="I27" s="10">
        <f>INDEX($B$4:$N$4,MATCH(H27,$B9:$N9,0))</f>
        <v>43160</v>
      </c>
      <c r="L27">
        <f>$D$27</f>
        <v>5.6523827650588165E-2</v>
      </c>
    </row>
    <row r="28" spans="1:45" x14ac:dyDescent="0.3">
      <c r="A28" t="str">
        <f t="shared" si="5"/>
        <v>Profit</v>
      </c>
      <c r="B28" s="5">
        <f t="shared" si="6"/>
        <v>201116</v>
      </c>
      <c r="C28">
        <f t="shared" si="7"/>
        <v>252088</v>
      </c>
      <c r="D28">
        <f t="shared" si="8"/>
        <v>-0.2021992320142173</v>
      </c>
      <c r="E28">
        <f t="shared" si="9"/>
        <v>0.2021992320142173</v>
      </c>
      <c r="F28">
        <f>MAX(B18:N18)</f>
        <v>302134</v>
      </c>
      <c r="G28" s="10">
        <f>INDEX($B$4:$N$4,MATCH(F28,B18:N18,0))</f>
        <v>43009</v>
      </c>
      <c r="H28">
        <f>MIN(B18:N18)</f>
        <v>172997</v>
      </c>
      <c r="I28" s="10">
        <f>INDEX($B$4:$N$4,MATCH(H28,B18:N18,0))</f>
        <v>42979</v>
      </c>
      <c r="L28">
        <f t="shared" si="4"/>
        <v>-0.2021992320142173</v>
      </c>
    </row>
    <row r="29" spans="1:45" x14ac:dyDescent="0.3">
      <c r="A29" t="str">
        <f t="shared" si="5"/>
        <v>Profit %</v>
      </c>
      <c r="B29" s="7">
        <f t="shared" si="6"/>
        <v>0.46312667383600031</v>
      </c>
      <c r="C29" s="7">
        <f t="shared" si="7"/>
        <v>0.53323067290526194</v>
      </c>
      <c r="D29" s="8">
        <f>B29-C29</f>
        <v>-7.0103999069261624E-2</v>
      </c>
      <c r="E29">
        <f t="shared" si="9"/>
        <v>7.0103999069261624E-2</v>
      </c>
      <c r="F29" s="8">
        <f>MAX(B19:N19)</f>
        <v>0.5633811746322398</v>
      </c>
      <c r="G29" s="10">
        <f>INDEX($B$4:$N$4,MATCH(F29,B19:N19,0))</f>
        <v>43009</v>
      </c>
      <c r="H29" s="8">
        <f>MIN(B19:N19)</f>
        <v>0.41673170684704475</v>
      </c>
      <c r="I29" s="10">
        <f>INDEX($B$4:$N$4,MATCH(H29,B19:N19,0))</f>
        <v>42979</v>
      </c>
      <c r="L29" s="8">
        <f t="shared" si="4"/>
        <v>-7.0103999069261624E-2</v>
      </c>
      <c r="AN29" t="s">
        <v>88</v>
      </c>
      <c r="AO29" s="11" t="str">
        <f>Dashboard!H3</f>
        <v>Top</v>
      </c>
    </row>
    <row r="31" spans="1:45" x14ac:dyDescent="0.3">
      <c r="AO31" t="s">
        <v>89</v>
      </c>
      <c r="AP31" t="s">
        <v>78</v>
      </c>
      <c r="AQ31" t="s">
        <v>79</v>
      </c>
      <c r="AR31" t="s">
        <v>90</v>
      </c>
      <c r="AS31" t="s">
        <v>91</v>
      </c>
    </row>
    <row r="32" spans="1:45" x14ac:dyDescent="0.3">
      <c r="AN32">
        <v>1</v>
      </c>
      <c r="AO32" t="str">
        <f>IF($AO$29="Top",A36,S36)</f>
        <v>Madelene Upcott</v>
      </c>
      <c r="AP32">
        <f>IF($AO$29="Top",N36,AF36)</f>
        <v>35460</v>
      </c>
      <c r="AQ32">
        <f>IF($AO$29="Top",B36,T36)</f>
        <v>25128</v>
      </c>
      <c r="AR32">
        <f>AP32/AQ32-1</f>
        <v>0.41117478510028649</v>
      </c>
      <c r="AS32">
        <f>MATCH(AO32,sp.names,0)</f>
        <v>10</v>
      </c>
    </row>
    <row r="33" spans="1:45" x14ac:dyDescent="0.3">
      <c r="AN33">
        <v>2</v>
      </c>
      <c r="AO33" t="str">
        <f t="shared" ref="AO33:AO36" si="11">IF($AO$29="Top",A37,S37)</f>
        <v>Jan Morforth</v>
      </c>
      <c r="AP33">
        <f t="shared" ref="AP33:AP36" si="12">IF($AO$29="Top",N37,AF37)</f>
        <v>32800</v>
      </c>
      <c r="AQ33">
        <f t="shared" ref="AQ33:AQ36" si="13">IF($AO$29="Top",B37,T37)</f>
        <v>22624</v>
      </c>
      <c r="AR33">
        <f t="shared" ref="AR33:AR36" si="14">AP33/AQ33-1</f>
        <v>0.44978783592644977</v>
      </c>
      <c r="AS33">
        <f>MATCH(AO33,sp.names,0)</f>
        <v>8</v>
      </c>
    </row>
    <row r="34" spans="1:45" x14ac:dyDescent="0.3">
      <c r="A34" s="4" t="s">
        <v>67</v>
      </c>
      <c r="B34" s="4" t="s">
        <v>74</v>
      </c>
      <c r="S34" s="4" t="s">
        <v>67</v>
      </c>
      <c r="T34" s="4" t="s">
        <v>74</v>
      </c>
      <c r="AN34">
        <v>3</v>
      </c>
      <c r="AO34" t="str">
        <f t="shared" si="11"/>
        <v>Kelci Walkden</v>
      </c>
      <c r="AP34">
        <f t="shared" si="12"/>
        <v>31131</v>
      </c>
      <c r="AQ34">
        <f t="shared" si="13"/>
        <v>27549</v>
      </c>
      <c r="AR34">
        <f t="shared" si="14"/>
        <v>0.1300228683436786</v>
      </c>
      <c r="AS34">
        <f>MATCH(AO34,sp.names,0)</f>
        <v>9</v>
      </c>
    </row>
    <row r="35" spans="1:45" x14ac:dyDescent="0.3">
      <c r="A35" s="4" t="s">
        <v>71</v>
      </c>
      <c r="B35">
        <v>1</v>
      </c>
      <c r="C35">
        <v>2</v>
      </c>
      <c r="D35">
        <v>3</v>
      </c>
      <c r="E35">
        <v>4</v>
      </c>
      <c r="F35">
        <v>5</v>
      </c>
      <c r="G35">
        <v>6</v>
      </c>
      <c r="H35">
        <v>7</v>
      </c>
      <c r="I35">
        <v>8</v>
      </c>
      <c r="J35">
        <v>9</v>
      </c>
      <c r="K35">
        <v>10</v>
      </c>
      <c r="L35">
        <v>11</v>
      </c>
      <c r="M35">
        <v>12</v>
      </c>
      <c r="N35">
        <v>13</v>
      </c>
      <c r="S35" s="4" t="s">
        <v>71</v>
      </c>
      <c r="T35">
        <v>1</v>
      </c>
      <c r="U35">
        <v>2</v>
      </c>
      <c r="V35">
        <v>3</v>
      </c>
      <c r="W35">
        <v>4</v>
      </c>
      <c r="X35">
        <v>5</v>
      </c>
      <c r="Y35">
        <v>6</v>
      </c>
      <c r="Z35">
        <v>7</v>
      </c>
      <c r="AA35">
        <v>8</v>
      </c>
      <c r="AB35">
        <v>9</v>
      </c>
      <c r="AC35">
        <v>10</v>
      </c>
      <c r="AD35">
        <v>11</v>
      </c>
      <c r="AE35">
        <v>12</v>
      </c>
      <c r="AF35">
        <v>13</v>
      </c>
      <c r="AN35">
        <v>4</v>
      </c>
      <c r="AO35" t="str">
        <f t="shared" si="11"/>
        <v>Marney O'Breen</v>
      </c>
      <c r="AP35">
        <f t="shared" si="12"/>
        <v>28980</v>
      </c>
      <c r="AQ35">
        <f t="shared" si="13"/>
        <v>24510</v>
      </c>
      <c r="AR35">
        <f t="shared" si="14"/>
        <v>0.1823745410036719</v>
      </c>
      <c r="AS35">
        <f>MATCH(AO35,sp.names,0)</f>
        <v>17</v>
      </c>
    </row>
    <row r="36" spans="1:45" x14ac:dyDescent="0.3">
      <c r="A36" s="6" t="s">
        <v>48</v>
      </c>
      <c r="B36" s="5">
        <v>25128</v>
      </c>
      <c r="C36" s="5">
        <v>18319</v>
      </c>
      <c r="D36" s="5">
        <v>23872</v>
      </c>
      <c r="E36" s="5">
        <v>38544</v>
      </c>
      <c r="F36" s="5">
        <v>21351</v>
      </c>
      <c r="G36" s="5">
        <v>18018</v>
      </c>
      <c r="H36" s="5">
        <v>20520</v>
      </c>
      <c r="I36" s="5">
        <v>33375</v>
      </c>
      <c r="J36" s="5">
        <v>6090</v>
      </c>
      <c r="K36" s="5">
        <v>19314</v>
      </c>
      <c r="L36" s="5">
        <v>10539</v>
      </c>
      <c r="M36" s="5">
        <v>19719</v>
      </c>
      <c r="N36" s="5">
        <v>35460</v>
      </c>
      <c r="S36" s="6" t="s">
        <v>12</v>
      </c>
      <c r="T36" s="5">
        <v>44616</v>
      </c>
      <c r="U36" s="5">
        <v>31860</v>
      </c>
      <c r="V36" s="5">
        <v>35160</v>
      </c>
      <c r="W36" s="5">
        <v>32364</v>
      </c>
      <c r="X36" s="5">
        <v>13560</v>
      </c>
      <c r="Y36" s="5">
        <v>44863</v>
      </c>
      <c r="Z36" s="5">
        <v>22509</v>
      </c>
      <c r="AA36" s="5">
        <v>34573</v>
      </c>
      <c r="AB36" s="5">
        <v>15376</v>
      </c>
      <c r="AC36" s="5">
        <v>43806</v>
      </c>
      <c r="AD36" s="5">
        <v>19248</v>
      </c>
      <c r="AE36" s="5">
        <v>23730</v>
      </c>
      <c r="AF36" s="5">
        <v>8628</v>
      </c>
      <c r="AN36">
        <v>5</v>
      </c>
      <c r="AO36" t="str">
        <f t="shared" si="11"/>
        <v>Rafaelita Blaksland</v>
      </c>
      <c r="AP36">
        <f t="shared" si="12"/>
        <v>28460</v>
      </c>
      <c r="AQ36">
        <f t="shared" si="13"/>
        <v>14938</v>
      </c>
      <c r="AR36">
        <f t="shared" si="14"/>
        <v>0.90520819386798768</v>
      </c>
      <c r="AS36">
        <f>MATCH(AO36,sp.names,0)</f>
        <v>18</v>
      </c>
    </row>
    <row r="37" spans="1:45" x14ac:dyDescent="0.3">
      <c r="A37" s="6" t="s">
        <v>40</v>
      </c>
      <c r="B37" s="5">
        <v>22624</v>
      </c>
      <c r="C37" s="5">
        <v>20907</v>
      </c>
      <c r="D37" s="5">
        <v>7128</v>
      </c>
      <c r="E37" s="5">
        <v>25080</v>
      </c>
      <c r="F37" s="5">
        <v>24475</v>
      </c>
      <c r="G37" s="5">
        <v>25531</v>
      </c>
      <c r="H37" s="5">
        <v>19017</v>
      </c>
      <c r="I37" s="5">
        <v>21861</v>
      </c>
      <c r="J37" s="5">
        <v>44868</v>
      </c>
      <c r="K37" s="5">
        <v>47805</v>
      </c>
      <c r="L37" s="5">
        <v>3157</v>
      </c>
      <c r="M37" s="5">
        <v>18102</v>
      </c>
      <c r="N37" s="5">
        <v>32800</v>
      </c>
      <c r="S37" s="6" t="s">
        <v>29</v>
      </c>
      <c r="T37" s="5">
        <v>16775</v>
      </c>
      <c r="U37" s="5">
        <v>23040</v>
      </c>
      <c r="V37" s="5">
        <v>42126</v>
      </c>
      <c r="W37" s="5">
        <v>20209</v>
      </c>
      <c r="X37" s="5">
        <v>14540</v>
      </c>
      <c r="Y37" s="5">
        <v>16159</v>
      </c>
      <c r="Z37" s="5">
        <v>15544</v>
      </c>
      <c r="AA37" s="5">
        <v>18662</v>
      </c>
      <c r="AB37" s="5">
        <v>24399</v>
      </c>
      <c r="AC37" s="5">
        <v>9546</v>
      </c>
      <c r="AD37" s="5">
        <v>26500</v>
      </c>
      <c r="AE37" s="5">
        <v>23114</v>
      </c>
      <c r="AF37" s="5">
        <v>11072</v>
      </c>
    </row>
    <row r="38" spans="1:45" x14ac:dyDescent="0.3">
      <c r="A38" s="6" t="s">
        <v>45</v>
      </c>
      <c r="B38" s="5">
        <v>27549</v>
      </c>
      <c r="C38" s="5">
        <v>17800</v>
      </c>
      <c r="D38" s="5">
        <v>13475</v>
      </c>
      <c r="E38" s="5">
        <v>12077</v>
      </c>
      <c r="F38" s="5">
        <v>13688</v>
      </c>
      <c r="G38" s="5">
        <v>22215</v>
      </c>
      <c r="H38" s="5">
        <v>28658</v>
      </c>
      <c r="I38" s="5">
        <v>14130</v>
      </c>
      <c r="J38" s="5">
        <v>11610</v>
      </c>
      <c r="K38" s="5">
        <v>50622</v>
      </c>
      <c r="L38" s="5">
        <v>9012</v>
      </c>
      <c r="M38" s="5">
        <v>15990</v>
      </c>
      <c r="N38" s="5">
        <v>31131</v>
      </c>
      <c r="S38" s="6" t="s">
        <v>33</v>
      </c>
      <c r="T38" s="5">
        <v>33564</v>
      </c>
      <c r="U38" s="5">
        <v>21069</v>
      </c>
      <c r="V38" s="5">
        <v>43200</v>
      </c>
      <c r="W38" s="5">
        <v>19896</v>
      </c>
      <c r="X38" s="5">
        <v>9450</v>
      </c>
      <c r="Y38" s="5">
        <v>16362</v>
      </c>
      <c r="Z38" s="5">
        <v>17500</v>
      </c>
      <c r="AA38" s="5">
        <v>31392</v>
      </c>
      <c r="AB38" s="5">
        <v>12528</v>
      </c>
      <c r="AC38" s="5">
        <v>23544</v>
      </c>
      <c r="AD38" s="5">
        <v>43582</v>
      </c>
      <c r="AE38" s="5">
        <v>25578</v>
      </c>
      <c r="AF38" s="5">
        <v>11158</v>
      </c>
    </row>
    <row r="39" spans="1:45" x14ac:dyDescent="0.3">
      <c r="A39" s="6" t="s">
        <v>47</v>
      </c>
      <c r="B39" s="5">
        <v>24510</v>
      </c>
      <c r="C39" s="5">
        <v>25074</v>
      </c>
      <c r="D39" s="5">
        <v>22092</v>
      </c>
      <c r="E39" s="5">
        <v>32406</v>
      </c>
      <c r="F39" s="5">
        <v>23100</v>
      </c>
      <c r="G39" s="5">
        <v>21870</v>
      </c>
      <c r="H39" s="5">
        <v>35728</v>
      </c>
      <c r="I39" s="5">
        <v>48815</v>
      </c>
      <c r="J39" s="5">
        <v>48042</v>
      </c>
      <c r="K39" s="5">
        <v>27639</v>
      </c>
      <c r="L39" s="5">
        <v>3640</v>
      </c>
      <c r="M39" s="5">
        <v>31867</v>
      </c>
      <c r="N39" s="5">
        <v>28980</v>
      </c>
      <c r="S39" s="6" t="s">
        <v>11</v>
      </c>
      <c r="T39" s="5">
        <v>29208</v>
      </c>
      <c r="U39" s="5">
        <v>19272</v>
      </c>
      <c r="V39" s="5">
        <v>17816</v>
      </c>
      <c r="W39" s="5">
        <v>35224</v>
      </c>
      <c r="X39" s="5">
        <v>41865</v>
      </c>
      <c r="Y39" s="5">
        <v>29670</v>
      </c>
      <c r="Z39" s="5">
        <v>24705</v>
      </c>
      <c r="AA39" s="5">
        <v>24200</v>
      </c>
      <c r="AB39" s="5">
        <v>52054</v>
      </c>
      <c r="AC39" s="5">
        <v>32662</v>
      </c>
      <c r="AD39" s="5">
        <v>14301</v>
      </c>
      <c r="AE39" s="5">
        <v>34032</v>
      </c>
      <c r="AF39" s="5">
        <v>13904</v>
      </c>
    </row>
    <row r="40" spans="1:45" x14ac:dyDescent="0.3">
      <c r="A40" s="6" t="s">
        <v>50</v>
      </c>
      <c r="B40" s="5">
        <v>14938</v>
      </c>
      <c r="C40" s="5">
        <v>19080</v>
      </c>
      <c r="D40" s="5">
        <v>19485</v>
      </c>
      <c r="E40" s="5">
        <v>31889</v>
      </c>
      <c r="F40" s="5">
        <v>34056</v>
      </c>
      <c r="G40" s="5">
        <v>41712</v>
      </c>
      <c r="H40" s="5">
        <v>29419</v>
      </c>
      <c r="I40" s="5">
        <v>25168</v>
      </c>
      <c r="J40" s="5">
        <v>12623</v>
      </c>
      <c r="K40" s="5">
        <v>10830</v>
      </c>
      <c r="L40" s="5">
        <v>30321</v>
      </c>
      <c r="M40" s="5">
        <v>29440</v>
      </c>
      <c r="N40" s="5">
        <v>28460</v>
      </c>
      <c r="S40" s="6" t="s">
        <v>22</v>
      </c>
      <c r="T40" s="5">
        <v>26840</v>
      </c>
      <c r="U40" s="5">
        <v>29055</v>
      </c>
      <c r="V40" s="5">
        <v>32130</v>
      </c>
      <c r="W40" s="5">
        <v>17336</v>
      </c>
      <c r="X40" s="5">
        <v>30285</v>
      </c>
      <c r="Y40" s="5">
        <v>5505</v>
      </c>
      <c r="Z40" s="5">
        <v>11760</v>
      </c>
      <c r="AA40" s="5">
        <v>24880</v>
      </c>
      <c r="AB40" s="5">
        <v>10787</v>
      </c>
      <c r="AC40" s="5">
        <v>22266</v>
      </c>
      <c r="AD40" s="5">
        <v>1974</v>
      </c>
      <c r="AE40" s="5">
        <v>18305</v>
      </c>
      <c r="AF40" s="5">
        <v>14360</v>
      </c>
    </row>
    <row r="41" spans="1:45" x14ac:dyDescent="0.3">
      <c r="A41" s="6" t="s">
        <v>31</v>
      </c>
      <c r="B41" s="5">
        <v>12050</v>
      </c>
      <c r="C41" s="5">
        <v>19808</v>
      </c>
      <c r="D41" s="5">
        <v>19712</v>
      </c>
      <c r="E41" s="5">
        <v>15022</v>
      </c>
      <c r="F41" s="5">
        <v>28500</v>
      </c>
      <c r="G41" s="5">
        <v>21645</v>
      </c>
      <c r="H41" s="5">
        <v>7154</v>
      </c>
      <c r="I41" s="5">
        <v>22239</v>
      </c>
      <c r="J41" s="5">
        <v>15048</v>
      </c>
      <c r="K41" s="5">
        <v>3776</v>
      </c>
      <c r="L41" s="5">
        <v>35915</v>
      </c>
      <c r="M41" s="5">
        <v>17888</v>
      </c>
      <c r="N41" s="5">
        <v>28256</v>
      </c>
      <c r="S41" s="6" t="s">
        <v>52</v>
      </c>
      <c r="T41" s="5">
        <v>28639</v>
      </c>
      <c r="U41" s="5">
        <v>28510</v>
      </c>
      <c r="V41" s="5">
        <v>17145</v>
      </c>
      <c r="W41" s="5">
        <v>11336</v>
      </c>
      <c r="X41" s="5">
        <v>16805</v>
      </c>
      <c r="Y41" s="5">
        <v>13690</v>
      </c>
      <c r="Z41" s="5">
        <v>17166</v>
      </c>
      <c r="AA41" s="5">
        <v>27808</v>
      </c>
      <c r="AB41" s="5">
        <v>18324</v>
      </c>
      <c r="AC41" s="5">
        <v>31648</v>
      </c>
      <c r="AD41" s="5">
        <v>5898</v>
      </c>
      <c r="AE41" s="5">
        <v>45972</v>
      </c>
      <c r="AF41" s="5">
        <v>15327</v>
      </c>
    </row>
    <row r="42" spans="1:45" x14ac:dyDescent="0.3">
      <c r="A42" s="6" t="s">
        <v>26</v>
      </c>
      <c r="B42" s="5">
        <v>46200</v>
      </c>
      <c r="C42" s="5">
        <v>13770</v>
      </c>
      <c r="D42" s="5">
        <v>16317</v>
      </c>
      <c r="E42" s="5">
        <v>17272</v>
      </c>
      <c r="F42" s="5">
        <v>1365</v>
      </c>
      <c r="G42" s="5">
        <v>24723</v>
      </c>
      <c r="H42" s="5">
        <v>48297</v>
      </c>
      <c r="I42" s="5">
        <v>33390</v>
      </c>
      <c r="J42" s="5">
        <v>17402</v>
      </c>
      <c r="K42" s="5">
        <v>25704</v>
      </c>
      <c r="L42" s="5">
        <v>31908</v>
      </c>
      <c r="M42" s="5">
        <v>37752</v>
      </c>
      <c r="N42" s="5">
        <v>26180</v>
      </c>
      <c r="S42" s="6" t="s">
        <v>16</v>
      </c>
      <c r="T42" s="5">
        <v>15768</v>
      </c>
      <c r="U42" s="5">
        <v>20070</v>
      </c>
      <c r="V42" s="5">
        <v>25353</v>
      </c>
      <c r="W42" s="5">
        <v>13592</v>
      </c>
      <c r="X42" s="5">
        <v>24003</v>
      </c>
      <c r="Y42" s="5">
        <v>31221</v>
      </c>
      <c r="Z42" s="5">
        <v>40890</v>
      </c>
      <c r="AA42" s="5">
        <v>37908</v>
      </c>
      <c r="AB42" s="5">
        <v>30040</v>
      </c>
      <c r="AC42" s="5">
        <v>22560</v>
      </c>
      <c r="AD42" s="5">
        <v>16079</v>
      </c>
      <c r="AE42" s="5">
        <v>26832</v>
      </c>
      <c r="AF42" s="5">
        <v>15435</v>
      </c>
    </row>
    <row r="43" spans="1:45" x14ac:dyDescent="0.3">
      <c r="A43" s="6" t="s">
        <v>37</v>
      </c>
      <c r="B43" s="5">
        <v>9079</v>
      </c>
      <c r="C43" s="5">
        <v>18117</v>
      </c>
      <c r="D43" s="5">
        <v>54558</v>
      </c>
      <c r="E43" s="5">
        <v>16270</v>
      </c>
      <c r="F43" s="5">
        <v>6780</v>
      </c>
      <c r="G43" s="5">
        <v>13825</v>
      </c>
      <c r="H43" s="5">
        <v>41418</v>
      </c>
      <c r="I43" s="5">
        <v>23301</v>
      </c>
      <c r="J43" s="5">
        <v>10885</v>
      </c>
      <c r="K43" s="5">
        <v>36216</v>
      </c>
      <c r="L43" s="5">
        <v>10431</v>
      </c>
      <c r="M43" s="5">
        <v>32481</v>
      </c>
      <c r="N43" s="5">
        <v>26019</v>
      </c>
      <c r="S43" s="6" t="s">
        <v>23</v>
      </c>
      <c r="T43" s="5">
        <v>13944</v>
      </c>
      <c r="U43" s="5">
        <v>23391</v>
      </c>
      <c r="V43" s="5">
        <v>51758</v>
      </c>
      <c r="W43" s="5">
        <v>27315</v>
      </c>
      <c r="X43" s="5">
        <v>24856</v>
      </c>
      <c r="Y43" s="5">
        <v>26620</v>
      </c>
      <c r="Z43" s="5">
        <v>40997</v>
      </c>
      <c r="AA43" s="5">
        <v>8760</v>
      </c>
      <c r="AB43" s="5">
        <v>38040</v>
      </c>
      <c r="AC43" s="5">
        <v>5991</v>
      </c>
      <c r="AD43" s="5">
        <v>24130</v>
      </c>
      <c r="AE43" s="5">
        <v>10824</v>
      </c>
      <c r="AF43" s="5">
        <v>18350</v>
      </c>
    </row>
    <row r="44" spans="1:45" x14ac:dyDescent="0.3">
      <c r="A44" s="6" t="s">
        <v>19</v>
      </c>
      <c r="B44" s="5">
        <v>29549</v>
      </c>
      <c r="C44" s="5">
        <v>20943</v>
      </c>
      <c r="D44" s="5">
        <v>36540</v>
      </c>
      <c r="E44" s="5">
        <v>38955</v>
      </c>
      <c r="F44" s="5">
        <v>22640</v>
      </c>
      <c r="G44" s="5">
        <v>23022</v>
      </c>
      <c r="H44" s="5">
        <v>12450</v>
      </c>
      <c r="I44" s="5">
        <v>18844</v>
      </c>
      <c r="J44" s="5">
        <v>23947</v>
      </c>
      <c r="K44" s="5">
        <v>7997</v>
      </c>
      <c r="L44" s="5">
        <v>40419</v>
      </c>
      <c r="M44" s="5">
        <v>23976</v>
      </c>
      <c r="N44" s="5">
        <v>23535</v>
      </c>
      <c r="S44" s="6" t="s">
        <v>25</v>
      </c>
      <c r="T44" s="5">
        <v>8588</v>
      </c>
      <c r="U44" s="5">
        <v>17871</v>
      </c>
      <c r="V44" s="5">
        <v>22302</v>
      </c>
      <c r="W44" s="5">
        <v>18530</v>
      </c>
      <c r="X44" s="5">
        <v>13308</v>
      </c>
      <c r="Y44" s="5">
        <v>22368</v>
      </c>
      <c r="Z44" s="5">
        <v>39780</v>
      </c>
      <c r="AA44" s="5">
        <v>28704</v>
      </c>
      <c r="AB44" s="5">
        <v>26325</v>
      </c>
      <c r="AC44" s="5">
        <v>18930</v>
      </c>
      <c r="AD44" s="5">
        <v>20032</v>
      </c>
      <c r="AE44" s="5">
        <v>33638</v>
      </c>
      <c r="AF44" s="5">
        <v>20544</v>
      </c>
    </row>
    <row r="45" spans="1:45" x14ac:dyDescent="0.3">
      <c r="A45" s="6" t="s">
        <v>39</v>
      </c>
      <c r="B45" s="5">
        <v>28490</v>
      </c>
      <c r="C45" s="5">
        <v>8110</v>
      </c>
      <c r="D45" s="5">
        <v>17368</v>
      </c>
      <c r="E45" s="5">
        <v>22438</v>
      </c>
      <c r="F45" s="5">
        <v>26172</v>
      </c>
      <c r="G45" s="5">
        <v>20170</v>
      </c>
      <c r="H45" s="5">
        <v>20232</v>
      </c>
      <c r="I45" s="5">
        <v>13496</v>
      </c>
      <c r="J45" s="5">
        <v>18088</v>
      </c>
      <c r="K45" s="5">
        <v>36993</v>
      </c>
      <c r="L45" s="5">
        <v>31212</v>
      </c>
      <c r="M45" s="5">
        <v>15940</v>
      </c>
      <c r="N45" s="5">
        <v>23130</v>
      </c>
      <c r="S45" s="6" t="s">
        <v>18</v>
      </c>
      <c r="T45" s="5">
        <v>14697</v>
      </c>
      <c r="U45" s="5">
        <v>19062</v>
      </c>
      <c r="V45" s="5">
        <v>18750</v>
      </c>
      <c r="W45" s="5">
        <v>16190</v>
      </c>
      <c r="X45" s="5">
        <v>12678</v>
      </c>
      <c r="Y45" s="5">
        <v>26470</v>
      </c>
      <c r="Z45" s="5">
        <v>14634</v>
      </c>
      <c r="AA45" s="5">
        <v>18964</v>
      </c>
      <c r="AB45" s="5">
        <v>16785</v>
      </c>
      <c r="AC45" s="5">
        <v>15225</v>
      </c>
      <c r="AD45" s="5">
        <v>18410</v>
      </c>
      <c r="AE45" s="5">
        <v>38258</v>
      </c>
      <c r="AF45" s="5">
        <v>21528</v>
      </c>
    </row>
    <row r="46" spans="1:45" x14ac:dyDescent="0.3">
      <c r="A46" s="6" t="s">
        <v>18</v>
      </c>
      <c r="B46" s="5">
        <v>14697</v>
      </c>
      <c r="C46" s="5">
        <v>19062</v>
      </c>
      <c r="D46" s="5">
        <v>18750</v>
      </c>
      <c r="E46" s="5">
        <v>16190</v>
      </c>
      <c r="F46" s="5">
        <v>12678</v>
      </c>
      <c r="G46" s="5">
        <v>26470</v>
      </c>
      <c r="H46" s="5">
        <v>14634</v>
      </c>
      <c r="I46" s="5">
        <v>18964</v>
      </c>
      <c r="J46" s="5">
        <v>16785</v>
      </c>
      <c r="K46" s="5">
        <v>15225</v>
      </c>
      <c r="L46" s="5">
        <v>18410</v>
      </c>
      <c r="M46" s="5">
        <v>38258</v>
      </c>
      <c r="N46" s="5">
        <v>21528</v>
      </c>
      <c r="S46" s="6" t="s">
        <v>39</v>
      </c>
      <c r="T46" s="5">
        <v>28490</v>
      </c>
      <c r="U46" s="5">
        <v>8110</v>
      </c>
      <c r="V46" s="5">
        <v>17368</v>
      </c>
      <c r="W46" s="5">
        <v>22438</v>
      </c>
      <c r="X46" s="5">
        <v>26172</v>
      </c>
      <c r="Y46" s="5">
        <v>20170</v>
      </c>
      <c r="Z46" s="5">
        <v>20232</v>
      </c>
      <c r="AA46" s="5">
        <v>13496</v>
      </c>
      <c r="AB46" s="5">
        <v>18088</v>
      </c>
      <c r="AC46" s="5">
        <v>36993</v>
      </c>
      <c r="AD46" s="5">
        <v>31212</v>
      </c>
      <c r="AE46" s="5">
        <v>15940</v>
      </c>
      <c r="AF46" s="5">
        <v>23130</v>
      </c>
    </row>
    <row r="47" spans="1:45" x14ac:dyDescent="0.3">
      <c r="A47" s="6" t="s">
        <v>25</v>
      </c>
      <c r="B47" s="5">
        <v>8588</v>
      </c>
      <c r="C47" s="5">
        <v>17871</v>
      </c>
      <c r="D47" s="5">
        <v>22302</v>
      </c>
      <c r="E47" s="5">
        <v>18530</v>
      </c>
      <c r="F47" s="5">
        <v>13308</v>
      </c>
      <c r="G47" s="5">
        <v>22368</v>
      </c>
      <c r="H47" s="5">
        <v>39780</v>
      </c>
      <c r="I47" s="5">
        <v>28704</v>
      </c>
      <c r="J47" s="5">
        <v>26325</v>
      </c>
      <c r="K47" s="5">
        <v>18930</v>
      </c>
      <c r="L47" s="5">
        <v>20032</v>
      </c>
      <c r="M47" s="5">
        <v>33638</v>
      </c>
      <c r="N47" s="5">
        <v>20544</v>
      </c>
      <c r="S47" s="6" t="s">
        <v>19</v>
      </c>
      <c r="T47" s="5">
        <v>29549</v>
      </c>
      <c r="U47" s="5">
        <v>20943</v>
      </c>
      <c r="V47" s="5">
        <v>36540</v>
      </c>
      <c r="W47" s="5">
        <v>38955</v>
      </c>
      <c r="X47" s="5">
        <v>22640</v>
      </c>
      <c r="Y47" s="5">
        <v>23022</v>
      </c>
      <c r="Z47" s="5">
        <v>12450</v>
      </c>
      <c r="AA47" s="5">
        <v>18844</v>
      </c>
      <c r="AB47" s="5">
        <v>23947</v>
      </c>
      <c r="AC47" s="5">
        <v>7997</v>
      </c>
      <c r="AD47" s="5">
        <v>40419</v>
      </c>
      <c r="AE47" s="5">
        <v>23976</v>
      </c>
      <c r="AF47" s="5">
        <v>23535</v>
      </c>
    </row>
    <row r="48" spans="1:45" x14ac:dyDescent="0.3">
      <c r="A48" s="6" t="s">
        <v>23</v>
      </c>
      <c r="B48" s="5">
        <v>13944</v>
      </c>
      <c r="C48" s="5">
        <v>23391</v>
      </c>
      <c r="D48" s="5">
        <v>51758</v>
      </c>
      <c r="E48" s="5">
        <v>27315</v>
      </c>
      <c r="F48" s="5">
        <v>24856</v>
      </c>
      <c r="G48" s="5">
        <v>26620</v>
      </c>
      <c r="H48" s="5">
        <v>40997</v>
      </c>
      <c r="I48" s="5">
        <v>8760</v>
      </c>
      <c r="J48" s="5">
        <v>38040</v>
      </c>
      <c r="K48" s="5">
        <v>5991</v>
      </c>
      <c r="L48" s="5">
        <v>24130</v>
      </c>
      <c r="M48" s="5">
        <v>10824</v>
      </c>
      <c r="N48" s="5">
        <v>18350</v>
      </c>
      <c r="S48" s="6" t="s">
        <v>37</v>
      </c>
      <c r="T48" s="5">
        <v>9079</v>
      </c>
      <c r="U48" s="5">
        <v>18117</v>
      </c>
      <c r="V48" s="5">
        <v>54558</v>
      </c>
      <c r="W48" s="5">
        <v>16270</v>
      </c>
      <c r="X48" s="5">
        <v>6780</v>
      </c>
      <c r="Y48" s="5">
        <v>13825</v>
      </c>
      <c r="Z48" s="5">
        <v>41418</v>
      </c>
      <c r="AA48" s="5">
        <v>23301</v>
      </c>
      <c r="AB48" s="5">
        <v>10885</v>
      </c>
      <c r="AC48" s="5">
        <v>36216</v>
      </c>
      <c r="AD48" s="5">
        <v>10431</v>
      </c>
      <c r="AE48" s="5">
        <v>32481</v>
      </c>
      <c r="AF48" s="5">
        <v>26019</v>
      </c>
    </row>
    <row r="49" spans="1:32" x14ac:dyDescent="0.3">
      <c r="A49" s="6" t="s">
        <v>16</v>
      </c>
      <c r="B49" s="5">
        <v>15768</v>
      </c>
      <c r="C49" s="5">
        <v>20070</v>
      </c>
      <c r="D49" s="5">
        <v>25353</v>
      </c>
      <c r="E49" s="5">
        <v>13592</v>
      </c>
      <c r="F49" s="5">
        <v>24003</v>
      </c>
      <c r="G49" s="5">
        <v>31221</v>
      </c>
      <c r="H49" s="5">
        <v>40890</v>
      </c>
      <c r="I49" s="5">
        <v>37908</v>
      </c>
      <c r="J49" s="5">
        <v>30040</v>
      </c>
      <c r="K49" s="5">
        <v>22560</v>
      </c>
      <c r="L49" s="5">
        <v>16079</v>
      </c>
      <c r="M49" s="5">
        <v>26832</v>
      </c>
      <c r="N49" s="5">
        <v>15435</v>
      </c>
      <c r="S49" s="6" t="s">
        <v>26</v>
      </c>
      <c r="T49" s="5">
        <v>46200</v>
      </c>
      <c r="U49" s="5">
        <v>13770</v>
      </c>
      <c r="V49" s="5">
        <v>16317</v>
      </c>
      <c r="W49" s="5">
        <v>17272</v>
      </c>
      <c r="X49" s="5">
        <v>1365</v>
      </c>
      <c r="Y49" s="5">
        <v>24723</v>
      </c>
      <c r="Z49" s="5">
        <v>48297</v>
      </c>
      <c r="AA49" s="5">
        <v>33390</v>
      </c>
      <c r="AB49" s="5">
        <v>17402</v>
      </c>
      <c r="AC49" s="5">
        <v>25704</v>
      </c>
      <c r="AD49" s="5">
        <v>31908</v>
      </c>
      <c r="AE49" s="5">
        <v>37752</v>
      </c>
      <c r="AF49" s="5">
        <v>26180</v>
      </c>
    </row>
    <row r="50" spans="1:32" x14ac:dyDescent="0.3">
      <c r="A50" s="6" t="s">
        <v>52</v>
      </c>
      <c r="B50" s="5">
        <v>28639</v>
      </c>
      <c r="C50" s="5">
        <v>28510</v>
      </c>
      <c r="D50" s="5">
        <v>17145</v>
      </c>
      <c r="E50" s="5">
        <v>11336</v>
      </c>
      <c r="F50" s="5">
        <v>16805</v>
      </c>
      <c r="G50" s="5">
        <v>13690</v>
      </c>
      <c r="H50" s="5">
        <v>17166</v>
      </c>
      <c r="I50" s="5">
        <v>27808</v>
      </c>
      <c r="J50" s="5">
        <v>18324</v>
      </c>
      <c r="K50" s="5">
        <v>31648</v>
      </c>
      <c r="L50" s="5">
        <v>5898</v>
      </c>
      <c r="M50" s="5">
        <v>45972</v>
      </c>
      <c r="N50" s="5">
        <v>15327</v>
      </c>
      <c r="S50" s="6" t="s">
        <v>31</v>
      </c>
      <c r="T50" s="5">
        <v>12050</v>
      </c>
      <c r="U50" s="5">
        <v>19808</v>
      </c>
      <c r="V50" s="5">
        <v>19712</v>
      </c>
      <c r="W50" s="5">
        <v>15022</v>
      </c>
      <c r="X50" s="5">
        <v>28500</v>
      </c>
      <c r="Y50" s="5">
        <v>21645</v>
      </c>
      <c r="Z50" s="5">
        <v>7154</v>
      </c>
      <c r="AA50" s="5">
        <v>22239</v>
      </c>
      <c r="AB50" s="5">
        <v>15048</v>
      </c>
      <c r="AC50" s="5">
        <v>3776</v>
      </c>
      <c r="AD50" s="5">
        <v>35915</v>
      </c>
      <c r="AE50" s="5">
        <v>17888</v>
      </c>
      <c r="AF50" s="5">
        <v>28256</v>
      </c>
    </row>
    <row r="51" spans="1:32" x14ac:dyDescent="0.3">
      <c r="A51" s="6" t="s">
        <v>22</v>
      </c>
      <c r="B51" s="5">
        <v>26840</v>
      </c>
      <c r="C51" s="5">
        <v>29055</v>
      </c>
      <c r="D51" s="5">
        <v>32130</v>
      </c>
      <c r="E51" s="5">
        <v>17336</v>
      </c>
      <c r="F51" s="5">
        <v>30285</v>
      </c>
      <c r="G51" s="5">
        <v>5505</v>
      </c>
      <c r="H51" s="5">
        <v>11760</v>
      </c>
      <c r="I51" s="5">
        <v>24880</v>
      </c>
      <c r="J51" s="5">
        <v>10787</v>
      </c>
      <c r="K51" s="5">
        <v>22266</v>
      </c>
      <c r="L51" s="5">
        <v>1974</v>
      </c>
      <c r="M51" s="5">
        <v>18305</v>
      </c>
      <c r="N51" s="5">
        <v>14360</v>
      </c>
      <c r="S51" s="6" t="s">
        <v>50</v>
      </c>
      <c r="T51" s="5">
        <v>14938</v>
      </c>
      <c r="U51" s="5">
        <v>19080</v>
      </c>
      <c r="V51" s="5">
        <v>19485</v>
      </c>
      <c r="W51" s="5">
        <v>31889</v>
      </c>
      <c r="X51" s="5">
        <v>34056</v>
      </c>
      <c r="Y51" s="5">
        <v>41712</v>
      </c>
      <c r="Z51" s="5">
        <v>29419</v>
      </c>
      <c r="AA51" s="5">
        <v>25168</v>
      </c>
      <c r="AB51" s="5">
        <v>12623</v>
      </c>
      <c r="AC51" s="5">
        <v>10830</v>
      </c>
      <c r="AD51" s="5">
        <v>30321</v>
      </c>
      <c r="AE51" s="5">
        <v>29440</v>
      </c>
      <c r="AF51" s="5">
        <v>28460</v>
      </c>
    </row>
    <row r="52" spans="1:32" x14ac:dyDescent="0.3">
      <c r="A52" s="6" t="s">
        <v>11</v>
      </c>
      <c r="B52" s="5">
        <v>29208</v>
      </c>
      <c r="C52" s="5">
        <v>19272</v>
      </c>
      <c r="D52" s="5">
        <v>17816</v>
      </c>
      <c r="E52" s="5">
        <v>35224</v>
      </c>
      <c r="F52" s="5">
        <v>41865</v>
      </c>
      <c r="G52" s="5">
        <v>29670</v>
      </c>
      <c r="H52" s="5">
        <v>24705</v>
      </c>
      <c r="I52" s="5">
        <v>24200</v>
      </c>
      <c r="J52" s="5">
        <v>52054</v>
      </c>
      <c r="K52" s="5">
        <v>32662</v>
      </c>
      <c r="L52" s="5">
        <v>14301</v>
      </c>
      <c r="M52" s="5">
        <v>34032</v>
      </c>
      <c r="N52" s="5">
        <v>13904</v>
      </c>
      <c r="S52" s="6" t="s">
        <v>47</v>
      </c>
      <c r="T52" s="5">
        <v>24510</v>
      </c>
      <c r="U52" s="5">
        <v>25074</v>
      </c>
      <c r="V52" s="5">
        <v>22092</v>
      </c>
      <c r="W52" s="5">
        <v>32406</v>
      </c>
      <c r="X52" s="5">
        <v>23100</v>
      </c>
      <c r="Y52" s="5">
        <v>21870</v>
      </c>
      <c r="Z52" s="5">
        <v>35728</v>
      </c>
      <c r="AA52" s="5">
        <v>48815</v>
      </c>
      <c r="AB52" s="5">
        <v>48042</v>
      </c>
      <c r="AC52" s="5">
        <v>27639</v>
      </c>
      <c r="AD52" s="5">
        <v>3640</v>
      </c>
      <c r="AE52" s="5">
        <v>31867</v>
      </c>
      <c r="AF52" s="5">
        <v>28980</v>
      </c>
    </row>
    <row r="53" spans="1:32" x14ac:dyDescent="0.3">
      <c r="A53" s="6" t="s">
        <v>33</v>
      </c>
      <c r="B53" s="5">
        <v>33564</v>
      </c>
      <c r="C53" s="5">
        <v>21069</v>
      </c>
      <c r="D53" s="5">
        <v>43200</v>
      </c>
      <c r="E53" s="5">
        <v>19896</v>
      </c>
      <c r="F53" s="5">
        <v>9450</v>
      </c>
      <c r="G53" s="5">
        <v>16362</v>
      </c>
      <c r="H53" s="5">
        <v>17500</v>
      </c>
      <c r="I53" s="5">
        <v>31392</v>
      </c>
      <c r="J53" s="5">
        <v>12528</v>
      </c>
      <c r="K53" s="5">
        <v>23544</v>
      </c>
      <c r="L53" s="5">
        <v>43582</v>
      </c>
      <c r="M53" s="5">
        <v>25578</v>
      </c>
      <c r="N53" s="5">
        <v>11158</v>
      </c>
      <c r="S53" s="6" t="s">
        <v>45</v>
      </c>
      <c r="T53" s="5">
        <v>27549</v>
      </c>
      <c r="U53" s="5">
        <v>17800</v>
      </c>
      <c r="V53" s="5">
        <v>13475</v>
      </c>
      <c r="W53" s="5">
        <v>12077</v>
      </c>
      <c r="X53" s="5">
        <v>13688</v>
      </c>
      <c r="Y53" s="5">
        <v>22215</v>
      </c>
      <c r="Z53" s="5">
        <v>28658</v>
      </c>
      <c r="AA53" s="5">
        <v>14130</v>
      </c>
      <c r="AB53" s="5">
        <v>11610</v>
      </c>
      <c r="AC53" s="5">
        <v>50622</v>
      </c>
      <c r="AD53" s="5">
        <v>9012</v>
      </c>
      <c r="AE53" s="5">
        <v>15990</v>
      </c>
      <c r="AF53" s="5">
        <v>31131</v>
      </c>
    </row>
    <row r="54" spans="1:32" x14ac:dyDescent="0.3">
      <c r="A54" s="6" t="s">
        <v>29</v>
      </c>
      <c r="B54" s="5">
        <v>16775</v>
      </c>
      <c r="C54" s="5">
        <v>23040</v>
      </c>
      <c r="D54" s="5">
        <v>42126</v>
      </c>
      <c r="E54" s="5">
        <v>20209</v>
      </c>
      <c r="F54" s="5">
        <v>14540</v>
      </c>
      <c r="G54" s="5">
        <v>16159</v>
      </c>
      <c r="H54" s="5">
        <v>15544</v>
      </c>
      <c r="I54" s="5">
        <v>18662</v>
      </c>
      <c r="J54" s="5">
        <v>24399</v>
      </c>
      <c r="K54" s="5">
        <v>9546</v>
      </c>
      <c r="L54" s="5">
        <v>26500</v>
      </c>
      <c r="M54" s="5">
        <v>23114</v>
      </c>
      <c r="N54" s="5">
        <v>11072</v>
      </c>
      <c r="S54" s="6" t="s">
        <v>40</v>
      </c>
      <c r="T54" s="5">
        <v>22624</v>
      </c>
      <c r="U54" s="5">
        <v>20907</v>
      </c>
      <c r="V54" s="5">
        <v>7128</v>
      </c>
      <c r="W54" s="5">
        <v>25080</v>
      </c>
      <c r="X54" s="5">
        <v>24475</v>
      </c>
      <c r="Y54" s="5">
        <v>25531</v>
      </c>
      <c r="Z54" s="5">
        <v>19017</v>
      </c>
      <c r="AA54" s="5">
        <v>21861</v>
      </c>
      <c r="AB54" s="5">
        <v>44868</v>
      </c>
      <c r="AC54" s="5">
        <v>47805</v>
      </c>
      <c r="AD54" s="5">
        <v>3157</v>
      </c>
      <c r="AE54" s="5">
        <v>18102</v>
      </c>
      <c r="AF54" s="5">
        <v>32800</v>
      </c>
    </row>
    <row r="55" spans="1:32" x14ac:dyDescent="0.3">
      <c r="A55" s="6" t="s">
        <v>12</v>
      </c>
      <c r="B55" s="5">
        <v>44616</v>
      </c>
      <c r="C55" s="5">
        <v>31860</v>
      </c>
      <c r="D55" s="5">
        <v>35160</v>
      </c>
      <c r="E55" s="5">
        <v>32364</v>
      </c>
      <c r="F55" s="5">
        <v>13560</v>
      </c>
      <c r="G55" s="5">
        <v>44863</v>
      </c>
      <c r="H55" s="5">
        <v>22509</v>
      </c>
      <c r="I55" s="5">
        <v>34573</v>
      </c>
      <c r="J55" s="5">
        <v>15376</v>
      </c>
      <c r="K55" s="5">
        <v>43806</v>
      </c>
      <c r="L55" s="5">
        <v>19248</v>
      </c>
      <c r="M55" s="5">
        <v>23730</v>
      </c>
      <c r="N55" s="5">
        <v>8628</v>
      </c>
      <c r="S55" s="6" t="s">
        <v>48</v>
      </c>
      <c r="T55" s="5">
        <v>25128</v>
      </c>
      <c r="U55" s="5">
        <v>18319</v>
      </c>
      <c r="V55" s="5">
        <v>23872</v>
      </c>
      <c r="W55" s="5">
        <v>38544</v>
      </c>
      <c r="X55" s="5">
        <v>21351</v>
      </c>
      <c r="Y55" s="5">
        <v>18018</v>
      </c>
      <c r="Z55" s="5">
        <v>20520</v>
      </c>
      <c r="AA55" s="5">
        <v>33375</v>
      </c>
      <c r="AB55" s="5">
        <v>6090</v>
      </c>
      <c r="AC55" s="5">
        <v>19314</v>
      </c>
      <c r="AD55" s="5">
        <v>10539</v>
      </c>
      <c r="AE55" s="5">
        <v>19719</v>
      </c>
      <c r="AF55" s="5">
        <v>35460</v>
      </c>
    </row>
    <row r="60" spans="1:32" x14ac:dyDescent="0.3">
      <c r="A60" t="s">
        <v>99</v>
      </c>
    </row>
    <row r="61" spans="1:32" x14ac:dyDescent="0.3">
      <c r="D61" t="s">
        <v>75</v>
      </c>
    </row>
    <row r="62" spans="1:32" x14ac:dyDescent="0.3">
      <c r="A62" s="4" t="s">
        <v>71</v>
      </c>
      <c r="C62" t="s">
        <v>100</v>
      </c>
      <c r="D62" s="1">
        <f>B4</f>
        <v>42948</v>
      </c>
      <c r="E62" s="1">
        <f t="shared" ref="E62:J62" si="15">C4</f>
        <v>42979</v>
      </c>
      <c r="F62" s="1">
        <f t="shared" si="15"/>
        <v>43009</v>
      </c>
      <c r="G62" s="1">
        <f t="shared" si="15"/>
        <v>43040</v>
      </c>
      <c r="H62" s="1">
        <f t="shared" si="15"/>
        <v>43070</v>
      </c>
      <c r="I62" s="1">
        <f t="shared" si="15"/>
        <v>43101</v>
      </c>
      <c r="J62" s="1">
        <f t="shared" si="15"/>
        <v>43132</v>
      </c>
      <c r="K62" s="1">
        <f>I4</f>
        <v>43160</v>
      </c>
      <c r="L62" s="1">
        <f t="shared" ref="L62" si="16">J4</f>
        <v>43191</v>
      </c>
      <c r="M62" s="1">
        <f t="shared" ref="M62" si="17">K4</f>
        <v>43221</v>
      </c>
      <c r="N62" s="1">
        <f>L4</f>
        <v>43252</v>
      </c>
      <c r="O62" s="1">
        <f t="shared" ref="O62" si="18">M4</f>
        <v>43282</v>
      </c>
      <c r="P62" s="1">
        <f t="shared" ref="P62" si="19">N4</f>
        <v>43313</v>
      </c>
      <c r="Q62" s="1">
        <f>EDATE(P62,1)</f>
        <v>43344</v>
      </c>
      <c r="R62" s="1">
        <f t="shared" ref="R62:S62" si="20">EDATE(Q62,1)</f>
        <v>43374</v>
      </c>
      <c r="S62" s="1">
        <f t="shared" si="20"/>
        <v>43405</v>
      </c>
      <c r="T62" s="1">
        <f>EDATE(S62,1)</f>
        <v>43435</v>
      </c>
    </row>
    <row r="63" spans="1:32" x14ac:dyDescent="0.3">
      <c r="A63" s="6" t="s">
        <v>5</v>
      </c>
      <c r="B63">
        <f>MATCH(C63,$A$13:$A$19,0)</f>
        <v>4</v>
      </c>
      <c r="C63" t="str">
        <f>A63</f>
        <v>Customers</v>
      </c>
      <c r="D63">
        <f>INDEX(B$13:B$19,$B$63)</f>
        <v>5859</v>
      </c>
      <c r="E63">
        <f t="shared" ref="E63:P67" si="21">INDEX(C$13:C$19,$B$63)</f>
        <v>6434</v>
      </c>
      <c r="F63">
        <f t="shared" si="21"/>
        <v>6162</v>
      </c>
      <c r="G63">
        <f t="shared" si="21"/>
        <v>6569</v>
      </c>
      <c r="H63">
        <f t="shared" si="21"/>
        <v>5853</v>
      </c>
      <c r="I63">
        <f t="shared" si="21"/>
        <v>6459</v>
      </c>
      <c r="J63">
        <f t="shared" si="21"/>
        <v>6406</v>
      </c>
      <c r="K63">
        <f t="shared" si="21"/>
        <v>5297</v>
      </c>
      <c r="L63">
        <f t="shared" si="21"/>
        <v>5872</v>
      </c>
      <c r="M63">
        <f t="shared" si="21"/>
        <v>6158</v>
      </c>
      <c r="N63">
        <f t="shared" si="21"/>
        <v>5745</v>
      </c>
      <c r="O63">
        <f t="shared" si="21"/>
        <v>6289</v>
      </c>
      <c r="P63">
        <f t="shared" si="21"/>
        <v>5161</v>
      </c>
    </row>
    <row r="64" spans="1:32" x14ac:dyDescent="0.3">
      <c r="A64" s="6" t="s">
        <v>72</v>
      </c>
      <c r="C64" t="s">
        <v>99</v>
      </c>
      <c r="P64">
        <f>P63</f>
        <v>5161</v>
      </c>
      <c r="Q64">
        <f>_xlfn.FORECAST.ETS(Q$62,$D$63:$P$63,$D$62:$P$62)</f>
        <v>5440.9834061462088</v>
      </c>
      <c r="R64">
        <f>_xlfn.FORECAST.ETS(R$62,$D$63:$P$63,$D$62:$P$62)</f>
        <v>5661.9100383313016</v>
      </c>
      <c r="S64">
        <f t="shared" ref="S64:T64" si="22">_xlfn.FORECAST.ETS(S$62,$D$63:$P$63,$D$62:$P$62)</f>
        <v>5549.157978396117</v>
      </c>
      <c r="T64">
        <f t="shared" si="22"/>
        <v>5290.0604437219463</v>
      </c>
    </row>
    <row r="65" spans="3:20" x14ac:dyDescent="0.3">
      <c r="C65" t="s">
        <v>101</v>
      </c>
      <c r="P65">
        <f t="shared" ref="P65:P66" si="23">P64</f>
        <v>5161</v>
      </c>
      <c r="Q65" s="5">
        <f>Q$64-_xlfn.FORECAST.ETS.CONFINT(Q$62,$D$63:$P$63,$D$62:$P$62)</f>
        <v>4576.520998150806</v>
      </c>
      <c r="R65" s="5">
        <f t="shared" ref="R65:T65" si="24">R$64-_xlfn.FORECAST.ETS.CONFINT(R$62,$D$63:$P$63,$D$62:$P$62)</f>
        <v>4770.4216801906068</v>
      </c>
      <c r="S65" s="5">
        <f t="shared" si="24"/>
        <v>4631.2336271191361</v>
      </c>
      <c r="T65" s="5">
        <f t="shared" si="24"/>
        <v>4346.0382042524216</v>
      </c>
    </row>
    <row r="66" spans="3:20" x14ac:dyDescent="0.3">
      <c r="C66" t="s">
        <v>102</v>
      </c>
      <c r="P66">
        <f t="shared" si="23"/>
        <v>5161</v>
      </c>
      <c r="Q66" s="5">
        <f>Q$64+_xlfn.FORECAST.ETS.CONFINT(Q$62,$D$63:$P$63,$D$62:$P$62)</f>
        <v>6305.4458141416117</v>
      </c>
      <c r="R66" s="5">
        <f t="shared" ref="R66:T66" si="25">R$64+_xlfn.FORECAST.ETS.CONFINT(R$62,$D$63:$P$63,$D$62:$P$62)</f>
        <v>6553.3983964719964</v>
      </c>
      <c r="S66" s="5">
        <f t="shared" si="25"/>
        <v>6467.0823296730978</v>
      </c>
      <c r="T66" s="5">
        <f t="shared" si="25"/>
        <v>6234.082683191471</v>
      </c>
    </row>
    <row r="67" spans="3:20" x14ac:dyDescent="0.3">
      <c r="C67" t="s">
        <v>103</v>
      </c>
      <c r="D67" t="str">
        <f>IF(T64&gt;P64,"up","down")</f>
        <v>up</v>
      </c>
    </row>
    <row r="68" spans="3:20" x14ac:dyDescent="0.3">
      <c r="C68" t="s">
        <v>104</v>
      </c>
      <c r="D68" t="str">
        <f>"Expect "&amp;LOWER(C63)&amp;" to "&amp;IF(T64&gt;P64,"increase", "decrease")&amp;TEXT(ABS(T64/P64-1)," 0%")&amp;" by "&amp;TEXT(T62,"mmmm, yyyy")</f>
        <v>Expect customers to increase 3% by December, 2018</v>
      </c>
    </row>
    <row r="69" spans="3:20" x14ac:dyDescent="0.3">
      <c r="C69" t="s">
        <v>105</v>
      </c>
      <c r="D69" t="str">
        <f>VLOOKUP(selected.measure,measure.options[],2,FALSE)</f>
        <v>number</v>
      </c>
    </row>
  </sheetData>
  <pageMargins left="0.7" right="0.7" top="0.75" bottom="0.75" header="0.3" footer="0.3"/>
  <drawing r:id="rId5"/>
  <extLst>
    <ext xmlns:x14="http://schemas.microsoft.com/office/spreadsheetml/2009/9/main" uri="{78C0D931-6437-407d-A8EE-F0AAD7539E65}">
      <x14:conditionalFormattings>
        <x14:conditionalFormatting xmlns:xm="http://schemas.microsoft.com/office/excel/2006/main">
          <x14:cfRule type="iconSet" priority="2" id="{64FCE388-84FE-4818-BC6C-63C327B782B1}">
            <x14:iconSet iconSet="3Triangles" showValue="0">
              <x14:cfvo type="percent">
                <xm:f>0</xm:f>
              </x14:cfvo>
              <x14:cfvo type="num">
                <xm:f>0</xm:f>
              </x14:cfvo>
              <x14:cfvo type="num" gte="0">
                <xm:f>0</xm:f>
              </x14:cfvo>
            </x14:iconSet>
          </x14:cfRule>
          <xm:sqref>L23:L29</xm:sqref>
        </x14:conditionalFormatting>
        <x14:conditionalFormatting xmlns:xm="http://schemas.microsoft.com/office/excel/2006/main">
          <x14:cfRule type="iconSet" priority="1" id="{F2BA0CC3-8ED6-4FB9-A70B-8363D81F5513}">
            <x14:iconSet showValue="0" custom="1">
              <x14:cfvo type="percent">
                <xm:f>0</xm:f>
              </x14:cfvo>
              <x14:cfvo type="num">
                <xm:f>0</xm:f>
              </x14:cfvo>
              <x14:cfvo type="num" gte="0">
                <xm:f>0</xm:f>
              </x14:cfvo>
              <x14:cfIcon iconSet="3TrafficLights1" iconId="2"/>
              <x14:cfIcon iconSet="3TrafficLights1" iconId="1"/>
              <x14:cfIcon iconSet="3TrafficLights1" iconId="0"/>
            </x14:iconSet>
          </x14:cfRule>
          <xm:sqref>L27</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401"/>
  <sheetViews>
    <sheetView topLeftCell="A2" workbookViewId="0">
      <selection activeCell="A2" sqref="A2:J401"/>
    </sheetView>
  </sheetViews>
  <sheetFormatPr defaultRowHeight="14.4" x14ac:dyDescent="0.3"/>
  <cols>
    <col min="1" max="1" width="18.21875" bestFit="1" customWidth="1"/>
    <col min="2" max="2" width="9" bestFit="1" customWidth="1"/>
    <col min="3" max="3" width="8.77734375" bestFit="1" customWidth="1"/>
    <col min="4" max="4" width="7.5546875" bestFit="1" customWidth="1"/>
    <col min="5" max="5" width="7.44140625" bestFit="1" customWidth="1"/>
    <col min="7" max="7" width="10.88671875" bestFit="1" customWidth="1"/>
    <col min="9" max="9" width="13.77734375" bestFit="1" customWidth="1"/>
    <col min="14" max="14" width="18.21875" bestFit="1" customWidth="1"/>
    <col min="15" max="15" width="13.77734375" bestFit="1" customWidth="1"/>
    <col min="17" max="17" width="42.5546875" bestFit="1" customWidth="1"/>
  </cols>
  <sheetData>
    <row r="1" spans="1:17" x14ac:dyDescent="0.3">
      <c r="A1" t="s">
        <v>0</v>
      </c>
      <c r="B1" t="s">
        <v>1</v>
      </c>
      <c r="C1" t="s">
        <v>2</v>
      </c>
      <c r="D1" t="s">
        <v>3</v>
      </c>
      <c r="E1" t="s">
        <v>4</v>
      </c>
      <c r="F1" t="s">
        <v>5</v>
      </c>
      <c r="G1" t="s">
        <v>6</v>
      </c>
      <c r="H1" t="s">
        <v>7</v>
      </c>
      <c r="I1" t="s">
        <v>8</v>
      </c>
      <c r="J1" t="s">
        <v>9</v>
      </c>
      <c r="N1" t="s">
        <v>0</v>
      </c>
      <c r="O1" t="s">
        <v>8</v>
      </c>
      <c r="P1" t="s">
        <v>9</v>
      </c>
      <c r="Q1" t="s">
        <v>10</v>
      </c>
    </row>
    <row r="2" spans="1:17" x14ac:dyDescent="0.3">
      <c r="A2" t="s">
        <v>11</v>
      </c>
      <c r="B2" s="1">
        <v>42736</v>
      </c>
      <c r="C2">
        <v>560</v>
      </c>
      <c r="D2">
        <v>4508</v>
      </c>
      <c r="E2">
        <v>54096</v>
      </c>
      <c r="F2">
        <v>388</v>
      </c>
      <c r="G2">
        <v>21239</v>
      </c>
      <c r="H2" t="str">
        <f>IFERROR(VLOOKUP(Sales[[#This Row],[Month]],month.mapping[],2,FALSE), "Older")</f>
        <v>Older</v>
      </c>
      <c r="I2" t="str">
        <f>VLOOKUP(Sales[[#This Row],[Sales Person]],People[],2,FALSE)</f>
        <v>Van Tuxwell</v>
      </c>
      <c r="J2" t="str">
        <f>VLOOKUP(Sales[[#This Row],[Sales Person]],People[],3,FALSE)</f>
        <v>Seattle</v>
      </c>
      <c r="N2" t="s">
        <v>12</v>
      </c>
      <c r="O2" t="s">
        <v>13</v>
      </c>
      <c r="P2" t="s">
        <v>14</v>
      </c>
      <c r="Q2" t="s">
        <v>15</v>
      </c>
    </row>
    <row r="3" spans="1:17" x14ac:dyDescent="0.3">
      <c r="A3" t="s">
        <v>16</v>
      </c>
      <c r="B3" s="1">
        <v>42736</v>
      </c>
      <c r="C3">
        <v>596</v>
      </c>
      <c r="D3">
        <v>2651</v>
      </c>
      <c r="E3">
        <v>23859</v>
      </c>
      <c r="F3">
        <v>427</v>
      </c>
      <c r="G3">
        <v>13067</v>
      </c>
      <c r="H3" t="str">
        <f>IFERROR(VLOOKUP(Sales[[#This Row],[Month]],month.mapping[],2,FALSE), "Older")</f>
        <v>Older</v>
      </c>
      <c r="I3" t="str">
        <f>VLOOKUP(Sales[[#This Row],[Sales Person]],People[],2,FALSE)</f>
        <v>Van Tuxwell</v>
      </c>
      <c r="J3" t="str">
        <f>VLOOKUP(Sales[[#This Row],[Sales Person]],People[],3,FALSE)</f>
        <v>Seattle</v>
      </c>
      <c r="N3" t="s">
        <v>11</v>
      </c>
      <c r="O3" t="s">
        <v>13</v>
      </c>
      <c r="P3" t="s">
        <v>14</v>
      </c>
      <c r="Q3" t="s">
        <v>17</v>
      </c>
    </row>
    <row r="4" spans="1:17" x14ac:dyDescent="0.3">
      <c r="A4" t="s">
        <v>18</v>
      </c>
      <c r="B4" s="1">
        <v>42736</v>
      </c>
      <c r="C4">
        <v>450</v>
      </c>
      <c r="D4">
        <v>4828</v>
      </c>
      <c r="E4">
        <v>48280</v>
      </c>
      <c r="F4">
        <v>258</v>
      </c>
      <c r="G4">
        <v>26067</v>
      </c>
      <c r="H4" t="str">
        <f>IFERROR(VLOOKUP(Sales[[#This Row],[Month]],month.mapping[],2,FALSE), "Older")</f>
        <v>Older</v>
      </c>
      <c r="I4" t="str">
        <f>VLOOKUP(Sales[[#This Row],[Sales Person]],People[],2,FALSE)</f>
        <v>Mallorie Waber</v>
      </c>
      <c r="J4" t="str">
        <f>VLOOKUP(Sales[[#This Row],[Sales Person]],People[],3,FALSE)</f>
        <v>Seattle</v>
      </c>
      <c r="N4" t="s">
        <v>19</v>
      </c>
      <c r="O4" t="s">
        <v>20</v>
      </c>
      <c r="P4" t="s">
        <v>14</v>
      </c>
      <c r="Q4" t="s">
        <v>21</v>
      </c>
    </row>
    <row r="5" spans="1:17" x14ac:dyDescent="0.3">
      <c r="A5" t="s">
        <v>22</v>
      </c>
      <c r="B5" s="1">
        <v>42736</v>
      </c>
      <c r="C5">
        <v>512</v>
      </c>
      <c r="D5">
        <v>1685</v>
      </c>
      <c r="E5">
        <v>15165</v>
      </c>
      <c r="F5">
        <v>224</v>
      </c>
      <c r="G5">
        <v>5830</v>
      </c>
      <c r="H5" t="str">
        <f>IFERROR(VLOOKUP(Sales[[#This Row],[Month]],month.mapping[],2,FALSE), "Older")</f>
        <v>Older</v>
      </c>
      <c r="I5" t="str">
        <f>VLOOKUP(Sales[[#This Row],[Sales Person]],People[],2,FALSE)</f>
        <v>Jehu Rudeforth</v>
      </c>
      <c r="J5" t="str">
        <f>VLOOKUP(Sales[[#This Row],[Sales Person]],People[],3,FALSE)</f>
        <v>Sydney</v>
      </c>
      <c r="N5" t="s">
        <v>23</v>
      </c>
      <c r="O5" t="s">
        <v>13</v>
      </c>
      <c r="P5" t="s">
        <v>14</v>
      </c>
      <c r="Q5" t="s">
        <v>24</v>
      </c>
    </row>
    <row r="6" spans="1:17" x14ac:dyDescent="0.3">
      <c r="A6" t="s">
        <v>25</v>
      </c>
      <c r="B6" s="1">
        <v>42736</v>
      </c>
      <c r="C6">
        <v>501</v>
      </c>
      <c r="D6">
        <v>1809</v>
      </c>
      <c r="E6">
        <v>16281</v>
      </c>
      <c r="F6">
        <v>264</v>
      </c>
      <c r="G6">
        <v>10615</v>
      </c>
      <c r="H6" t="str">
        <f>IFERROR(VLOOKUP(Sales[[#This Row],[Month]],month.mapping[],2,FALSE), "Older")</f>
        <v>Older</v>
      </c>
      <c r="I6" t="str">
        <f>VLOOKUP(Sales[[#This Row],[Sales Person]],People[],2,FALSE)</f>
        <v>Jehu Rudeforth</v>
      </c>
      <c r="J6" t="str">
        <f>VLOOKUP(Sales[[#This Row],[Sales Person]],People[],3,FALSE)</f>
        <v>Seattle</v>
      </c>
      <c r="N6" t="s">
        <v>26</v>
      </c>
      <c r="O6" t="s">
        <v>27</v>
      </c>
      <c r="P6" t="s">
        <v>14</v>
      </c>
      <c r="Q6" t="s">
        <v>28</v>
      </c>
    </row>
    <row r="7" spans="1:17" x14ac:dyDescent="0.3">
      <c r="A7" t="s">
        <v>29</v>
      </c>
      <c r="B7" s="1">
        <v>42736</v>
      </c>
      <c r="C7">
        <v>474</v>
      </c>
      <c r="D7">
        <v>1351</v>
      </c>
      <c r="E7">
        <v>16212</v>
      </c>
      <c r="F7">
        <v>389</v>
      </c>
      <c r="G7">
        <v>7135</v>
      </c>
      <c r="H7" t="str">
        <f>IFERROR(VLOOKUP(Sales[[#This Row],[Month]],month.mapping[],2,FALSE), "Older")</f>
        <v>Older</v>
      </c>
      <c r="I7" t="str">
        <f>VLOOKUP(Sales[[#This Row],[Sales Person]],People[],2,FALSE)</f>
        <v>Mallorie Waber</v>
      </c>
      <c r="J7" t="str">
        <f>VLOOKUP(Sales[[#This Row],[Sales Person]],People[],3,FALSE)</f>
        <v>Seattle</v>
      </c>
      <c r="N7" t="s">
        <v>29</v>
      </c>
      <c r="O7" t="s">
        <v>27</v>
      </c>
      <c r="P7" t="s">
        <v>14</v>
      </c>
      <c r="Q7" t="s">
        <v>30</v>
      </c>
    </row>
    <row r="8" spans="1:17" x14ac:dyDescent="0.3">
      <c r="A8" t="s">
        <v>31</v>
      </c>
      <c r="B8" s="1">
        <v>42736</v>
      </c>
      <c r="C8">
        <v>521</v>
      </c>
      <c r="D8">
        <v>2513</v>
      </c>
      <c r="E8">
        <v>37695</v>
      </c>
      <c r="F8">
        <v>288</v>
      </c>
      <c r="G8">
        <v>6465</v>
      </c>
      <c r="H8" t="str">
        <f>IFERROR(VLOOKUP(Sales[[#This Row],[Month]],month.mapping[],2,FALSE), "Older")</f>
        <v>Older</v>
      </c>
      <c r="I8" t="str">
        <f>VLOOKUP(Sales[[#This Row],[Sales Person]],People[],2,FALSE)</f>
        <v>Jehu Rudeforth</v>
      </c>
      <c r="J8" t="str">
        <f>VLOOKUP(Sales[[#This Row],[Sales Person]],People[],3,FALSE)</f>
        <v>Sydney</v>
      </c>
      <c r="N8" t="s">
        <v>16</v>
      </c>
      <c r="O8" t="s">
        <v>13</v>
      </c>
      <c r="P8" t="s">
        <v>14</v>
      </c>
      <c r="Q8" t="s">
        <v>32</v>
      </c>
    </row>
    <row r="9" spans="1:17" x14ac:dyDescent="0.3">
      <c r="A9" t="s">
        <v>26</v>
      </c>
      <c r="B9" s="1">
        <v>42736</v>
      </c>
      <c r="C9">
        <v>569</v>
      </c>
      <c r="D9">
        <v>1530</v>
      </c>
      <c r="E9">
        <v>13770</v>
      </c>
      <c r="F9">
        <v>194</v>
      </c>
      <c r="G9">
        <v>7877</v>
      </c>
      <c r="H9" t="str">
        <f>IFERROR(VLOOKUP(Sales[[#This Row],[Month]],month.mapping[],2,FALSE), "Older")</f>
        <v>Older</v>
      </c>
      <c r="I9" t="str">
        <f>VLOOKUP(Sales[[#This Row],[Sales Person]],People[],2,FALSE)</f>
        <v>Mallorie Waber</v>
      </c>
      <c r="J9" t="str">
        <f>VLOOKUP(Sales[[#This Row],[Sales Person]],People[],3,FALSE)</f>
        <v>Seattle</v>
      </c>
      <c r="N9" t="s">
        <v>33</v>
      </c>
      <c r="O9" t="s">
        <v>20</v>
      </c>
      <c r="P9" t="s">
        <v>14</v>
      </c>
      <c r="Q9" t="s">
        <v>34</v>
      </c>
    </row>
    <row r="10" spans="1:17" x14ac:dyDescent="0.3">
      <c r="A10" t="s">
        <v>12</v>
      </c>
      <c r="B10" s="1">
        <v>42736</v>
      </c>
      <c r="C10">
        <v>608</v>
      </c>
      <c r="D10">
        <v>2279</v>
      </c>
      <c r="E10">
        <v>22790</v>
      </c>
      <c r="F10">
        <v>400</v>
      </c>
      <c r="G10">
        <v>9292</v>
      </c>
      <c r="H10" t="str">
        <f>IFERROR(VLOOKUP(Sales[[#This Row],[Month]],month.mapping[],2,FALSE), "Older")</f>
        <v>Older</v>
      </c>
      <c r="I10" t="str">
        <f>VLOOKUP(Sales[[#This Row],[Sales Person]],People[],2,FALSE)</f>
        <v>Van Tuxwell</v>
      </c>
      <c r="J10" t="str">
        <f>VLOOKUP(Sales[[#This Row],[Sales Person]],People[],3,FALSE)</f>
        <v>Seattle</v>
      </c>
      <c r="N10" t="s">
        <v>25</v>
      </c>
      <c r="O10" t="s">
        <v>20</v>
      </c>
      <c r="P10" t="s">
        <v>14</v>
      </c>
      <c r="Q10" t="s">
        <v>35</v>
      </c>
    </row>
    <row r="11" spans="1:17" x14ac:dyDescent="0.3">
      <c r="A11" t="s">
        <v>23</v>
      </c>
      <c r="B11" s="1">
        <v>42736</v>
      </c>
      <c r="C11">
        <v>560</v>
      </c>
      <c r="D11">
        <v>1831</v>
      </c>
      <c r="E11">
        <v>18310</v>
      </c>
      <c r="F11">
        <v>261</v>
      </c>
      <c r="G11">
        <v>10737</v>
      </c>
      <c r="H11" t="str">
        <f>IFERROR(VLOOKUP(Sales[[#This Row],[Month]],month.mapping[],2,FALSE), "Older")</f>
        <v>Older</v>
      </c>
      <c r="I11" t="str">
        <f>VLOOKUP(Sales[[#This Row],[Sales Person]],People[],2,FALSE)</f>
        <v>Van Tuxwell</v>
      </c>
      <c r="J11" t="str">
        <f>VLOOKUP(Sales[[#This Row],[Sales Person]],People[],3,FALSE)</f>
        <v>Seattle</v>
      </c>
      <c r="N11" t="s">
        <v>18</v>
      </c>
      <c r="O11" t="s">
        <v>27</v>
      </c>
      <c r="P11" t="s">
        <v>14</v>
      </c>
      <c r="Q11" t="s">
        <v>36</v>
      </c>
    </row>
    <row r="12" spans="1:17" x14ac:dyDescent="0.3">
      <c r="A12" t="s">
        <v>37</v>
      </c>
      <c r="B12" s="1">
        <v>42736</v>
      </c>
      <c r="C12">
        <v>493</v>
      </c>
      <c r="D12">
        <v>2734</v>
      </c>
      <c r="E12">
        <v>30074</v>
      </c>
      <c r="F12">
        <v>211</v>
      </c>
      <c r="G12">
        <v>6559</v>
      </c>
      <c r="H12" t="str">
        <f>IFERROR(VLOOKUP(Sales[[#This Row],[Month]],month.mapping[],2,FALSE), "Older")</f>
        <v>Older</v>
      </c>
      <c r="I12" t="str">
        <f>VLOOKUP(Sales[[#This Row],[Sales Person]],People[],2,FALSE)</f>
        <v>Jehu Rudeforth</v>
      </c>
      <c r="J12" t="str">
        <f>VLOOKUP(Sales[[#This Row],[Sales Person]],People[],3,FALSE)</f>
        <v>Seattle</v>
      </c>
      <c r="N12" t="s">
        <v>37</v>
      </c>
      <c r="O12" t="s">
        <v>20</v>
      </c>
      <c r="P12" t="s">
        <v>14</v>
      </c>
      <c r="Q12" t="s">
        <v>38</v>
      </c>
    </row>
    <row r="13" spans="1:17" x14ac:dyDescent="0.3">
      <c r="A13" t="s">
        <v>39</v>
      </c>
      <c r="B13" s="1">
        <v>42736</v>
      </c>
      <c r="C13">
        <v>574</v>
      </c>
      <c r="D13">
        <v>3695</v>
      </c>
      <c r="E13">
        <v>55425</v>
      </c>
      <c r="F13">
        <v>251</v>
      </c>
      <c r="G13">
        <v>20137</v>
      </c>
      <c r="H13" t="str">
        <f>IFERROR(VLOOKUP(Sales[[#This Row],[Month]],month.mapping[],2,FALSE), "Older")</f>
        <v>Older</v>
      </c>
      <c r="I13" t="str">
        <f>VLOOKUP(Sales[[#This Row],[Sales Person]],People[],2,FALSE)</f>
        <v>Van Tuxwell</v>
      </c>
      <c r="J13" t="str">
        <f>VLOOKUP(Sales[[#This Row],[Sales Person]],People[],3,FALSE)</f>
        <v>Sydney</v>
      </c>
      <c r="N13" t="s">
        <v>40</v>
      </c>
      <c r="O13" t="s">
        <v>27</v>
      </c>
      <c r="P13" t="s">
        <v>41</v>
      </c>
      <c r="Q13" t="s">
        <v>42</v>
      </c>
    </row>
    <row r="14" spans="1:17" x14ac:dyDescent="0.3">
      <c r="A14" t="s">
        <v>40</v>
      </c>
      <c r="B14" s="1">
        <v>42736</v>
      </c>
      <c r="C14">
        <v>443</v>
      </c>
      <c r="D14">
        <v>990</v>
      </c>
      <c r="E14">
        <v>6930</v>
      </c>
      <c r="F14">
        <v>333</v>
      </c>
      <c r="G14">
        <v>6624</v>
      </c>
      <c r="H14" t="str">
        <f>IFERROR(VLOOKUP(Sales[[#This Row],[Month]],month.mapping[],2,FALSE), "Older")</f>
        <v>Older</v>
      </c>
      <c r="I14" t="str">
        <f>VLOOKUP(Sales[[#This Row],[Sales Person]],People[],2,FALSE)</f>
        <v>Mallorie Waber</v>
      </c>
      <c r="J14" t="str">
        <f>VLOOKUP(Sales[[#This Row],[Sales Person]],People[],3,FALSE)</f>
        <v>Sydney</v>
      </c>
      <c r="N14" t="s">
        <v>31</v>
      </c>
      <c r="O14" t="s">
        <v>20</v>
      </c>
      <c r="P14" t="s">
        <v>41</v>
      </c>
      <c r="Q14" t="s">
        <v>43</v>
      </c>
    </row>
    <row r="15" spans="1:17" x14ac:dyDescent="0.3">
      <c r="A15" t="s">
        <v>33</v>
      </c>
      <c r="B15" s="1">
        <v>42736</v>
      </c>
      <c r="C15">
        <v>269</v>
      </c>
      <c r="D15">
        <v>3058</v>
      </c>
      <c r="E15">
        <v>33638</v>
      </c>
      <c r="F15">
        <v>69</v>
      </c>
      <c r="G15">
        <v>21036</v>
      </c>
      <c r="H15" t="str">
        <f>IFERROR(VLOOKUP(Sales[[#This Row],[Month]],month.mapping[],2,FALSE), "Older")</f>
        <v>Older</v>
      </c>
      <c r="I15" t="str">
        <f>VLOOKUP(Sales[[#This Row],[Sales Person]],People[],2,FALSE)</f>
        <v>Jehu Rudeforth</v>
      </c>
      <c r="J15" t="str">
        <f>VLOOKUP(Sales[[#This Row],[Sales Person]],People[],3,FALSE)</f>
        <v>Seattle</v>
      </c>
      <c r="N15" t="s">
        <v>39</v>
      </c>
      <c r="O15" t="s">
        <v>13</v>
      </c>
      <c r="P15" t="s">
        <v>41</v>
      </c>
      <c r="Q15" t="s">
        <v>44</v>
      </c>
    </row>
    <row r="16" spans="1:17" x14ac:dyDescent="0.3">
      <c r="A16" t="s">
        <v>45</v>
      </c>
      <c r="B16" s="1">
        <v>42736</v>
      </c>
      <c r="C16">
        <v>534</v>
      </c>
      <c r="D16">
        <v>3221</v>
      </c>
      <c r="E16">
        <v>41873</v>
      </c>
      <c r="F16">
        <v>200</v>
      </c>
      <c r="G16">
        <v>17381</v>
      </c>
      <c r="H16" t="str">
        <f>IFERROR(VLOOKUP(Sales[[#This Row],[Month]],month.mapping[],2,FALSE), "Older")</f>
        <v>Older</v>
      </c>
      <c r="I16" t="str">
        <f>VLOOKUP(Sales[[#This Row],[Sales Person]],People[],2,FALSE)</f>
        <v>Jehu Rudeforth</v>
      </c>
      <c r="J16" t="str">
        <f>VLOOKUP(Sales[[#This Row],[Sales Person]],People[],3,FALSE)</f>
        <v>Sydney</v>
      </c>
      <c r="N16" t="s">
        <v>45</v>
      </c>
      <c r="O16" t="s">
        <v>20</v>
      </c>
      <c r="P16" t="s">
        <v>41</v>
      </c>
      <c r="Q16" t="s">
        <v>46</v>
      </c>
    </row>
    <row r="17" spans="1:17" x14ac:dyDescent="0.3">
      <c r="A17" t="s">
        <v>47</v>
      </c>
      <c r="B17" s="1">
        <v>42736</v>
      </c>
      <c r="C17">
        <v>473</v>
      </c>
      <c r="D17">
        <v>1369</v>
      </c>
      <c r="E17">
        <v>12321</v>
      </c>
      <c r="F17">
        <v>325</v>
      </c>
      <c r="G17">
        <v>9806</v>
      </c>
      <c r="H17" t="str">
        <f>IFERROR(VLOOKUP(Sales[[#This Row],[Month]],month.mapping[],2,FALSE), "Older")</f>
        <v>Older</v>
      </c>
      <c r="I17" t="str">
        <f>VLOOKUP(Sales[[#This Row],[Sales Person]],People[],2,FALSE)</f>
        <v>Van Tuxwell</v>
      </c>
      <c r="J17" t="str">
        <f>VLOOKUP(Sales[[#This Row],[Sales Person]],People[],3,FALSE)</f>
        <v>Sydney</v>
      </c>
      <c r="N17" t="s">
        <v>48</v>
      </c>
      <c r="O17" t="s">
        <v>20</v>
      </c>
      <c r="P17" t="s">
        <v>41</v>
      </c>
      <c r="Q17" t="s">
        <v>49</v>
      </c>
    </row>
    <row r="18" spans="1:17" x14ac:dyDescent="0.3">
      <c r="A18" t="s">
        <v>50</v>
      </c>
      <c r="B18" s="1">
        <v>42736</v>
      </c>
      <c r="C18">
        <v>552</v>
      </c>
      <c r="D18">
        <v>1735</v>
      </c>
      <c r="E18">
        <v>20820</v>
      </c>
      <c r="F18">
        <v>354</v>
      </c>
      <c r="G18">
        <v>12144</v>
      </c>
      <c r="H18" t="str">
        <f>IFERROR(VLOOKUP(Sales[[#This Row],[Month]],month.mapping[],2,FALSE), "Older")</f>
        <v>Older</v>
      </c>
      <c r="I18" t="str">
        <f>VLOOKUP(Sales[[#This Row],[Sales Person]],People[],2,FALSE)</f>
        <v>Jehu Rudeforth</v>
      </c>
      <c r="J18" t="str">
        <f>VLOOKUP(Sales[[#This Row],[Sales Person]],People[],3,FALSE)</f>
        <v>Sydney</v>
      </c>
      <c r="N18" t="s">
        <v>47</v>
      </c>
      <c r="O18" t="s">
        <v>13</v>
      </c>
      <c r="P18" t="s">
        <v>41</v>
      </c>
      <c r="Q18" t="s">
        <v>51</v>
      </c>
    </row>
    <row r="19" spans="1:17" x14ac:dyDescent="0.3">
      <c r="A19" t="s">
        <v>48</v>
      </c>
      <c r="B19" s="1">
        <v>42736</v>
      </c>
      <c r="C19">
        <v>541</v>
      </c>
      <c r="D19">
        <v>1923</v>
      </c>
      <c r="E19">
        <v>5769</v>
      </c>
      <c r="F19">
        <v>375</v>
      </c>
      <c r="G19">
        <v>9904</v>
      </c>
      <c r="H19" t="str">
        <f>IFERROR(VLOOKUP(Sales[[#This Row],[Month]],month.mapping[],2,FALSE), "Older")</f>
        <v>Older</v>
      </c>
      <c r="I19" t="str">
        <f>VLOOKUP(Sales[[#This Row],[Sales Person]],People[],2,FALSE)</f>
        <v>Jehu Rudeforth</v>
      </c>
      <c r="J19" t="str">
        <f>VLOOKUP(Sales[[#This Row],[Sales Person]],People[],3,FALSE)</f>
        <v>Sydney</v>
      </c>
      <c r="N19" t="s">
        <v>52</v>
      </c>
      <c r="O19" t="s">
        <v>13</v>
      </c>
      <c r="P19" t="s">
        <v>41</v>
      </c>
      <c r="Q19" t="s">
        <v>53</v>
      </c>
    </row>
    <row r="20" spans="1:17" x14ac:dyDescent="0.3">
      <c r="A20" t="s">
        <v>19</v>
      </c>
      <c r="B20" s="1">
        <v>42736</v>
      </c>
      <c r="C20">
        <v>495</v>
      </c>
      <c r="D20">
        <v>467</v>
      </c>
      <c r="E20">
        <v>1868</v>
      </c>
      <c r="F20">
        <v>335</v>
      </c>
      <c r="G20">
        <v>2410</v>
      </c>
      <c r="H20" t="str">
        <f>IFERROR(VLOOKUP(Sales[[#This Row],[Month]],month.mapping[],2,FALSE), "Older")</f>
        <v>Older</v>
      </c>
      <c r="I20" t="str">
        <f>VLOOKUP(Sales[[#This Row],[Sales Person]],People[],2,FALSE)</f>
        <v>Jehu Rudeforth</v>
      </c>
      <c r="J20" t="str">
        <f>VLOOKUP(Sales[[#This Row],[Sales Person]],People[],3,FALSE)</f>
        <v>Seattle</v>
      </c>
      <c r="N20" t="s">
        <v>50</v>
      </c>
      <c r="O20" t="s">
        <v>20</v>
      </c>
      <c r="P20" t="s">
        <v>41</v>
      </c>
      <c r="Q20" t="s">
        <v>54</v>
      </c>
    </row>
    <row r="21" spans="1:17" x14ac:dyDescent="0.3">
      <c r="A21" t="s">
        <v>52</v>
      </c>
      <c r="B21" s="1">
        <v>42736</v>
      </c>
      <c r="C21">
        <v>465</v>
      </c>
      <c r="D21">
        <v>2706</v>
      </c>
      <c r="E21">
        <v>32472</v>
      </c>
      <c r="F21">
        <v>243</v>
      </c>
      <c r="G21">
        <v>12400</v>
      </c>
      <c r="H21" t="str">
        <f>IFERROR(VLOOKUP(Sales[[#This Row],[Month]],month.mapping[],2,FALSE), "Older")</f>
        <v>Older</v>
      </c>
      <c r="I21" t="str">
        <f>VLOOKUP(Sales[[#This Row],[Sales Person]],People[],2,FALSE)</f>
        <v>Van Tuxwell</v>
      </c>
      <c r="J21" t="str">
        <f>VLOOKUP(Sales[[#This Row],[Sales Person]],People[],3,FALSE)</f>
        <v>Sydney</v>
      </c>
      <c r="N21" t="s">
        <v>22</v>
      </c>
      <c r="O21" t="s">
        <v>20</v>
      </c>
      <c r="P21" t="s">
        <v>41</v>
      </c>
      <c r="Q21" t="s">
        <v>55</v>
      </c>
    </row>
    <row r="22" spans="1:17" x14ac:dyDescent="0.3">
      <c r="A22" t="s">
        <v>11</v>
      </c>
      <c r="B22" s="1">
        <f>EDATE(B2,1)</f>
        <v>42767</v>
      </c>
      <c r="C22">
        <v>603</v>
      </c>
      <c r="D22">
        <v>1986</v>
      </c>
      <c r="E22">
        <v>9930</v>
      </c>
      <c r="F22">
        <v>225</v>
      </c>
      <c r="G22">
        <v>10528</v>
      </c>
      <c r="H22" t="str">
        <f>IFERROR(VLOOKUP(Sales[[#This Row],[Month]],month.mapping[],2,FALSE), "Older")</f>
        <v>Older</v>
      </c>
      <c r="I22" t="str">
        <f>VLOOKUP(Sales[[#This Row],[Sales Person]],People[],2,FALSE)</f>
        <v>Van Tuxwell</v>
      </c>
      <c r="J22" t="str">
        <f>VLOOKUP(Sales[[#This Row],[Sales Person]],People[],3,FALSE)</f>
        <v>Seattle</v>
      </c>
    </row>
    <row r="23" spans="1:17" x14ac:dyDescent="0.3">
      <c r="A23" t="s">
        <v>16</v>
      </c>
      <c r="B23" s="1">
        <f t="shared" ref="B23:B86" si="0">EDATE(B3,1)</f>
        <v>42767</v>
      </c>
      <c r="C23">
        <v>468</v>
      </c>
      <c r="D23">
        <v>1746</v>
      </c>
      <c r="E23">
        <v>19206</v>
      </c>
      <c r="F23">
        <v>166</v>
      </c>
      <c r="G23">
        <v>8856</v>
      </c>
      <c r="H23" t="str">
        <f>IFERROR(VLOOKUP(Sales[[#This Row],[Month]],month.mapping[],2,FALSE), "Older")</f>
        <v>Older</v>
      </c>
      <c r="I23" t="str">
        <f>VLOOKUP(Sales[[#This Row],[Sales Person]],People[],2,FALSE)</f>
        <v>Van Tuxwell</v>
      </c>
      <c r="J23" t="str">
        <f>VLOOKUP(Sales[[#This Row],[Sales Person]],People[],3,FALSE)</f>
        <v>Seattle</v>
      </c>
    </row>
    <row r="24" spans="1:17" x14ac:dyDescent="0.3">
      <c r="A24" t="s">
        <v>18</v>
      </c>
      <c r="B24" s="1">
        <f t="shared" si="0"/>
        <v>42767</v>
      </c>
      <c r="C24">
        <v>457</v>
      </c>
      <c r="D24">
        <v>3500</v>
      </c>
      <c r="E24">
        <v>31500</v>
      </c>
      <c r="F24">
        <v>362</v>
      </c>
      <c r="G24">
        <v>18725</v>
      </c>
      <c r="H24" t="str">
        <f>IFERROR(VLOOKUP(Sales[[#This Row],[Month]],month.mapping[],2,FALSE), "Older")</f>
        <v>Older</v>
      </c>
      <c r="I24" t="str">
        <f>VLOOKUP(Sales[[#This Row],[Sales Person]],People[],2,FALSE)</f>
        <v>Mallorie Waber</v>
      </c>
      <c r="J24" t="str">
        <f>VLOOKUP(Sales[[#This Row],[Sales Person]],People[],3,FALSE)</f>
        <v>Seattle</v>
      </c>
    </row>
    <row r="25" spans="1:17" x14ac:dyDescent="0.3">
      <c r="A25" t="s">
        <v>22</v>
      </c>
      <c r="B25" s="1">
        <f t="shared" si="0"/>
        <v>42767</v>
      </c>
      <c r="C25">
        <v>382</v>
      </c>
      <c r="D25">
        <v>2381</v>
      </c>
      <c r="E25">
        <v>28572</v>
      </c>
      <c r="F25">
        <v>382</v>
      </c>
      <c r="G25">
        <v>16055</v>
      </c>
      <c r="H25" t="str">
        <f>IFERROR(VLOOKUP(Sales[[#This Row],[Month]],month.mapping[],2,FALSE), "Older")</f>
        <v>Older</v>
      </c>
      <c r="I25" t="str">
        <f>VLOOKUP(Sales[[#This Row],[Sales Person]],People[],2,FALSE)</f>
        <v>Jehu Rudeforth</v>
      </c>
      <c r="J25" t="str">
        <f>VLOOKUP(Sales[[#This Row],[Sales Person]],People[],3,FALSE)</f>
        <v>Sydney</v>
      </c>
    </row>
    <row r="26" spans="1:17" x14ac:dyDescent="0.3">
      <c r="A26" t="s">
        <v>25</v>
      </c>
      <c r="B26" s="1">
        <f t="shared" si="0"/>
        <v>42767</v>
      </c>
      <c r="C26">
        <v>333</v>
      </c>
      <c r="D26">
        <v>3466</v>
      </c>
      <c r="E26">
        <v>13864</v>
      </c>
      <c r="F26">
        <v>243</v>
      </c>
      <c r="G26">
        <v>12818</v>
      </c>
      <c r="H26" t="str">
        <f>IFERROR(VLOOKUP(Sales[[#This Row],[Month]],month.mapping[],2,FALSE), "Older")</f>
        <v>Older</v>
      </c>
      <c r="I26" t="str">
        <f>VLOOKUP(Sales[[#This Row],[Sales Person]],People[],2,FALSE)</f>
        <v>Jehu Rudeforth</v>
      </c>
      <c r="J26" t="str">
        <f>VLOOKUP(Sales[[#This Row],[Sales Person]],People[],3,FALSE)</f>
        <v>Seattle</v>
      </c>
    </row>
    <row r="27" spans="1:17" x14ac:dyDescent="0.3">
      <c r="A27" t="s">
        <v>29</v>
      </c>
      <c r="B27" s="1">
        <f t="shared" si="0"/>
        <v>42767</v>
      </c>
      <c r="C27">
        <v>498</v>
      </c>
      <c r="D27">
        <v>2385</v>
      </c>
      <c r="E27">
        <v>14310</v>
      </c>
      <c r="F27">
        <v>360</v>
      </c>
      <c r="G27">
        <v>7997</v>
      </c>
      <c r="H27" t="str">
        <f>IFERROR(VLOOKUP(Sales[[#This Row],[Month]],month.mapping[],2,FALSE), "Older")</f>
        <v>Older</v>
      </c>
      <c r="I27" t="str">
        <f>VLOOKUP(Sales[[#This Row],[Sales Person]],People[],2,FALSE)</f>
        <v>Mallorie Waber</v>
      </c>
      <c r="J27" t="str">
        <f>VLOOKUP(Sales[[#This Row],[Sales Person]],People[],3,FALSE)</f>
        <v>Seattle</v>
      </c>
    </row>
    <row r="28" spans="1:17" x14ac:dyDescent="0.3">
      <c r="A28" t="s">
        <v>31</v>
      </c>
      <c r="B28" s="1">
        <f t="shared" si="0"/>
        <v>42767</v>
      </c>
      <c r="C28">
        <v>532</v>
      </c>
      <c r="D28">
        <v>1219</v>
      </c>
      <c r="E28">
        <v>13409</v>
      </c>
      <c r="F28">
        <v>298</v>
      </c>
      <c r="G28">
        <v>4792</v>
      </c>
      <c r="H28" t="str">
        <f>IFERROR(VLOOKUP(Sales[[#This Row],[Month]],month.mapping[],2,FALSE), "Older")</f>
        <v>Older</v>
      </c>
      <c r="I28" t="str">
        <f>VLOOKUP(Sales[[#This Row],[Sales Person]],People[],2,FALSE)</f>
        <v>Jehu Rudeforth</v>
      </c>
      <c r="J28" t="str">
        <f>VLOOKUP(Sales[[#This Row],[Sales Person]],People[],3,FALSE)</f>
        <v>Sydney</v>
      </c>
    </row>
    <row r="29" spans="1:17" x14ac:dyDescent="0.3">
      <c r="A29" t="s">
        <v>26</v>
      </c>
      <c r="B29" s="1">
        <f t="shared" si="0"/>
        <v>42767</v>
      </c>
      <c r="C29">
        <v>549</v>
      </c>
      <c r="D29">
        <v>2957</v>
      </c>
      <c r="E29">
        <v>29570</v>
      </c>
      <c r="F29">
        <v>388</v>
      </c>
      <c r="G29">
        <v>14481</v>
      </c>
      <c r="H29" t="str">
        <f>IFERROR(VLOOKUP(Sales[[#This Row],[Month]],month.mapping[],2,FALSE), "Older")</f>
        <v>Older</v>
      </c>
      <c r="I29" t="str">
        <f>VLOOKUP(Sales[[#This Row],[Sales Person]],People[],2,FALSE)</f>
        <v>Mallorie Waber</v>
      </c>
      <c r="J29" t="str">
        <f>VLOOKUP(Sales[[#This Row],[Sales Person]],People[],3,FALSE)</f>
        <v>Seattle</v>
      </c>
    </row>
    <row r="30" spans="1:17" x14ac:dyDescent="0.3">
      <c r="A30" t="s">
        <v>12</v>
      </c>
      <c r="B30" s="1">
        <f t="shared" si="0"/>
        <v>42767</v>
      </c>
      <c r="C30">
        <v>569</v>
      </c>
      <c r="D30">
        <v>3452</v>
      </c>
      <c r="E30">
        <v>24164</v>
      </c>
      <c r="F30">
        <v>464</v>
      </c>
      <c r="G30">
        <v>19762</v>
      </c>
      <c r="H30" t="str">
        <f>IFERROR(VLOOKUP(Sales[[#This Row],[Month]],month.mapping[],2,FALSE), "Older")</f>
        <v>Older</v>
      </c>
      <c r="I30" t="str">
        <f>VLOOKUP(Sales[[#This Row],[Sales Person]],People[],2,FALSE)</f>
        <v>Van Tuxwell</v>
      </c>
      <c r="J30" t="str">
        <f>VLOOKUP(Sales[[#This Row],[Sales Person]],People[],3,FALSE)</f>
        <v>Seattle</v>
      </c>
    </row>
    <row r="31" spans="1:17" x14ac:dyDescent="0.3">
      <c r="A31" t="s">
        <v>23</v>
      </c>
      <c r="B31" s="1">
        <f t="shared" si="0"/>
        <v>42767</v>
      </c>
      <c r="C31">
        <v>571</v>
      </c>
      <c r="D31">
        <v>1481</v>
      </c>
      <c r="E31">
        <v>5924</v>
      </c>
      <c r="F31">
        <v>301</v>
      </c>
      <c r="G31">
        <v>6161</v>
      </c>
      <c r="H31" t="str">
        <f>IFERROR(VLOOKUP(Sales[[#This Row],[Month]],month.mapping[],2,FALSE), "Older")</f>
        <v>Older</v>
      </c>
      <c r="I31" t="str">
        <f>VLOOKUP(Sales[[#This Row],[Sales Person]],People[],2,FALSE)</f>
        <v>Van Tuxwell</v>
      </c>
      <c r="J31" t="str">
        <f>VLOOKUP(Sales[[#This Row],[Sales Person]],People[],3,FALSE)</f>
        <v>Seattle</v>
      </c>
    </row>
    <row r="32" spans="1:17" x14ac:dyDescent="0.3">
      <c r="A32" t="s">
        <v>37</v>
      </c>
      <c r="B32" s="1">
        <f t="shared" si="0"/>
        <v>42767</v>
      </c>
      <c r="C32">
        <v>682</v>
      </c>
      <c r="D32">
        <v>2877</v>
      </c>
      <c r="E32">
        <v>25893</v>
      </c>
      <c r="F32">
        <v>359</v>
      </c>
      <c r="G32">
        <v>16121</v>
      </c>
      <c r="H32" t="str">
        <f>IFERROR(VLOOKUP(Sales[[#This Row],[Month]],month.mapping[],2,FALSE), "Older")</f>
        <v>Older</v>
      </c>
      <c r="I32" t="str">
        <f>VLOOKUP(Sales[[#This Row],[Sales Person]],People[],2,FALSE)</f>
        <v>Jehu Rudeforth</v>
      </c>
      <c r="J32" t="str">
        <f>VLOOKUP(Sales[[#This Row],[Sales Person]],People[],3,FALSE)</f>
        <v>Seattle</v>
      </c>
    </row>
    <row r="33" spans="1:10" x14ac:dyDescent="0.3">
      <c r="A33" t="s">
        <v>39</v>
      </c>
      <c r="B33" s="1">
        <f t="shared" si="0"/>
        <v>42767</v>
      </c>
      <c r="C33">
        <v>438</v>
      </c>
      <c r="D33">
        <v>1105</v>
      </c>
      <c r="E33">
        <v>9945</v>
      </c>
      <c r="F33">
        <v>250</v>
      </c>
      <c r="G33">
        <v>4258</v>
      </c>
      <c r="H33" t="str">
        <f>IFERROR(VLOOKUP(Sales[[#This Row],[Month]],month.mapping[],2,FALSE), "Older")</f>
        <v>Older</v>
      </c>
      <c r="I33" t="str">
        <f>VLOOKUP(Sales[[#This Row],[Sales Person]],People[],2,FALSE)</f>
        <v>Van Tuxwell</v>
      </c>
      <c r="J33" t="str">
        <f>VLOOKUP(Sales[[#This Row],[Sales Person]],People[],3,FALSE)</f>
        <v>Sydney</v>
      </c>
    </row>
    <row r="34" spans="1:10" x14ac:dyDescent="0.3">
      <c r="A34" t="s">
        <v>40</v>
      </c>
      <c r="B34" s="1">
        <f t="shared" si="0"/>
        <v>42767</v>
      </c>
      <c r="C34">
        <v>450</v>
      </c>
      <c r="D34">
        <v>3746</v>
      </c>
      <c r="E34">
        <v>41206</v>
      </c>
      <c r="F34">
        <v>202</v>
      </c>
      <c r="G34">
        <v>12407</v>
      </c>
      <c r="H34" t="str">
        <f>IFERROR(VLOOKUP(Sales[[#This Row],[Month]],month.mapping[],2,FALSE), "Older")</f>
        <v>Older</v>
      </c>
      <c r="I34" t="str">
        <f>VLOOKUP(Sales[[#This Row],[Sales Person]],People[],2,FALSE)</f>
        <v>Mallorie Waber</v>
      </c>
      <c r="J34" t="str">
        <f>VLOOKUP(Sales[[#This Row],[Sales Person]],People[],3,FALSE)</f>
        <v>Sydney</v>
      </c>
    </row>
    <row r="35" spans="1:10" x14ac:dyDescent="0.3">
      <c r="A35" t="s">
        <v>33</v>
      </c>
      <c r="B35" s="1">
        <f t="shared" si="0"/>
        <v>42767</v>
      </c>
      <c r="C35">
        <v>402</v>
      </c>
      <c r="D35">
        <v>2047</v>
      </c>
      <c r="E35">
        <v>22517</v>
      </c>
      <c r="F35">
        <v>394</v>
      </c>
      <c r="G35">
        <v>10788</v>
      </c>
      <c r="H35" t="str">
        <f>IFERROR(VLOOKUP(Sales[[#This Row],[Month]],month.mapping[],2,FALSE), "Older")</f>
        <v>Older</v>
      </c>
      <c r="I35" t="str">
        <f>VLOOKUP(Sales[[#This Row],[Sales Person]],People[],2,FALSE)</f>
        <v>Jehu Rudeforth</v>
      </c>
      <c r="J35" t="str">
        <f>VLOOKUP(Sales[[#This Row],[Sales Person]],People[],3,FALSE)</f>
        <v>Seattle</v>
      </c>
    </row>
    <row r="36" spans="1:10" x14ac:dyDescent="0.3">
      <c r="A36" t="s">
        <v>45</v>
      </c>
      <c r="B36" s="1">
        <f t="shared" si="0"/>
        <v>42767</v>
      </c>
      <c r="C36">
        <v>460</v>
      </c>
      <c r="D36">
        <v>1322</v>
      </c>
      <c r="E36">
        <v>10576</v>
      </c>
      <c r="F36">
        <v>295</v>
      </c>
      <c r="G36">
        <v>6526</v>
      </c>
      <c r="H36" t="str">
        <f>IFERROR(VLOOKUP(Sales[[#This Row],[Month]],month.mapping[],2,FALSE), "Older")</f>
        <v>Older</v>
      </c>
      <c r="I36" t="str">
        <f>VLOOKUP(Sales[[#This Row],[Sales Person]],People[],2,FALSE)</f>
        <v>Jehu Rudeforth</v>
      </c>
      <c r="J36" t="str">
        <f>VLOOKUP(Sales[[#This Row],[Sales Person]],People[],3,FALSE)</f>
        <v>Sydney</v>
      </c>
    </row>
    <row r="37" spans="1:10" x14ac:dyDescent="0.3">
      <c r="A37" t="s">
        <v>47</v>
      </c>
      <c r="B37" s="1">
        <f t="shared" si="0"/>
        <v>42767</v>
      </c>
      <c r="C37">
        <v>446</v>
      </c>
      <c r="D37">
        <v>2157</v>
      </c>
      <c r="E37">
        <v>15099</v>
      </c>
      <c r="F37">
        <v>365</v>
      </c>
      <c r="G37">
        <v>13012</v>
      </c>
      <c r="H37" t="str">
        <f>IFERROR(VLOOKUP(Sales[[#This Row],[Month]],month.mapping[],2,FALSE), "Older")</f>
        <v>Older</v>
      </c>
      <c r="I37" t="str">
        <f>VLOOKUP(Sales[[#This Row],[Sales Person]],People[],2,FALSE)</f>
        <v>Van Tuxwell</v>
      </c>
      <c r="J37" t="str">
        <f>VLOOKUP(Sales[[#This Row],[Sales Person]],People[],3,FALSE)</f>
        <v>Sydney</v>
      </c>
    </row>
    <row r="38" spans="1:10" x14ac:dyDescent="0.3">
      <c r="A38" t="s">
        <v>50</v>
      </c>
      <c r="B38" s="1">
        <f t="shared" si="0"/>
        <v>42767</v>
      </c>
      <c r="C38">
        <v>745</v>
      </c>
      <c r="D38">
        <v>3527</v>
      </c>
      <c r="E38">
        <v>35270</v>
      </c>
      <c r="F38">
        <v>348</v>
      </c>
      <c r="G38">
        <v>12275</v>
      </c>
      <c r="H38" t="str">
        <f>IFERROR(VLOOKUP(Sales[[#This Row],[Month]],month.mapping[],2,FALSE), "Older")</f>
        <v>Older</v>
      </c>
      <c r="I38" t="str">
        <f>VLOOKUP(Sales[[#This Row],[Sales Person]],People[],2,FALSE)</f>
        <v>Jehu Rudeforth</v>
      </c>
      <c r="J38" t="str">
        <f>VLOOKUP(Sales[[#This Row],[Sales Person]],People[],3,FALSE)</f>
        <v>Sydney</v>
      </c>
    </row>
    <row r="39" spans="1:10" x14ac:dyDescent="0.3">
      <c r="A39" t="s">
        <v>48</v>
      </c>
      <c r="B39" s="1">
        <f t="shared" si="0"/>
        <v>42767</v>
      </c>
      <c r="C39">
        <v>428</v>
      </c>
      <c r="D39">
        <v>3557</v>
      </c>
      <c r="E39">
        <v>35570</v>
      </c>
      <c r="F39">
        <v>227</v>
      </c>
      <c r="G39">
        <v>24571</v>
      </c>
      <c r="H39" t="str">
        <f>IFERROR(VLOOKUP(Sales[[#This Row],[Month]],month.mapping[],2,FALSE), "Older")</f>
        <v>Older</v>
      </c>
      <c r="I39" t="str">
        <f>VLOOKUP(Sales[[#This Row],[Sales Person]],People[],2,FALSE)</f>
        <v>Jehu Rudeforth</v>
      </c>
      <c r="J39" t="str">
        <f>VLOOKUP(Sales[[#This Row],[Sales Person]],People[],3,FALSE)</f>
        <v>Sydney</v>
      </c>
    </row>
    <row r="40" spans="1:10" x14ac:dyDescent="0.3">
      <c r="A40" t="s">
        <v>19</v>
      </c>
      <c r="B40" s="1">
        <f t="shared" si="0"/>
        <v>42767</v>
      </c>
      <c r="C40">
        <v>527</v>
      </c>
      <c r="D40">
        <v>2210</v>
      </c>
      <c r="E40">
        <v>33150</v>
      </c>
      <c r="F40">
        <v>236</v>
      </c>
      <c r="G40">
        <v>13796</v>
      </c>
      <c r="H40" t="str">
        <f>IFERROR(VLOOKUP(Sales[[#This Row],[Month]],month.mapping[],2,FALSE), "Older")</f>
        <v>Older</v>
      </c>
      <c r="I40" t="str">
        <f>VLOOKUP(Sales[[#This Row],[Sales Person]],People[],2,FALSE)</f>
        <v>Jehu Rudeforth</v>
      </c>
      <c r="J40" t="str">
        <f>VLOOKUP(Sales[[#This Row],[Sales Person]],People[],3,FALSE)</f>
        <v>Seattle</v>
      </c>
    </row>
    <row r="41" spans="1:10" x14ac:dyDescent="0.3">
      <c r="A41" t="s">
        <v>52</v>
      </c>
      <c r="B41" s="1">
        <f t="shared" si="0"/>
        <v>42767</v>
      </c>
      <c r="C41">
        <v>576</v>
      </c>
      <c r="D41">
        <v>2866</v>
      </c>
      <c r="E41">
        <v>25794</v>
      </c>
      <c r="F41">
        <v>232</v>
      </c>
      <c r="G41">
        <v>17126</v>
      </c>
      <c r="H41" t="str">
        <f>IFERROR(VLOOKUP(Sales[[#This Row],[Month]],month.mapping[],2,FALSE), "Older")</f>
        <v>Older</v>
      </c>
      <c r="I41" t="str">
        <f>VLOOKUP(Sales[[#This Row],[Sales Person]],People[],2,FALSE)</f>
        <v>Van Tuxwell</v>
      </c>
      <c r="J41" t="str">
        <f>VLOOKUP(Sales[[#This Row],[Sales Person]],People[],3,FALSE)</f>
        <v>Sydney</v>
      </c>
    </row>
    <row r="42" spans="1:10" x14ac:dyDescent="0.3">
      <c r="A42" t="s">
        <v>11</v>
      </c>
      <c r="B42" s="1">
        <f t="shared" si="0"/>
        <v>42795</v>
      </c>
      <c r="C42">
        <v>437</v>
      </c>
      <c r="D42">
        <v>2762</v>
      </c>
      <c r="E42">
        <v>38668</v>
      </c>
      <c r="F42">
        <v>189</v>
      </c>
      <c r="G42">
        <v>14296</v>
      </c>
      <c r="H42" t="str">
        <f>IFERROR(VLOOKUP(Sales[[#This Row],[Month]],month.mapping[],2,FALSE), "Older")</f>
        <v>Older</v>
      </c>
      <c r="I42" t="str">
        <f>VLOOKUP(Sales[[#This Row],[Sales Person]],People[],2,FALSE)</f>
        <v>Van Tuxwell</v>
      </c>
      <c r="J42" t="str">
        <f>VLOOKUP(Sales[[#This Row],[Sales Person]],People[],3,FALSE)</f>
        <v>Seattle</v>
      </c>
    </row>
    <row r="43" spans="1:10" x14ac:dyDescent="0.3">
      <c r="A43" t="s">
        <v>16</v>
      </c>
      <c r="B43" s="1">
        <f t="shared" si="0"/>
        <v>42795</v>
      </c>
      <c r="C43">
        <v>506</v>
      </c>
      <c r="D43">
        <v>2436</v>
      </c>
      <c r="E43">
        <v>17052</v>
      </c>
      <c r="F43">
        <v>278</v>
      </c>
      <c r="G43">
        <v>15202</v>
      </c>
      <c r="H43" t="str">
        <f>IFERROR(VLOOKUP(Sales[[#This Row],[Month]],month.mapping[],2,FALSE), "Older")</f>
        <v>Older</v>
      </c>
      <c r="I43" t="str">
        <f>VLOOKUP(Sales[[#This Row],[Sales Person]],People[],2,FALSE)</f>
        <v>Van Tuxwell</v>
      </c>
      <c r="J43" t="str">
        <f>VLOOKUP(Sales[[#This Row],[Sales Person]],People[],3,FALSE)</f>
        <v>Seattle</v>
      </c>
    </row>
    <row r="44" spans="1:10" x14ac:dyDescent="0.3">
      <c r="A44" t="s">
        <v>18</v>
      </c>
      <c r="B44" s="1">
        <f t="shared" si="0"/>
        <v>42795</v>
      </c>
      <c r="C44">
        <v>481</v>
      </c>
      <c r="D44">
        <v>2461</v>
      </c>
      <c r="E44">
        <v>27071</v>
      </c>
      <c r="F44">
        <v>238</v>
      </c>
      <c r="G44">
        <v>8328</v>
      </c>
      <c r="H44" t="str">
        <f>IFERROR(VLOOKUP(Sales[[#This Row],[Month]],month.mapping[],2,FALSE), "Older")</f>
        <v>Older</v>
      </c>
      <c r="I44" t="str">
        <f>VLOOKUP(Sales[[#This Row],[Sales Person]],People[],2,FALSE)</f>
        <v>Mallorie Waber</v>
      </c>
      <c r="J44" t="str">
        <f>VLOOKUP(Sales[[#This Row],[Sales Person]],People[],3,FALSE)</f>
        <v>Seattle</v>
      </c>
    </row>
    <row r="45" spans="1:10" x14ac:dyDescent="0.3">
      <c r="A45" t="s">
        <v>22</v>
      </c>
      <c r="B45" s="1">
        <f t="shared" si="0"/>
        <v>42795</v>
      </c>
      <c r="C45">
        <v>457</v>
      </c>
      <c r="D45">
        <v>2370</v>
      </c>
      <c r="E45">
        <v>35550</v>
      </c>
      <c r="F45">
        <v>384</v>
      </c>
      <c r="G45">
        <v>17263</v>
      </c>
      <c r="H45" t="str">
        <f>IFERROR(VLOOKUP(Sales[[#This Row],[Month]],month.mapping[],2,FALSE), "Older")</f>
        <v>Older</v>
      </c>
      <c r="I45" t="str">
        <f>VLOOKUP(Sales[[#This Row],[Sales Person]],People[],2,FALSE)</f>
        <v>Jehu Rudeforth</v>
      </c>
      <c r="J45" t="str">
        <f>VLOOKUP(Sales[[#This Row],[Sales Person]],People[],3,FALSE)</f>
        <v>Sydney</v>
      </c>
    </row>
    <row r="46" spans="1:10" x14ac:dyDescent="0.3">
      <c r="A46" t="s">
        <v>25</v>
      </c>
      <c r="B46" s="1">
        <f t="shared" si="0"/>
        <v>42795</v>
      </c>
      <c r="C46">
        <v>193</v>
      </c>
      <c r="D46">
        <v>2282</v>
      </c>
      <c r="E46">
        <v>13692</v>
      </c>
      <c r="F46">
        <v>264</v>
      </c>
      <c r="G46">
        <v>7274</v>
      </c>
      <c r="H46" t="str">
        <f>IFERROR(VLOOKUP(Sales[[#This Row],[Month]],month.mapping[],2,FALSE), "Older")</f>
        <v>Older</v>
      </c>
      <c r="I46" t="str">
        <f>VLOOKUP(Sales[[#This Row],[Sales Person]],People[],2,FALSE)</f>
        <v>Jehu Rudeforth</v>
      </c>
      <c r="J46" t="str">
        <f>VLOOKUP(Sales[[#This Row],[Sales Person]],People[],3,FALSE)</f>
        <v>Seattle</v>
      </c>
    </row>
    <row r="47" spans="1:10" x14ac:dyDescent="0.3">
      <c r="A47" t="s">
        <v>29</v>
      </c>
      <c r="B47" s="1">
        <f t="shared" si="0"/>
        <v>42795</v>
      </c>
      <c r="C47">
        <v>492</v>
      </c>
      <c r="D47">
        <v>2148</v>
      </c>
      <c r="E47">
        <v>12888</v>
      </c>
      <c r="F47">
        <v>271</v>
      </c>
      <c r="G47">
        <v>7494</v>
      </c>
      <c r="H47" t="str">
        <f>IFERROR(VLOOKUP(Sales[[#This Row],[Month]],month.mapping[],2,FALSE), "Older")</f>
        <v>Older</v>
      </c>
      <c r="I47" t="str">
        <f>VLOOKUP(Sales[[#This Row],[Sales Person]],People[],2,FALSE)</f>
        <v>Mallorie Waber</v>
      </c>
      <c r="J47" t="str">
        <f>VLOOKUP(Sales[[#This Row],[Sales Person]],People[],3,FALSE)</f>
        <v>Seattle</v>
      </c>
    </row>
    <row r="48" spans="1:10" x14ac:dyDescent="0.3">
      <c r="A48" t="s">
        <v>31</v>
      </c>
      <c r="B48" s="1">
        <f t="shared" si="0"/>
        <v>42795</v>
      </c>
      <c r="C48">
        <v>521</v>
      </c>
      <c r="D48">
        <v>940</v>
      </c>
      <c r="E48">
        <v>5640</v>
      </c>
      <c r="F48">
        <v>268</v>
      </c>
      <c r="G48">
        <v>3857</v>
      </c>
      <c r="H48" t="str">
        <f>IFERROR(VLOOKUP(Sales[[#This Row],[Month]],month.mapping[],2,FALSE), "Older")</f>
        <v>Older</v>
      </c>
      <c r="I48" t="str">
        <f>VLOOKUP(Sales[[#This Row],[Sales Person]],People[],2,FALSE)</f>
        <v>Jehu Rudeforth</v>
      </c>
      <c r="J48" t="str">
        <f>VLOOKUP(Sales[[#This Row],[Sales Person]],People[],3,FALSE)</f>
        <v>Sydney</v>
      </c>
    </row>
    <row r="49" spans="1:10" x14ac:dyDescent="0.3">
      <c r="A49" t="s">
        <v>26</v>
      </c>
      <c r="B49" s="1">
        <f t="shared" si="0"/>
        <v>42795</v>
      </c>
      <c r="C49">
        <v>511</v>
      </c>
      <c r="D49">
        <v>2717</v>
      </c>
      <c r="E49">
        <v>13585</v>
      </c>
      <c r="F49">
        <v>268</v>
      </c>
      <c r="G49">
        <v>19720</v>
      </c>
      <c r="H49" t="str">
        <f>IFERROR(VLOOKUP(Sales[[#This Row],[Month]],month.mapping[],2,FALSE), "Older")</f>
        <v>Older</v>
      </c>
      <c r="I49" t="str">
        <f>VLOOKUP(Sales[[#This Row],[Sales Person]],People[],2,FALSE)</f>
        <v>Mallorie Waber</v>
      </c>
      <c r="J49" t="str">
        <f>VLOOKUP(Sales[[#This Row],[Sales Person]],People[],3,FALSE)</f>
        <v>Seattle</v>
      </c>
    </row>
    <row r="50" spans="1:10" x14ac:dyDescent="0.3">
      <c r="A50" t="s">
        <v>12</v>
      </c>
      <c r="B50" s="1">
        <f t="shared" si="0"/>
        <v>42795</v>
      </c>
      <c r="C50">
        <v>529</v>
      </c>
      <c r="D50">
        <v>2784</v>
      </c>
      <c r="E50">
        <v>27840</v>
      </c>
      <c r="F50">
        <v>242</v>
      </c>
      <c r="G50">
        <v>17173</v>
      </c>
      <c r="H50" t="str">
        <f>IFERROR(VLOOKUP(Sales[[#This Row],[Month]],month.mapping[],2,FALSE), "Older")</f>
        <v>Older</v>
      </c>
      <c r="I50" t="str">
        <f>VLOOKUP(Sales[[#This Row],[Sales Person]],People[],2,FALSE)</f>
        <v>Van Tuxwell</v>
      </c>
      <c r="J50" t="str">
        <f>VLOOKUP(Sales[[#This Row],[Sales Person]],People[],3,FALSE)</f>
        <v>Seattle</v>
      </c>
    </row>
    <row r="51" spans="1:10" x14ac:dyDescent="0.3">
      <c r="A51" t="s">
        <v>23</v>
      </c>
      <c r="B51" s="1">
        <f t="shared" si="0"/>
        <v>42795</v>
      </c>
      <c r="C51">
        <v>474</v>
      </c>
      <c r="D51">
        <v>2562</v>
      </c>
      <c r="E51">
        <v>28182</v>
      </c>
      <c r="F51">
        <v>221</v>
      </c>
      <c r="G51">
        <v>17064</v>
      </c>
      <c r="H51" t="str">
        <f>IFERROR(VLOOKUP(Sales[[#This Row],[Month]],month.mapping[],2,FALSE), "Older")</f>
        <v>Older</v>
      </c>
      <c r="I51" t="str">
        <f>VLOOKUP(Sales[[#This Row],[Sales Person]],People[],2,FALSE)</f>
        <v>Van Tuxwell</v>
      </c>
      <c r="J51" t="str">
        <f>VLOOKUP(Sales[[#This Row],[Sales Person]],People[],3,FALSE)</f>
        <v>Seattle</v>
      </c>
    </row>
    <row r="52" spans="1:10" x14ac:dyDescent="0.3">
      <c r="A52" t="s">
        <v>37</v>
      </c>
      <c r="B52" s="1">
        <f t="shared" si="0"/>
        <v>42795</v>
      </c>
      <c r="C52">
        <v>385</v>
      </c>
      <c r="D52">
        <v>2000</v>
      </c>
      <c r="E52">
        <v>14000</v>
      </c>
      <c r="F52">
        <v>265</v>
      </c>
      <c r="G52">
        <v>11086</v>
      </c>
      <c r="H52" t="str">
        <f>IFERROR(VLOOKUP(Sales[[#This Row],[Month]],month.mapping[],2,FALSE), "Older")</f>
        <v>Older</v>
      </c>
      <c r="I52" t="str">
        <f>VLOOKUP(Sales[[#This Row],[Sales Person]],People[],2,FALSE)</f>
        <v>Jehu Rudeforth</v>
      </c>
      <c r="J52" t="str">
        <f>VLOOKUP(Sales[[#This Row],[Sales Person]],People[],3,FALSE)</f>
        <v>Seattle</v>
      </c>
    </row>
    <row r="53" spans="1:10" x14ac:dyDescent="0.3">
      <c r="A53" t="s">
        <v>39</v>
      </c>
      <c r="B53" s="1">
        <f t="shared" si="0"/>
        <v>42795</v>
      </c>
      <c r="C53">
        <v>465</v>
      </c>
      <c r="D53">
        <v>2773</v>
      </c>
      <c r="E53">
        <v>27730</v>
      </c>
      <c r="F53">
        <v>315</v>
      </c>
      <c r="G53">
        <v>16194</v>
      </c>
      <c r="H53" t="str">
        <f>IFERROR(VLOOKUP(Sales[[#This Row],[Month]],month.mapping[],2,FALSE), "Older")</f>
        <v>Older</v>
      </c>
      <c r="I53" t="str">
        <f>VLOOKUP(Sales[[#This Row],[Sales Person]],People[],2,FALSE)</f>
        <v>Van Tuxwell</v>
      </c>
      <c r="J53" t="str">
        <f>VLOOKUP(Sales[[#This Row],[Sales Person]],People[],3,FALSE)</f>
        <v>Sydney</v>
      </c>
    </row>
    <row r="54" spans="1:10" x14ac:dyDescent="0.3">
      <c r="A54" t="s">
        <v>40</v>
      </c>
      <c r="B54" s="1">
        <f t="shared" si="0"/>
        <v>42795</v>
      </c>
      <c r="C54">
        <v>494</v>
      </c>
      <c r="D54">
        <v>4594</v>
      </c>
      <c r="E54">
        <v>45940</v>
      </c>
      <c r="F54">
        <v>399</v>
      </c>
      <c r="G54">
        <v>16645</v>
      </c>
      <c r="H54" t="str">
        <f>IFERROR(VLOOKUP(Sales[[#This Row],[Month]],month.mapping[],2,FALSE), "Older")</f>
        <v>Older</v>
      </c>
      <c r="I54" t="str">
        <f>VLOOKUP(Sales[[#This Row],[Sales Person]],People[],2,FALSE)</f>
        <v>Mallorie Waber</v>
      </c>
      <c r="J54" t="str">
        <f>VLOOKUP(Sales[[#This Row],[Sales Person]],People[],3,FALSE)</f>
        <v>Sydney</v>
      </c>
    </row>
    <row r="55" spans="1:10" x14ac:dyDescent="0.3">
      <c r="A55" t="s">
        <v>33</v>
      </c>
      <c r="B55" s="1">
        <f t="shared" si="0"/>
        <v>42795</v>
      </c>
      <c r="C55">
        <v>633</v>
      </c>
      <c r="D55">
        <v>2868</v>
      </c>
      <c r="E55">
        <v>20076</v>
      </c>
      <c r="F55">
        <v>229</v>
      </c>
      <c r="G55">
        <v>17211</v>
      </c>
      <c r="H55" t="str">
        <f>IFERROR(VLOOKUP(Sales[[#This Row],[Month]],month.mapping[],2,FALSE), "Older")</f>
        <v>Older</v>
      </c>
      <c r="I55" t="str">
        <f>VLOOKUP(Sales[[#This Row],[Sales Person]],People[],2,FALSE)</f>
        <v>Jehu Rudeforth</v>
      </c>
      <c r="J55" t="str">
        <f>VLOOKUP(Sales[[#This Row],[Sales Person]],People[],3,FALSE)</f>
        <v>Seattle</v>
      </c>
    </row>
    <row r="56" spans="1:10" x14ac:dyDescent="0.3">
      <c r="A56" t="s">
        <v>45</v>
      </c>
      <c r="B56" s="1">
        <f t="shared" si="0"/>
        <v>42795</v>
      </c>
      <c r="C56">
        <v>384</v>
      </c>
      <c r="D56">
        <v>2036</v>
      </c>
      <c r="E56">
        <v>18324</v>
      </c>
      <c r="F56">
        <v>263</v>
      </c>
      <c r="G56">
        <v>12229</v>
      </c>
      <c r="H56" t="str">
        <f>IFERROR(VLOOKUP(Sales[[#This Row],[Month]],month.mapping[],2,FALSE), "Older")</f>
        <v>Older</v>
      </c>
      <c r="I56" t="str">
        <f>VLOOKUP(Sales[[#This Row],[Sales Person]],People[],2,FALSE)</f>
        <v>Jehu Rudeforth</v>
      </c>
      <c r="J56" t="str">
        <f>VLOOKUP(Sales[[#This Row],[Sales Person]],People[],3,FALSE)</f>
        <v>Sydney</v>
      </c>
    </row>
    <row r="57" spans="1:10" x14ac:dyDescent="0.3">
      <c r="A57" t="s">
        <v>47</v>
      </c>
      <c r="B57" s="1">
        <f t="shared" si="0"/>
        <v>42795</v>
      </c>
      <c r="C57">
        <v>598</v>
      </c>
      <c r="D57">
        <v>1282</v>
      </c>
      <c r="E57">
        <v>17948</v>
      </c>
      <c r="F57">
        <v>387</v>
      </c>
      <c r="G57">
        <v>5950</v>
      </c>
      <c r="H57" t="str">
        <f>IFERROR(VLOOKUP(Sales[[#This Row],[Month]],month.mapping[],2,FALSE), "Older")</f>
        <v>Older</v>
      </c>
      <c r="I57" t="str">
        <f>VLOOKUP(Sales[[#This Row],[Sales Person]],People[],2,FALSE)</f>
        <v>Van Tuxwell</v>
      </c>
      <c r="J57" t="str">
        <f>VLOOKUP(Sales[[#This Row],[Sales Person]],People[],3,FALSE)</f>
        <v>Sydney</v>
      </c>
    </row>
    <row r="58" spans="1:10" x14ac:dyDescent="0.3">
      <c r="A58" t="s">
        <v>50</v>
      </c>
      <c r="B58" s="1">
        <f t="shared" si="0"/>
        <v>42795</v>
      </c>
      <c r="C58">
        <v>427</v>
      </c>
      <c r="D58">
        <v>2306</v>
      </c>
      <c r="E58">
        <v>20754</v>
      </c>
      <c r="F58">
        <v>219</v>
      </c>
      <c r="G58">
        <v>12210</v>
      </c>
      <c r="H58" t="str">
        <f>IFERROR(VLOOKUP(Sales[[#This Row],[Month]],month.mapping[],2,FALSE), "Older")</f>
        <v>Older</v>
      </c>
      <c r="I58" t="str">
        <f>VLOOKUP(Sales[[#This Row],[Sales Person]],People[],2,FALSE)</f>
        <v>Jehu Rudeforth</v>
      </c>
      <c r="J58" t="str">
        <f>VLOOKUP(Sales[[#This Row],[Sales Person]],People[],3,FALSE)</f>
        <v>Sydney</v>
      </c>
    </row>
    <row r="59" spans="1:10" x14ac:dyDescent="0.3">
      <c r="A59" t="s">
        <v>48</v>
      </c>
      <c r="B59" s="1">
        <f t="shared" si="0"/>
        <v>42795</v>
      </c>
      <c r="C59">
        <v>466</v>
      </c>
      <c r="D59">
        <v>2213</v>
      </c>
      <c r="E59">
        <v>26556</v>
      </c>
      <c r="F59">
        <v>386</v>
      </c>
      <c r="G59">
        <v>8537</v>
      </c>
      <c r="H59" t="str">
        <f>IFERROR(VLOOKUP(Sales[[#This Row],[Month]],month.mapping[],2,FALSE), "Older")</f>
        <v>Older</v>
      </c>
      <c r="I59" t="str">
        <f>VLOOKUP(Sales[[#This Row],[Sales Person]],People[],2,FALSE)</f>
        <v>Jehu Rudeforth</v>
      </c>
      <c r="J59" t="str">
        <f>VLOOKUP(Sales[[#This Row],[Sales Person]],People[],3,FALSE)</f>
        <v>Sydney</v>
      </c>
    </row>
    <row r="60" spans="1:10" x14ac:dyDescent="0.3">
      <c r="A60" t="s">
        <v>19</v>
      </c>
      <c r="B60" s="1">
        <f t="shared" si="0"/>
        <v>42795</v>
      </c>
      <c r="C60">
        <v>460</v>
      </c>
      <c r="D60">
        <v>1665</v>
      </c>
      <c r="E60">
        <v>8325</v>
      </c>
      <c r="F60">
        <v>171</v>
      </c>
      <c r="G60">
        <v>10877</v>
      </c>
      <c r="H60" t="str">
        <f>IFERROR(VLOOKUP(Sales[[#This Row],[Month]],month.mapping[],2,FALSE), "Older")</f>
        <v>Older</v>
      </c>
      <c r="I60" t="str">
        <f>VLOOKUP(Sales[[#This Row],[Sales Person]],People[],2,FALSE)</f>
        <v>Jehu Rudeforth</v>
      </c>
      <c r="J60" t="str">
        <f>VLOOKUP(Sales[[#This Row],[Sales Person]],People[],3,FALSE)</f>
        <v>Seattle</v>
      </c>
    </row>
    <row r="61" spans="1:10" x14ac:dyDescent="0.3">
      <c r="A61" t="s">
        <v>52</v>
      </c>
      <c r="B61" s="1">
        <f t="shared" si="0"/>
        <v>42795</v>
      </c>
      <c r="C61">
        <v>507</v>
      </c>
      <c r="D61">
        <v>2517</v>
      </c>
      <c r="E61">
        <v>37755</v>
      </c>
      <c r="F61">
        <v>311</v>
      </c>
      <c r="G61">
        <v>16289</v>
      </c>
      <c r="H61" t="str">
        <f>IFERROR(VLOOKUP(Sales[[#This Row],[Month]],month.mapping[],2,FALSE), "Older")</f>
        <v>Older</v>
      </c>
      <c r="I61" t="str">
        <f>VLOOKUP(Sales[[#This Row],[Sales Person]],People[],2,FALSE)</f>
        <v>Van Tuxwell</v>
      </c>
      <c r="J61" t="str">
        <f>VLOOKUP(Sales[[#This Row],[Sales Person]],People[],3,FALSE)</f>
        <v>Sydney</v>
      </c>
    </row>
    <row r="62" spans="1:10" x14ac:dyDescent="0.3">
      <c r="A62" t="s">
        <v>11</v>
      </c>
      <c r="B62" s="1">
        <f t="shared" si="0"/>
        <v>42826</v>
      </c>
      <c r="C62">
        <v>478</v>
      </c>
      <c r="D62">
        <v>3400</v>
      </c>
      <c r="E62">
        <v>40800</v>
      </c>
      <c r="F62">
        <v>342</v>
      </c>
      <c r="G62">
        <v>17465</v>
      </c>
      <c r="H62" t="str">
        <f>IFERROR(VLOOKUP(Sales[[#This Row],[Month]],month.mapping[],2,FALSE), "Older")</f>
        <v>Older</v>
      </c>
      <c r="I62" t="str">
        <f>VLOOKUP(Sales[[#This Row],[Sales Person]],People[],2,FALSE)</f>
        <v>Van Tuxwell</v>
      </c>
      <c r="J62" t="str">
        <f>VLOOKUP(Sales[[#This Row],[Sales Person]],People[],3,FALSE)</f>
        <v>Seattle</v>
      </c>
    </row>
    <row r="63" spans="1:10" x14ac:dyDescent="0.3">
      <c r="A63" t="s">
        <v>16</v>
      </c>
      <c r="B63" s="1">
        <f t="shared" si="0"/>
        <v>42826</v>
      </c>
      <c r="C63">
        <v>289</v>
      </c>
      <c r="D63">
        <v>2107</v>
      </c>
      <c r="E63">
        <v>16856</v>
      </c>
      <c r="F63">
        <v>382</v>
      </c>
      <c r="G63">
        <v>9473</v>
      </c>
      <c r="H63" t="str">
        <f>IFERROR(VLOOKUP(Sales[[#This Row],[Month]],month.mapping[],2,FALSE), "Older")</f>
        <v>Older</v>
      </c>
      <c r="I63" t="str">
        <f>VLOOKUP(Sales[[#This Row],[Sales Person]],People[],2,FALSE)</f>
        <v>Van Tuxwell</v>
      </c>
      <c r="J63" t="str">
        <f>VLOOKUP(Sales[[#This Row],[Sales Person]],People[],3,FALSE)</f>
        <v>Seattle</v>
      </c>
    </row>
    <row r="64" spans="1:10" x14ac:dyDescent="0.3">
      <c r="A64" t="s">
        <v>18</v>
      </c>
      <c r="B64" s="1">
        <f t="shared" si="0"/>
        <v>42826</v>
      </c>
      <c r="C64">
        <v>402</v>
      </c>
      <c r="D64">
        <v>2956</v>
      </c>
      <c r="E64">
        <v>53208</v>
      </c>
      <c r="F64">
        <v>271</v>
      </c>
      <c r="G64">
        <v>14775</v>
      </c>
      <c r="H64" t="str">
        <f>IFERROR(VLOOKUP(Sales[[#This Row],[Month]],month.mapping[],2,FALSE), "Older")</f>
        <v>Older</v>
      </c>
      <c r="I64" t="str">
        <f>VLOOKUP(Sales[[#This Row],[Sales Person]],People[],2,FALSE)</f>
        <v>Mallorie Waber</v>
      </c>
      <c r="J64" t="str">
        <f>VLOOKUP(Sales[[#This Row],[Sales Person]],People[],3,FALSE)</f>
        <v>Seattle</v>
      </c>
    </row>
    <row r="65" spans="1:10" x14ac:dyDescent="0.3">
      <c r="A65" t="s">
        <v>22</v>
      </c>
      <c r="B65" s="1">
        <f t="shared" si="0"/>
        <v>42826</v>
      </c>
      <c r="C65">
        <v>435</v>
      </c>
      <c r="D65">
        <v>2090</v>
      </c>
      <c r="E65">
        <v>29260</v>
      </c>
      <c r="F65">
        <v>171</v>
      </c>
      <c r="G65">
        <v>8956</v>
      </c>
      <c r="H65" t="str">
        <f>IFERROR(VLOOKUP(Sales[[#This Row],[Month]],month.mapping[],2,FALSE), "Older")</f>
        <v>Older</v>
      </c>
      <c r="I65" t="str">
        <f>VLOOKUP(Sales[[#This Row],[Sales Person]],People[],2,FALSE)</f>
        <v>Jehu Rudeforth</v>
      </c>
      <c r="J65" t="str">
        <f>VLOOKUP(Sales[[#This Row],[Sales Person]],People[],3,FALSE)</f>
        <v>Sydney</v>
      </c>
    </row>
    <row r="66" spans="1:10" x14ac:dyDescent="0.3">
      <c r="A66" t="s">
        <v>25</v>
      </c>
      <c r="B66" s="1">
        <f t="shared" si="0"/>
        <v>42826</v>
      </c>
      <c r="C66">
        <v>461</v>
      </c>
      <c r="D66">
        <v>1863</v>
      </c>
      <c r="E66">
        <v>20493</v>
      </c>
      <c r="F66">
        <v>371</v>
      </c>
      <c r="G66">
        <v>8602</v>
      </c>
      <c r="H66" t="str">
        <f>IFERROR(VLOOKUP(Sales[[#This Row],[Month]],month.mapping[],2,FALSE), "Older")</f>
        <v>Older</v>
      </c>
      <c r="I66" t="str">
        <f>VLOOKUP(Sales[[#This Row],[Sales Person]],People[],2,FALSE)</f>
        <v>Jehu Rudeforth</v>
      </c>
      <c r="J66" t="str">
        <f>VLOOKUP(Sales[[#This Row],[Sales Person]],People[],3,FALSE)</f>
        <v>Seattle</v>
      </c>
    </row>
    <row r="67" spans="1:10" x14ac:dyDescent="0.3">
      <c r="A67" t="s">
        <v>29</v>
      </c>
      <c r="B67" s="1">
        <f t="shared" si="0"/>
        <v>42826</v>
      </c>
      <c r="C67">
        <v>478</v>
      </c>
      <c r="D67">
        <v>3150</v>
      </c>
      <c r="E67">
        <v>9450</v>
      </c>
      <c r="F67">
        <v>243</v>
      </c>
      <c r="G67">
        <v>17410</v>
      </c>
      <c r="H67" t="str">
        <f>IFERROR(VLOOKUP(Sales[[#This Row],[Month]],month.mapping[],2,FALSE), "Older")</f>
        <v>Older</v>
      </c>
      <c r="I67" t="str">
        <f>VLOOKUP(Sales[[#This Row],[Sales Person]],People[],2,FALSE)</f>
        <v>Mallorie Waber</v>
      </c>
      <c r="J67" t="str">
        <f>VLOOKUP(Sales[[#This Row],[Sales Person]],People[],3,FALSE)</f>
        <v>Seattle</v>
      </c>
    </row>
    <row r="68" spans="1:10" x14ac:dyDescent="0.3">
      <c r="A68" t="s">
        <v>31</v>
      </c>
      <c r="B68" s="1">
        <f t="shared" si="0"/>
        <v>42826</v>
      </c>
      <c r="C68">
        <v>282</v>
      </c>
      <c r="D68">
        <v>1166</v>
      </c>
      <c r="E68">
        <v>11660</v>
      </c>
      <c r="F68">
        <v>247</v>
      </c>
      <c r="G68">
        <v>6469</v>
      </c>
      <c r="H68" t="str">
        <f>IFERROR(VLOOKUP(Sales[[#This Row],[Month]],month.mapping[],2,FALSE), "Older")</f>
        <v>Older</v>
      </c>
      <c r="I68" t="str">
        <f>VLOOKUP(Sales[[#This Row],[Sales Person]],People[],2,FALSE)</f>
        <v>Jehu Rudeforth</v>
      </c>
      <c r="J68" t="str">
        <f>VLOOKUP(Sales[[#This Row],[Sales Person]],People[],3,FALSE)</f>
        <v>Sydney</v>
      </c>
    </row>
    <row r="69" spans="1:10" x14ac:dyDescent="0.3">
      <c r="A69" t="s">
        <v>26</v>
      </c>
      <c r="B69" s="1">
        <f t="shared" si="0"/>
        <v>42826</v>
      </c>
      <c r="C69">
        <v>579</v>
      </c>
      <c r="D69">
        <v>2852</v>
      </c>
      <c r="E69">
        <v>22816</v>
      </c>
      <c r="F69">
        <v>360</v>
      </c>
      <c r="G69">
        <v>13711</v>
      </c>
      <c r="H69" t="str">
        <f>IFERROR(VLOOKUP(Sales[[#This Row],[Month]],month.mapping[],2,FALSE), "Older")</f>
        <v>Older</v>
      </c>
      <c r="I69" t="str">
        <f>VLOOKUP(Sales[[#This Row],[Sales Person]],People[],2,FALSE)</f>
        <v>Mallorie Waber</v>
      </c>
      <c r="J69" t="str">
        <f>VLOOKUP(Sales[[#This Row],[Sales Person]],People[],3,FALSE)</f>
        <v>Seattle</v>
      </c>
    </row>
    <row r="70" spans="1:10" x14ac:dyDescent="0.3">
      <c r="A70" t="s">
        <v>12</v>
      </c>
      <c r="B70" s="1">
        <f t="shared" si="0"/>
        <v>42826</v>
      </c>
      <c r="C70">
        <v>573</v>
      </c>
      <c r="D70">
        <v>2766</v>
      </c>
      <c r="E70">
        <v>19362</v>
      </c>
      <c r="F70">
        <v>432</v>
      </c>
      <c r="G70">
        <v>13250</v>
      </c>
      <c r="H70" t="str">
        <f>IFERROR(VLOOKUP(Sales[[#This Row],[Month]],month.mapping[],2,FALSE), "Older")</f>
        <v>Older</v>
      </c>
      <c r="I70" t="str">
        <f>VLOOKUP(Sales[[#This Row],[Sales Person]],People[],2,FALSE)</f>
        <v>Van Tuxwell</v>
      </c>
      <c r="J70" t="str">
        <f>VLOOKUP(Sales[[#This Row],[Sales Person]],People[],3,FALSE)</f>
        <v>Seattle</v>
      </c>
    </row>
    <row r="71" spans="1:10" x14ac:dyDescent="0.3">
      <c r="A71" t="s">
        <v>23</v>
      </c>
      <c r="B71" s="1">
        <f t="shared" si="0"/>
        <v>42826</v>
      </c>
      <c r="C71">
        <v>359</v>
      </c>
      <c r="D71">
        <v>2689</v>
      </c>
      <c r="E71">
        <v>34957</v>
      </c>
      <c r="F71">
        <v>170</v>
      </c>
      <c r="G71">
        <v>7509</v>
      </c>
      <c r="H71" t="str">
        <f>IFERROR(VLOOKUP(Sales[[#This Row],[Month]],month.mapping[],2,FALSE), "Older")</f>
        <v>Older</v>
      </c>
      <c r="I71" t="str">
        <f>VLOOKUP(Sales[[#This Row],[Sales Person]],People[],2,FALSE)</f>
        <v>Van Tuxwell</v>
      </c>
      <c r="J71" t="str">
        <f>VLOOKUP(Sales[[#This Row],[Sales Person]],People[],3,FALSE)</f>
        <v>Seattle</v>
      </c>
    </row>
    <row r="72" spans="1:10" x14ac:dyDescent="0.3">
      <c r="A72" t="s">
        <v>37</v>
      </c>
      <c r="B72" s="1">
        <f t="shared" si="0"/>
        <v>42826</v>
      </c>
      <c r="C72">
        <v>528</v>
      </c>
      <c r="D72">
        <v>2932</v>
      </c>
      <c r="E72">
        <v>35184</v>
      </c>
      <c r="F72">
        <v>361</v>
      </c>
      <c r="G72">
        <v>16239</v>
      </c>
      <c r="H72" t="str">
        <f>IFERROR(VLOOKUP(Sales[[#This Row],[Month]],month.mapping[],2,FALSE), "Older")</f>
        <v>Older</v>
      </c>
      <c r="I72" t="str">
        <f>VLOOKUP(Sales[[#This Row],[Sales Person]],People[],2,FALSE)</f>
        <v>Jehu Rudeforth</v>
      </c>
      <c r="J72" t="str">
        <f>VLOOKUP(Sales[[#This Row],[Sales Person]],People[],3,FALSE)</f>
        <v>Seattle</v>
      </c>
    </row>
    <row r="73" spans="1:10" x14ac:dyDescent="0.3">
      <c r="A73" t="s">
        <v>39</v>
      </c>
      <c r="B73" s="1">
        <f t="shared" si="0"/>
        <v>42826</v>
      </c>
      <c r="C73">
        <v>351</v>
      </c>
      <c r="D73">
        <v>2572</v>
      </c>
      <c r="E73">
        <v>36008</v>
      </c>
      <c r="F73">
        <v>308</v>
      </c>
      <c r="G73">
        <v>12709</v>
      </c>
      <c r="H73" t="str">
        <f>IFERROR(VLOOKUP(Sales[[#This Row],[Month]],month.mapping[],2,FALSE), "Older")</f>
        <v>Older</v>
      </c>
      <c r="I73" t="str">
        <f>VLOOKUP(Sales[[#This Row],[Sales Person]],People[],2,FALSE)</f>
        <v>Van Tuxwell</v>
      </c>
      <c r="J73" t="str">
        <f>VLOOKUP(Sales[[#This Row],[Sales Person]],People[],3,FALSE)</f>
        <v>Sydney</v>
      </c>
    </row>
    <row r="74" spans="1:10" x14ac:dyDescent="0.3">
      <c r="A74" t="s">
        <v>40</v>
      </c>
      <c r="B74" s="1">
        <f t="shared" si="0"/>
        <v>42826</v>
      </c>
      <c r="C74">
        <v>449</v>
      </c>
      <c r="D74">
        <v>2677</v>
      </c>
      <c r="E74">
        <v>34801</v>
      </c>
      <c r="F74">
        <v>289</v>
      </c>
      <c r="G74">
        <v>5843</v>
      </c>
      <c r="H74" t="str">
        <f>IFERROR(VLOOKUP(Sales[[#This Row],[Month]],month.mapping[],2,FALSE), "Older")</f>
        <v>Older</v>
      </c>
      <c r="I74" t="str">
        <f>VLOOKUP(Sales[[#This Row],[Sales Person]],People[],2,FALSE)</f>
        <v>Mallorie Waber</v>
      </c>
      <c r="J74" t="str">
        <f>VLOOKUP(Sales[[#This Row],[Sales Person]],People[],3,FALSE)</f>
        <v>Sydney</v>
      </c>
    </row>
    <row r="75" spans="1:10" x14ac:dyDescent="0.3">
      <c r="A75" t="s">
        <v>33</v>
      </c>
      <c r="B75" s="1">
        <f t="shared" si="0"/>
        <v>42826</v>
      </c>
      <c r="C75">
        <v>406</v>
      </c>
      <c r="D75">
        <v>2119</v>
      </c>
      <c r="E75">
        <v>8476</v>
      </c>
      <c r="F75">
        <v>409</v>
      </c>
      <c r="G75">
        <v>8317</v>
      </c>
      <c r="H75" t="str">
        <f>IFERROR(VLOOKUP(Sales[[#This Row],[Month]],month.mapping[],2,FALSE), "Older")</f>
        <v>Older</v>
      </c>
      <c r="I75" t="str">
        <f>VLOOKUP(Sales[[#This Row],[Sales Person]],People[],2,FALSE)</f>
        <v>Jehu Rudeforth</v>
      </c>
      <c r="J75" t="str">
        <f>VLOOKUP(Sales[[#This Row],[Sales Person]],People[],3,FALSE)</f>
        <v>Seattle</v>
      </c>
    </row>
    <row r="76" spans="1:10" x14ac:dyDescent="0.3">
      <c r="A76" t="s">
        <v>45</v>
      </c>
      <c r="B76" s="1">
        <f t="shared" si="0"/>
        <v>42826</v>
      </c>
      <c r="C76">
        <v>619</v>
      </c>
      <c r="D76">
        <v>1481</v>
      </c>
      <c r="E76">
        <v>11848</v>
      </c>
      <c r="F76">
        <v>293</v>
      </c>
      <c r="G76">
        <v>7039</v>
      </c>
      <c r="H76" t="str">
        <f>IFERROR(VLOOKUP(Sales[[#This Row],[Month]],month.mapping[],2,FALSE), "Older")</f>
        <v>Older</v>
      </c>
      <c r="I76" t="str">
        <f>VLOOKUP(Sales[[#This Row],[Sales Person]],People[],2,FALSE)</f>
        <v>Jehu Rudeforth</v>
      </c>
      <c r="J76" t="str">
        <f>VLOOKUP(Sales[[#This Row],[Sales Person]],People[],3,FALSE)</f>
        <v>Sydney</v>
      </c>
    </row>
    <row r="77" spans="1:10" x14ac:dyDescent="0.3">
      <c r="A77" t="s">
        <v>47</v>
      </c>
      <c r="B77" s="1">
        <f t="shared" si="0"/>
        <v>42826</v>
      </c>
      <c r="C77">
        <v>436</v>
      </c>
      <c r="D77">
        <v>2876</v>
      </c>
      <c r="E77">
        <v>17256</v>
      </c>
      <c r="F77">
        <v>340</v>
      </c>
      <c r="G77">
        <v>14508</v>
      </c>
      <c r="H77" t="str">
        <f>IFERROR(VLOOKUP(Sales[[#This Row],[Month]],month.mapping[],2,FALSE), "Older")</f>
        <v>Older</v>
      </c>
      <c r="I77" t="str">
        <f>VLOOKUP(Sales[[#This Row],[Sales Person]],People[],2,FALSE)</f>
        <v>Van Tuxwell</v>
      </c>
      <c r="J77" t="str">
        <f>VLOOKUP(Sales[[#This Row],[Sales Person]],People[],3,FALSE)</f>
        <v>Sydney</v>
      </c>
    </row>
    <row r="78" spans="1:10" x14ac:dyDescent="0.3">
      <c r="A78" t="s">
        <v>50</v>
      </c>
      <c r="B78" s="1">
        <f t="shared" si="0"/>
        <v>42826</v>
      </c>
      <c r="C78">
        <v>498</v>
      </c>
      <c r="D78">
        <v>3245</v>
      </c>
      <c r="E78">
        <v>35695</v>
      </c>
      <c r="F78">
        <v>368</v>
      </c>
      <c r="G78">
        <v>13221</v>
      </c>
      <c r="H78" t="str">
        <f>IFERROR(VLOOKUP(Sales[[#This Row],[Month]],month.mapping[],2,FALSE), "Older")</f>
        <v>Older</v>
      </c>
      <c r="I78" t="str">
        <f>VLOOKUP(Sales[[#This Row],[Sales Person]],People[],2,FALSE)</f>
        <v>Jehu Rudeforth</v>
      </c>
      <c r="J78" t="str">
        <f>VLOOKUP(Sales[[#This Row],[Sales Person]],People[],3,FALSE)</f>
        <v>Sydney</v>
      </c>
    </row>
    <row r="79" spans="1:10" x14ac:dyDescent="0.3">
      <c r="A79" t="s">
        <v>48</v>
      </c>
      <c r="B79" s="1">
        <f t="shared" si="0"/>
        <v>42826</v>
      </c>
      <c r="C79">
        <v>254</v>
      </c>
      <c r="D79">
        <v>2816</v>
      </c>
      <c r="E79">
        <v>42240</v>
      </c>
      <c r="F79">
        <v>346</v>
      </c>
      <c r="G79">
        <v>9883</v>
      </c>
      <c r="H79" t="str">
        <f>IFERROR(VLOOKUP(Sales[[#This Row],[Month]],month.mapping[],2,FALSE), "Older")</f>
        <v>Older</v>
      </c>
      <c r="I79" t="str">
        <f>VLOOKUP(Sales[[#This Row],[Sales Person]],People[],2,FALSE)</f>
        <v>Jehu Rudeforth</v>
      </c>
      <c r="J79" t="str">
        <f>VLOOKUP(Sales[[#This Row],[Sales Person]],People[],3,FALSE)</f>
        <v>Sydney</v>
      </c>
    </row>
    <row r="80" spans="1:10" x14ac:dyDescent="0.3">
      <c r="A80" t="s">
        <v>19</v>
      </c>
      <c r="B80" s="1">
        <f t="shared" si="0"/>
        <v>42826</v>
      </c>
      <c r="C80">
        <v>438</v>
      </c>
      <c r="D80">
        <v>2082</v>
      </c>
      <c r="E80">
        <v>20820</v>
      </c>
      <c r="F80">
        <v>266</v>
      </c>
      <c r="G80">
        <v>5191</v>
      </c>
      <c r="H80" t="str">
        <f>IFERROR(VLOOKUP(Sales[[#This Row],[Month]],month.mapping[],2,FALSE), "Older")</f>
        <v>Older</v>
      </c>
      <c r="I80" t="str">
        <f>VLOOKUP(Sales[[#This Row],[Sales Person]],People[],2,FALSE)</f>
        <v>Jehu Rudeforth</v>
      </c>
      <c r="J80" t="str">
        <f>VLOOKUP(Sales[[#This Row],[Sales Person]],People[],3,FALSE)</f>
        <v>Seattle</v>
      </c>
    </row>
    <row r="81" spans="1:10" x14ac:dyDescent="0.3">
      <c r="A81" t="s">
        <v>52</v>
      </c>
      <c r="B81" s="1">
        <f t="shared" si="0"/>
        <v>42826</v>
      </c>
      <c r="C81">
        <v>338</v>
      </c>
      <c r="D81">
        <v>3418</v>
      </c>
      <c r="E81">
        <v>41016</v>
      </c>
      <c r="F81">
        <v>219</v>
      </c>
      <c r="G81">
        <v>11803</v>
      </c>
      <c r="H81" t="str">
        <f>IFERROR(VLOOKUP(Sales[[#This Row],[Month]],month.mapping[],2,FALSE), "Older")</f>
        <v>Older</v>
      </c>
      <c r="I81" t="str">
        <f>VLOOKUP(Sales[[#This Row],[Sales Person]],People[],2,FALSE)</f>
        <v>Van Tuxwell</v>
      </c>
      <c r="J81" t="str">
        <f>VLOOKUP(Sales[[#This Row],[Sales Person]],People[],3,FALSE)</f>
        <v>Sydney</v>
      </c>
    </row>
    <row r="82" spans="1:10" x14ac:dyDescent="0.3">
      <c r="A82" t="s">
        <v>11</v>
      </c>
      <c r="B82" s="1">
        <f t="shared" si="0"/>
        <v>42856</v>
      </c>
      <c r="C82">
        <v>548</v>
      </c>
      <c r="D82">
        <v>2430</v>
      </c>
      <c r="E82">
        <v>19440</v>
      </c>
      <c r="F82">
        <v>315</v>
      </c>
      <c r="G82">
        <v>12424</v>
      </c>
      <c r="H82" t="str">
        <f>IFERROR(VLOOKUP(Sales[[#This Row],[Month]],month.mapping[],2,FALSE), "Older")</f>
        <v>Older</v>
      </c>
      <c r="I82" t="str">
        <f>VLOOKUP(Sales[[#This Row],[Sales Person]],People[],2,FALSE)</f>
        <v>Van Tuxwell</v>
      </c>
      <c r="J82" t="str">
        <f>VLOOKUP(Sales[[#This Row],[Sales Person]],People[],3,FALSE)</f>
        <v>Seattle</v>
      </c>
    </row>
    <row r="83" spans="1:10" x14ac:dyDescent="0.3">
      <c r="A83" t="s">
        <v>16</v>
      </c>
      <c r="B83" s="1">
        <f t="shared" si="0"/>
        <v>42856</v>
      </c>
      <c r="C83">
        <v>479</v>
      </c>
      <c r="D83">
        <v>3306</v>
      </c>
      <c r="E83">
        <v>33060</v>
      </c>
      <c r="F83">
        <v>264</v>
      </c>
      <c r="G83">
        <v>14871</v>
      </c>
      <c r="H83" t="str">
        <f>IFERROR(VLOOKUP(Sales[[#This Row],[Month]],month.mapping[],2,FALSE), "Older")</f>
        <v>Older</v>
      </c>
      <c r="I83" t="str">
        <f>VLOOKUP(Sales[[#This Row],[Sales Person]],People[],2,FALSE)</f>
        <v>Van Tuxwell</v>
      </c>
      <c r="J83" t="str">
        <f>VLOOKUP(Sales[[#This Row],[Sales Person]],People[],3,FALSE)</f>
        <v>Seattle</v>
      </c>
    </row>
    <row r="84" spans="1:10" x14ac:dyDescent="0.3">
      <c r="A84" t="s">
        <v>18</v>
      </c>
      <c r="B84" s="1">
        <f t="shared" si="0"/>
        <v>42856</v>
      </c>
      <c r="C84">
        <v>680</v>
      </c>
      <c r="D84">
        <v>2515</v>
      </c>
      <c r="E84">
        <v>32695</v>
      </c>
      <c r="F84">
        <v>267</v>
      </c>
      <c r="G84">
        <v>16665</v>
      </c>
      <c r="H84" t="str">
        <f>IFERROR(VLOOKUP(Sales[[#This Row],[Month]],month.mapping[],2,FALSE), "Older")</f>
        <v>Older</v>
      </c>
      <c r="I84" t="str">
        <f>VLOOKUP(Sales[[#This Row],[Sales Person]],People[],2,FALSE)</f>
        <v>Mallorie Waber</v>
      </c>
      <c r="J84" t="str">
        <f>VLOOKUP(Sales[[#This Row],[Sales Person]],People[],3,FALSE)</f>
        <v>Seattle</v>
      </c>
    </row>
    <row r="85" spans="1:10" x14ac:dyDescent="0.3">
      <c r="A85" t="s">
        <v>22</v>
      </c>
      <c r="B85" s="1">
        <f t="shared" si="0"/>
        <v>42856</v>
      </c>
      <c r="C85">
        <v>518</v>
      </c>
      <c r="D85">
        <v>2416</v>
      </c>
      <c r="E85">
        <v>28992</v>
      </c>
      <c r="F85">
        <v>239</v>
      </c>
      <c r="G85">
        <v>13294</v>
      </c>
      <c r="H85" t="str">
        <f>IFERROR(VLOOKUP(Sales[[#This Row],[Month]],month.mapping[],2,FALSE), "Older")</f>
        <v>Older</v>
      </c>
      <c r="I85" t="str">
        <f>VLOOKUP(Sales[[#This Row],[Sales Person]],People[],2,FALSE)</f>
        <v>Jehu Rudeforth</v>
      </c>
      <c r="J85" t="str">
        <f>VLOOKUP(Sales[[#This Row],[Sales Person]],People[],3,FALSE)</f>
        <v>Sydney</v>
      </c>
    </row>
    <row r="86" spans="1:10" x14ac:dyDescent="0.3">
      <c r="A86" t="s">
        <v>25</v>
      </c>
      <c r="B86" s="1">
        <f t="shared" si="0"/>
        <v>42856</v>
      </c>
      <c r="C86">
        <v>516</v>
      </c>
      <c r="D86">
        <v>1218</v>
      </c>
      <c r="E86">
        <v>15834</v>
      </c>
      <c r="F86">
        <v>240</v>
      </c>
      <c r="G86">
        <v>5818</v>
      </c>
      <c r="H86" t="str">
        <f>IFERROR(VLOOKUP(Sales[[#This Row],[Month]],month.mapping[],2,FALSE), "Older")</f>
        <v>Older</v>
      </c>
      <c r="I86" t="str">
        <f>VLOOKUP(Sales[[#This Row],[Sales Person]],People[],2,FALSE)</f>
        <v>Jehu Rudeforth</v>
      </c>
      <c r="J86" t="str">
        <f>VLOOKUP(Sales[[#This Row],[Sales Person]],People[],3,FALSE)</f>
        <v>Seattle</v>
      </c>
    </row>
    <row r="87" spans="1:10" x14ac:dyDescent="0.3">
      <c r="A87" t="s">
        <v>29</v>
      </c>
      <c r="B87" s="1">
        <f t="shared" ref="B87:B150" si="1">EDATE(B67,1)</f>
        <v>42856</v>
      </c>
      <c r="C87">
        <v>528</v>
      </c>
      <c r="D87">
        <v>1650</v>
      </c>
      <c r="E87">
        <v>11550</v>
      </c>
      <c r="F87">
        <v>256</v>
      </c>
      <c r="G87">
        <v>8974</v>
      </c>
      <c r="H87" t="str">
        <f>IFERROR(VLOOKUP(Sales[[#This Row],[Month]],month.mapping[],2,FALSE), "Older")</f>
        <v>Older</v>
      </c>
      <c r="I87" t="str">
        <f>VLOOKUP(Sales[[#This Row],[Sales Person]],People[],2,FALSE)</f>
        <v>Mallorie Waber</v>
      </c>
      <c r="J87" t="str">
        <f>VLOOKUP(Sales[[#This Row],[Sales Person]],People[],3,FALSE)</f>
        <v>Seattle</v>
      </c>
    </row>
    <row r="88" spans="1:10" x14ac:dyDescent="0.3">
      <c r="A88" t="s">
        <v>31</v>
      </c>
      <c r="B88" s="1">
        <f t="shared" si="1"/>
        <v>42856</v>
      </c>
      <c r="C88">
        <v>408</v>
      </c>
      <c r="D88">
        <v>1384</v>
      </c>
      <c r="E88">
        <v>20760</v>
      </c>
      <c r="F88">
        <v>316</v>
      </c>
      <c r="G88">
        <v>7383</v>
      </c>
      <c r="H88" t="str">
        <f>IFERROR(VLOOKUP(Sales[[#This Row],[Month]],month.mapping[],2,FALSE), "Older")</f>
        <v>Older</v>
      </c>
      <c r="I88" t="str">
        <f>VLOOKUP(Sales[[#This Row],[Sales Person]],People[],2,FALSE)</f>
        <v>Jehu Rudeforth</v>
      </c>
      <c r="J88" t="str">
        <f>VLOOKUP(Sales[[#This Row],[Sales Person]],People[],3,FALSE)</f>
        <v>Sydney</v>
      </c>
    </row>
    <row r="89" spans="1:10" x14ac:dyDescent="0.3">
      <c r="A89" t="s">
        <v>26</v>
      </c>
      <c r="B89" s="1">
        <f t="shared" si="1"/>
        <v>42856</v>
      </c>
      <c r="C89">
        <v>365</v>
      </c>
      <c r="D89">
        <v>3197</v>
      </c>
      <c r="E89">
        <v>25576</v>
      </c>
      <c r="F89">
        <v>328</v>
      </c>
      <c r="G89">
        <v>16194</v>
      </c>
      <c r="H89" t="str">
        <f>IFERROR(VLOOKUP(Sales[[#This Row],[Month]],month.mapping[],2,FALSE), "Older")</f>
        <v>Older</v>
      </c>
      <c r="I89" t="str">
        <f>VLOOKUP(Sales[[#This Row],[Sales Person]],People[],2,FALSE)</f>
        <v>Mallorie Waber</v>
      </c>
      <c r="J89" t="str">
        <f>VLOOKUP(Sales[[#This Row],[Sales Person]],People[],3,FALSE)</f>
        <v>Seattle</v>
      </c>
    </row>
    <row r="90" spans="1:10" x14ac:dyDescent="0.3">
      <c r="A90" t="s">
        <v>12</v>
      </c>
      <c r="B90" s="1">
        <f t="shared" si="1"/>
        <v>42856</v>
      </c>
      <c r="C90">
        <v>522</v>
      </c>
      <c r="D90">
        <v>3121</v>
      </c>
      <c r="E90">
        <v>31210</v>
      </c>
      <c r="F90">
        <v>328</v>
      </c>
      <c r="G90">
        <v>17819</v>
      </c>
      <c r="H90" t="str">
        <f>IFERROR(VLOOKUP(Sales[[#This Row],[Month]],month.mapping[],2,FALSE), "Older")</f>
        <v>Older</v>
      </c>
      <c r="I90" t="str">
        <f>VLOOKUP(Sales[[#This Row],[Sales Person]],People[],2,FALSE)</f>
        <v>Van Tuxwell</v>
      </c>
      <c r="J90" t="str">
        <f>VLOOKUP(Sales[[#This Row],[Sales Person]],People[],3,FALSE)</f>
        <v>Seattle</v>
      </c>
    </row>
    <row r="91" spans="1:10" x14ac:dyDescent="0.3">
      <c r="A91" t="s">
        <v>23</v>
      </c>
      <c r="B91" s="1">
        <f t="shared" si="1"/>
        <v>42856</v>
      </c>
      <c r="C91">
        <v>373</v>
      </c>
      <c r="D91">
        <v>183</v>
      </c>
      <c r="E91">
        <v>2379</v>
      </c>
      <c r="F91">
        <v>452</v>
      </c>
      <c r="G91">
        <v>1022</v>
      </c>
      <c r="H91" t="str">
        <f>IFERROR(VLOOKUP(Sales[[#This Row],[Month]],month.mapping[],2,FALSE), "Older")</f>
        <v>Older</v>
      </c>
      <c r="I91" t="str">
        <f>VLOOKUP(Sales[[#This Row],[Sales Person]],People[],2,FALSE)</f>
        <v>Van Tuxwell</v>
      </c>
      <c r="J91" t="str">
        <f>VLOOKUP(Sales[[#This Row],[Sales Person]],People[],3,FALSE)</f>
        <v>Seattle</v>
      </c>
    </row>
    <row r="92" spans="1:10" x14ac:dyDescent="0.3">
      <c r="A92" t="s">
        <v>37</v>
      </c>
      <c r="B92" s="1">
        <f t="shared" si="1"/>
        <v>42856</v>
      </c>
      <c r="C92">
        <v>257</v>
      </c>
      <c r="D92">
        <v>1489</v>
      </c>
      <c r="E92">
        <v>11912</v>
      </c>
      <c r="F92">
        <v>308</v>
      </c>
      <c r="G92">
        <v>4262</v>
      </c>
      <c r="H92" t="str">
        <f>IFERROR(VLOOKUP(Sales[[#This Row],[Month]],month.mapping[],2,FALSE), "Older")</f>
        <v>Older</v>
      </c>
      <c r="I92" t="str">
        <f>VLOOKUP(Sales[[#This Row],[Sales Person]],People[],2,FALSE)</f>
        <v>Jehu Rudeforth</v>
      </c>
      <c r="J92" t="str">
        <f>VLOOKUP(Sales[[#This Row],[Sales Person]],People[],3,FALSE)</f>
        <v>Seattle</v>
      </c>
    </row>
    <row r="93" spans="1:10" x14ac:dyDescent="0.3">
      <c r="A93" t="s">
        <v>39</v>
      </c>
      <c r="B93" s="1">
        <f t="shared" si="1"/>
        <v>42856</v>
      </c>
      <c r="C93">
        <v>538</v>
      </c>
      <c r="D93">
        <v>3499</v>
      </c>
      <c r="E93">
        <v>27992</v>
      </c>
      <c r="F93">
        <v>236</v>
      </c>
      <c r="G93">
        <v>15996</v>
      </c>
      <c r="H93" t="str">
        <f>IFERROR(VLOOKUP(Sales[[#This Row],[Month]],month.mapping[],2,FALSE), "Older")</f>
        <v>Older</v>
      </c>
      <c r="I93" t="str">
        <f>VLOOKUP(Sales[[#This Row],[Sales Person]],People[],2,FALSE)</f>
        <v>Van Tuxwell</v>
      </c>
      <c r="J93" t="str">
        <f>VLOOKUP(Sales[[#This Row],[Sales Person]],People[],3,FALSE)</f>
        <v>Sydney</v>
      </c>
    </row>
    <row r="94" spans="1:10" x14ac:dyDescent="0.3">
      <c r="A94" t="s">
        <v>40</v>
      </c>
      <c r="B94" s="1">
        <f t="shared" si="1"/>
        <v>42856</v>
      </c>
      <c r="C94">
        <v>446</v>
      </c>
      <c r="D94">
        <v>2543</v>
      </c>
      <c r="E94">
        <v>17801</v>
      </c>
      <c r="F94">
        <v>386</v>
      </c>
      <c r="G94">
        <v>16393</v>
      </c>
      <c r="H94" t="str">
        <f>IFERROR(VLOOKUP(Sales[[#This Row],[Month]],month.mapping[],2,FALSE), "Older")</f>
        <v>Older</v>
      </c>
      <c r="I94" t="str">
        <f>VLOOKUP(Sales[[#This Row],[Sales Person]],People[],2,FALSE)</f>
        <v>Mallorie Waber</v>
      </c>
      <c r="J94" t="str">
        <f>VLOOKUP(Sales[[#This Row],[Sales Person]],People[],3,FALSE)</f>
        <v>Sydney</v>
      </c>
    </row>
    <row r="95" spans="1:10" x14ac:dyDescent="0.3">
      <c r="A95" t="s">
        <v>33</v>
      </c>
      <c r="B95" s="1">
        <f t="shared" si="1"/>
        <v>42856</v>
      </c>
      <c r="C95">
        <v>342</v>
      </c>
      <c r="D95">
        <v>2107</v>
      </c>
      <c r="E95">
        <v>33712</v>
      </c>
      <c r="F95">
        <v>222</v>
      </c>
      <c r="G95">
        <v>10216</v>
      </c>
      <c r="H95" t="str">
        <f>IFERROR(VLOOKUP(Sales[[#This Row],[Month]],month.mapping[],2,FALSE), "Older")</f>
        <v>Older</v>
      </c>
      <c r="I95" t="str">
        <f>VLOOKUP(Sales[[#This Row],[Sales Person]],People[],2,FALSE)</f>
        <v>Jehu Rudeforth</v>
      </c>
      <c r="J95" t="str">
        <f>VLOOKUP(Sales[[#This Row],[Sales Person]],People[],3,FALSE)</f>
        <v>Seattle</v>
      </c>
    </row>
    <row r="96" spans="1:10" x14ac:dyDescent="0.3">
      <c r="A96" t="s">
        <v>45</v>
      </c>
      <c r="B96" s="1">
        <f t="shared" si="1"/>
        <v>42856</v>
      </c>
      <c r="C96">
        <v>546</v>
      </c>
      <c r="D96">
        <v>2460</v>
      </c>
      <c r="E96">
        <v>34440</v>
      </c>
      <c r="F96">
        <v>306</v>
      </c>
      <c r="G96">
        <v>14589</v>
      </c>
      <c r="H96" t="str">
        <f>IFERROR(VLOOKUP(Sales[[#This Row],[Month]],month.mapping[],2,FALSE), "Older")</f>
        <v>Older</v>
      </c>
      <c r="I96" t="str">
        <f>VLOOKUP(Sales[[#This Row],[Sales Person]],People[],2,FALSE)</f>
        <v>Jehu Rudeforth</v>
      </c>
      <c r="J96" t="str">
        <f>VLOOKUP(Sales[[#This Row],[Sales Person]],People[],3,FALSE)</f>
        <v>Sydney</v>
      </c>
    </row>
    <row r="97" spans="1:10" x14ac:dyDescent="0.3">
      <c r="A97" t="s">
        <v>47</v>
      </c>
      <c r="B97" s="1">
        <f t="shared" si="1"/>
        <v>42856</v>
      </c>
      <c r="C97">
        <v>286</v>
      </c>
      <c r="D97">
        <v>2387</v>
      </c>
      <c r="E97">
        <v>28644</v>
      </c>
      <c r="F97">
        <v>212</v>
      </c>
      <c r="G97">
        <v>10906</v>
      </c>
      <c r="H97" t="str">
        <f>IFERROR(VLOOKUP(Sales[[#This Row],[Month]],month.mapping[],2,FALSE), "Older")</f>
        <v>Older</v>
      </c>
      <c r="I97" t="str">
        <f>VLOOKUP(Sales[[#This Row],[Sales Person]],People[],2,FALSE)</f>
        <v>Van Tuxwell</v>
      </c>
      <c r="J97" t="str">
        <f>VLOOKUP(Sales[[#This Row],[Sales Person]],People[],3,FALSE)</f>
        <v>Sydney</v>
      </c>
    </row>
    <row r="98" spans="1:10" x14ac:dyDescent="0.3">
      <c r="A98" t="s">
        <v>50</v>
      </c>
      <c r="B98" s="1">
        <f t="shared" si="1"/>
        <v>42856</v>
      </c>
      <c r="C98">
        <v>494</v>
      </c>
      <c r="D98">
        <v>2599</v>
      </c>
      <c r="E98">
        <v>20792</v>
      </c>
      <c r="F98">
        <v>404</v>
      </c>
      <c r="G98">
        <v>12979</v>
      </c>
      <c r="H98" t="str">
        <f>IFERROR(VLOOKUP(Sales[[#This Row],[Month]],month.mapping[],2,FALSE), "Older")</f>
        <v>Older</v>
      </c>
      <c r="I98" t="str">
        <f>VLOOKUP(Sales[[#This Row],[Sales Person]],People[],2,FALSE)</f>
        <v>Jehu Rudeforth</v>
      </c>
      <c r="J98" t="str">
        <f>VLOOKUP(Sales[[#This Row],[Sales Person]],People[],3,FALSE)</f>
        <v>Sydney</v>
      </c>
    </row>
    <row r="99" spans="1:10" x14ac:dyDescent="0.3">
      <c r="A99" t="s">
        <v>48</v>
      </c>
      <c r="B99" s="1">
        <f t="shared" si="1"/>
        <v>42856</v>
      </c>
      <c r="C99">
        <v>474</v>
      </c>
      <c r="D99">
        <v>1022</v>
      </c>
      <c r="E99">
        <v>11242</v>
      </c>
      <c r="F99">
        <v>399</v>
      </c>
      <c r="G99">
        <v>5452</v>
      </c>
      <c r="H99" t="str">
        <f>IFERROR(VLOOKUP(Sales[[#This Row],[Month]],month.mapping[],2,FALSE), "Older")</f>
        <v>Older</v>
      </c>
      <c r="I99" t="str">
        <f>VLOOKUP(Sales[[#This Row],[Sales Person]],People[],2,FALSE)</f>
        <v>Jehu Rudeforth</v>
      </c>
      <c r="J99" t="str">
        <f>VLOOKUP(Sales[[#This Row],[Sales Person]],People[],3,FALSE)</f>
        <v>Sydney</v>
      </c>
    </row>
    <row r="100" spans="1:10" x14ac:dyDescent="0.3">
      <c r="A100" t="s">
        <v>19</v>
      </c>
      <c r="B100" s="1">
        <f t="shared" si="1"/>
        <v>42856</v>
      </c>
      <c r="C100">
        <v>612</v>
      </c>
      <c r="D100">
        <v>2104</v>
      </c>
      <c r="E100">
        <v>23144</v>
      </c>
      <c r="F100">
        <v>306</v>
      </c>
      <c r="G100">
        <v>7794</v>
      </c>
      <c r="H100" t="str">
        <f>IFERROR(VLOOKUP(Sales[[#This Row],[Month]],month.mapping[],2,FALSE), "Older")</f>
        <v>Older</v>
      </c>
      <c r="I100" t="str">
        <f>VLOOKUP(Sales[[#This Row],[Sales Person]],People[],2,FALSE)</f>
        <v>Jehu Rudeforth</v>
      </c>
      <c r="J100" t="str">
        <f>VLOOKUP(Sales[[#This Row],[Sales Person]],People[],3,FALSE)</f>
        <v>Seattle</v>
      </c>
    </row>
    <row r="101" spans="1:10" x14ac:dyDescent="0.3">
      <c r="A101" t="s">
        <v>52</v>
      </c>
      <c r="B101" s="1">
        <f t="shared" si="1"/>
        <v>42856</v>
      </c>
      <c r="C101">
        <v>485</v>
      </c>
      <c r="D101">
        <v>2488</v>
      </c>
      <c r="E101">
        <v>19904</v>
      </c>
      <c r="F101">
        <v>340</v>
      </c>
      <c r="G101">
        <v>12988</v>
      </c>
      <c r="H101" t="str">
        <f>IFERROR(VLOOKUP(Sales[[#This Row],[Month]],month.mapping[],2,FALSE), "Older")</f>
        <v>Older</v>
      </c>
      <c r="I101" t="str">
        <f>VLOOKUP(Sales[[#This Row],[Sales Person]],People[],2,FALSE)</f>
        <v>Van Tuxwell</v>
      </c>
      <c r="J101" t="str">
        <f>VLOOKUP(Sales[[#This Row],[Sales Person]],People[],3,FALSE)</f>
        <v>Sydney</v>
      </c>
    </row>
    <row r="102" spans="1:10" x14ac:dyDescent="0.3">
      <c r="A102" t="s">
        <v>11</v>
      </c>
      <c r="B102" s="1">
        <f t="shared" si="1"/>
        <v>42887</v>
      </c>
      <c r="C102">
        <v>580</v>
      </c>
      <c r="D102">
        <v>2045</v>
      </c>
      <c r="E102">
        <v>18405</v>
      </c>
      <c r="F102">
        <v>332</v>
      </c>
      <c r="G102">
        <v>7713</v>
      </c>
      <c r="H102" t="str">
        <f>IFERROR(VLOOKUP(Sales[[#This Row],[Month]],month.mapping[],2,FALSE), "Older")</f>
        <v>Older</v>
      </c>
      <c r="I102" t="str">
        <f>VLOOKUP(Sales[[#This Row],[Sales Person]],People[],2,FALSE)</f>
        <v>Van Tuxwell</v>
      </c>
      <c r="J102" t="str">
        <f>VLOOKUP(Sales[[#This Row],[Sales Person]],People[],3,FALSE)</f>
        <v>Seattle</v>
      </c>
    </row>
    <row r="103" spans="1:10" x14ac:dyDescent="0.3">
      <c r="A103" t="s">
        <v>16</v>
      </c>
      <c r="B103" s="1">
        <f t="shared" si="1"/>
        <v>42887</v>
      </c>
      <c r="C103">
        <v>430</v>
      </c>
      <c r="D103">
        <v>2776</v>
      </c>
      <c r="E103">
        <v>41640</v>
      </c>
      <c r="F103">
        <v>357</v>
      </c>
      <c r="G103">
        <v>11701</v>
      </c>
      <c r="H103" t="str">
        <f>IFERROR(VLOOKUP(Sales[[#This Row],[Month]],month.mapping[],2,FALSE), "Older")</f>
        <v>Older</v>
      </c>
      <c r="I103" t="str">
        <f>VLOOKUP(Sales[[#This Row],[Sales Person]],People[],2,FALSE)</f>
        <v>Van Tuxwell</v>
      </c>
      <c r="J103" t="str">
        <f>VLOOKUP(Sales[[#This Row],[Sales Person]],People[],3,FALSE)</f>
        <v>Seattle</v>
      </c>
    </row>
    <row r="104" spans="1:10" x14ac:dyDescent="0.3">
      <c r="A104" t="s">
        <v>18</v>
      </c>
      <c r="B104" s="1">
        <f t="shared" si="1"/>
        <v>42887</v>
      </c>
      <c r="C104">
        <v>531</v>
      </c>
      <c r="D104">
        <v>1593</v>
      </c>
      <c r="E104">
        <v>17523</v>
      </c>
      <c r="F104">
        <v>258</v>
      </c>
      <c r="G104">
        <v>7186</v>
      </c>
      <c r="H104" t="str">
        <f>IFERROR(VLOOKUP(Sales[[#This Row],[Month]],month.mapping[],2,FALSE), "Older")</f>
        <v>Older</v>
      </c>
      <c r="I104" t="str">
        <f>VLOOKUP(Sales[[#This Row],[Sales Person]],People[],2,FALSE)</f>
        <v>Mallorie Waber</v>
      </c>
      <c r="J104" t="str">
        <f>VLOOKUP(Sales[[#This Row],[Sales Person]],People[],3,FALSE)</f>
        <v>Seattle</v>
      </c>
    </row>
    <row r="105" spans="1:10" x14ac:dyDescent="0.3">
      <c r="A105" t="s">
        <v>22</v>
      </c>
      <c r="B105" s="1">
        <f t="shared" si="1"/>
        <v>42887</v>
      </c>
      <c r="C105">
        <v>612</v>
      </c>
      <c r="D105">
        <v>3197</v>
      </c>
      <c r="E105">
        <v>19182</v>
      </c>
      <c r="F105">
        <v>127</v>
      </c>
      <c r="G105">
        <v>14565</v>
      </c>
      <c r="H105" t="str">
        <f>IFERROR(VLOOKUP(Sales[[#This Row],[Month]],month.mapping[],2,FALSE), "Older")</f>
        <v>Older</v>
      </c>
      <c r="I105" t="str">
        <f>VLOOKUP(Sales[[#This Row],[Sales Person]],People[],2,FALSE)</f>
        <v>Jehu Rudeforth</v>
      </c>
      <c r="J105" t="str">
        <f>VLOOKUP(Sales[[#This Row],[Sales Person]],People[],3,FALSE)</f>
        <v>Sydney</v>
      </c>
    </row>
    <row r="106" spans="1:10" x14ac:dyDescent="0.3">
      <c r="A106" t="s">
        <v>25</v>
      </c>
      <c r="B106" s="1">
        <f t="shared" si="1"/>
        <v>42887</v>
      </c>
      <c r="C106">
        <v>445</v>
      </c>
      <c r="D106">
        <v>3057</v>
      </c>
      <c r="E106">
        <v>30570</v>
      </c>
      <c r="F106">
        <v>241</v>
      </c>
      <c r="G106">
        <v>23010</v>
      </c>
      <c r="H106" t="str">
        <f>IFERROR(VLOOKUP(Sales[[#This Row],[Month]],month.mapping[],2,FALSE), "Older")</f>
        <v>Older</v>
      </c>
      <c r="I106" t="str">
        <f>VLOOKUP(Sales[[#This Row],[Sales Person]],People[],2,FALSE)</f>
        <v>Jehu Rudeforth</v>
      </c>
      <c r="J106" t="str">
        <f>VLOOKUP(Sales[[#This Row],[Sales Person]],People[],3,FALSE)</f>
        <v>Seattle</v>
      </c>
    </row>
    <row r="107" spans="1:10" x14ac:dyDescent="0.3">
      <c r="A107" t="s">
        <v>29</v>
      </c>
      <c r="B107" s="1">
        <f t="shared" si="1"/>
        <v>42887</v>
      </c>
      <c r="C107">
        <v>509</v>
      </c>
      <c r="D107">
        <v>1282</v>
      </c>
      <c r="E107">
        <v>15384</v>
      </c>
      <c r="F107">
        <v>265</v>
      </c>
      <c r="G107">
        <v>7237</v>
      </c>
      <c r="H107" t="str">
        <f>IFERROR(VLOOKUP(Sales[[#This Row],[Month]],month.mapping[],2,FALSE), "Older")</f>
        <v>Older</v>
      </c>
      <c r="I107" t="str">
        <f>VLOOKUP(Sales[[#This Row],[Sales Person]],People[],2,FALSE)</f>
        <v>Mallorie Waber</v>
      </c>
      <c r="J107" t="str">
        <f>VLOOKUP(Sales[[#This Row],[Sales Person]],People[],3,FALSE)</f>
        <v>Seattle</v>
      </c>
    </row>
    <row r="108" spans="1:10" x14ac:dyDescent="0.3">
      <c r="A108" t="s">
        <v>31</v>
      </c>
      <c r="B108" s="1">
        <f t="shared" si="1"/>
        <v>42887</v>
      </c>
      <c r="C108">
        <v>549</v>
      </c>
      <c r="D108">
        <v>2894</v>
      </c>
      <c r="E108">
        <v>17364</v>
      </c>
      <c r="F108">
        <v>270</v>
      </c>
      <c r="G108">
        <v>18203</v>
      </c>
      <c r="H108" t="str">
        <f>IFERROR(VLOOKUP(Sales[[#This Row],[Month]],month.mapping[],2,FALSE), "Older")</f>
        <v>Older</v>
      </c>
      <c r="I108" t="str">
        <f>VLOOKUP(Sales[[#This Row],[Sales Person]],People[],2,FALSE)</f>
        <v>Jehu Rudeforth</v>
      </c>
      <c r="J108" t="str">
        <f>VLOOKUP(Sales[[#This Row],[Sales Person]],People[],3,FALSE)</f>
        <v>Sydney</v>
      </c>
    </row>
    <row r="109" spans="1:10" x14ac:dyDescent="0.3">
      <c r="A109" t="s">
        <v>26</v>
      </c>
      <c r="B109" s="1">
        <f t="shared" si="1"/>
        <v>42887</v>
      </c>
      <c r="C109">
        <v>380</v>
      </c>
      <c r="D109">
        <v>2438</v>
      </c>
      <c r="E109">
        <v>21942</v>
      </c>
      <c r="F109">
        <v>394</v>
      </c>
      <c r="G109">
        <v>8966</v>
      </c>
      <c r="H109" t="str">
        <f>IFERROR(VLOOKUP(Sales[[#This Row],[Month]],month.mapping[],2,FALSE), "Older")</f>
        <v>Older</v>
      </c>
      <c r="I109" t="str">
        <f>VLOOKUP(Sales[[#This Row],[Sales Person]],People[],2,FALSE)</f>
        <v>Mallorie Waber</v>
      </c>
      <c r="J109" t="str">
        <f>VLOOKUP(Sales[[#This Row],[Sales Person]],People[],3,FALSE)</f>
        <v>Seattle</v>
      </c>
    </row>
    <row r="110" spans="1:10" x14ac:dyDescent="0.3">
      <c r="A110" t="s">
        <v>12</v>
      </c>
      <c r="B110" s="1">
        <f t="shared" si="1"/>
        <v>42887</v>
      </c>
      <c r="C110">
        <v>536</v>
      </c>
      <c r="D110">
        <v>2515</v>
      </c>
      <c r="E110">
        <v>27665</v>
      </c>
      <c r="F110">
        <v>278</v>
      </c>
      <c r="G110">
        <v>7488</v>
      </c>
      <c r="H110" t="str">
        <f>IFERROR(VLOOKUP(Sales[[#This Row],[Month]],month.mapping[],2,FALSE), "Older")</f>
        <v>Older</v>
      </c>
      <c r="I110" t="str">
        <f>VLOOKUP(Sales[[#This Row],[Sales Person]],People[],2,FALSE)</f>
        <v>Van Tuxwell</v>
      </c>
      <c r="J110" t="str">
        <f>VLOOKUP(Sales[[#This Row],[Sales Person]],People[],3,FALSE)</f>
        <v>Seattle</v>
      </c>
    </row>
    <row r="111" spans="1:10" x14ac:dyDescent="0.3">
      <c r="A111" t="s">
        <v>23</v>
      </c>
      <c r="B111" s="1">
        <f t="shared" si="1"/>
        <v>42887</v>
      </c>
      <c r="C111">
        <v>446</v>
      </c>
      <c r="D111">
        <v>983</v>
      </c>
      <c r="E111">
        <v>6881</v>
      </c>
      <c r="F111">
        <v>395</v>
      </c>
      <c r="G111">
        <v>5396</v>
      </c>
      <c r="H111" t="str">
        <f>IFERROR(VLOOKUP(Sales[[#This Row],[Month]],month.mapping[],2,FALSE), "Older")</f>
        <v>Older</v>
      </c>
      <c r="I111" t="str">
        <f>VLOOKUP(Sales[[#This Row],[Sales Person]],People[],2,FALSE)</f>
        <v>Van Tuxwell</v>
      </c>
      <c r="J111" t="str">
        <f>VLOOKUP(Sales[[#This Row],[Sales Person]],People[],3,FALSE)</f>
        <v>Seattle</v>
      </c>
    </row>
    <row r="112" spans="1:10" x14ac:dyDescent="0.3">
      <c r="A112" t="s">
        <v>37</v>
      </c>
      <c r="B112" s="1">
        <f t="shared" si="1"/>
        <v>42887</v>
      </c>
      <c r="C112">
        <v>455</v>
      </c>
      <c r="D112">
        <v>3221</v>
      </c>
      <c r="E112">
        <v>38652</v>
      </c>
      <c r="F112">
        <v>177</v>
      </c>
      <c r="G112">
        <v>14732</v>
      </c>
      <c r="H112" t="str">
        <f>IFERROR(VLOOKUP(Sales[[#This Row],[Month]],month.mapping[],2,FALSE), "Older")</f>
        <v>Older</v>
      </c>
      <c r="I112" t="str">
        <f>VLOOKUP(Sales[[#This Row],[Sales Person]],People[],2,FALSE)</f>
        <v>Jehu Rudeforth</v>
      </c>
      <c r="J112" t="str">
        <f>VLOOKUP(Sales[[#This Row],[Sales Person]],People[],3,FALSE)</f>
        <v>Seattle</v>
      </c>
    </row>
    <row r="113" spans="1:10" x14ac:dyDescent="0.3">
      <c r="A113" t="s">
        <v>39</v>
      </c>
      <c r="B113" s="1">
        <f t="shared" si="1"/>
        <v>42887</v>
      </c>
      <c r="C113">
        <v>517</v>
      </c>
      <c r="D113">
        <v>2295</v>
      </c>
      <c r="E113">
        <v>22950</v>
      </c>
      <c r="F113">
        <v>227</v>
      </c>
      <c r="G113">
        <v>6679</v>
      </c>
      <c r="H113" t="str">
        <f>IFERROR(VLOOKUP(Sales[[#This Row],[Month]],month.mapping[],2,FALSE), "Older")</f>
        <v>Older</v>
      </c>
      <c r="I113" t="str">
        <f>VLOOKUP(Sales[[#This Row],[Sales Person]],People[],2,FALSE)</f>
        <v>Van Tuxwell</v>
      </c>
      <c r="J113" t="str">
        <f>VLOOKUP(Sales[[#This Row],[Sales Person]],People[],3,FALSE)</f>
        <v>Sydney</v>
      </c>
    </row>
    <row r="114" spans="1:10" x14ac:dyDescent="0.3">
      <c r="A114" t="s">
        <v>40</v>
      </c>
      <c r="B114" s="1">
        <f t="shared" si="1"/>
        <v>42887</v>
      </c>
      <c r="C114">
        <v>502</v>
      </c>
      <c r="D114">
        <v>3387</v>
      </c>
      <c r="E114">
        <v>50805</v>
      </c>
      <c r="F114">
        <v>373</v>
      </c>
      <c r="G114">
        <v>13203</v>
      </c>
      <c r="H114" t="str">
        <f>IFERROR(VLOOKUP(Sales[[#This Row],[Month]],month.mapping[],2,FALSE), "Older")</f>
        <v>Older</v>
      </c>
      <c r="I114" t="str">
        <f>VLOOKUP(Sales[[#This Row],[Sales Person]],People[],2,FALSE)</f>
        <v>Mallorie Waber</v>
      </c>
      <c r="J114" t="str">
        <f>VLOOKUP(Sales[[#This Row],[Sales Person]],People[],3,FALSE)</f>
        <v>Sydney</v>
      </c>
    </row>
    <row r="115" spans="1:10" x14ac:dyDescent="0.3">
      <c r="A115" t="s">
        <v>33</v>
      </c>
      <c r="B115" s="1">
        <f t="shared" si="1"/>
        <v>42887</v>
      </c>
      <c r="C115">
        <v>571</v>
      </c>
      <c r="D115">
        <v>471</v>
      </c>
      <c r="E115">
        <v>2826</v>
      </c>
      <c r="F115">
        <v>346</v>
      </c>
      <c r="G115">
        <v>1853</v>
      </c>
      <c r="H115" t="str">
        <f>IFERROR(VLOOKUP(Sales[[#This Row],[Month]],month.mapping[],2,FALSE), "Older")</f>
        <v>Older</v>
      </c>
      <c r="I115" t="str">
        <f>VLOOKUP(Sales[[#This Row],[Sales Person]],People[],2,FALSE)</f>
        <v>Jehu Rudeforth</v>
      </c>
      <c r="J115" t="str">
        <f>VLOOKUP(Sales[[#This Row],[Sales Person]],People[],3,FALSE)</f>
        <v>Seattle</v>
      </c>
    </row>
    <row r="116" spans="1:10" x14ac:dyDescent="0.3">
      <c r="A116" t="s">
        <v>45</v>
      </c>
      <c r="B116" s="1">
        <f t="shared" si="1"/>
        <v>42887</v>
      </c>
      <c r="C116">
        <v>504</v>
      </c>
      <c r="D116">
        <v>2018</v>
      </c>
      <c r="E116">
        <v>12108</v>
      </c>
      <c r="F116">
        <v>324</v>
      </c>
      <c r="G116">
        <v>9830</v>
      </c>
      <c r="H116" t="str">
        <f>IFERROR(VLOOKUP(Sales[[#This Row],[Month]],month.mapping[],2,FALSE), "Older")</f>
        <v>Older</v>
      </c>
      <c r="I116" t="str">
        <f>VLOOKUP(Sales[[#This Row],[Sales Person]],People[],2,FALSE)</f>
        <v>Jehu Rudeforth</v>
      </c>
      <c r="J116" t="str">
        <f>VLOOKUP(Sales[[#This Row],[Sales Person]],People[],3,FALSE)</f>
        <v>Sydney</v>
      </c>
    </row>
    <row r="117" spans="1:10" x14ac:dyDescent="0.3">
      <c r="A117" t="s">
        <v>47</v>
      </c>
      <c r="B117" s="1">
        <f t="shared" si="1"/>
        <v>42887</v>
      </c>
      <c r="C117">
        <v>291</v>
      </c>
      <c r="D117">
        <v>2538</v>
      </c>
      <c r="E117">
        <v>22842</v>
      </c>
      <c r="F117">
        <v>372</v>
      </c>
      <c r="G117">
        <v>9856</v>
      </c>
      <c r="H117" t="str">
        <f>IFERROR(VLOOKUP(Sales[[#This Row],[Month]],month.mapping[],2,FALSE), "Older")</f>
        <v>Older</v>
      </c>
      <c r="I117" t="str">
        <f>VLOOKUP(Sales[[#This Row],[Sales Person]],People[],2,FALSE)</f>
        <v>Van Tuxwell</v>
      </c>
      <c r="J117" t="str">
        <f>VLOOKUP(Sales[[#This Row],[Sales Person]],People[],3,FALSE)</f>
        <v>Sydney</v>
      </c>
    </row>
    <row r="118" spans="1:10" x14ac:dyDescent="0.3">
      <c r="A118" t="s">
        <v>50</v>
      </c>
      <c r="B118" s="1">
        <f t="shared" si="1"/>
        <v>42887</v>
      </c>
      <c r="C118">
        <v>397</v>
      </c>
      <c r="D118">
        <v>2902</v>
      </c>
      <c r="E118">
        <v>23216</v>
      </c>
      <c r="F118">
        <v>227</v>
      </c>
      <c r="G118">
        <v>12222</v>
      </c>
      <c r="H118" t="str">
        <f>IFERROR(VLOOKUP(Sales[[#This Row],[Month]],month.mapping[],2,FALSE), "Older")</f>
        <v>Older</v>
      </c>
      <c r="I118" t="str">
        <f>VLOOKUP(Sales[[#This Row],[Sales Person]],People[],2,FALSE)</f>
        <v>Jehu Rudeforth</v>
      </c>
      <c r="J118" t="str">
        <f>VLOOKUP(Sales[[#This Row],[Sales Person]],People[],3,FALSE)</f>
        <v>Sydney</v>
      </c>
    </row>
    <row r="119" spans="1:10" x14ac:dyDescent="0.3">
      <c r="A119" t="s">
        <v>48</v>
      </c>
      <c r="B119" s="1">
        <f t="shared" si="1"/>
        <v>42887</v>
      </c>
      <c r="C119">
        <v>461</v>
      </c>
      <c r="D119">
        <v>2125</v>
      </c>
      <c r="E119">
        <v>25500</v>
      </c>
      <c r="F119">
        <v>178</v>
      </c>
      <c r="G119">
        <v>16407</v>
      </c>
      <c r="H119" t="str">
        <f>IFERROR(VLOOKUP(Sales[[#This Row],[Month]],month.mapping[],2,FALSE), "Older")</f>
        <v>Older</v>
      </c>
      <c r="I119" t="str">
        <f>VLOOKUP(Sales[[#This Row],[Sales Person]],People[],2,FALSE)</f>
        <v>Jehu Rudeforth</v>
      </c>
      <c r="J119" t="str">
        <f>VLOOKUP(Sales[[#This Row],[Sales Person]],People[],3,FALSE)</f>
        <v>Sydney</v>
      </c>
    </row>
    <row r="120" spans="1:10" x14ac:dyDescent="0.3">
      <c r="A120" t="s">
        <v>19</v>
      </c>
      <c r="B120" s="1">
        <f t="shared" si="1"/>
        <v>42887</v>
      </c>
      <c r="C120">
        <v>480</v>
      </c>
      <c r="D120">
        <v>3893</v>
      </c>
      <c r="E120">
        <v>31144</v>
      </c>
      <c r="F120">
        <v>372</v>
      </c>
      <c r="G120">
        <v>17400</v>
      </c>
      <c r="H120" t="str">
        <f>IFERROR(VLOOKUP(Sales[[#This Row],[Month]],month.mapping[],2,FALSE), "Older")</f>
        <v>Older</v>
      </c>
      <c r="I120" t="str">
        <f>VLOOKUP(Sales[[#This Row],[Sales Person]],People[],2,FALSE)</f>
        <v>Jehu Rudeforth</v>
      </c>
      <c r="J120" t="str">
        <f>VLOOKUP(Sales[[#This Row],[Sales Person]],People[],3,FALSE)</f>
        <v>Seattle</v>
      </c>
    </row>
    <row r="121" spans="1:10" x14ac:dyDescent="0.3">
      <c r="A121" t="s">
        <v>52</v>
      </c>
      <c r="B121" s="1">
        <f t="shared" si="1"/>
        <v>42887</v>
      </c>
      <c r="C121">
        <v>461</v>
      </c>
      <c r="D121">
        <v>3593</v>
      </c>
      <c r="E121">
        <v>25151</v>
      </c>
      <c r="F121">
        <v>293</v>
      </c>
      <c r="G121">
        <v>12468</v>
      </c>
      <c r="H121" t="str">
        <f>IFERROR(VLOOKUP(Sales[[#This Row],[Month]],month.mapping[],2,FALSE), "Older")</f>
        <v>Older</v>
      </c>
      <c r="I121" t="str">
        <f>VLOOKUP(Sales[[#This Row],[Sales Person]],People[],2,FALSE)</f>
        <v>Van Tuxwell</v>
      </c>
      <c r="J121" t="str">
        <f>VLOOKUP(Sales[[#This Row],[Sales Person]],People[],3,FALSE)</f>
        <v>Sydney</v>
      </c>
    </row>
    <row r="122" spans="1:10" x14ac:dyDescent="0.3">
      <c r="A122" t="s">
        <v>11</v>
      </c>
      <c r="B122" s="1">
        <f t="shared" si="1"/>
        <v>42917</v>
      </c>
      <c r="C122">
        <v>556</v>
      </c>
      <c r="D122">
        <v>843</v>
      </c>
      <c r="E122">
        <v>6744</v>
      </c>
      <c r="F122">
        <v>112</v>
      </c>
      <c r="G122">
        <v>5203</v>
      </c>
      <c r="H122" t="str">
        <f>IFERROR(VLOOKUP(Sales[[#This Row],[Month]],month.mapping[],2,FALSE), "Older")</f>
        <v>Older</v>
      </c>
      <c r="I122" t="str">
        <f>VLOOKUP(Sales[[#This Row],[Sales Person]],People[],2,FALSE)</f>
        <v>Van Tuxwell</v>
      </c>
      <c r="J122" t="str">
        <f>VLOOKUP(Sales[[#This Row],[Sales Person]],People[],3,FALSE)</f>
        <v>Seattle</v>
      </c>
    </row>
    <row r="123" spans="1:10" x14ac:dyDescent="0.3">
      <c r="A123" t="s">
        <v>16</v>
      </c>
      <c r="B123" s="1">
        <f t="shared" si="1"/>
        <v>42917</v>
      </c>
      <c r="C123">
        <v>456</v>
      </c>
      <c r="D123">
        <v>1737</v>
      </c>
      <c r="E123">
        <v>17370</v>
      </c>
      <c r="F123">
        <v>465</v>
      </c>
      <c r="G123">
        <v>9394</v>
      </c>
      <c r="H123" t="str">
        <f>IFERROR(VLOOKUP(Sales[[#This Row],[Month]],month.mapping[],2,FALSE), "Older")</f>
        <v>Older</v>
      </c>
      <c r="I123" t="str">
        <f>VLOOKUP(Sales[[#This Row],[Sales Person]],People[],2,FALSE)</f>
        <v>Van Tuxwell</v>
      </c>
      <c r="J123" t="str">
        <f>VLOOKUP(Sales[[#This Row],[Sales Person]],People[],3,FALSE)</f>
        <v>Seattle</v>
      </c>
    </row>
    <row r="124" spans="1:10" x14ac:dyDescent="0.3">
      <c r="A124" t="s">
        <v>18</v>
      </c>
      <c r="B124" s="1">
        <f t="shared" si="1"/>
        <v>42917</v>
      </c>
      <c r="C124">
        <v>565</v>
      </c>
      <c r="D124">
        <v>2625</v>
      </c>
      <c r="E124">
        <v>18375</v>
      </c>
      <c r="F124">
        <v>199</v>
      </c>
      <c r="G124">
        <v>14727</v>
      </c>
      <c r="H124" t="str">
        <f>IFERROR(VLOOKUP(Sales[[#This Row],[Month]],month.mapping[],2,FALSE), "Older")</f>
        <v>Older</v>
      </c>
      <c r="I124" t="str">
        <f>VLOOKUP(Sales[[#This Row],[Sales Person]],People[],2,FALSE)</f>
        <v>Mallorie Waber</v>
      </c>
      <c r="J124" t="str">
        <f>VLOOKUP(Sales[[#This Row],[Sales Person]],People[],3,FALSE)</f>
        <v>Seattle</v>
      </c>
    </row>
    <row r="125" spans="1:10" x14ac:dyDescent="0.3">
      <c r="A125" t="s">
        <v>22</v>
      </c>
      <c r="B125" s="1">
        <f t="shared" si="1"/>
        <v>42917</v>
      </c>
      <c r="C125">
        <v>516</v>
      </c>
      <c r="D125">
        <v>3605</v>
      </c>
      <c r="E125">
        <v>18025</v>
      </c>
      <c r="F125">
        <v>310</v>
      </c>
      <c r="G125">
        <v>16386</v>
      </c>
      <c r="H125" t="str">
        <f>IFERROR(VLOOKUP(Sales[[#This Row],[Month]],month.mapping[],2,FALSE), "Older")</f>
        <v>Older</v>
      </c>
      <c r="I125" t="str">
        <f>VLOOKUP(Sales[[#This Row],[Sales Person]],People[],2,FALSE)</f>
        <v>Jehu Rudeforth</v>
      </c>
      <c r="J125" t="str">
        <f>VLOOKUP(Sales[[#This Row],[Sales Person]],People[],3,FALSE)</f>
        <v>Sydney</v>
      </c>
    </row>
    <row r="126" spans="1:10" x14ac:dyDescent="0.3">
      <c r="A126" t="s">
        <v>25</v>
      </c>
      <c r="B126" s="1">
        <f t="shared" si="1"/>
        <v>42917</v>
      </c>
      <c r="C126">
        <v>728</v>
      </c>
      <c r="D126">
        <v>2966</v>
      </c>
      <c r="E126">
        <v>35592</v>
      </c>
      <c r="F126">
        <v>326</v>
      </c>
      <c r="G126">
        <v>18763</v>
      </c>
      <c r="H126" t="str">
        <f>IFERROR(VLOOKUP(Sales[[#This Row],[Month]],month.mapping[],2,FALSE), "Older")</f>
        <v>Older</v>
      </c>
      <c r="I126" t="str">
        <f>VLOOKUP(Sales[[#This Row],[Sales Person]],People[],2,FALSE)</f>
        <v>Jehu Rudeforth</v>
      </c>
      <c r="J126" t="str">
        <f>VLOOKUP(Sales[[#This Row],[Sales Person]],People[],3,FALSE)</f>
        <v>Seattle</v>
      </c>
    </row>
    <row r="127" spans="1:10" x14ac:dyDescent="0.3">
      <c r="A127" t="s">
        <v>29</v>
      </c>
      <c r="B127" s="1">
        <f t="shared" si="1"/>
        <v>42917</v>
      </c>
      <c r="C127">
        <v>411</v>
      </c>
      <c r="D127">
        <v>3002</v>
      </c>
      <c r="E127">
        <v>9006</v>
      </c>
      <c r="F127">
        <v>341</v>
      </c>
      <c r="G127">
        <v>13547</v>
      </c>
      <c r="H127" t="str">
        <f>IFERROR(VLOOKUP(Sales[[#This Row],[Month]],month.mapping[],2,FALSE), "Older")</f>
        <v>Older</v>
      </c>
      <c r="I127" t="str">
        <f>VLOOKUP(Sales[[#This Row],[Sales Person]],People[],2,FALSE)</f>
        <v>Mallorie Waber</v>
      </c>
      <c r="J127" t="str">
        <f>VLOOKUP(Sales[[#This Row],[Sales Person]],People[],3,FALSE)</f>
        <v>Seattle</v>
      </c>
    </row>
    <row r="128" spans="1:10" x14ac:dyDescent="0.3">
      <c r="A128" t="s">
        <v>31</v>
      </c>
      <c r="B128" s="1">
        <f t="shared" si="1"/>
        <v>42917</v>
      </c>
      <c r="C128">
        <v>596</v>
      </c>
      <c r="D128">
        <v>2235</v>
      </c>
      <c r="E128">
        <v>20115</v>
      </c>
      <c r="F128">
        <v>285</v>
      </c>
      <c r="G128">
        <v>13441</v>
      </c>
      <c r="H128" t="str">
        <f>IFERROR(VLOOKUP(Sales[[#This Row],[Month]],month.mapping[],2,FALSE), "Older")</f>
        <v>Older</v>
      </c>
      <c r="I128" t="str">
        <f>VLOOKUP(Sales[[#This Row],[Sales Person]],People[],2,FALSE)</f>
        <v>Jehu Rudeforth</v>
      </c>
      <c r="J128" t="str">
        <f>VLOOKUP(Sales[[#This Row],[Sales Person]],People[],3,FALSE)</f>
        <v>Sydney</v>
      </c>
    </row>
    <row r="129" spans="1:10" x14ac:dyDescent="0.3">
      <c r="A129" t="s">
        <v>26</v>
      </c>
      <c r="B129" s="1">
        <f t="shared" si="1"/>
        <v>42917</v>
      </c>
      <c r="C129">
        <v>555</v>
      </c>
      <c r="D129">
        <v>3296</v>
      </c>
      <c r="E129">
        <v>26368</v>
      </c>
      <c r="F129">
        <v>301</v>
      </c>
      <c r="G129">
        <v>22183</v>
      </c>
      <c r="H129" t="str">
        <f>IFERROR(VLOOKUP(Sales[[#This Row],[Month]],month.mapping[],2,FALSE), "Older")</f>
        <v>Older</v>
      </c>
      <c r="I129" t="str">
        <f>VLOOKUP(Sales[[#This Row],[Sales Person]],People[],2,FALSE)</f>
        <v>Mallorie Waber</v>
      </c>
      <c r="J129" t="str">
        <f>VLOOKUP(Sales[[#This Row],[Sales Person]],People[],3,FALSE)</f>
        <v>Seattle</v>
      </c>
    </row>
    <row r="130" spans="1:10" x14ac:dyDescent="0.3">
      <c r="A130" t="s">
        <v>12</v>
      </c>
      <c r="B130" s="1">
        <f t="shared" si="1"/>
        <v>42917</v>
      </c>
      <c r="C130">
        <v>510</v>
      </c>
      <c r="D130">
        <v>3537</v>
      </c>
      <c r="E130">
        <v>45981</v>
      </c>
      <c r="F130">
        <v>316</v>
      </c>
      <c r="G130">
        <v>14731</v>
      </c>
      <c r="H130" t="str">
        <f>IFERROR(VLOOKUP(Sales[[#This Row],[Month]],month.mapping[],2,FALSE), "Older")</f>
        <v>Older</v>
      </c>
      <c r="I130" t="str">
        <f>VLOOKUP(Sales[[#This Row],[Sales Person]],People[],2,FALSE)</f>
        <v>Van Tuxwell</v>
      </c>
      <c r="J130" t="str">
        <f>VLOOKUP(Sales[[#This Row],[Sales Person]],People[],3,FALSE)</f>
        <v>Seattle</v>
      </c>
    </row>
    <row r="131" spans="1:10" x14ac:dyDescent="0.3">
      <c r="A131" t="s">
        <v>23</v>
      </c>
      <c r="B131" s="1">
        <f t="shared" si="1"/>
        <v>42917</v>
      </c>
      <c r="C131">
        <v>680</v>
      </c>
      <c r="D131">
        <v>2357</v>
      </c>
      <c r="E131">
        <v>21213</v>
      </c>
      <c r="F131">
        <v>347</v>
      </c>
      <c r="G131">
        <v>14147</v>
      </c>
      <c r="H131" t="str">
        <f>IFERROR(VLOOKUP(Sales[[#This Row],[Month]],month.mapping[],2,FALSE), "Older")</f>
        <v>Older</v>
      </c>
      <c r="I131" t="str">
        <f>VLOOKUP(Sales[[#This Row],[Sales Person]],People[],2,FALSE)</f>
        <v>Van Tuxwell</v>
      </c>
      <c r="J131" t="str">
        <f>VLOOKUP(Sales[[#This Row],[Sales Person]],People[],3,FALSE)</f>
        <v>Seattle</v>
      </c>
    </row>
    <row r="132" spans="1:10" x14ac:dyDescent="0.3">
      <c r="A132" t="s">
        <v>37</v>
      </c>
      <c r="B132" s="1">
        <f t="shared" si="1"/>
        <v>42917</v>
      </c>
      <c r="C132">
        <v>473</v>
      </c>
      <c r="D132">
        <v>3367</v>
      </c>
      <c r="E132">
        <v>37037</v>
      </c>
      <c r="F132">
        <v>168</v>
      </c>
      <c r="G132">
        <v>18109</v>
      </c>
      <c r="H132" t="str">
        <f>IFERROR(VLOOKUP(Sales[[#This Row],[Month]],month.mapping[],2,FALSE), "Older")</f>
        <v>Older</v>
      </c>
      <c r="I132" t="str">
        <f>VLOOKUP(Sales[[#This Row],[Sales Person]],People[],2,FALSE)</f>
        <v>Jehu Rudeforth</v>
      </c>
      <c r="J132" t="str">
        <f>VLOOKUP(Sales[[#This Row],[Sales Person]],People[],3,FALSE)</f>
        <v>Seattle</v>
      </c>
    </row>
    <row r="133" spans="1:10" x14ac:dyDescent="0.3">
      <c r="A133" t="s">
        <v>39</v>
      </c>
      <c r="B133" s="1">
        <f t="shared" si="1"/>
        <v>42917</v>
      </c>
      <c r="C133">
        <v>477</v>
      </c>
      <c r="D133">
        <v>3237</v>
      </c>
      <c r="E133">
        <v>42081</v>
      </c>
      <c r="F133">
        <v>224</v>
      </c>
      <c r="G133">
        <v>14328</v>
      </c>
      <c r="H133" t="str">
        <f>IFERROR(VLOOKUP(Sales[[#This Row],[Month]],month.mapping[],2,FALSE), "Older")</f>
        <v>Older</v>
      </c>
      <c r="I133" t="str">
        <f>VLOOKUP(Sales[[#This Row],[Sales Person]],People[],2,FALSE)</f>
        <v>Van Tuxwell</v>
      </c>
      <c r="J133" t="str">
        <f>VLOOKUP(Sales[[#This Row],[Sales Person]],People[],3,FALSE)</f>
        <v>Sydney</v>
      </c>
    </row>
    <row r="134" spans="1:10" x14ac:dyDescent="0.3">
      <c r="A134" t="s">
        <v>40</v>
      </c>
      <c r="B134" s="1">
        <f t="shared" si="1"/>
        <v>42917</v>
      </c>
      <c r="C134">
        <v>524</v>
      </c>
      <c r="D134">
        <v>3103</v>
      </c>
      <c r="E134">
        <v>12412</v>
      </c>
      <c r="F134">
        <v>391</v>
      </c>
      <c r="G134">
        <v>14559</v>
      </c>
      <c r="H134" t="str">
        <f>IFERROR(VLOOKUP(Sales[[#This Row],[Month]],month.mapping[],2,FALSE), "Older")</f>
        <v>Older</v>
      </c>
      <c r="I134" t="str">
        <f>VLOOKUP(Sales[[#This Row],[Sales Person]],People[],2,FALSE)</f>
        <v>Mallorie Waber</v>
      </c>
      <c r="J134" t="str">
        <f>VLOOKUP(Sales[[#This Row],[Sales Person]],People[],3,FALSE)</f>
        <v>Sydney</v>
      </c>
    </row>
    <row r="135" spans="1:10" x14ac:dyDescent="0.3">
      <c r="A135" t="s">
        <v>33</v>
      </c>
      <c r="B135" s="1">
        <f t="shared" si="1"/>
        <v>42917</v>
      </c>
      <c r="C135">
        <v>478</v>
      </c>
      <c r="D135">
        <v>2218</v>
      </c>
      <c r="E135">
        <v>22180</v>
      </c>
      <c r="F135">
        <v>343</v>
      </c>
      <c r="G135">
        <v>7611</v>
      </c>
      <c r="H135" t="str">
        <f>IFERROR(VLOOKUP(Sales[[#This Row],[Month]],month.mapping[],2,FALSE), "Older")</f>
        <v>Older</v>
      </c>
      <c r="I135" t="str">
        <f>VLOOKUP(Sales[[#This Row],[Sales Person]],People[],2,FALSE)</f>
        <v>Jehu Rudeforth</v>
      </c>
      <c r="J135" t="str">
        <f>VLOOKUP(Sales[[#This Row],[Sales Person]],People[],3,FALSE)</f>
        <v>Seattle</v>
      </c>
    </row>
    <row r="136" spans="1:10" x14ac:dyDescent="0.3">
      <c r="A136" t="s">
        <v>45</v>
      </c>
      <c r="B136" s="1">
        <f t="shared" si="1"/>
        <v>42917</v>
      </c>
      <c r="C136">
        <v>557</v>
      </c>
      <c r="D136">
        <v>2766</v>
      </c>
      <c r="E136">
        <v>33192</v>
      </c>
      <c r="F136">
        <v>303</v>
      </c>
      <c r="G136">
        <v>12355</v>
      </c>
      <c r="H136" t="str">
        <f>IFERROR(VLOOKUP(Sales[[#This Row],[Month]],month.mapping[],2,FALSE), "Older")</f>
        <v>Older</v>
      </c>
      <c r="I136" t="str">
        <f>VLOOKUP(Sales[[#This Row],[Sales Person]],People[],2,FALSE)</f>
        <v>Jehu Rudeforth</v>
      </c>
      <c r="J136" t="str">
        <f>VLOOKUP(Sales[[#This Row],[Sales Person]],People[],3,FALSE)</f>
        <v>Sydney</v>
      </c>
    </row>
    <row r="137" spans="1:10" x14ac:dyDescent="0.3">
      <c r="A137" t="s">
        <v>47</v>
      </c>
      <c r="B137" s="1">
        <f t="shared" si="1"/>
        <v>42917</v>
      </c>
      <c r="C137">
        <v>402</v>
      </c>
      <c r="D137">
        <v>2385</v>
      </c>
      <c r="E137">
        <v>26235</v>
      </c>
      <c r="F137">
        <v>275</v>
      </c>
      <c r="G137">
        <v>9097</v>
      </c>
      <c r="H137" t="str">
        <f>IFERROR(VLOOKUP(Sales[[#This Row],[Month]],month.mapping[],2,FALSE), "Older")</f>
        <v>Older</v>
      </c>
      <c r="I137" t="str">
        <f>VLOOKUP(Sales[[#This Row],[Sales Person]],People[],2,FALSE)</f>
        <v>Van Tuxwell</v>
      </c>
      <c r="J137" t="str">
        <f>VLOOKUP(Sales[[#This Row],[Sales Person]],People[],3,FALSE)</f>
        <v>Sydney</v>
      </c>
    </row>
    <row r="138" spans="1:10" x14ac:dyDescent="0.3">
      <c r="A138" t="s">
        <v>50</v>
      </c>
      <c r="B138" s="1">
        <f t="shared" si="1"/>
        <v>42917</v>
      </c>
      <c r="C138">
        <v>500</v>
      </c>
      <c r="D138">
        <v>1618</v>
      </c>
      <c r="E138">
        <v>9708</v>
      </c>
      <c r="F138">
        <v>320</v>
      </c>
      <c r="G138">
        <v>9349</v>
      </c>
      <c r="H138" t="str">
        <f>IFERROR(VLOOKUP(Sales[[#This Row],[Month]],month.mapping[],2,FALSE), "Older")</f>
        <v>Older</v>
      </c>
      <c r="I138" t="str">
        <f>VLOOKUP(Sales[[#This Row],[Sales Person]],People[],2,FALSE)</f>
        <v>Jehu Rudeforth</v>
      </c>
      <c r="J138" t="str">
        <f>VLOOKUP(Sales[[#This Row],[Sales Person]],People[],3,FALSE)</f>
        <v>Sydney</v>
      </c>
    </row>
    <row r="139" spans="1:10" x14ac:dyDescent="0.3">
      <c r="A139" t="s">
        <v>48</v>
      </c>
      <c r="B139" s="1">
        <f t="shared" si="1"/>
        <v>42917</v>
      </c>
      <c r="C139">
        <v>571</v>
      </c>
      <c r="D139">
        <v>1288</v>
      </c>
      <c r="E139">
        <v>14168</v>
      </c>
      <c r="F139">
        <v>387</v>
      </c>
      <c r="G139">
        <v>3266</v>
      </c>
      <c r="H139" t="str">
        <f>IFERROR(VLOOKUP(Sales[[#This Row],[Month]],month.mapping[],2,FALSE), "Older")</f>
        <v>Older</v>
      </c>
      <c r="I139" t="str">
        <f>VLOOKUP(Sales[[#This Row],[Sales Person]],People[],2,FALSE)</f>
        <v>Jehu Rudeforth</v>
      </c>
      <c r="J139" t="str">
        <f>VLOOKUP(Sales[[#This Row],[Sales Person]],People[],3,FALSE)</f>
        <v>Sydney</v>
      </c>
    </row>
    <row r="140" spans="1:10" x14ac:dyDescent="0.3">
      <c r="A140" t="s">
        <v>19</v>
      </c>
      <c r="B140" s="1">
        <f t="shared" si="1"/>
        <v>42917</v>
      </c>
      <c r="C140">
        <v>625</v>
      </c>
      <c r="D140">
        <v>2080</v>
      </c>
      <c r="E140">
        <v>10400</v>
      </c>
      <c r="F140">
        <v>431</v>
      </c>
      <c r="G140">
        <v>7974</v>
      </c>
      <c r="H140" t="str">
        <f>IFERROR(VLOOKUP(Sales[[#This Row],[Month]],month.mapping[],2,FALSE), "Older")</f>
        <v>Older</v>
      </c>
      <c r="I140" t="str">
        <f>VLOOKUP(Sales[[#This Row],[Sales Person]],People[],2,FALSE)</f>
        <v>Jehu Rudeforth</v>
      </c>
      <c r="J140" t="str">
        <f>VLOOKUP(Sales[[#This Row],[Sales Person]],People[],3,FALSE)</f>
        <v>Seattle</v>
      </c>
    </row>
    <row r="141" spans="1:10" x14ac:dyDescent="0.3">
      <c r="A141" t="s">
        <v>52</v>
      </c>
      <c r="B141" s="1">
        <f t="shared" si="1"/>
        <v>42917</v>
      </c>
      <c r="C141">
        <v>591</v>
      </c>
      <c r="D141">
        <v>2293</v>
      </c>
      <c r="E141">
        <v>22930</v>
      </c>
      <c r="F141">
        <v>388</v>
      </c>
      <c r="G141">
        <v>12293</v>
      </c>
      <c r="H141" t="str">
        <f>IFERROR(VLOOKUP(Sales[[#This Row],[Month]],month.mapping[],2,FALSE), "Older")</f>
        <v>Older</v>
      </c>
      <c r="I141" t="str">
        <f>VLOOKUP(Sales[[#This Row],[Sales Person]],People[],2,FALSE)</f>
        <v>Van Tuxwell</v>
      </c>
      <c r="J141" t="str">
        <f>VLOOKUP(Sales[[#This Row],[Sales Person]],People[],3,FALSE)</f>
        <v>Sydney</v>
      </c>
    </row>
    <row r="142" spans="1:10" x14ac:dyDescent="0.3">
      <c r="A142" t="s">
        <v>11</v>
      </c>
      <c r="B142" s="1">
        <f t="shared" si="1"/>
        <v>42948</v>
      </c>
      <c r="C142">
        <v>549</v>
      </c>
      <c r="D142">
        <v>2434</v>
      </c>
      <c r="E142">
        <v>29208</v>
      </c>
      <c r="F142">
        <v>364</v>
      </c>
      <c r="G142">
        <v>16744</v>
      </c>
      <c r="H142">
        <f>IFERROR(VLOOKUP(Sales[[#This Row],[Month]],month.mapping[],2,FALSE), "Older")</f>
        <v>1</v>
      </c>
      <c r="I142" t="str">
        <f>VLOOKUP(Sales[[#This Row],[Sales Person]],People[],2,FALSE)</f>
        <v>Van Tuxwell</v>
      </c>
      <c r="J142" t="str">
        <f>VLOOKUP(Sales[[#This Row],[Sales Person]],People[],3,FALSE)</f>
        <v>Seattle</v>
      </c>
    </row>
    <row r="143" spans="1:10" x14ac:dyDescent="0.3">
      <c r="A143" t="s">
        <v>16</v>
      </c>
      <c r="B143" s="1">
        <f t="shared" si="1"/>
        <v>42948</v>
      </c>
      <c r="C143">
        <v>419</v>
      </c>
      <c r="D143">
        <v>1971</v>
      </c>
      <c r="E143">
        <v>15768</v>
      </c>
      <c r="F143">
        <v>229</v>
      </c>
      <c r="G143">
        <v>12001</v>
      </c>
      <c r="H143">
        <f>IFERROR(VLOOKUP(Sales[[#This Row],[Month]],month.mapping[],2,FALSE), "Older")</f>
        <v>1</v>
      </c>
      <c r="I143" t="str">
        <f>VLOOKUP(Sales[[#This Row],[Sales Person]],People[],2,FALSE)</f>
        <v>Van Tuxwell</v>
      </c>
      <c r="J143" t="str">
        <f>VLOOKUP(Sales[[#This Row],[Sales Person]],People[],3,FALSE)</f>
        <v>Seattle</v>
      </c>
    </row>
    <row r="144" spans="1:10" x14ac:dyDescent="0.3">
      <c r="A144" t="s">
        <v>18</v>
      </c>
      <c r="B144" s="1">
        <f t="shared" si="1"/>
        <v>42948</v>
      </c>
      <c r="C144">
        <v>613</v>
      </c>
      <c r="D144">
        <v>1633</v>
      </c>
      <c r="E144">
        <v>14697</v>
      </c>
      <c r="F144">
        <v>232</v>
      </c>
      <c r="G144">
        <v>6032</v>
      </c>
      <c r="H144">
        <f>IFERROR(VLOOKUP(Sales[[#This Row],[Month]],month.mapping[],2,FALSE), "Older")</f>
        <v>1</v>
      </c>
      <c r="I144" t="str">
        <f>VLOOKUP(Sales[[#This Row],[Sales Person]],People[],2,FALSE)</f>
        <v>Mallorie Waber</v>
      </c>
      <c r="J144" t="str">
        <f>VLOOKUP(Sales[[#This Row],[Sales Person]],People[],3,FALSE)</f>
        <v>Seattle</v>
      </c>
    </row>
    <row r="145" spans="1:10" x14ac:dyDescent="0.3">
      <c r="A145" t="s">
        <v>22</v>
      </c>
      <c r="B145" s="1">
        <f t="shared" si="1"/>
        <v>42948</v>
      </c>
      <c r="C145">
        <v>543</v>
      </c>
      <c r="D145">
        <v>2684</v>
      </c>
      <c r="E145">
        <v>26840</v>
      </c>
      <c r="F145">
        <v>386</v>
      </c>
      <c r="G145">
        <v>8815</v>
      </c>
      <c r="H145">
        <f>IFERROR(VLOOKUP(Sales[[#This Row],[Month]],month.mapping[],2,FALSE), "Older")</f>
        <v>1</v>
      </c>
      <c r="I145" t="str">
        <f>VLOOKUP(Sales[[#This Row],[Sales Person]],People[],2,FALSE)</f>
        <v>Jehu Rudeforth</v>
      </c>
      <c r="J145" t="str">
        <f>VLOOKUP(Sales[[#This Row],[Sales Person]],People[],3,FALSE)</f>
        <v>Sydney</v>
      </c>
    </row>
    <row r="146" spans="1:10" x14ac:dyDescent="0.3">
      <c r="A146" t="s">
        <v>25</v>
      </c>
      <c r="B146" s="1">
        <f t="shared" si="1"/>
        <v>42948</v>
      </c>
      <c r="C146">
        <v>375</v>
      </c>
      <c r="D146">
        <v>2147</v>
      </c>
      <c r="E146">
        <v>8588</v>
      </c>
      <c r="F146">
        <v>385</v>
      </c>
      <c r="G146">
        <v>10039</v>
      </c>
      <c r="H146">
        <f>IFERROR(VLOOKUP(Sales[[#This Row],[Month]],month.mapping[],2,FALSE), "Older")</f>
        <v>1</v>
      </c>
      <c r="I146" t="str">
        <f>VLOOKUP(Sales[[#This Row],[Sales Person]],People[],2,FALSE)</f>
        <v>Jehu Rudeforth</v>
      </c>
      <c r="J146" t="str">
        <f>VLOOKUP(Sales[[#This Row],[Sales Person]],People[],3,FALSE)</f>
        <v>Seattle</v>
      </c>
    </row>
    <row r="147" spans="1:10" x14ac:dyDescent="0.3">
      <c r="A147" t="s">
        <v>29</v>
      </c>
      <c r="B147" s="1">
        <f t="shared" si="1"/>
        <v>42948</v>
      </c>
      <c r="C147">
        <v>409</v>
      </c>
      <c r="D147">
        <v>1525</v>
      </c>
      <c r="E147">
        <v>16775</v>
      </c>
      <c r="F147">
        <v>330</v>
      </c>
      <c r="G147">
        <v>7652</v>
      </c>
      <c r="H147">
        <f>IFERROR(VLOOKUP(Sales[[#This Row],[Month]],month.mapping[],2,FALSE), "Older")</f>
        <v>1</v>
      </c>
      <c r="I147" t="str">
        <f>VLOOKUP(Sales[[#This Row],[Sales Person]],People[],2,FALSE)</f>
        <v>Mallorie Waber</v>
      </c>
      <c r="J147" t="str">
        <f>VLOOKUP(Sales[[#This Row],[Sales Person]],People[],3,FALSE)</f>
        <v>Seattle</v>
      </c>
    </row>
    <row r="148" spans="1:10" x14ac:dyDescent="0.3">
      <c r="A148" t="s">
        <v>31</v>
      </c>
      <c r="B148" s="1">
        <f t="shared" si="1"/>
        <v>42948</v>
      </c>
      <c r="C148">
        <v>686</v>
      </c>
      <c r="D148">
        <v>2410</v>
      </c>
      <c r="E148">
        <v>12050</v>
      </c>
      <c r="F148">
        <v>185</v>
      </c>
      <c r="G148">
        <v>10325</v>
      </c>
      <c r="H148">
        <f>IFERROR(VLOOKUP(Sales[[#This Row],[Month]],month.mapping[],2,FALSE), "Older")</f>
        <v>1</v>
      </c>
      <c r="I148" t="str">
        <f>VLOOKUP(Sales[[#This Row],[Sales Person]],People[],2,FALSE)</f>
        <v>Jehu Rudeforth</v>
      </c>
      <c r="J148" t="str">
        <f>VLOOKUP(Sales[[#This Row],[Sales Person]],People[],3,FALSE)</f>
        <v>Sydney</v>
      </c>
    </row>
    <row r="149" spans="1:10" x14ac:dyDescent="0.3">
      <c r="A149" t="s">
        <v>26</v>
      </c>
      <c r="B149" s="1">
        <f t="shared" si="1"/>
        <v>42948</v>
      </c>
      <c r="C149">
        <v>479</v>
      </c>
      <c r="D149">
        <v>3080</v>
      </c>
      <c r="E149">
        <v>46200</v>
      </c>
      <c r="F149">
        <v>330</v>
      </c>
      <c r="G149">
        <v>10614</v>
      </c>
      <c r="H149">
        <f>IFERROR(VLOOKUP(Sales[[#This Row],[Month]],month.mapping[],2,FALSE), "Older")</f>
        <v>1</v>
      </c>
      <c r="I149" t="str">
        <f>VLOOKUP(Sales[[#This Row],[Sales Person]],People[],2,FALSE)</f>
        <v>Mallorie Waber</v>
      </c>
      <c r="J149" t="str">
        <f>VLOOKUP(Sales[[#This Row],[Sales Person]],People[],3,FALSE)</f>
        <v>Seattle</v>
      </c>
    </row>
    <row r="150" spans="1:10" x14ac:dyDescent="0.3">
      <c r="A150" t="s">
        <v>12</v>
      </c>
      <c r="B150" s="1">
        <f t="shared" si="1"/>
        <v>42948</v>
      </c>
      <c r="C150">
        <v>512</v>
      </c>
      <c r="D150">
        <v>3432</v>
      </c>
      <c r="E150">
        <v>44616</v>
      </c>
      <c r="F150">
        <v>307</v>
      </c>
      <c r="G150">
        <v>15921</v>
      </c>
      <c r="H150">
        <f>IFERROR(VLOOKUP(Sales[[#This Row],[Month]],month.mapping[],2,FALSE), "Older")</f>
        <v>1</v>
      </c>
      <c r="I150" t="str">
        <f>VLOOKUP(Sales[[#This Row],[Sales Person]],People[],2,FALSE)</f>
        <v>Van Tuxwell</v>
      </c>
      <c r="J150" t="str">
        <f>VLOOKUP(Sales[[#This Row],[Sales Person]],People[],3,FALSE)</f>
        <v>Seattle</v>
      </c>
    </row>
    <row r="151" spans="1:10" x14ac:dyDescent="0.3">
      <c r="A151" t="s">
        <v>23</v>
      </c>
      <c r="B151" s="1">
        <f t="shared" ref="B151:B214" si="2">EDATE(B131,1)</f>
        <v>42948</v>
      </c>
      <c r="C151">
        <v>474</v>
      </c>
      <c r="D151">
        <v>1743</v>
      </c>
      <c r="E151">
        <v>13944</v>
      </c>
      <c r="F151">
        <v>249</v>
      </c>
      <c r="G151">
        <v>8961</v>
      </c>
      <c r="H151">
        <f>IFERROR(VLOOKUP(Sales[[#This Row],[Month]],month.mapping[],2,FALSE), "Older")</f>
        <v>1</v>
      </c>
      <c r="I151" t="str">
        <f>VLOOKUP(Sales[[#This Row],[Sales Person]],People[],2,FALSE)</f>
        <v>Van Tuxwell</v>
      </c>
      <c r="J151" t="str">
        <f>VLOOKUP(Sales[[#This Row],[Sales Person]],People[],3,FALSE)</f>
        <v>Seattle</v>
      </c>
    </row>
    <row r="152" spans="1:10" x14ac:dyDescent="0.3">
      <c r="A152" t="s">
        <v>37</v>
      </c>
      <c r="B152" s="1">
        <f t="shared" si="2"/>
        <v>42948</v>
      </c>
      <c r="C152">
        <v>556</v>
      </c>
      <c r="D152">
        <v>1297</v>
      </c>
      <c r="E152">
        <v>9079</v>
      </c>
      <c r="F152">
        <v>388</v>
      </c>
      <c r="G152">
        <v>6264</v>
      </c>
      <c r="H152">
        <f>IFERROR(VLOOKUP(Sales[[#This Row],[Month]],month.mapping[],2,FALSE), "Older")</f>
        <v>1</v>
      </c>
      <c r="I152" t="str">
        <f>VLOOKUP(Sales[[#This Row],[Sales Person]],People[],2,FALSE)</f>
        <v>Jehu Rudeforth</v>
      </c>
      <c r="J152" t="str">
        <f>VLOOKUP(Sales[[#This Row],[Sales Person]],People[],3,FALSE)</f>
        <v>Seattle</v>
      </c>
    </row>
    <row r="153" spans="1:10" x14ac:dyDescent="0.3">
      <c r="A153" t="s">
        <v>39</v>
      </c>
      <c r="B153" s="1">
        <f t="shared" si="2"/>
        <v>42948</v>
      </c>
      <c r="C153">
        <v>341</v>
      </c>
      <c r="D153">
        <v>2849</v>
      </c>
      <c r="E153">
        <v>28490</v>
      </c>
      <c r="F153">
        <v>277</v>
      </c>
      <c r="G153">
        <v>16343</v>
      </c>
      <c r="H153">
        <f>IFERROR(VLOOKUP(Sales[[#This Row],[Month]],month.mapping[],2,FALSE), "Older")</f>
        <v>1</v>
      </c>
      <c r="I153" t="str">
        <f>VLOOKUP(Sales[[#This Row],[Sales Person]],People[],2,FALSE)</f>
        <v>Van Tuxwell</v>
      </c>
      <c r="J153" t="str">
        <f>VLOOKUP(Sales[[#This Row],[Sales Person]],People[],3,FALSE)</f>
        <v>Sydney</v>
      </c>
    </row>
    <row r="154" spans="1:10" x14ac:dyDescent="0.3">
      <c r="A154" t="s">
        <v>40</v>
      </c>
      <c r="B154" s="1">
        <f t="shared" si="2"/>
        <v>42948</v>
      </c>
      <c r="C154">
        <v>579</v>
      </c>
      <c r="D154">
        <v>2828</v>
      </c>
      <c r="E154">
        <v>22624</v>
      </c>
      <c r="F154">
        <v>348</v>
      </c>
      <c r="G154">
        <v>13506</v>
      </c>
      <c r="H154">
        <f>IFERROR(VLOOKUP(Sales[[#This Row],[Month]],month.mapping[],2,FALSE), "Older")</f>
        <v>1</v>
      </c>
      <c r="I154" t="str">
        <f>VLOOKUP(Sales[[#This Row],[Sales Person]],People[],2,FALSE)</f>
        <v>Mallorie Waber</v>
      </c>
      <c r="J154" t="str">
        <f>VLOOKUP(Sales[[#This Row],[Sales Person]],People[],3,FALSE)</f>
        <v>Sydney</v>
      </c>
    </row>
    <row r="155" spans="1:10" x14ac:dyDescent="0.3">
      <c r="A155" t="s">
        <v>33</v>
      </c>
      <c r="B155" s="1">
        <f t="shared" si="2"/>
        <v>42948</v>
      </c>
      <c r="C155">
        <v>501</v>
      </c>
      <c r="D155">
        <v>2797</v>
      </c>
      <c r="E155">
        <v>33564</v>
      </c>
      <c r="F155">
        <v>302</v>
      </c>
      <c r="G155">
        <v>14979</v>
      </c>
      <c r="H155">
        <f>IFERROR(VLOOKUP(Sales[[#This Row],[Month]],month.mapping[],2,FALSE), "Older")</f>
        <v>1</v>
      </c>
      <c r="I155" t="str">
        <f>VLOOKUP(Sales[[#This Row],[Sales Person]],People[],2,FALSE)</f>
        <v>Jehu Rudeforth</v>
      </c>
      <c r="J155" t="str">
        <f>VLOOKUP(Sales[[#This Row],[Sales Person]],People[],3,FALSE)</f>
        <v>Seattle</v>
      </c>
    </row>
    <row r="156" spans="1:10" x14ac:dyDescent="0.3">
      <c r="A156" t="s">
        <v>45</v>
      </c>
      <c r="B156" s="1">
        <f t="shared" si="2"/>
        <v>42948</v>
      </c>
      <c r="C156">
        <v>418</v>
      </c>
      <c r="D156">
        <v>3061</v>
      </c>
      <c r="E156">
        <v>27549</v>
      </c>
      <c r="F156">
        <v>174</v>
      </c>
      <c r="G156">
        <v>11386</v>
      </c>
      <c r="H156">
        <f>IFERROR(VLOOKUP(Sales[[#This Row],[Month]],month.mapping[],2,FALSE), "Older")</f>
        <v>1</v>
      </c>
      <c r="I156" t="str">
        <f>VLOOKUP(Sales[[#This Row],[Sales Person]],People[],2,FALSE)</f>
        <v>Jehu Rudeforth</v>
      </c>
      <c r="J156" t="str">
        <f>VLOOKUP(Sales[[#This Row],[Sales Person]],People[],3,FALSE)</f>
        <v>Sydney</v>
      </c>
    </row>
    <row r="157" spans="1:10" x14ac:dyDescent="0.3">
      <c r="A157" t="s">
        <v>47</v>
      </c>
      <c r="B157" s="1">
        <f t="shared" si="2"/>
        <v>42948</v>
      </c>
      <c r="C157">
        <v>578</v>
      </c>
      <c r="D157">
        <v>1634</v>
      </c>
      <c r="E157">
        <v>24510</v>
      </c>
      <c r="F157">
        <v>194</v>
      </c>
      <c r="G157">
        <v>12233</v>
      </c>
      <c r="H157">
        <f>IFERROR(VLOOKUP(Sales[[#This Row],[Month]],month.mapping[],2,FALSE), "Older")</f>
        <v>1</v>
      </c>
      <c r="I157" t="str">
        <f>VLOOKUP(Sales[[#This Row],[Sales Person]],People[],2,FALSE)</f>
        <v>Van Tuxwell</v>
      </c>
      <c r="J157" t="str">
        <f>VLOOKUP(Sales[[#This Row],[Sales Person]],People[],3,FALSE)</f>
        <v>Sydney</v>
      </c>
    </row>
    <row r="158" spans="1:10" x14ac:dyDescent="0.3">
      <c r="A158" t="s">
        <v>50</v>
      </c>
      <c r="B158" s="1">
        <f t="shared" si="2"/>
        <v>42948</v>
      </c>
      <c r="C158">
        <v>429</v>
      </c>
      <c r="D158">
        <v>1358</v>
      </c>
      <c r="E158">
        <v>14938</v>
      </c>
      <c r="F158">
        <v>191</v>
      </c>
      <c r="G158">
        <v>4417</v>
      </c>
      <c r="H158">
        <f>IFERROR(VLOOKUP(Sales[[#This Row],[Month]],month.mapping[],2,FALSE), "Older")</f>
        <v>1</v>
      </c>
      <c r="I158" t="str">
        <f>VLOOKUP(Sales[[#This Row],[Sales Person]],People[],2,FALSE)</f>
        <v>Jehu Rudeforth</v>
      </c>
      <c r="J158" t="str">
        <f>VLOOKUP(Sales[[#This Row],[Sales Person]],People[],3,FALSE)</f>
        <v>Sydney</v>
      </c>
    </row>
    <row r="159" spans="1:10" x14ac:dyDescent="0.3">
      <c r="A159" t="s">
        <v>48</v>
      </c>
      <c r="B159" s="1">
        <f t="shared" si="2"/>
        <v>42948</v>
      </c>
      <c r="C159">
        <v>491</v>
      </c>
      <c r="D159">
        <v>2094</v>
      </c>
      <c r="E159">
        <v>25128</v>
      </c>
      <c r="F159">
        <v>377</v>
      </c>
      <c r="G159">
        <v>15366</v>
      </c>
      <c r="H159">
        <f>IFERROR(VLOOKUP(Sales[[#This Row],[Month]],month.mapping[],2,FALSE), "Older")</f>
        <v>1</v>
      </c>
      <c r="I159" t="str">
        <f>VLOOKUP(Sales[[#This Row],[Sales Person]],People[],2,FALSE)</f>
        <v>Jehu Rudeforth</v>
      </c>
      <c r="J159" t="str">
        <f>VLOOKUP(Sales[[#This Row],[Sales Person]],People[],3,FALSE)</f>
        <v>Sydney</v>
      </c>
    </row>
    <row r="160" spans="1:10" x14ac:dyDescent="0.3">
      <c r="A160" t="s">
        <v>19</v>
      </c>
      <c r="B160" s="1">
        <f t="shared" si="2"/>
        <v>42948</v>
      </c>
      <c r="C160">
        <v>619</v>
      </c>
      <c r="D160">
        <v>2273</v>
      </c>
      <c r="E160">
        <v>29549</v>
      </c>
      <c r="F160">
        <v>313</v>
      </c>
      <c r="G160">
        <v>7686</v>
      </c>
      <c r="H160">
        <f>IFERROR(VLOOKUP(Sales[[#This Row],[Month]],month.mapping[],2,FALSE), "Older")</f>
        <v>1</v>
      </c>
      <c r="I160" t="str">
        <f>VLOOKUP(Sales[[#This Row],[Sales Person]],People[],2,FALSE)</f>
        <v>Jehu Rudeforth</v>
      </c>
      <c r="J160" t="str">
        <f>VLOOKUP(Sales[[#This Row],[Sales Person]],People[],3,FALSE)</f>
        <v>Seattle</v>
      </c>
    </row>
    <row r="161" spans="1:10" x14ac:dyDescent="0.3">
      <c r="A161" t="s">
        <v>52</v>
      </c>
      <c r="B161" s="1">
        <f t="shared" si="2"/>
        <v>42948</v>
      </c>
      <c r="C161">
        <v>374</v>
      </c>
      <c r="D161">
        <v>2203</v>
      </c>
      <c r="E161">
        <v>28639</v>
      </c>
      <c r="F161">
        <v>298</v>
      </c>
      <c r="G161">
        <v>11384</v>
      </c>
      <c r="H161">
        <f>IFERROR(VLOOKUP(Sales[[#This Row],[Month]],month.mapping[],2,FALSE), "Older")</f>
        <v>1</v>
      </c>
      <c r="I161" t="str">
        <f>VLOOKUP(Sales[[#This Row],[Sales Person]],People[],2,FALSE)</f>
        <v>Van Tuxwell</v>
      </c>
      <c r="J161" t="str">
        <f>VLOOKUP(Sales[[#This Row],[Sales Person]],People[],3,FALSE)</f>
        <v>Sydney</v>
      </c>
    </row>
    <row r="162" spans="1:10" x14ac:dyDescent="0.3">
      <c r="A162" t="s">
        <v>11</v>
      </c>
      <c r="B162" s="1">
        <f t="shared" si="2"/>
        <v>42979</v>
      </c>
      <c r="C162">
        <v>649</v>
      </c>
      <c r="D162">
        <v>2409</v>
      </c>
      <c r="E162">
        <v>19272</v>
      </c>
      <c r="F162">
        <v>225</v>
      </c>
      <c r="G162">
        <v>11033</v>
      </c>
      <c r="H162">
        <f>IFERROR(VLOOKUP(Sales[[#This Row],[Month]],month.mapping[],2,FALSE), "Older")</f>
        <v>2</v>
      </c>
      <c r="I162" t="str">
        <f>VLOOKUP(Sales[[#This Row],[Sales Person]],People[],2,FALSE)</f>
        <v>Van Tuxwell</v>
      </c>
      <c r="J162" t="str">
        <f>VLOOKUP(Sales[[#This Row],[Sales Person]],People[],3,FALSE)</f>
        <v>Seattle</v>
      </c>
    </row>
    <row r="163" spans="1:10" x14ac:dyDescent="0.3">
      <c r="A163" t="s">
        <v>16</v>
      </c>
      <c r="B163" s="1">
        <f t="shared" si="2"/>
        <v>42979</v>
      </c>
      <c r="C163">
        <v>512</v>
      </c>
      <c r="D163">
        <v>2230</v>
      </c>
      <c r="E163">
        <v>20070</v>
      </c>
      <c r="F163">
        <v>255</v>
      </c>
      <c r="G163">
        <v>9847</v>
      </c>
      <c r="H163">
        <f>IFERROR(VLOOKUP(Sales[[#This Row],[Month]],month.mapping[],2,FALSE), "Older")</f>
        <v>2</v>
      </c>
      <c r="I163" t="str">
        <f>VLOOKUP(Sales[[#This Row],[Sales Person]],People[],2,FALSE)</f>
        <v>Van Tuxwell</v>
      </c>
      <c r="J163" t="str">
        <f>VLOOKUP(Sales[[#This Row],[Sales Person]],People[],3,FALSE)</f>
        <v>Seattle</v>
      </c>
    </row>
    <row r="164" spans="1:10" x14ac:dyDescent="0.3">
      <c r="A164" t="s">
        <v>18</v>
      </c>
      <c r="B164" s="1">
        <f t="shared" si="2"/>
        <v>42979</v>
      </c>
      <c r="C164">
        <v>692</v>
      </c>
      <c r="D164">
        <v>3177</v>
      </c>
      <c r="E164">
        <v>19062</v>
      </c>
      <c r="F164">
        <v>531</v>
      </c>
      <c r="G164">
        <v>10609</v>
      </c>
      <c r="H164">
        <f>IFERROR(VLOOKUP(Sales[[#This Row],[Month]],month.mapping[],2,FALSE), "Older")</f>
        <v>2</v>
      </c>
      <c r="I164" t="str">
        <f>VLOOKUP(Sales[[#This Row],[Sales Person]],People[],2,FALSE)</f>
        <v>Mallorie Waber</v>
      </c>
      <c r="J164" t="str">
        <f>VLOOKUP(Sales[[#This Row],[Sales Person]],People[],3,FALSE)</f>
        <v>Seattle</v>
      </c>
    </row>
    <row r="165" spans="1:10" x14ac:dyDescent="0.3">
      <c r="A165" t="s">
        <v>22</v>
      </c>
      <c r="B165" s="1">
        <f t="shared" si="2"/>
        <v>42979</v>
      </c>
      <c r="C165">
        <v>381</v>
      </c>
      <c r="D165">
        <v>2235</v>
      </c>
      <c r="E165">
        <v>29055</v>
      </c>
      <c r="F165">
        <v>371</v>
      </c>
      <c r="G165">
        <v>9324</v>
      </c>
      <c r="H165">
        <f>IFERROR(VLOOKUP(Sales[[#This Row],[Month]],month.mapping[],2,FALSE), "Older")</f>
        <v>2</v>
      </c>
      <c r="I165" t="str">
        <f>VLOOKUP(Sales[[#This Row],[Sales Person]],People[],2,FALSE)</f>
        <v>Jehu Rudeforth</v>
      </c>
      <c r="J165" t="str">
        <f>VLOOKUP(Sales[[#This Row],[Sales Person]],People[],3,FALSE)</f>
        <v>Sydney</v>
      </c>
    </row>
    <row r="166" spans="1:10" x14ac:dyDescent="0.3">
      <c r="A166" t="s">
        <v>25</v>
      </c>
      <c r="B166" s="1">
        <f t="shared" si="2"/>
        <v>42979</v>
      </c>
      <c r="C166">
        <v>449</v>
      </c>
      <c r="D166">
        <v>2553</v>
      </c>
      <c r="E166">
        <v>17871</v>
      </c>
      <c r="F166">
        <v>197</v>
      </c>
      <c r="G166">
        <v>12715</v>
      </c>
      <c r="H166">
        <f>IFERROR(VLOOKUP(Sales[[#This Row],[Month]],month.mapping[],2,FALSE), "Older")</f>
        <v>2</v>
      </c>
      <c r="I166" t="str">
        <f>VLOOKUP(Sales[[#This Row],[Sales Person]],People[],2,FALSE)</f>
        <v>Jehu Rudeforth</v>
      </c>
      <c r="J166" t="str">
        <f>VLOOKUP(Sales[[#This Row],[Sales Person]],People[],3,FALSE)</f>
        <v>Seattle</v>
      </c>
    </row>
    <row r="167" spans="1:10" x14ac:dyDescent="0.3">
      <c r="A167" t="s">
        <v>29</v>
      </c>
      <c r="B167" s="1">
        <f t="shared" si="2"/>
        <v>42979</v>
      </c>
      <c r="C167">
        <v>469</v>
      </c>
      <c r="D167">
        <v>2880</v>
      </c>
      <c r="E167">
        <v>23040</v>
      </c>
      <c r="F167">
        <v>399</v>
      </c>
      <c r="G167">
        <v>10732</v>
      </c>
      <c r="H167">
        <f>IFERROR(VLOOKUP(Sales[[#This Row],[Month]],month.mapping[],2,FALSE), "Older")</f>
        <v>2</v>
      </c>
      <c r="I167" t="str">
        <f>VLOOKUP(Sales[[#This Row],[Sales Person]],People[],2,FALSE)</f>
        <v>Mallorie Waber</v>
      </c>
      <c r="J167" t="str">
        <f>VLOOKUP(Sales[[#This Row],[Sales Person]],People[],3,FALSE)</f>
        <v>Seattle</v>
      </c>
    </row>
    <row r="168" spans="1:10" x14ac:dyDescent="0.3">
      <c r="A168" t="s">
        <v>31</v>
      </c>
      <c r="B168" s="1">
        <f t="shared" si="2"/>
        <v>42979</v>
      </c>
      <c r="C168">
        <v>427</v>
      </c>
      <c r="D168">
        <v>2476</v>
      </c>
      <c r="E168">
        <v>19808</v>
      </c>
      <c r="F168">
        <v>425</v>
      </c>
      <c r="G168">
        <v>18733</v>
      </c>
      <c r="H168">
        <f>IFERROR(VLOOKUP(Sales[[#This Row],[Month]],month.mapping[],2,FALSE), "Older")</f>
        <v>2</v>
      </c>
      <c r="I168" t="str">
        <f>VLOOKUP(Sales[[#This Row],[Sales Person]],People[],2,FALSE)</f>
        <v>Jehu Rudeforth</v>
      </c>
      <c r="J168" t="str">
        <f>VLOOKUP(Sales[[#This Row],[Sales Person]],People[],3,FALSE)</f>
        <v>Sydney</v>
      </c>
    </row>
    <row r="169" spans="1:10" x14ac:dyDescent="0.3">
      <c r="A169" t="s">
        <v>26</v>
      </c>
      <c r="B169" s="1">
        <f t="shared" si="2"/>
        <v>42979</v>
      </c>
      <c r="C169">
        <v>477</v>
      </c>
      <c r="D169">
        <v>2295</v>
      </c>
      <c r="E169">
        <v>13770</v>
      </c>
      <c r="F169">
        <v>248</v>
      </c>
      <c r="G169">
        <v>13303</v>
      </c>
      <c r="H169">
        <f>IFERROR(VLOOKUP(Sales[[#This Row],[Month]],month.mapping[],2,FALSE), "Older")</f>
        <v>2</v>
      </c>
      <c r="I169" t="str">
        <f>VLOOKUP(Sales[[#This Row],[Sales Person]],People[],2,FALSE)</f>
        <v>Mallorie Waber</v>
      </c>
      <c r="J169" t="str">
        <f>VLOOKUP(Sales[[#This Row],[Sales Person]],People[],3,FALSE)</f>
        <v>Seattle</v>
      </c>
    </row>
    <row r="170" spans="1:10" x14ac:dyDescent="0.3">
      <c r="A170" t="s">
        <v>12</v>
      </c>
      <c r="B170" s="1">
        <f t="shared" si="2"/>
        <v>42979</v>
      </c>
      <c r="C170">
        <v>659</v>
      </c>
      <c r="D170">
        <v>2655</v>
      </c>
      <c r="E170">
        <v>31860</v>
      </c>
      <c r="F170">
        <v>250</v>
      </c>
      <c r="G170">
        <v>17276</v>
      </c>
      <c r="H170">
        <f>IFERROR(VLOOKUP(Sales[[#This Row],[Month]],month.mapping[],2,FALSE), "Older")</f>
        <v>2</v>
      </c>
      <c r="I170" t="str">
        <f>VLOOKUP(Sales[[#This Row],[Sales Person]],People[],2,FALSE)</f>
        <v>Van Tuxwell</v>
      </c>
      <c r="J170" t="str">
        <f>VLOOKUP(Sales[[#This Row],[Sales Person]],People[],3,FALSE)</f>
        <v>Seattle</v>
      </c>
    </row>
    <row r="171" spans="1:10" x14ac:dyDescent="0.3">
      <c r="A171" t="s">
        <v>23</v>
      </c>
      <c r="B171" s="1">
        <f t="shared" si="2"/>
        <v>42979</v>
      </c>
      <c r="C171">
        <v>550</v>
      </c>
      <c r="D171">
        <v>2599</v>
      </c>
      <c r="E171">
        <v>23391</v>
      </c>
      <c r="F171">
        <v>472</v>
      </c>
      <c r="G171">
        <v>12632</v>
      </c>
      <c r="H171">
        <f>IFERROR(VLOOKUP(Sales[[#This Row],[Month]],month.mapping[],2,FALSE), "Older")</f>
        <v>2</v>
      </c>
      <c r="I171" t="str">
        <f>VLOOKUP(Sales[[#This Row],[Sales Person]],People[],2,FALSE)</f>
        <v>Van Tuxwell</v>
      </c>
      <c r="J171" t="str">
        <f>VLOOKUP(Sales[[#This Row],[Sales Person]],People[],3,FALSE)</f>
        <v>Seattle</v>
      </c>
    </row>
    <row r="172" spans="1:10" x14ac:dyDescent="0.3">
      <c r="A172" t="s">
        <v>37</v>
      </c>
      <c r="B172" s="1">
        <f t="shared" si="2"/>
        <v>42979</v>
      </c>
      <c r="C172">
        <v>449</v>
      </c>
      <c r="D172">
        <v>2013</v>
      </c>
      <c r="E172">
        <v>18117</v>
      </c>
      <c r="F172">
        <v>226</v>
      </c>
      <c r="G172">
        <v>12848</v>
      </c>
      <c r="H172">
        <f>IFERROR(VLOOKUP(Sales[[#This Row],[Month]],month.mapping[],2,FALSE), "Older")</f>
        <v>2</v>
      </c>
      <c r="I172" t="str">
        <f>VLOOKUP(Sales[[#This Row],[Sales Person]],People[],2,FALSE)</f>
        <v>Jehu Rudeforth</v>
      </c>
      <c r="J172" t="str">
        <f>VLOOKUP(Sales[[#This Row],[Sales Person]],People[],3,FALSE)</f>
        <v>Seattle</v>
      </c>
    </row>
    <row r="173" spans="1:10" x14ac:dyDescent="0.3">
      <c r="A173" t="s">
        <v>39</v>
      </c>
      <c r="B173" s="1">
        <f t="shared" si="2"/>
        <v>42979</v>
      </c>
      <c r="C173">
        <v>403</v>
      </c>
      <c r="D173">
        <v>811</v>
      </c>
      <c r="E173">
        <v>8110</v>
      </c>
      <c r="F173">
        <v>220</v>
      </c>
      <c r="G173">
        <v>4468</v>
      </c>
      <c r="H173">
        <f>IFERROR(VLOOKUP(Sales[[#This Row],[Month]],month.mapping[],2,FALSE), "Older")</f>
        <v>2</v>
      </c>
      <c r="I173" t="str">
        <f>VLOOKUP(Sales[[#This Row],[Sales Person]],People[],2,FALSE)</f>
        <v>Van Tuxwell</v>
      </c>
      <c r="J173" t="str">
        <f>VLOOKUP(Sales[[#This Row],[Sales Person]],People[],3,FALSE)</f>
        <v>Sydney</v>
      </c>
    </row>
    <row r="174" spans="1:10" x14ac:dyDescent="0.3">
      <c r="A174" t="s">
        <v>40</v>
      </c>
      <c r="B174" s="1">
        <f t="shared" si="2"/>
        <v>42979</v>
      </c>
      <c r="C174">
        <v>457</v>
      </c>
      <c r="D174">
        <v>2323</v>
      </c>
      <c r="E174">
        <v>20907</v>
      </c>
      <c r="F174">
        <v>477</v>
      </c>
      <c r="G174">
        <v>13144</v>
      </c>
      <c r="H174">
        <f>IFERROR(VLOOKUP(Sales[[#This Row],[Month]],month.mapping[],2,FALSE), "Older")</f>
        <v>2</v>
      </c>
      <c r="I174" t="str">
        <f>VLOOKUP(Sales[[#This Row],[Sales Person]],People[],2,FALSE)</f>
        <v>Mallorie Waber</v>
      </c>
      <c r="J174" t="str">
        <f>VLOOKUP(Sales[[#This Row],[Sales Person]],People[],3,FALSE)</f>
        <v>Sydney</v>
      </c>
    </row>
    <row r="175" spans="1:10" x14ac:dyDescent="0.3">
      <c r="A175" t="s">
        <v>33</v>
      </c>
      <c r="B175" s="1">
        <f t="shared" si="2"/>
        <v>42979</v>
      </c>
      <c r="C175">
        <v>564</v>
      </c>
      <c r="D175">
        <v>2341</v>
      </c>
      <c r="E175">
        <v>21069</v>
      </c>
      <c r="F175">
        <v>338</v>
      </c>
      <c r="G175">
        <v>12228</v>
      </c>
      <c r="H175">
        <f>IFERROR(VLOOKUP(Sales[[#This Row],[Month]],month.mapping[],2,FALSE), "Older")</f>
        <v>2</v>
      </c>
      <c r="I175" t="str">
        <f>VLOOKUP(Sales[[#This Row],[Sales Person]],People[],2,FALSE)</f>
        <v>Jehu Rudeforth</v>
      </c>
      <c r="J175" t="str">
        <f>VLOOKUP(Sales[[#This Row],[Sales Person]],People[],3,FALSE)</f>
        <v>Seattle</v>
      </c>
    </row>
    <row r="176" spans="1:10" x14ac:dyDescent="0.3">
      <c r="A176" t="s">
        <v>45</v>
      </c>
      <c r="B176" s="1">
        <f t="shared" si="2"/>
        <v>42979</v>
      </c>
      <c r="C176">
        <v>370</v>
      </c>
      <c r="D176">
        <v>1780</v>
      </c>
      <c r="E176">
        <v>17800</v>
      </c>
      <c r="F176">
        <v>284</v>
      </c>
      <c r="G176">
        <v>5945</v>
      </c>
      <c r="H176">
        <f>IFERROR(VLOOKUP(Sales[[#This Row],[Month]],month.mapping[],2,FALSE), "Older")</f>
        <v>2</v>
      </c>
      <c r="I176" t="str">
        <f>VLOOKUP(Sales[[#This Row],[Sales Person]],People[],2,FALSE)</f>
        <v>Jehu Rudeforth</v>
      </c>
      <c r="J176" t="str">
        <f>VLOOKUP(Sales[[#This Row],[Sales Person]],People[],3,FALSE)</f>
        <v>Sydney</v>
      </c>
    </row>
    <row r="177" spans="1:10" x14ac:dyDescent="0.3">
      <c r="A177" t="s">
        <v>47</v>
      </c>
      <c r="B177" s="1">
        <f t="shared" si="2"/>
        <v>42979</v>
      </c>
      <c r="C177">
        <v>458</v>
      </c>
      <c r="D177">
        <v>2786</v>
      </c>
      <c r="E177">
        <v>25074</v>
      </c>
      <c r="F177">
        <v>358</v>
      </c>
      <c r="G177">
        <v>14881</v>
      </c>
      <c r="H177">
        <f>IFERROR(VLOOKUP(Sales[[#This Row],[Month]],month.mapping[],2,FALSE), "Older")</f>
        <v>2</v>
      </c>
      <c r="I177" t="str">
        <f>VLOOKUP(Sales[[#This Row],[Sales Person]],People[],2,FALSE)</f>
        <v>Van Tuxwell</v>
      </c>
      <c r="J177" t="str">
        <f>VLOOKUP(Sales[[#This Row],[Sales Person]],People[],3,FALSE)</f>
        <v>Sydney</v>
      </c>
    </row>
    <row r="178" spans="1:10" x14ac:dyDescent="0.3">
      <c r="A178" t="s">
        <v>50</v>
      </c>
      <c r="B178" s="1">
        <f t="shared" si="2"/>
        <v>42979</v>
      </c>
      <c r="C178">
        <v>378</v>
      </c>
      <c r="D178">
        <v>1908</v>
      </c>
      <c r="E178">
        <v>19080</v>
      </c>
      <c r="F178">
        <v>318</v>
      </c>
      <c r="G178">
        <v>10985</v>
      </c>
      <c r="H178">
        <f>IFERROR(VLOOKUP(Sales[[#This Row],[Month]],month.mapping[],2,FALSE), "Older")</f>
        <v>2</v>
      </c>
      <c r="I178" t="str">
        <f>VLOOKUP(Sales[[#This Row],[Sales Person]],People[],2,FALSE)</f>
        <v>Jehu Rudeforth</v>
      </c>
      <c r="J178" t="str">
        <f>VLOOKUP(Sales[[#This Row],[Sales Person]],People[],3,FALSE)</f>
        <v>Sydney</v>
      </c>
    </row>
    <row r="179" spans="1:10" x14ac:dyDescent="0.3">
      <c r="A179" t="s">
        <v>48</v>
      </c>
      <c r="B179" s="1">
        <f t="shared" si="2"/>
        <v>42979</v>
      </c>
      <c r="C179">
        <v>518</v>
      </c>
      <c r="D179">
        <v>2617</v>
      </c>
      <c r="E179">
        <v>18319</v>
      </c>
      <c r="F179">
        <v>318</v>
      </c>
      <c r="G179">
        <v>11882</v>
      </c>
      <c r="H179">
        <f>IFERROR(VLOOKUP(Sales[[#This Row],[Month]],month.mapping[],2,FALSE), "Older")</f>
        <v>2</v>
      </c>
      <c r="I179" t="str">
        <f>VLOOKUP(Sales[[#This Row],[Sales Person]],People[],2,FALSE)</f>
        <v>Jehu Rudeforth</v>
      </c>
      <c r="J179" t="str">
        <f>VLOOKUP(Sales[[#This Row],[Sales Person]],People[],3,FALSE)</f>
        <v>Sydney</v>
      </c>
    </row>
    <row r="180" spans="1:10" x14ac:dyDescent="0.3">
      <c r="A180" t="s">
        <v>19</v>
      </c>
      <c r="B180" s="1">
        <f t="shared" si="2"/>
        <v>42979</v>
      </c>
      <c r="C180">
        <v>388</v>
      </c>
      <c r="D180">
        <v>2327</v>
      </c>
      <c r="E180">
        <v>20943</v>
      </c>
      <c r="F180">
        <v>235</v>
      </c>
      <c r="G180">
        <v>17132</v>
      </c>
      <c r="H180">
        <f>IFERROR(VLOOKUP(Sales[[#This Row],[Month]],month.mapping[],2,FALSE), "Older")</f>
        <v>2</v>
      </c>
      <c r="I180" t="str">
        <f>VLOOKUP(Sales[[#This Row],[Sales Person]],People[],2,FALSE)</f>
        <v>Jehu Rudeforth</v>
      </c>
      <c r="J180" t="str">
        <f>VLOOKUP(Sales[[#This Row],[Sales Person]],People[],3,FALSE)</f>
        <v>Seattle</v>
      </c>
    </row>
    <row r="181" spans="1:10" x14ac:dyDescent="0.3">
      <c r="A181" t="s">
        <v>52</v>
      </c>
      <c r="B181" s="1">
        <f t="shared" si="2"/>
        <v>42979</v>
      </c>
      <c r="C181">
        <v>458</v>
      </c>
      <c r="D181">
        <v>2851</v>
      </c>
      <c r="E181">
        <v>28510</v>
      </c>
      <c r="F181">
        <v>287</v>
      </c>
      <c r="G181">
        <v>12414</v>
      </c>
      <c r="H181">
        <f>IFERROR(VLOOKUP(Sales[[#This Row],[Month]],month.mapping[],2,FALSE), "Older")</f>
        <v>2</v>
      </c>
      <c r="I181" t="str">
        <f>VLOOKUP(Sales[[#This Row],[Sales Person]],People[],2,FALSE)</f>
        <v>Van Tuxwell</v>
      </c>
      <c r="J181" t="str">
        <f>VLOOKUP(Sales[[#This Row],[Sales Person]],People[],3,FALSE)</f>
        <v>Sydney</v>
      </c>
    </row>
    <row r="182" spans="1:10" x14ac:dyDescent="0.3">
      <c r="A182" t="s">
        <v>11</v>
      </c>
      <c r="B182" s="1">
        <f t="shared" si="2"/>
        <v>43009</v>
      </c>
      <c r="C182">
        <v>371</v>
      </c>
      <c r="D182">
        <v>2227</v>
      </c>
      <c r="E182">
        <v>17816</v>
      </c>
      <c r="F182">
        <v>359</v>
      </c>
      <c r="G182">
        <v>13440</v>
      </c>
      <c r="H182">
        <f>IFERROR(VLOOKUP(Sales[[#This Row],[Month]],month.mapping[],2,FALSE), "Older")</f>
        <v>3</v>
      </c>
      <c r="I182" t="str">
        <f>VLOOKUP(Sales[[#This Row],[Sales Person]],People[],2,FALSE)</f>
        <v>Van Tuxwell</v>
      </c>
      <c r="J182" t="str">
        <f>VLOOKUP(Sales[[#This Row],[Sales Person]],People[],3,FALSE)</f>
        <v>Seattle</v>
      </c>
    </row>
    <row r="183" spans="1:10" x14ac:dyDescent="0.3">
      <c r="A183" t="s">
        <v>16</v>
      </c>
      <c r="B183" s="1">
        <f t="shared" si="2"/>
        <v>43009</v>
      </c>
      <c r="C183">
        <v>502</v>
      </c>
      <c r="D183">
        <v>2817</v>
      </c>
      <c r="E183">
        <v>25353</v>
      </c>
      <c r="F183">
        <v>314</v>
      </c>
      <c r="G183">
        <v>16539</v>
      </c>
      <c r="H183">
        <f>IFERROR(VLOOKUP(Sales[[#This Row],[Month]],month.mapping[],2,FALSE), "Older")</f>
        <v>3</v>
      </c>
      <c r="I183" t="str">
        <f>VLOOKUP(Sales[[#This Row],[Sales Person]],People[],2,FALSE)</f>
        <v>Van Tuxwell</v>
      </c>
      <c r="J183" t="str">
        <f>VLOOKUP(Sales[[#This Row],[Sales Person]],People[],3,FALSE)</f>
        <v>Seattle</v>
      </c>
    </row>
    <row r="184" spans="1:10" x14ac:dyDescent="0.3">
      <c r="A184" t="s">
        <v>18</v>
      </c>
      <c r="B184" s="1">
        <f t="shared" si="2"/>
        <v>43009</v>
      </c>
      <c r="C184">
        <v>539</v>
      </c>
      <c r="D184">
        <v>1875</v>
      </c>
      <c r="E184">
        <v>18750</v>
      </c>
      <c r="F184">
        <v>309</v>
      </c>
      <c r="G184">
        <v>8615</v>
      </c>
      <c r="H184">
        <f>IFERROR(VLOOKUP(Sales[[#This Row],[Month]],month.mapping[],2,FALSE), "Older")</f>
        <v>3</v>
      </c>
      <c r="I184" t="str">
        <f>VLOOKUP(Sales[[#This Row],[Sales Person]],People[],2,FALSE)</f>
        <v>Mallorie Waber</v>
      </c>
      <c r="J184" t="str">
        <f>VLOOKUP(Sales[[#This Row],[Sales Person]],People[],3,FALSE)</f>
        <v>Seattle</v>
      </c>
    </row>
    <row r="185" spans="1:10" x14ac:dyDescent="0.3">
      <c r="A185" t="s">
        <v>22</v>
      </c>
      <c r="B185" s="1">
        <f t="shared" si="2"/>
        <v>43009</v>
      </c>
      <c r="C185">
        <v>556</v>
      </c>
      <c r="D185">
        <v>3570</v>
      </c>
      <c r="E185">
        <v>32130</v>
      </c>
      <c r="F185">
        <v>443</v>
      </c>
      <c r="G185">
        <v>18848</v>
      </c>
      <c r="H185">
        <f>IFERROR(VLOOKUP(Sales[[#This Row],[Month]],month.mapping[],2,FALSE), "Older")</f>
        <v>3</v>
      </c>
      <c r="I185" t="str">
        <f>VLOOKUP(Sales[[#This Row],[Sales Person]],People[],2,FALSE)</f>
        <v>Jehu Rudeforth</v>
      </c>
      <c r="J185" t="str">
        <f>VLOOKUP(Sales[[#This Row],[Sales Person]],People[],3,FALSE)</f>
        <v>Sydney</v>
      </c>
    </row>
    <row r="186" spans="1:10" x14ac:dyDescent="0.3">
      <c r="A186" t="s">
        <v>25</v>
      </c>
      <c r="B186" s="1">
        <f t="shared" si="2"/>
        <v>43009</v>
      </c>
      <c r="C186">
        <v>445</v>
      </c>
      <c r="D186">
        <v>2478</v>
      </c>
      <c r="E186">
        <v>22302</v>
      </c>
      <c r="F186">
        <v>299</v>
      </c>
      <c r="G186">
        <v>9012</v>
      </c>
      <c r="H186">
        <f>IFERROR(VLOOKUP(Sales[[#This Row],[Month]],month.mapping[],2,FALSE), "Older")</f>
        <v>3</v>
      </c>
      <c r="I186" t="str">
        <f>VLOOKUP(Sales[[#This Row],[Sales Person]],People[],2,FALSE)</f>
        <v>Jehu Rudeforth</v>
      </c>
      <c r="J186" t="str">
        <f>VLOOKUP(Sales[[#This Row],[Sales Person]],People[],3,FALSE)</f>
        <v>Seattle</v>
      </c>
    </row>
    <row r="187" spans="1:10" x14ac:dyDescent="0.3">
      <c r="A187" t="s">
        <v>29</v>
      </c>
      <c r="B187" s="1">
        <f t="shared" si="2"/>
        <v>43009</v>
      </c>
      <c r="C187">
        <v>623</v>
      </c>
      <c r="D187">
        <v>3009</v>
      </c>
      <c r="E187">
        <v>42126</v>
      </c>
      <c r="F187">
        <v>260</v>
      </c>
      <c r="G187">
        <v>12617</v>
      </c>
      <c r="H187">
        <f>IFERROR(VLOOKUP(Sales[[#This Row],[Month]],month.mapping[],2,FALSE), "Older")</f>
        <v>3</v>
      </c>
      <c r="I187" t="str">
        <f>VLOOKUP(Sales[[#This Row],[Sales Person]],People[],2,FALSE)</f>
        <v>Mallorie Waber</v>
      </c>
      <c r="J187" t="str">
        <f>VLOOKUP(Sales[[#This Row],[Sales Person]],People[],3,FALSE)</f>
        <v>Seattle</v>
      </c>
    </row>
    <row r="188" spans="1:10" x14ac:dyDescent="0.3">
      <c r="A188" t="s">
        <v>31</v>
      </c>
      <c r="B188" s="1">
        <f t="shared" si="2"/>
        <v>43009</v>
      </c>
      <c r="C188">
        <v>416</v>
      </c>
      <c r="D188">
        <v>2464</v>
      </c>
      <c r="E188">
        <v>19712</v>
      </c>
      <c r="F188">
        <v>278</v>
      </c>
      <c r="G188">
        <v>13481</v>
      </c>
      <c r="H188">
        <f>IFERROR(VLOOKUP(Sales[[#This Row],[Month]],month.mapping[],2,FALSE), "Older")</f>
        <v>3</v>
      </c>
      <c r="I188" t="str">
        <f>VLOOKUP(Sales[[#This Row],[Sales Person]],People[],2,FALSE)</f>
        <v>Jehu Rudeforth</v>
      </c>
      <c r="J188" t="str">
        <f>VLOOKUP(Sales[[#This Row],[Sales Person]],People[],3,FALSE)</f>
        <v>Sydney</v>
      </c>
    </row>
    <row r="189" spans="1:10" x14ac:dyDescent="0.3">
      <c r="A189" t="s">
        <v>26</v>
      </c>
      <c r="B189" s="1">
        <f t="shared" si="2"/>
        <v>43009</v>
      </c>
      <c r="C189">
        <v>568</v>
      </c>
      <c r="D189">
        <v>1813</v>
      </c>
      <c r="E189">
        <v>16317</v>
      </c>
      <c r="F189">
        <v>280</v>
      </c>
      <c r="G189">
        <v>7582</v>
      </c>
      <c r="H189">
        <f>IFERROR(VLOOKUP(Sales[[#This Row],[Month]],month.mapping[],2,FALSE), "Older")</f>
        <v>3</v>
      </c>
      <c r="I189" t="str">
        <f>VLOOKUP(Sales[[#This Row],[Sales Person]],People[],2,FALSE)</f>
        <v>Mallorie Waber</v>
      </c>
      <c r="J189" t="str">
        <f>VLOOKUP(Sales[[#This Row],[Sales Person]],People[],3,FALSE)</f>
        <v>Seattle</v>
      </c>
    </row>
    <row r="190" spans="1:10" x14ac:dyDescent="0.3">
      <c r="A190" t="s">
        <v>12</v>
      </c>
      <c r="B190" s="1">
        <f t="shared" si="2"/>
        <v>43009</v>
      </c>
      <c r="C190">
        <v>553</v>
      </c>
      <c r="D190">
        <v>3516</v>
      </c>
      <c r="E190">
        <v>35160</v>
      </c>
      <c r="F190">
        <v>342</v>
      </c>
      <c r="G190">
        <v>13333</v>
      </c>
      <c r="H190">
        <f>IFERROR(VLOOKUP(Sales[[#This Row],[Month]],month.mapping[],2,FALSE), "Older")</f>
        <v>3</v>
      </c>
      <c r="I190" t="str">
        <f>VLOOKUP(Sales[[#This Row],[Sales Person]],People[],2,FALSE)</f>
        <v>Van Tuxwell</v>
      </c>
      <c r="J190" t="str">
        <f>VLOOKUP(Sales[[#This Row],[Sales Person]],People[],3,FALSE)</f>
        <v>Seattle</v>
      </c>
    </row>
    <row r="191" spans="1:10" x14ac:dyDescent="0.3">
      <c r="A191" t="s">
        <v>23</v>
      </c>
      <c r="B191" s="1">
        <f t="shared" si="2"/>
        <v>43009</v>
      </c>
      <c r="C191">
        <v>559</v>
      </c>
      <c r="D191">
        <v>3697</v>
      </c>
      <c r="E191">
        <v>51758</v>
      </c>
      <c r="F191">
        <v>396</v>
      </c>
      <c r="G191">
        <v>12806</v>
      </c>
      <c r="H191">
        <f>IFERROR(VLOOKUP(Sales[[#This Row],[Month]],month.mapping[],2,FALSE), "Older")</f>
        <v>3</v>
      </c>
      <c r="I191" t="str">
        <f>VLOOKUP(Sales[[#This Row],[Sales Person]],People[],2,FALSE)</f>
        <v>Van Tuxwell</v>
      </c>
      <c r="J191" t="str">
        <f>VLOOKUP(Sales[[#This Row],[Sales Person]],People[],3,FALSE)</f>
        <v>Seattle</v>
      </c>
    </row>
    <row r="192" spans="1:10" x14ac:dyDescent="0.3">
      <c r="A192" t="s">
        <v>37</v>
      </c>
      <c r="B192" s="1">
        <f t="shared" si="2"/>
        <v>43009</v>
      </c>
      <c r="C192">
        <v>449</v>
      </c>
      <c r="D192">
        <v>3897</v>
      </c>
      <c r="E192">
        <v>54558</v>
      </c>
      <c r="F192">
        <v>188</v>
      </c>
      <c r="G192">
        <v>20149</v>
      </c>
      <c r="H192">
        <f>IFERROR(VLOOKUP(Sales[[#This Row],[Month]],month.mapping[],2,FALSE), "Older")</f>
        <v>3</v>
      </c>
      <c r="I192" t="str">
        <f>VLOOKUP(Sales[[#This Row],[Sales Person]],People[],2,FALSE)</f>
        <v>Jehu Rudeforth</v>
      </c>
      <c r="J192" t="str">
        <f>VLOOKUP(Sales[[#This Row],[Sales Person]],People[],3,FALSE)</f>
        <v>Seattle</v>
      </c>
    </row>
    <row r="193" spans="1:10" x14ac:dyDescent="0.3">
      <c r="A193" t="s">
        <v>39</v>
      </c>
      <c r="B193" s="1">
        <f t="shared" si="2"/>
        <v>43009</v>
      </c>
      <c r="C193">
        <v>576</v>
      </c>
      <c r="D193">
        <v>2171</v>
      </c>
      <c r="E193">
        <v>17368</v>
      </c>
      <c r="F193">
        <v>332</v>
      </c>
      <c r="G193">
        <v>13491</v>
      </c>
      <c r="H193">
        <f>IFERROR(VLOOKUP(Sales[[#This Row],[Month]],month.mapping[],2,FALSE), "Older")</f>
        <v>3</v>
      </c>
      <c r="I193" t="str">
        <f>VLOOKUP(Sales[[#This Row],[Sales Person]],People[],2,FALSE)</f>
        <v>Van Tuxwell</v>
      </c>
      <c r="J193" t="str">
        <f>VLOOKUP(Sales[[#This Row],[Sales Person]],People[],3,FALSE)</f>
        <v>Sydney</v>
      </c>
    </row>
    <row r="194" spans="1:10" x14ac:dyDescent="0.3">
      <c r="A194" t="s">
        <v>40</v>
      </c>
      <c r="B194" s="1">
        <f t="shared" si="2"/>
        <v>43009</v>
      </c>
      <c r="C194">
        <v>590</v>
      </c>
      <c r="D194">
        <v>792</v>
      </c>
      <c r="E194">
        <v>7128</v>
      </c>
      <c r="F194">
        <v>285</v>
      </c>
      <c r="G194">
        <v>4794</v>
      </c>
      <c r="H194">
        <f>IFERROR(VLOOKUP(Sales[[#This Row],[Month]],month.mapping[],2,FALSE), "Older")</f>
        <v>3</v>
      </c>
      <c r="I194" t="str">
        <f>VLOOKUP(Sales[[#This Row],[Sales Person]],People[],2,FALSE)</f>
        <v>Mallorie Waber</v>
      </c>
      <c r="J194" t="str">
        <f>VLOOKUP(Sales[[#This Row],[Sales Person]],People[],3,FALSE)</f>
        <v>Sydney</v>
      </c>
    </row>
    <row r="195" spans="1:10" x14ac:dyDescent="0.3">
      <c r="A195" t="s">
        <v>33</v>
      </c>
      <c r="B195" s="1">
        <f t="shared" si="2"/>
        <v>43009</v>
      </c>
      <c r="C195">
        <v>460</v>
      </c>
      <c r="D195">
        <v>2700</v>
      </c>
      <c r="E195">
        <v>43200</v>
      </c>
      <c r="F195">
        <v>434</v>
      </c>
      <c r="G195">
        <v>15785</v>
      </c>
      <c r="H195">
        <f>IFERROR(VLOOKUP(Sales[[#This Row],[Month]],month.mapping[],2,FALSE), "Older")</f>
        <v>3</v>
      </c>
      <c r="I195" t="str">
        <f>VLOOKUP(Sales[[#This Row],[Sales Person]],People[],2,FALSE)</f>
        <v>Jehu Rudeforth</v>
      </c>
      <c r="J195" t="str">
        <f>VLOOKUP(Sales[[#This Row],[Sales Person]],People[],3,FALSE)</f>
        <v>Seattle</v>
      </c>
    </row>
    <row r="196" spans="1:10" x14ac:dyDescent="0.3">
      <c r="A196" t="s">
        <v>45</v>
      </c>
      <c r="B196" s="1">
        <f t="shared" si="2"/>
        <v>43009</v>
      </c>
      <c r="C196">
        <v>501</v>
      </c>
      <c r="D196">
        <v>1225</v>
      </c>
      <c r="E196">
        <v>13475</v>
      </c>
      <c r="F196">
        <v>254</v>
      </c>
      <c r="G196">
        <v>7408</v>
      </c>
      <c r="H196">
        <f>IFERROR(VLOOKUP(Sales[[#This Row],[Month]],month.mapping[],2,FALSE), "Older")</f>
        <v>3</v>
      </c>
      <c r="I196" t="str">
        <f>VLOOKUP(Sales[[#This Row],[Sales Person]],People[],2,FALSE)</f>
        <v>Jehu Rudeforth</v>
      </c>
      <c r="J196" t="str">
        <f>VLOOKUP(Sales[[#This Row],[Sales Person]],People[],3,FALSE)</f>
        <v>Sydney</v>
      </c>
    </row>
    <row r="197" spans="1:10" x14ac:dyDescent="0.3">
      <c r="A197" t="s">
        <v>47</v>
      </c>
      <c r="B197" s="1">
        <f t="shared" si="2"/>
        <v>43009</v>
      </c>
      <c r="C197">
        <v>534</v>
      </c>
      <c r="D197">
        <v>1841</v>
      </c>
      <c r="E197">
        <v>22092</v>
      </c>
      <c r="F197">
        <v>366</v>
      </c>
      <c r="G197">
        <v>8031</v>
      </c>
      <c r="H197">
        <f>IFERROR(VLOOKUP(Sales[[#This Row],[Month]],month.mapping[],2,FALSE), "Older")</f>
        <v>3</v>
      </c>
      <c r="I197" t="str">
        <f>VLOOKUP(Sales[[#This Row],[Sales Person]],People[],2,FALSE)</f>
        <v>Van Tuxwell</v>
      </c>
      <c r="J197" t="str">
        <f>VLOOKUP(Sales[[#This Row],[Sales Person]],People[],3,FALSE)</f>
        <v>Sydney</v>
      </c>
    </row>
    <row r="198" spans="1:10" x14ac:dyDescent="0.3">
      <c r="A198" t="s">
        <v>50</v>
      </c>
      <c r="B198" s="1">
        <f t="shared" si="2"/>
        <v>43009</v>
      </c>
      <c r="C198">
        <v>513</v>
      </c>
      <c r="D198">
        <v>2165</v>
      </c>
      <c r="E198">
        <v>19485</v>
      </c>
      <c r="F198">
        <v>300</v>
      </c>
      <c r="G198">
        <v>7113</v>
      </c>
      <c r="H198">
        <f>IFERROR(VLOOKUP(Sales[[#This Row],[Month]],month.mapping[],2,FALSE), "Older")</f>
        <v>3</v>
      </c>
      <c r="I198" t="str">
        <f>VLOOKUP(Sales[[#This Row],[Sales Person]],People[],2,FALSE)</f>
        <v>Jehu Rudeforth</v>
      </c>
      <c r="J198" t="str">
        <f>VLOOKUP(Sales[[#This Row],[Sales Person]],People[],3,FALSE)</f>
        <v>Sydney</v>
      </c>
    </row>
    <row r="199" spans="1:10" x14ac:dyDescent="0.3">
      <c r="A199" t="s">
        <v>48</v>
      </c>
      <c r="B199" s="1">
        <f t="shared" si="2"/>
        <v>43009</v>
      </c>
      <c r="C199">
        <v>681</v>
      </c>
      <c r="D199">
        <v>1492</v>
      </c>
      <c r="E199">
        <v>23872</v>
      </c>
      <c r="F199">
        <v>204</v>
      </c>
      <c r="G199">
        <v>8340</v>
      </c>
      <c r="H199">
        <f>IFERROR(VLOOKUP(Sales[[#This Row],[Month]],month.mapping[],2,FALSE), "Older")</f>
        <v>3</v>
      </c>
      <c r="I199" t="str">
        <f>VLOOKUP(Sales[[#This Row],[Sales Person]],People[],2,FALSE)</f>
        <v>Jehu Rudeforth</v>
      </c>
      <c r="J199" t="str">
        <f>VLOOKUP(Sales[[#This Row],[Sales Person]],People[],3,FALSE)</f>
        <v>Sydney</v>
      </c>
    </row>
    <row r="200" spans="1:10" x14ac:dyDescent="0.3">
      <c r="A200" t="s">
        <v>19</v>
      </c>
      <c r="B200" s="1">
        <f t="shared" si="2"/>
        <v>43009</v>
      </c>
      <c r="C200">
        <v>513</v>
      </c>
      <c r="D200">
        <v>3045</v>
      </c>
      <c r="E200">
        <v>36540</v>
      </c>
      <c r="F200">
        <v>231</v>
      </c>
      <c r="G200">
        <v>16303</v>
      </c>
      <c r="H200">
        <f>IFERROR(VLOOKUP(Sales[[#This Row],[Month]],month.mapping[],2,FALSE), "Older")</f>
        <v>3</v>
      </c>
      <c r="I200" t="str">
        <f>VLOOKUP(Sales[[#This Row],[Sales Person]],People[],2,FALSE)</f>
        <v>Jehu Rudeforth</v>
      </c>
      <c r="J200" t="str">
        <f>VLOOKUP(Sales[[#This Row],[Sales Person]],People[],3,FALSE)</f>
        <v>Seattle</v>
      </c>
    </row>
    <row r="201" spans="1:10" x14ac:dyDescent="0.3">
      <c r="A201" t="s">
        <v>52</v>
      </c>
      <c r="B201" s="1">
        <f t="shared" si="2"/>
        <v>43009</v>
      </c>
      <c r="C201">
        <v>402</v>
      </c>
      <c r="D201">
        <v>1905</v>
      </c>
      <c r="E201">
        <v>17145</v>
      </c>
      <c r="F201">
        <v>288</v>
      </c>
      <c r="G201">
        <v>6466</v>
      </c>
      <c r="H201">
        <f>IFERROR(VLOOKUP(Sales[[#This Row],[Month]],month.mapping[],2,FALSE), "Older")</f>
        <v>3</v>
      </c>
      <c r="I201" t="str">
        <f>VLOOKUP(Sales[[#This Row],[Sales Person]],People[],2,FALSE)</f>
        <v>Van Tuxwell</v>
      </c>
      <c r="J201" t="str">
        <f>VLOOKUP(Sales[[#This Row],[Sales Person]],People[],3,FALSE)</f>
        <v>Sydney</v>
      </c>
    </row>
    <row r="202" spans="1:10" x14ac:dyDescent="0.3">
      <c r="A202" t="s">
        <v>11</v>
      </c>
      <c r="B202" s="1">
        <f t="shared" si="2"/>
        <v>43040</v>
      </c>
      <c r="C202">
        <v>629</v>
      </c>
      <c r="D202">
        <v>2516</v>
      </c>
      <c r="E202">
        <v>35224</v>
      </c>
      <c r="F202">
        <v>408</v>
      </c>
      <c r="G202">
        <v>15911</v>
      </c>
      <c r="H202">
        <f>IFERROR(VLOOKUP(Sales[[#This Row],[Month]],month.mapping[],2,FALSE), "Older")</f>
        <v>4</v>
      </c>
      <c r="I202" t="str">
        <f>VLOOKUP(Sales[[#This Row],[Sales Person]],People[],2,FALSE)</f>
        <v>Van Tuxwell</v>
      </c>
      <c r="J202" t="str">
        <f>VLOOKUP(Sales[[#This Row],[Sales Person]],People[],3,FALSE)</f>
        <v>Seattle</v>
      </c>
    </row>
    <row r="203" spans="1:10" x14ac:dyDescent="0.3">
      <c r="A203" t="s">
        <v>16</v>
      </c>
      <c r="B203" s="1">
        <f t="shared" si="2"/>
        <v>43040</v>
      </c>
      <c r="C203">
        <v>424</v>
      </c>
      <c r="D203">
        <v>1699</v>
      </c>
      <c r="E203">
        <v>13592</v>
      </c>
      <c r="F203">
        <v>184</v>
      </c>
      <c r="G203">
        <v>6063</v>
      </c>
      <c r="H203">
        <f>IFERROR(VLOOKUP(Sales[[#This Row],[Month]],month.mapping[],2,FALSE), "Older")</f>
        <v>4</v>
      </c>
      <c r="I203" t="str">
        <f>VLOOKUP(Sales[[#This Row],[Sales Person]],People[],2,FALSE)</f>
        <v>Van Tuxwell</v>
      </c>
      <c r="J203" t="str">
        <f>VLOOKUP(Sales[[#This Row],[Sales Person]],People[],3,FALSE)</f>
        <v>Seattle</v>
      </c>
    </row>
    <row r="204" spans="1:10" x14ac:dyDescent="0.3">
      <c r="A204" t="s">
        <v>18</v>
      </c>
      <c r="B204" s="1">
        <f t="shared" si="2"/>
        <v>43040</v>
      </c>
      <c r="C204">
        <v>404</v>
      </c>
      <c r="D204">
        <v>1619</v>
      </c>
      <c r="E204">
        <v>16190</v>
      </c>
      <c r="F204">
        <v>260</v>
      </c>
      <c r="G204">
        <v>7435</v>
      </c>
      <c r="H204">
        <f>IFERROR(VLOOKUP(Sales[[#This Row],[Month]],month.mapping[],2,FALSE), "Older")</f>
        <v>4</v>
      </c>
      <c r="I204" t="str">
        <f>VLOOKUP(Sales[[#This Row],[Sales Person]],People[],2,FALSE)</f>
        <v>Mallorie Waber</v>
      </c>
      <c r="J204" t="str">
        <f>VLOOKUP(Sales[[#This Row],[Sales Person]],People[],3,FALSE)</f>
        <v>Seattle</v>
      </c>
    </row>
    <row r="205" spans="1:10" x14ac:dyDescent="0.3">
      <c r="A205" t="s">
        <v>22</v>
      </c>
      <c r="B205" s="1">
        <f t="shared" si="2"/>
        <v>43040</v>
      </c>
      <c r="C205">
        <v>516</v>
      </c>
      <c r="D205">
        <v>1576</v>
      </c>
      <c r="E205">
        <v>17336</v>
      </c>
      <c r="F205">
        <v>426</v>
      </c>
      <c r="G205">
        <v>7399</v>
      </c>
      <c r="H205">
        <f>IFERROR(VLOOKUP(Sales[[#This Row],[Month]],month.mapping[],2,FALSE), "Older")</f>
        <v>4</v>
      </c>
      <c r="I205" t="str">
        <f>VLOOKUP(Sales[[#This Row],[Sales Person]],People[],2,FALSE)</f>
        <v>Jehu Rudeforth</v>
      </c>
      <c r="J205" t="str">
        <f>VLOOKUP(Sales[[#This Row],[Sales Person]],People[],3,FALSE)</f>
        <v>Sydney</v>
      </c>
    </row>
    <row r="206" spans="1:10" x14ac:dyDescent="0.3">
      <c r="A206" t="s">
        <v>25</v>
      </c>
      <c r="B206" s="1">
        <f t="shared" si="2"/>
        <v>43040</v>
      </c>
      <c r="C206">
        <v>682</v>
      </c>
      <c r="D206">
        <v>1853</v>
      </c>
      <c r="E206">
        <v>18530</v>
      </c>
      <c r="F206">
        <v>242</v>
      </c>
      <c r="G206">
        <v>5371</v>
      </c>
      <c r="H206">
        <f>IFERROR(VLOOKUP(Sales[[#This Row],[Month]],month.mapping[],2,FALSE), "Older")</f>
        <v>4</v>
      </c>
      <c r="I206" t="str">
        <f>VLOOKUP(Sales[[#This Row],[Sales Person]],People[],2,FALSE)</f>
        <v>Jehu Rudeforth</v>
      </c>
      <c r="J206" t="str">
        <f>VLOOKUP(Sales[[#This Row],[Sales Person]],People[],3,FALSE)</f>
        <v>Seattle</v>
      </c>
    </row>
    <row r="207" spans="1:10" x14ac:dyDescent="0.3">
      <c r="A207" t="s">
        <v>29</v>
      </c>
      <c r="B207" s="1">
        <f t="shared" si="2"/>
        <v>43040</v>
      </c>
      <c r="C207">
        <v>598</v>
      </c>
      <c r="D207">
        <v>2887</v>
      </c>
      <c r="E207">
        <v>20209</v>
      </c>
      <c r="F207">
        <v>327</v>
      </c>
      <c r="G207">
        <v>14827</v>
      </c>
      <c r="H207">
        <f>IFERROR(VLOOKUP(Sales[[#This Row],[Month]],month.mapping[],2,FALSE), "Older")</f>
        <v>4</v>
      </c>
      <c r="I207" t="str">
        <f>VLOOKUP(Sales[[#This Row],[Sales Person]],People[],2,FALSE)</f>
        <v>Mallorie Waber</v>
      </c>
      <c r="J207" t="str">
        <f>VLOOKUP(Sales[[#This Row],[Sales Person]],People[],3,FALSE)</f>
        <v>Seattle</v>
      </c>
    </row>
    <row r="208" spans="1:10" x14ac:dyDescent="0.3">
      <c r="A208" t="s">
        <v>31</v>
      </c>
      <c r="B208" s="1">
        <f t="shared" si="2"/>
        <v>43040</v>
      </c>
      <c r="C208">
        <v>585</v>
      </c>
      <c r="D208">
        <v>2146</v>
      </c>
      <c r="E208">
        <v>15022</v>
      </c>
      <c r="F208">
        <v>269</v>
      </c>
      <c r="G208">
        <v>10084</v>
      </c>
      <c r="H208">
        <f>IFERROR(VLOOKUP(Sales[[#This Row],[Month]],month.mapping[],2,FALSE), "Older")</f>
        <v>4</v>
      </c>
      <c r="I208" t="str">
        <f>VLOOKUP(Sales[[#This Row],[Sales Person]],People[],2,FALSE)</f>
        <v>Jehu Rudeforth</v>
      </c>
      <c r="J208" t="str">
        <f>VLOOKUP(Sales[[#This Row],[Sales Person]],People[],3,FALSE)</f>
        <v>Sydney</v>
      </c>
    </row>
    <row r="209" spans="1:10" x14ac:dyDescent="0.3">
      <c r="A209" t="s">
        <v>26</v>
      </c>
      <c r="B209" s="1">
        <f t="shared" si="2"/>
        <v>43040</v>
      </c>
      <c r="C209">
        <v>457</v>
      </c>
      <c r="D209">
        <v>2159</v>
      </c>
      <c r="E209">
        <v>17272</v>
      </c>
      <c r="F209">
        <v>354</v>
      </c>
      <c r="G209">
        <v>13136</v>
      </c>
      <c r="H209">
        <f>IFERROR(VLOOKUP(Sales[[#This Row],[Month]],month.mapping[],2,FALSE), "Older")</f>
        <v>4</v>
      </c>
      <c r="I209" t="str">
        <f>VLOOKUP(Sales[[#This Row],[Sales Person]],People[],2,FALSE)</f>
        <v>Mallorie Waber</v>
      </c>
      <c r="J209" t="str">
        <f>VLOOKUP(Sales[[#This Row],[Sales Person]],People[],3,FALSE)</f>
        <v>Seattle</v>
      </c>
    </row>
    <row r="210" spans="1:10" x14ac:dyDescent="0.3">
      <c r="A210" t="s">
        <v>12</v>
      </c>
      <c r="B210" s="1">
        <f t="shared" si="2"/>
        <v>43040</v>
      </c>
      <c r="C210">
        <v>457</v>
      </c>
      <c r="D210">
        <v>3596</v>
      </c>
      <c r="E210">
        <v>32364</v>
      </c>
      <c r="F210">
        <v>384</v>
      </c>
      <c r="G210">
        <v>14283</v>
      </c>
      <c r="H210">
        <f>IFERROR(VLOOKUP(Sales[[#This Row],[Month]],month.mapping[],2,FALSE), "Older")</f>
        <v>4</v>
      </c>
      <c r="I210" t="str">
        <f>VLOOKUP(Sales[[#This Row],[Sales Person]],People[],2,FALSE)</f>
        <v>Van Tuxwell</v>
      </c>
      <c r="J210" t="str">
        <f>VLOOKUP(Sales[[#This Row],[Sales Person]],People[],3,FALSE)</f>
        <v>Seattle</v>
      </c>
    </row>
    <row r="211" spans="1:10" x14ac:dyDescent="0.3">
      <c r="A211" t="s">
        <v>23</v>
      </c>
      <c r="B211" s="1">
        <f t="shared" si="2"/>
        <v>43040</v>
      </c>
      <c r="C211">
        <v>399</v>
      </c>
      <c r="D211">
        <v>1821</v>
      </c>
      <c r="E211">
        <v>27315</v>
      </c>
      <c r="F211">
        <v>273</v>
      </c>
      <c r="G211">
        <v>8070</v>
      </c>
      <c r="H211">
        <f>IFERROR(VLOOKUP(Sales[[#This Row],[Month]],month.mapping[],2,FALSE), "Older")</f>
        <v>4</v>
      </c>
      <c r="I211" t="str">
        <f>VLOOKUP(Sales[[#This Row],[Sales Person]],People[],2,FALSE)</f>
        <v>Van Tuxwell</v>
      </c>
      <c r="J211" t="str">
        <f>VLOOKUP(Sales[[#This Row],[Sales Person]],People[],3,FALSE)</f>
        <v>Seattle</v>
      </c>
    </row>
    <row r="212" spans="1:10" x14ac:dyDescent="0.3">
      <c r="A212" t="s">
        <v>37</v>
      </c>
      <c r="B212" s="1">
        <f t="shared" si="2"/>
        <v>43040</v>
      </c>
      <c r="C212">
        <v>546</v>
      </c>
      <c r="D212">
        <v>1627</v>
      </c>
      <c r="E212">
        <v>16270</v>
      </c>
      <c r="F212">
        <v>330</v>
      </c>
      <c r="G212">
        <v>8594</v>
      </c>
      <c r="H212">
        <f>IFERROR(VLOOKUP(Sales[[#This Row],[Month]],month.mapping[],2,FALSE), "Older")</f>
        <v>4</v>
      </c>
      <c r="I212" t="str">
        <f>VLOOKUP(Sales[[#This Row],[Sales Person]],People[],2,FALSE)</f>
        <v>Jehu Rudeforth</v>
      </c>
      <c r="J212" t="str">
        <f>VLOOKUP(Sales[[#This Row],[Sales Person]],People[],3,FALSE)</f>
        <v>Seattle</v>
      </c>
    </row>
    <row r="213" spans="1:10" x14ac:dyDescent="0.3">
      <c r="A213" t="s">
        <v>39</v>
      </c>
      <c r="B213" s="1">
        <f t="shared" si="2"/>
        <v>43040</v>
      </c>
      <c r="C213">
        <v>356</v>
      </c>
      <c r="D213">
        <v>1726</v>
      </c>
      <c r="E213">
        <v>22438</v>
      </c>
      <c r="F213">
        <v>268</v>
      </c>
      <c r="G213">
        <v>8424</v>
      </c>
      <c r="H213">
        <f>IFERROR(VLOOKUP(Sales[[#This Row],[Month]],month.mapping[],2,FALSE), "Older")</f>
        <v>4</v>
      </c>
      <c r="I213" t="str">
        <f>VLOOKUP(Sales[[#This Row],[Sales Person]],People[],2,FALSE)</f>
        <v>Van Tuxwell</v>
      </c>
      <c r="J213" t="str">
        <f>VLOOKUP(Sales[[#This Row],[Sales Person]],People[],3,FALSE)</f>
        <v>Sydney</v>
      </c>
    </row>
    <row r="214" spans="1:10" x14ac:dyDescent="0.3">
      <c r="A214" t="s">
        <v>40</v>
      </c>
      <c r="B214" s="1">
        <f t="shared" si="2"/>
        <v>43040</v>
      </c>
      <c r="C214">
        <v>441</v>
      </c>
      <c r="D214">
        <v>2280</v>
      </c>
      <c r="E214">
        <v>25080</v>
      </c>
      <c r="F214">
        <v>270</v>
      </c>
      <c r="G214">
        <v>9893</v>
      </c>
      <c r="H214">
        <f>IFERROR(VLOOKUP(Sales[[#This Row],[Month]],month.mapping[],2,FALSE), "Older")</f>
        <v>4</v>
      </c>
      <c r="I214" t="str">
        <f>VLOOKUP(Sales[[#This Row],[Sales Person]],People[],2,FALSE)</f>
        <v>Mallorie Waber</v>
      </c>
      <c r="J214" t="str">
        <f>VLOOKUP(Sales[[#This Row],[Sales Person]],People[],3,FALSE)</f>
        <v>Sydney</v>
      </c>
    </row>
    <row r="215" spans="1:10" x14ac:dyDescent="0.3">
      <c r="A215" t="s">
        <v>33</v>
      </c>
      <c r="B215" s="1">
        <f t="shared" ref="B215:B278" si="3">EDATE(B195,1)</f>
        <v>43040</v>
      </c>
      <c r="C215">
        <v>449</v>
      </c>
      <c r="D215">
        <v>2487</v>
      </c>
      <c r="E215">
        <v>19896</v>
      </c>
      <c r="F215">
        <v>367</v>
      </c>
      <c r="G215">
        <v>10133</v>
      </c>
      <c r="H215">
        <f>IFERROR(VLOOKUP(Sales[[#This Row],[Month]],month.mapping[],2,FALSE), "Older")</f>
        <v>4</v>
      </c>
      <c r="I215" t="str">
        <f>VLOOKUP(Sales[[#This Row],[Sales Person]],People[],2,FALSE)</f>
        <v>Jehu Rudeforth</v>
      </c>
      <c r="J215" t="str">
        <f>VLOOKUP(Sales[[#This Row],[Sales Person]],People[],3,FALSE)</f>
        <v>Seattle</v>
      </c>
    </row>
    <row r="216" spans="1:10" x14ac:dyDescent="0.3">
      <c r="A216" t="s">
        <v>45</v>
      </c>
      <c r="B216" s="1">
        <f t="shared" si="3"/>
        <v>43040</v>
      </c>
      <c r="C216">
        <v>468</v>
      </c>
      <c r="D216">
        <v>929</v>
      </c>
      <c r="E216">
        <v>12077</v>
      </c>
      <c r="F216">
        <v>426</v>
      </c>
      <c r="G216">
        <v>2873</v>
      </c>
      <c r="H216">
        <f>IFERROR(VLOOKUP(Sales[[#This Row],[Month]],month.mapping[],2,FALSE), "Older")</f>
        <v>4</v>
      </c>
      <c r="I216" t="str">
        <f>VLOOKUP(Sales[[#This Row],[Sales Person]],People[],2,FALSE)</f>
        <v>Jehu Rudeforth</v>
      </c>
      <c r="J216" t="str">
        <f>VLOOKUP(Sales[[#This Row],[Sales Person]],People[],3,FALSE)</f>
        <v>Sydney</v>
      </c>
    </row>
    <row r="217" spans="1:10" x14ac:dyDescent="0.3">
      <c r="A217" t="s">
        <v>47</v>
      </c>
      <c r="B217" s="1">
        <f t="shared" si="3"/>
        <v>43040</v>
      </c>
      <c r="C217">
        <v>577</v>
      </c>
      <c r="D217">
        <v>2946</v>
      </c>
      <c r="E217">
        <v>32406</v>
      </c>
      <c r="F217">
        <v>451</v>
      </c>
      <c r="G217">
        <v>9574</v>
      </c>
      <c r="H217">
        <f>IFERROR(VLOOKUP(Sales[[#This Row],[Month]],month.mapping[],2,FALSE), "Older")</f>
        <v>4</v>
      </c>
      <c r="I217" t="str">
        <f>VLOOKUP(Sales[[#This Row],[Sales Person]],People[],2,FALSE)</f>
        <v>Van Tuxwell</v>
      </c>
      <c r="J217" t="str">
        <f>VLOOKUP(Sales[[#This Row],[Sales Person]],People[],3,FALSE)</f>
        <v>Sydney</v>
      </c>
    </row>
    <row r="218" spans="1:10" x14ac:dyDescent="0.3">
      <c r="A218" t="s">
        <v>50</v>
      </c>
      <c r="B218" s="1">
        <f t="shared" si="3"/>
        <v>43040</v>
      </c>
      <c r="C218">
        <v>595</v>
      </c>
      <c r="D218">
        <v>2453</v>
      </c>
      <c r="E218">
        <v>31889</v>
      </c>
      <c r="F218">
        <v>319</v>
      </c>
      <c r="G218">
        <v>10338</v>
      </c>
      <c r="H218">
        <f>IFERROR(VLOOKUP(Sales[[#This Row],[Month]],month.mapping[],2,FALSE), "Older")</f>
        <v>4</v>
      </c>
      <c r="I218" t="str">
        <f>VLOOKUP(Sales[[#This Row],[Sales Person]],People[],2,FALSE)</f>
        <v>Jehu Rudeforth</v>
      </c>
      <c r="J218" t="str">
        <f>VLOOKUP(Sales[[#This Row],[Sales Person]],People[],3,FALSE)</f>
        <v>Sydney</v>
      </c>
    </row>
    <row r="219" spans="1:10" x14ac:dyDescent="0.3">
      <c r="A219" t="s">
        <v>48</v>
      </c>
      <c r="B219" s="1">
        <f t="shared" si="3"/>
        <v>43040</v>
      </c>
      <c r="C219">
        <v>554</v>
      </c>
      <c r="D219">
        <v>3504</v>
      </c>
      <c r="E219">
        <v>38544</v>
      </c>
      <c r="F219">
        <v>498</v>
      </c>
      <c r="G219">
        <v>21845</v>
      </c>
      <c r="H219">
        <f>IFERROR(VLOOKUP(Sales[[#This Row],[Month]],month.mapping[],2,FALSE), "Older")</f>
        <v>4</v>
      </c>
      <c r="I219" t="str">
        <f>VLOOKUP(Sales[[#This Row],[Sales Person]],People[],2,FALSE)</f>
        <v>Jehu Rudeforth</v>
      </c>
      <c r="J219" t="str">
        <f>VLOOKUP(Sales[[#This Row],[Sales Person]],People[],3,FALSE)</f>
        <v>Sydney</v>
      </c>
    </row>
    <row r="220" spans="1:10" x14ac:dyDescent="0.3">
      <c r="A220" t="s">
        <v>19</v>
      </c>
      <c r="B220" s="1">
        <f t="shared" si="3"/>
        <v>43040</v>
      </c>
      <c r="C220">
        <v>702</v>
      </c>
      <c r="D220">
        <v>2597</v>
      </c>
      <c r="E220">
        <v>38955</v>
      </c>
      <c r="F220">
        <v>277</v>
      </c>
      <c r="G220">
        <v>12103</v>
      </c>
      <c r="H220">
        <f>IFERROR(VLOOKUP(Sales[[#This Row],[Month]],month.mapping[],2,FALSE), "Older")</f>
        <v>4</v>
      </c>
      <c r="I220" t="str">
        <f>VLOOKUP(Sales[[#This Row],[Sales Person]],People[],2,FALSE)</f>
        <v>Jehu Rudeforth</v>
      </c>
      <c r="J220" t="str">
        <f>VLOOKUP(Sales[[#This Row],[Sales Person]],People[],3,FALSE)</f>
        <v>Seattle</v>
      </c>
    </row>
    <row r="221" spans="1:10" x14ac:dyDescent="0.3">
      <c r="A221" t="s">
        <v>52</v>
      </c>
      <c r="B221" s="1">
        <f t="shared" si="3"/>
        <v>43040</v>
      </c>
      <c r="C221">
        <v>608</v>
      </c>
      <c r="D221">
        <v>1417</v>
      </c>
      <c r="E221">
        <v>11336</v>
      </c>
      <c r="F221">
        <v>236</v>
      </c>
      <c r="G221">
        <v>9517</v>
      </c>
      <c r="H221">
        <f>IFERROR(VLOOKUP(Sales[[#This Row],[Month]],month.mapping[],2,FALSE), "Older")</f>
        <v>4</v>
      </c>
      <c r="I221" t="str">
        <f>VLOOKUP(Sales[[#This Row],[Sales Person]],People[],2,FALSE)</f>
        <v>Van Tuxwell</v>
      </c>
      <c r="J221" t="str">
        <f>VLOOKUP(Sales[[#This Row],[Sales Person]],People[],3,FALSE)</f>
        <v>Sydney</v>
      </c>
    </row>
    <row r="222" spans="1:10" x14ac:dyDescent="0.3">
      <c r="A222" t="s">
        <v>11</v>
      </c>
      <c r="B222" s="1">
        <f t="shared" si="3"/>
        <v>43070</v>
      </c>
      <c r="C222">
        <v>712</v>
      </c>
      <c r="D222">
        <v>2791</v>
      </c>
      <c r="E222">
        <v>41865</v>
      </c>
      <c r="F222">
        <v>231</v>
      </c>
      <c r="G222">
        <v>15054</v>
      </c>
      <c r="H222">
        <f>IFERROR(VLOOKUP(Sales[[#This Row],[Month]],month.mapping[],2,FALSE), "Older")</f>
        <v>5</v>
      </c>
      <c r="I222" t="str">
        <f>VLOOKUP(Sales[[#This Row],[Sales Person]],People[],2,FALSE)</f>
        <v>Van Tuxwell</v>
      </c>
      <c r="J222" t="str">
        <f>VLOOKUP(Sales[[#This Row],[Sales Person]],People[],3,FALSE)</f>
        <v>Seattle</v>
      </c>
    </row>
    <row r="223" spans="1:10" x14ac:dyDescent="0.3">
      <c r="A223" t="s">
        <v>16</v>
      </c>
      <c r="B223" s="1">
        <f t="shared" si="3"/>
        <v>43070</v>
      </c>
      <c r="C223">
        <v>438</v>
      </c>
      <c r="D223">
        <v>2667</v>
      </c>
      <c r="E223">
        <v>24003</v>
      </c>
      <c r="F223">
        <v>232</v>
      </c>
      <c r="G223">
        <v>9589</v>
      </c>
      <c r="H223">
        <f>IFERROR(VLOOKUP(Sales[[#This Row],[Month]],month.mapping[],2,FALSE), "Older")</f>
        <v>5</v>
      </c>
      <c r="I223" t="str">
        <f>VLOOKUP(Sales[[#This Row],[Sales Person]],People[],2,FALSE)</f>
        <v>Van Tuxwell</v>
      </c>
      <c r="J223" t="str">
        <f>VLOOKUP(Sales[[#This Row],[Sales Person]],People[],3,FALSE)</f>
        <v>Seattle</v>
      </c>
    </row>
    <row r="224" spans="1:10" x14ac:dyDescent="0.3">
      <c r="A224" t="s">
        <v>18</v>
      </c>
      <c r="B224" s="1">
        <f t="shared" si="3"/>
        <v>43070</v>
      </c>
      <c r="C224">
        <v>492</v>
      </c>
      <c r="D224">
        <v>2113</v>
      </c>
      <c r="E224">
        <v>12678</v>
      </c>
      <c r="F224">
        <v>265</v>
      </c>
      <c r="G224">
        <v>11914</v>
      </c>
      <c r="H224">
        <f>IFERROR(VLOOKUP(Sales[[#This Row],[Month]],month.mapping[],2,FALSE), "Older")</f>
        <v>5</v>
      </c>
      <c r="I224" t="str">
        <f>VLOOKUP(Sales[[#This Row],[Sales Person]],People[],2,FALSE)</f>
        <v>Mallorie Waber</v>
      </c>
      <c r="J224" t="str">
        <f>VLOOKUP(Sales[[#This Row],[Sales Person]],People[],3,FALSE)</f>
        <v>Seattle</v>
      </c>
    </row>
    <row r="225" spans="1:10" x14ac:dyDescent="0.3">
      <c r="A225" t="s">
        <v>22</v>
      </c>
      <c r="B225" s="1">
        <f t="shared" si="3"/>
        <v>43070</v>
      </c>
      <c r="C225">
        <v>708</v>
      </c>
      <c r="D225">
        <v>3365</v>
      </c>
      <c r="E225">
        <v>30285</v>
      </c>
      <c r="F225">
        <v>385</v>
      </c>
      <c r="G225">
        <v>13352</v>
      </c>
      <c r="H225">
        <f>IFERROR(VLOOKUP(Sales[[#This Row],[Month]],month.mapping[],2,FALSE), "Older")</f>
        <v>5</v>
      </c>
      <c r="I225" t="str">
        <f>VLOOKUP(Sales[[#This Row],[Sales Person]],People[],2,FALSE)</f>
        <v>Jehu Rudeforth</v>
      </c>
      <c r="J225" t="str">
        <f>VLOOKUP(Sales[[#This Row],[Sales Person]],People[],3,FALSE)</f>
        <v>Sydney</v>
      </c>
    </row>
    <row r="226" spans="1:10" x14ac:dyDescent="0.3">
      <c r="A226" t="s">
        <v>25</v>
      </c>
      <c r="B226" s="1">
        <f t="shared" si="3"/>
        <v>43070</v>
      </c>
      <c r="C226">
        <v>395</v>
      </c>
      <c r="D226">
        <v>1109</v>
      </c>
      <c r="E226">
        <v>13308</v>
      </c>
      <c r="F226">
        <v>282</v>
      </c>
      <c r="G226">
        <v>5642</v>
      </c>
      <c r="H226">
        <f>IFERROR(VLOOKUP(Sales[[#This Row],[Month]],month.mapping[],2,FALSE), "Older")</f>
        <v>5</v>
      </c>
      <c r="I226" t="str">
        <f>VLOOKUP(Sales[[#This Row],[Sales Person]],People[],2,FALSE)</f>
        <v>Jehu Rudeforth</v>
      </c>
      <c r="J226" t="str">
        <f>VLOOKUP(Sales[[#This Row],[Sales Person]],People[],3,FALSE)</f>
        <v>Seattle</v>
      </c>
    </row>
    <row r="227" spans="1:10" x14ac:dyDescent="0.3">
      <c r="A227" t="s">
        <v>29</v>
      </c>
      <c r="B227" s="1">
        <f t="shared" si="3"/>
        <v>43070</v>
      </c>
      <c r="C227">
        <v>355</v>
      </c>
      <c r="D227">
        <v>3635</v>
      </c>
      <c r="E227">
        <v>14540</v>
      </c>
      <c r="F227">
        <v>294</v>
      </c>
      <c r="G227">
        <v>16421</v>
      </c>
      <c r="H227">
        <f>IFERROR(VLOOKUP(Sales[[#This Row],[Month]],month.mapping[],2,FALSE), "Older")</f>
        <v>5</v>
      </c>
      <c r="I227" t="str">
        <f>VLOOKUP(Sales[[#This Row],[Sales Person]],People[],2,FALSE)</f>
        <v>Mallorie Waber</v>
      </c>
      <c r="J227" t="str">
        <f>VLOOKUP(Sales[[#This Row],[Sales Person]],People[],3,FALSE)</f>
        <v>Seattle</v>
      </c>
    </row>
    <row r="228" spans="1:10" x14ac:dyDescent="0.3">
      <c r="A228" t="s">
        <v>31</v>
      </c>
      <c r="B228" s="1">
        <f t="shared" si="3"/>
        <v>43070</v>
      </c>
      <c r="C228">
        <v>465</v>
      </c>
      <c r="D228">
        <v>2375</v>
      </c>
      <c r="E228">
        <v>28500</v>
      </c>
      <c r="F228">
        <v>208</v>
      </c>
      <c r="G228">
        <v>10461</v>
      </c>
      <c r="H228">
        <f>IFERROR(VLOOKUP(Sales[[#This Row],[Month]],month.mapping[],2,FALSE), "Older")</f>
        <v>5</v>
      </c>
      <c r="I228" t="str">
        <f>VLOOKUP(Sales[[#This Row],[Sales Person]],People[],2,FALSE)</f>
        <v>Jehu Rudeforth</v>
      </c>
      <c r="J228" t="str">
        <f>VLOOKUP(Sales[[#This Row],[Sales Person]],People[],3,FALSE)</f>
        <v>Sydney</v>
      </c>
    </row>
    <row r="229" spans="1:10" x14ac:dyDescent="0.3">
      <c r="A229" t="s">
        <v>26</v>
      </c>
      <c r="B229" s="1">
        <f t="shared" si="3"/>
        <v>43070</v>
      </c>
      <c r="C229">
        <v>619</v>
      </c>
      <c r="D229">
        <v>273</v>
      </c>
      <c r="E229">
        <v>1365</v>
      </c>
      <c r="F229">
        <v>327</v>
      </c>
      <c r="G229">
        <v>1384</v>
      </c>
      <c r="H229">
        <f>IFERROR(VLOOKUP(Sales[[#This Row],[Month]],month.mapping[],2,FALSE), "Older")</f>
        <v>5</v>
      </c>
      <c r="I229" t="str">
        <f>VLOOKUP(Sales[[#This Row],[Sales Person]],People[],2,FALSE)</f>
        <v>Mallorie Waber</v>
      </c>
      <c r="J229" t="str">
        <f>VLOOKUP(Sales[[#This Row],[Sales Person]],People[],3,FALSE)</f>
        <v>Seattle</v>
      </c>
    </row>
    <row r="230" spans="1:10" x14ac:dyDescent="0.3">
      <c r="A230" t="s">
        <v>12</v>
      </c>
      <c r="B230" s="1">
        <f t="shared" si="3"/>
        <v>43070</v>
      </c>
      <c r="C230">
        <v>575</v>
      </c>
      <c r="D230">
        <v>1130</v>
      </c>
      <c r="E230">
        <v>13560</v>
      </c>
      <c r="F230">
        <v>304</v>
      </c>
      <c r="G230">
        <v>5746</v>
      </c>
      <c r="H230">
        <f>IFERROR(VLOOKUP(Sales[[#This Row],[Month]],month.mapping[],2,FALSE), "Older")</f>
        <v>5</v>
      </c>
      <c r="I230" t="str">
        <f>VLOOKUP(Sales[[#This Row],[Sales Person]],People[],2,FALSE)</f>
        <v>Van Tuxwell</v>
      </c>
      <c r="J230" t="str">
        <f>VLOOKUP(Sales[[#This Row],[Sales Person]],People[],3,FALSE)</f>
        <v>Seattle</v>
      </c>
    </row>
    <row r="231" spans="1:10" x14ac:dyDescent="0.3">
      <c r="A231" t="s">
        <v>23</v>
      </c>
      <c r="B231" s="1">
        <f t="shared" si="3"/>
        <v>43070</v>
      </c>
      <c r="C231">
        <v>424</v>
      </c>
      <c r="D231">
        <v>1912</v>
      </c>
      <c r="E231">
        <v>24856</v>
      </c>
      <c r="F231">
        <v>491</v>
      </c>
      <c r="G231">
        <v>9949</v>
      </c>
      <c r="H231">
        <f>IFERROR(VLOOKUP(Sales[[#This Row],[Month]],month.mapping[],2,FALSE), "Older")</f>
        <v>5</v>
      </c>
      <c r="I231" t="str">
        <f>VLOOKUP(Sales[[#This Row],[Sales Person]],People[],2,FALSE)</f>
        <v>Van Tuxwell</v>
      </c>
      <c r="J231" t="str">
        <f>VLOOKUP(Sales[[#This Row],[Sales Person]],People[],3,FALSE)</f>
        <v>Seattle</v>
      </c>
    </row>
    <row r="232" spans="1:10" x14ac:dyDescent="0.3">
      <c r="A232" t="s">
        <v>37</v>
      </c>
      <c r="B232" s="1">
        <f t="shared" si="3"/>
        <v>43070</v>
      </c>
      <c r="C232">
        <v>470</v>
      </c>
      <c r="D232">
        <v>565</v>
      </c>
      <c r="E232">
        <v>6780</v>
      </c>
      <c r="F232">
        <v>325</v>
      </c>
      <c r="G232">
        <v>2609</v>
      </c>
      <c r="H232">
        <f>IFERROR(VLOOKUP(Sales[[#This Row],[Month]],month.mapping[],2,FALSE), "Older")</f>
        <v>5</v>
      </c>
      <c r="I232" t="str">
        <f>VLOOKUP(Sales[[#This Row],[Sales Person]],People[],2,FALSE)</f>
        <v>Jehu Rudeforth</v>
      </c>
      <c r="J232" t="str">
        <f>VLOOKUP(Sales[[#This Row],[Sales Person]],People[],3,FALSE)</f>
        <v>Seattle</v>
      </c>
    </row>
    <row r="233" spans="1:10" x14ac:dyDescent="0.3">
      <c r="A233" t="s">
        <v>39</v>
      </c>
      <c r="B233" s="1">
        <f t="shared" si="3"/>
        <v>43070</v>
      </c>
      <c r="C233">
        <v>456</v>
      </c>
      <c r="D233">
        <v>2181</v>
      </c>
      <c r="E233">
        <v>26172</v>
      </c>
      <c r="F233">
        <v>214</v>
      </c>
      <c r="G233">
        <v>11314</v>
      </c>
      <c r="H233">
        <f>IFERROR(VLOOKUP(Sales[[#This Row],[Month]],month.mapping[],2,FALSE), "Older")</f>
        <v>5</v>
      </c>
      <c r="I233" t="str">
        <f>VLOOKUP(Sales[[#This Row],[Sales Person]],People[],2,FALSE)</f>
        <v>Van Tuxwell</v>
      </c>
      <c r="J233" t="str">
        <f>VLOOKUP(Sales[[#This Row],[Sales Person]],People[],3,FALSE)</f>
        <v>Sydney</v>
      </c>
    </row>
    <row r="234" spans="1:10" x14ac:dyDescent="0.3">
      <c r="A234" t="s">
        <v>40</v>
      </c>
      <c r="B234" s="1">
        <f t="shared" si="3"/>
        <v>43070</v>
      </c>
      <c r="C234">
        <v>425</v>
      </c>
      <c r="D234">
        <v>2225</v>
      </c>
      <c r="E234">
        <v>24475</v>
      </c>
      <c r="F234">
        <v>189</v>
      </c>
      <c r="G234">
        <v>12671</v>
      </c>
      <c r="H234">
        <f>IFERROR(VLOOKUP(Sales[[#This Row],[Month]],month.mapping[],2,FALSE), "Older")</f>
        <v>5</v>
      </c>
      <c r="I234" t="str">
        <f>VLOOKUP(Sales[[#This Row],[Sales Person]],People[],2,FALSE)</f>
        <v>Mallorie Waber</v>
      </c>
      <c r="J234" t="str">
        <f>VLOOKUP(Sales[[#This Row],[Sales Person]],People[],3,FALSE)</f>
        <v>Sydney</v>
      </c>
    </row>
    <row r="235" spans="1:10" x14ac:dyDescent="0.3">
      <c r="A235" t="s">
        <v>33</v>
      </c>
      <c r="B235" s="1">
        <f t="shared" si="3"/>
        <v>43070</v>
      </c>
      <c r="C235">
        <v>574</v>
      </c>
      <c r="D235">
        <v>1050</v>
      </c>
      <c r="E235">
        <v>9450</v>
      </c>
      <c r="F235">
        <v>329</v>
      </c>
      <c r="G235">
        <v>6243</v>
      </c>
      <c r="H235">
        <f>IFERROR(VLOOKUP(Sales[[#This Row],[Month]],month.mapping[],2,FALSE), "Older")</f>
        <v>5</v>
      </c>
      <c r="I235" t="str">
        <f>VLOOKUP(Sales[[#This Row],[Sales Person]],People[],2,FALSE)</f>
        <v>Jehu Rudeforth</v>
      </c>
      <c r="J235" t="str">
        <f>VLOOKUP(Sales[[#This Row],[Sales Person]],People[],3,FALSE)</f>
        <v>Seattle</v>
      </c>
    </row>
    <row r="236" spans="1:10" x14ac:dyDescent="0.3">
      <c r="A236" t="s">
        <v>45</v>
      </c>
      <c r="B236" s="1">
        <f t="shared" si="3"/>
        <v>43070</v>
      </c>
      <c r="C236">
        <v>457</v>
      </c>
      <c r="D236">
        <v>1711</v>
      </c>
      <c r="E236">
        <v>13688</v>
      </c>
      <c r="F236">
        <v>223</v>
      </c>
      <c r="G236">
        <v>7875</v>
      </c>
      <c r="H236">
        <f>IFERROR(VLOOKUP(Sales[[#This Row],[Month]],month.mapping[],2,FALSE), "Older")</f>
        <v>5</v>
      </c>
      <c r="I236" t="str">
        <f>VLOOKUP(Sales[[#This Row],[Sales Person]],People[],2,FALSE)</f>
        <v>Jehu Rudeforth</v>
      </c>
      <c r="J236" t="str">
        <f>VLOOKUP(Sales[[#This Row],[Sales Person]],People[],3,FALSE)</f>
        <v>Sydney</v>
      </c>
    </row>
    <row r="237" spans="1:10" x14ac:dyDescent="0.3">
      <c r="A237" t="s">
        <v>47</v>
      </c>
      <c r="B237" s="1">
        <f t="shared" si="3"/>
        <v>43070</v>
      </c>
      <c r="C237">
        <v>359</v>
      </c>
      <c r="D237">
        <v>1925</v>
      </c>
      <c r="E237">
        <v>23100</v>
      </c>
      <c r="F237">
        <v>418</v>
      </c>
      <c r="G237">
        <v>7358</v>
      </c>
      <c r="H237">
        <f>IFERROR(VLOOKUP(Sales[[#This Row],[Month]],month.mapping[],2,FALSE), "Older")</f>
        <v>5</v>
      </c>
      <c r="I237" t="str">
        <f>VLOOKUP(Sales[[#This Row],[Sales Person]],People[],2,FALSE)</f>
        <v>Van Tuxwell</v>
      </c>
      <c r="J237" t="str">
        <f>VLOOKUP(Sales[[#This Row],[Sales Person]],People[],3,FALSE)</f>
        <v>Sydney</v>
      </c>
    </row>
    <row r="238" spans="1:10" x14ac:dyDescent="0.3">
      <c r="A238" t="s">
        <v>50</v>
      </c>
      <c r="B238" s="1">
        <f t="shared" si="3"/>
        <v>43070</v>
      </c>
      <c r="C238">
        <v>233</v>
      </c>
      <c r="D238">
        <v>3096</v>
      </c>
      <c r="E238">
        <v>34056</v>
      </c>
      <c r="F238">
        <v>228</v>
      </c>
      <c r="G238">
        <v>14261</v>
      </c>
      <c r="H238">
        <f>IFERROR(VLOOKUP(Sales[[#This Row],[Month]],month.mapping[],2,FALSE), "Older")</f>
        <v>5</v>
      </c>
      <c r="I238" t="str">
        <f>VLOOKUP(Sales[[#This Row],[Sales Person]],People[],2,FALSE)</f>
        <v>Jehu Rudeforth</v>
      </c>
      <c r="J238" t="str">
        <f>VLOOKUP(Sales[[#This Row],[Sales Person]],People[],3,FALSE)</f>
        <v>Sydney</v>
      </c>
    </row>
    <row r="239" spans="1:10" x14ac:dyDescent="0.3">
      <c r="A239" t="s">
        <v>48</v>
      </c>
      <c r="B239" s="1">
        <f t="shared" si="3"/>
        <v>43070</v>
      </c>
      <c r="C239">
        <v>669</v>
      </c>
      <c r="D239">
        <v>1941</v>
      </c>
      <c r="E239">
        <v>21351</v>
      </c>
      <c r="F239">
        <v>371</v>
      </c>
      <c r="G239">
        <v>11315</v>
      </c>
      <c r="H239">
        <f>IFERROR(VLOOKUP(Sales[[#This Row],[Month]],month.mapping[],2,FALSE), "Older")</f>
        <v>5</v>
      </c>
      <c r="I239" t="str">
        <f>VLOOKUP(Sales[[#This Row],[Sales Person]],People[],2,FALSE)</f>
        <v>Jehu Rudeforth</v>
      </c>
      <c r="J239" t="str">
        <f>VLOOKUP(Sales[[#This Row],[Sales Person]],People[],3,FALSE)</f>
        <v>Sydney</v>
      </c>
    </row>
    <row r="240" spans="1:10" x14ac:dyDescent="0.3">
      <c r="A240" t="s">
        <v>19</v>
      </c>
      <c r="B240" s="1">
        <f t="shared" si="3"/>
        <v>43070</v>
      </c>
      <c r="C240">
        <v>579</v>
      </c>
      <c r="D240">
        <v>2264</v>
      </c>
      <c r="E240">
        <v>22640</v>
      </c>
      <c r="F240">
        <v>206</v>
      </c>
      <c r="G240">
        <v>7548</v>
      </c>
      <c r="H240">
        <f>IFERROR(VLOOKUP(Sales[[#This Row],[Month]],month.mapping[],2,FALSE), "Older")</f>
        <v>5</v>
      </c>
      <c r="I240" t="str">
        <f>VLOOKUP(Sales[[#This Row],[Sales Person]],People[],2,FALSE)</f>
        <v>Jehu Rudeforth</v>
      </c>
      <c r="J240" t="str">
        <f>VLOOKUP(Sales[[#This Row],[Sales Person]],People[],3,FALSE)</f>
        <v>Seattle</v>
      </c>
    </row>
    <row r="241" spans="1:10" x14ac:dyDescent="0.3">
      <c r="A241" t="s">
        <v>52</v>
      </c>
      <c r="B241" s="1">
        <f t="shared" si="3"/>
        <v>43070</v>
      </c>
      <c r="C241">
        <v>602</v>
      </c>
      <c r="D241">
        <v>3361</v>
      </c>
      <c r="E241">
        <v>16805</v>
      </c>
      <c r="F241">
        <v>331</v>
      </c>
      <c r="G241">
        <v>15816</v>
      </c>
      <c r="H241">
        <f>IFERROR(VLOOKUP(Sales[[#This Row],[Month]],month.mapping[],2,FALSE), "Older")</f>
        <v>5</v>
      </c>
      <c r="I241" t="str">
        <f>VLOOKUP(Sales[[#This Row],[Sales Person]],People[],2,FALSE)</f>
        <v>Van Tuxwell</v>
      </c>
      <c r="J241" t="str">
        <f>VLOOKUP(Sales[[#This Row],[Sales Person]],People[],3,FALSE)</f>
        <v>Sydney</v>
      </c>
    </row>
    <row r="242" spans="1:10" x14ac:dyDescent="0.3">
      <c r="A242" t="s">
        <v>11</v>
      </c>
      <c r="B242" s="1">
        <f t="shared" si="3"/>
        <v>43101</v>
      </c>
      <c r="C242">
        <v>500</v>
      </c>
      <c r="D242">
        <v>2967</v>
      </c>
      <c r="E242">
        <v>29670</v>
      </c>
      <c r="F242">
        <v>443</v>
      </c>
      <c r="G242">
        <v>14014</v>
      </c>
      <c r="H242">
        <f>IFERROR(VLOOKUP(Sales[[#This Row],[Month]],month.mapping[],2,FALSE), "Older")</f>
        <v>6</v>
      </c>
      <c r="I242" t="str">
        <f>VLOOKUP(Sales[[#This Row],[Sales Person]],People[],2,FALSE)</f>
        <v>Van Tuxwell</v>
      </c>
      <c r="J242" t="str">
        <f>VLOOKUP(Sales[[#This Row],[Sales Person]],People[],3,FALSE)</f>
        <v>Seattle</v>
      </c>
    </row>
    <row r="243" spans="1:10" x14ac:dyDescent="0.3">
      <c r="A243" t="s">
        <v>16</v>
      </c>
      <c r="B243" s="1">
        <f t="shared" si="3"/>
        <v>43101</v>
      </c>
      <c r="C243">
        <v>525</v>
      </c>
      <c r="D243">
        <v>3469</v>
      </c>
      <c r="E243">
        <v>31221</v>
      </c>
      <c r="F243">
        <v>343</v>
      </c>
      <c r="G243">
        <v>18375</v>
      </c>
      <c r="H243">
        <f>IFERROR(VLOOKUP(Sales[[#This Row],[Month]],month.mapping[],2,FALSE), "Older")</f>
        <v>6</v>
      </c>
      <c r="I243" t="str">
        <f>VLOOKUP(Sales[[#This Row],[Sales Person]],People[],2,FALSE)</f>
        <v>Van Tuxwell</v>
      </c>
      <c r="J243" t="str">
        <f>VLOOKUP(Sales[[#This Row],[Sales Person]],People[],3,FALSE)</f>
        <v>Seattle</v>
      </c>
    </row>
    <row r="244" spans="1:10" x14ac:dyDescent="0.3">
      <c r="A244" t="s">
        <v>18</v>
      </c>
      <c r="B244" s="1">
        <f t="shared" si="3"/>
        <v>43101</v>
      </c>
      <c r="C244">
        <v>363</v>
      </c>
      <c r="D244">
        <v>2647</v>
      </c>
      <c r="E244">
        <v>26470</v>
      </c>
      <c r="F244">
        <v>269</v>
      </c>
      <c r="G244">
        <v>13729</v>
      </c>
      <c r="H244">
        <f>IFERROR(VLOOKUP(Sales[[#This Row],[Month]],month.mapping[],2,FALSE), "Older")</f>
        <v>6</v>
      </c>
      <c r="I244" t="str">
        <f>VLOOKUP(Sales[[#This Row],[Sales Person]],People[],2,FALSE)</f>
        <v>Mallorie Waber</v>
      </c>
      <c r="J244" t="str">
        <f>VLOOKUP(Sales[[#This Row],[Sales Person]],People[],3,FALSE)</f>
        <v>Seattle</v>
      </c>
    </row>
    <row r="245" spans="1:10" x14ac:dyDescent="0.3">
      <c r="A245" t="s">
        <v>22</v>
      </c>
      <c r="B245" s="1">
        <f t="shared" si="3"/>
        <v>43101</v>
      </c>
      <c r="C245">
        <v>612</v>
      </c>
      <c r="D245">
        <v>1101</v>
      </c>
      <c r="E245">
        <v>5505</v>
      </c>
      <c r="F245">
        <v>333</v>
      </c>
      <c r="G245">
        <v>3424</v>
      </c>
      <c r="H245">
        <f>IFERROR(VLOOKUP(Sales[[#This Row],[Month]],month.mapping[],2,FALSE), "Older")</f>
        <v>6</v>
      </c>
      <c r="I245" t="str">
        <f>VLOOKUP(Sales[[#This Row],[Sales Person]],People[],2,FALSE)</f>
        <v>Jehu Rudeforth</v>
      </c>
      <c r="J245" t="str">
        <f>VLOOKUP(Sales[[#This Row],[Sales Person]],People[],3,FALSE)</f>
        <v>Sydney</v>
      </c>
    </row>
    <row r="246" spans="1:10" x14ac:dyDescent="0.3">
      <c r="A246" t="s">
        <v>25</v>
      </c>
      <c r="B246" s="1">
        <f t="shared" si="3"/>
        <v>43101</v>
      </c>
      <c r="C246">
        <v>465</v>
      </c>
      <c r="D246">
        <v>2796</v>
      </c>
      <c r="E246">
        <v>22368</v>
      </c>
      <c r="F246">
        <v>426</v>
      </c>
      <c r="G246">
        <v>13622</v>
      </c>
      <c r="H246">
        <f>IFERROR(VLOOKUP(Sales[[#This Row],[Month]],month.mapping[],2,FALSE), "Older")</f>
        <v>6</v>
      </c>
      <c r="I246" t="str">
        <f>VLOOKUP(Sales[[#This Row],[Sales Person]],People[],2,FALSE)</f>
        <v>Jehu Rudeforth</v>
      </c>
      <c r="J246" t="str">
        <f>VLOOKUP(Sales[[#This Row],[Sales Person]],People[],3,FALSE)</f>
        <v>Seattle</v>
      </c>
    </row>
    <row r="247" spans="1:10" x14ac:dyDescent="0.3">
      <c r="A247" t="s">
        <v>29</v>
      </c>
      <c r="B247" s="1">
        <f t="shared" si="3"/>
        <v>43101</v>
      </c>
      <c r="C247">
        <v>592</v>
      </c>
      <c r="D247">
        <v>1469</v>
      </c>
      <c r="E247">
        <v>16159</v>
      </c>
      <c r="F247">
        <v>302</v>
      </c>
      <c r="G247">
        <v>8059</v>
      </c>
      <c r="H247">
        <f>IFERROR(VLOOKUP(Sales[[#This Row],[Month]],month.mapping[],2,FALSE), "Older")</f>
        <v>6</v>
      </c>
      <c r="I247" t="str">
        <f>VLOOKUP(Sales[[#This Row],[Sales Person]],People[],2,FALSE)</f>
        <v>Mallorie Waber</v>
      </c>
      <c r="J247" t="str">
        <f>VLOOKUP(Sales[[#This Row],[Sales Person]],People[],3,FALSE)</f>
        <v>Seattle</v>
      </c>
    </row>
    <row r="248" spans="1:10" x14ac:dyDescent="0.3">
      <c r="A248" t="s">
        <v>31</v>
      </c>
      <c r="B248" s="1">
        <f t="shared" si="3"/>
        <v>43101</v>
      </c>
      <c r="C248">
        <v>341</v>
      </c>
      <c r="D248">
        <v>2405</v>
      </c>
      <c r="E248">
        <v>21645</v>
      </c>
      <c r="F248">
        <v>254</v>
      </c>
      <c r="G248">
        <v>12108</v>
      </c>
      <c r="H248">
        <f>IFERROR(VLOOKUP(Sales[[#This Row],[Month]],month.mapping[],2,FALSE), "Older")</f>
        <v>6</v>
      </c>
      <c r="I248" t="str">
        <f>VLOOKUP(Sales[[#This Row],[Sales Person]],People[],2,FALSE)</f>
        <v>Jehu Rudeforth</v>
      </c>
      <c r="J248" t="str">
        <f>VLOOKUP(Sales[[#This Row],[Sales Person]],People[],3,FALSE)</f>
        <v>Sydney</v>
      </c>
    </row>
    <row r="249" spans="1:10" x14ac:dyDescent="0.3">
      <c r="A249" t="s">
        <v>26</v>
      </c>
      <c r="B249" s="1">
        <f t="shared" si="3"/>
        <v>43101</v>
      </c>
      <c r="C249">
        <v>496</v>
      </c>
      <c r="D249">
        <v>2747</v>
      </c>
      <c r="E249">
        <v>24723</v>
      </c>
      <c r="F249">
        <v>184</v>
      </c>
      <c r="G249">
        <v>15657</v>
      </c>
      <c r="H249">
        <f>IFERROR(VLOOKUP(Sales[[#This Row],[Month]],month.mapping[],2,FALSE), "Older")</f>
        <v>6</v>
      </c>
      <c r="I249" t="str">
        <f>VLOOKUP(Sales[[#This Row],[Sales Person]],People[],2,FALSE)</f>
        <v>Mallorie Waber</v>
      </c>
      <c r="J249" t="str">
        <f>VLOOKUP(Sales[[#This Row],[Sales Person]],People[],3,FALSE)</f>
        <v>Seattle</v>
      </c>
    </row>
    <row r="250" spans="1:10" x14ac:dyDescent="0.3">
      <c r="A250" t="s">
        <v>12</v>
      </c>
      <c r="B250" s="1">
        <f t="shared" si="3"/>
        <v>43101</v>
      </c>
      <c r="C250">
        <v>566</v>
      </c>
      <c r="D250">
        <v>3451</v>
      </c>
      <c r="E250">
        <v>44863</v>
      </c>
      <c r="F250">
        <v>329</v>
      </c>
      <c r="G250">
        <v>13892</v>
      </c>
      <c r="H250">
        <f>IFERROR(VLOOKUP(Sales[[#This Row],[Month]],month.mapping[],2,FALSE), "Older")</f>
        <v>6</v>
      </c>
      <c r="I250" t="str">
        <f>VLOOKUP(Sales[[#This Row],[Sales Person]],People[],2,FALSE)</f>
        <v>Van Tuxwell</v>
      </c>
      <c r="J250" t="str">
        <f>VLOOKUP(Sales[[#This Row],[Sales Person]],People[],3,FALSE)</f>
        <v>Seattle</v>
      </c>
    </row>
    <row r="251" spans="1:10" x14ac:dyDescent="0.3">
      <c r="A251" t="s">
        <v>23</v>
      </c>
      <c r="B251" s="1">
        <f t="shared" si="3"/>
        <v>43101</v>
      </c>
      <c r="C251">
        <v>572</v>
      </c>
      <c r="D251">
        <v>2662</v>
      </c>
      <c r="E251">
        <v>26620</v>
      </c>
      <c r="F251">
        <v>277</v>
      </c>
      <c r="G251">
        <v>11407</v>
      </c>
      <c r="H251">
        <f>IFERROR(VLOOKUP(Sales[[#This Row],[Month]],month.mapping[],2,FALSE), "Older")</f>
        <v>6</v>
      </c>
      <c r="I251" t="str">
        <f>VLOOKUP(Sales[[#This Row],[Sales Person]],People[],2,FALSE)</f>
        <v>Van Tuxwell</v>
      </c>
      <c r="J251" t="str">
        <f>VLOOKUP(Sales[[#This Row],[Sales Person]],People[],3,FALSE)</f>
        <v>Seattle</v>
      </c>
    </row>
    <row r="252" spans="1:10" x14ac:dyDescent="0.3">
      <c r="A252" t="s">
        <v>37</v>
      </c>
      <c r="B252" s="1">
        <f t="shared" si="3"/>
        <v>43101</v>
      </c>
      <c r="C252">
        <v>524</v>
      </c>
      <c r="D252">
        <v>1975</v>
      </c>
      <c r="E252">
        <v>13825</v>
      </c>
      <c r="F252">
        <v>172</v>
      </c>
      <c r="G252">
        <v>13684</v>
      </c>
      <c r="H252">
        <f>IFERROR(VLOOKUP(Sales[[#This Row],[Month]],month.mapping[],2,FALSE), "Older")</f>
        <v>6</v>
      </c>
      <c r="I252" t="str">
        <f>VLOOKUP(Sales[[#This Row],[Sales Person]],People[],2,FALSE)</f>
        <v>Jehu Rudeforth</v>
      </c>
      <c r="J252" t="str">
        <f>VLOOKUP(Sales[[#This Row],[Sales Person]],People[],3,FALSE)</f>
        <v>Seattle</v>
      </c>
    </row>
    <row r="253" spans="1:10" x14ac:dyDescent="0.3">
      <c r="A253" t="s">
        <v>39</v>
      </c>
      <c r="B253" s="1">
        <f t="shared" si="3"/>
        <v>43101</v>
      </c>
      <c r="C253">
        <v>541</v>
      </c>
      <c r="D253">
        <v>2017</v>
      </c>
      <c r="E253">
        <v>20170</v>
      </c>
      <c r="F253">
        <v>413</v>
      </c>
      <c r="G253">
        <v>11017</v>
      </c>
      <c r="H253">
        <f>IFERROR(VLOOKUP(Sales[[#This Row],[Month]],month.mapping[],2,FALSE), "Older")</f>
        <v>6</v>
      </c>
      <c r="I253" t="str">
        <f>VLOOKUP(Sales[[#This Row],[Sales Person]],People[],2,FALSE)</f>
        <v>Van Tuxwell</v>
      </c>
      <c r="J253" t="str">
        <f>VLOOKUP(Sales[[#This Row],[Sales Person]],People[],3,FALSE)</f>
        <v>Sydney</v>
      </c>
    </row>
    <row r="254" spans="1:10" x14ac:dyDescent="0.3">
      <c r="A254" t="s">
        <v>40</v>
      </c>
      <c r="B254" s="1">
        <f t="shared" si="3"/>
        <v>43101</v>
      </c>
      <c r="C254">
        <v>472</v>
      </c>
      <c r="D254">
        <v>2321</v>
      </c>
      <c r="E254">
        <v>25531</v>
      </c>
      <c r="F254">
        <v>374</v>
      </c>
      <c r="G254">
        <v>11172</v>
      </c>
      <c r="H254">
        <f>IFERROR(VLOOKUP(Sales[[#This Row],[Month]],month.mapping[],2,FALSE), "Older")</f>
        <v>6</v>
      </c>
      <c r="I254" t="str">
        <f>VLOOKUP(Sales[[#This Row],[Sales Person]],People[],2,FALSE)</f>
        <v>Mallorie Waber</v>
      </c>
      <c r="J254" t="str">
        <f>VLOOKUP(Sales[[#This Row],[Sales Person]],People[],3,FALSE)</f>
        <v>Sydney</v>
      </c>
    </row>
    <row r="255" spans="1:10" x14ac:dyDescent="0.3">
      <c r="A255" t="s">
        <v>33</v>
      </c>
      <c r="B255" s="1">
        <f t="shared" si="3"/>
        <v>43101</v>
      </c>
      <c r="C255">
        <v>367</v>
      </c>
      <c r="D255">
        <v>2727</v>
      </c>
      <c r="E255">
        <v>16362</v>
      </c>
      <c r="F255">
        <v>323</v>
      </c>
      <c r="G255">
        <v>8529</v>
      </c>
      <c r="H255">
        <f>IFERROR(VLOOKUP(Sales[[#This Row],[Month]],month.mapping[],2,FALSE), "Older")</f>
        <v>6</v>
      </c>
      <c r="I255" t="str">
        <f>VLOOKUP(Sales[[#This Row],[Sales Person]],People[],2,FALSE)</f>
        <v>Jehu Rudeforth</v>
      </c>
      <c r="J255" t="str">
        <f>VLOOKUP(Sales[[#This Row],[Sales Person]],People[],3,FALSE)</f>
        <v>Seattle</v>
      </c>
    </row>
    <row r="256" spans="1:10" x14ac:dyDescent="0.3">
      <c r="A256" t="s">
        <v>45</v>
      </c>
      <c r="B256" s="1">
        <f t="shared" si="3"/>
        <v>43101</v>
      </c>
      <c r="C256">
        <v>527</v>
      </c>
      <c r="D256">
        <v>4443</v>
      </c>
      <c r="E256">
        <v>22215</v>
      </c>
      <c r="F256">
        <v>331</v>
      </c>
      <c r="G256">
        <v>21008</v>
      </c>
      <c r="H256">
        <f>IFERROR(VLOOKUP(Sales[[#This Row],[Month]],month.mapping[],2,FALSE), "Older")</f>
        <v>6</v>
      </c>
      <c r="I256" t="str">
        <f>VLOOKUP(Sales[[#This Row],[Sales Person]],People[],2,FALSE)</f>
        <v>Jehu Rudeforth</v>
      </c>
      <c r="J256" t="str">
        <f>VLOOKUP(Sales[[#This Row],[Sales Person]],People[],3,FALSE)</f>
        <v>Sydney</v>
      </c>
    </row>
    <row r="257" spans="1:10" x14ac:dyDescent="0.3">
      <c r="A257" t="s">
        <v>47</v>
      </c>
      <c r="B257" s="1">
        <f t="shared" si="3"/>
        <v>43101</v>
      </c>
      <c r="C257">
        <v>342</v>
      </c>
      <c r="D257">
        <v>1458</v>
      </c>
      <c r="E257">
        <v>21870</v>
      </c>
      <c r="F257">
        <v>208</v>
      </c>
      <c r="G257">
        <v>7960</v>
      </c>
      <c r="H257">
        <f>IFERROR(VLOOKUP(Sales[[#This Row],[Month]],month.mapping[],2,FALSE), "Older")</f>
        <v>6</v>
      </c>
      <c r="I257" t="str">
        <f>VLOOKUP(Sales[[#This Row],[Sales Person]],People[],2,FALSE)</f>
        <v>Van Tuxwell</v>
      </c>
      <c r="J257" t="str">
        <f>VLOOKUP(Sales[[#This Row],[Sales Person]],People[],3,FALSE)</f>
        <v>Sydney</v>
      </c>
    </row>
    <row r="258" spans="1:10" x14ac:dyDescent="0.3">
      <c r="A258" t="s">
        <v>50</v>
      </c>
      <c r="B258" s="1">
        <f t="shared" si="3"/>
        <v>43101</v>
      </c>
      <c r="C258">
        <v>645</v>
      </c>
      <c r="D258">
        <v>2607</v>
      </c>
      <c r="E258">
        <v>41712</v>
      </c>
      <c r="F258">
        <v>340</v>
      </c>
      <c r="G258">
        <v>10431</v>
      </c>
      <c r="H258">
        <f>IFERROR(VLOOKUP(Sales[[#This Row],[Month]],month.mapping[],2,FALSE), "Older")</f>
        <v>6</v>
      </c>
      <c r="I258" t="str">
        <f>VLOOKUP(Sales[[#This Row],[Sales Person]],People[],2,FALSE)</f>
        <v>Jehu Rudeforth</v>
      </c>
      <c r="J258" t="str">
        <f>VLOOKUP(Sales[[#This Row],[Sales Person]],People[],3,FALSE)</f>
        <v>Sydney</v>
      </c>
    </row>
    <row r="259" spans="1:10" x14ac:dyDescent="0.3">
      <c r="A259" t="s">
        <v>48</v>
      </c>
      <c r="B259" s="1">
        <f t="shared" si="3"/>
        <v>43101</v>
      </c>
      <c r="C259">
        <v>539</v>
      </c>
      <c r="D259">
        <v>1638</v>
      </c>
      <c r="E259">
        <v>18018</v>
      </c>
      <c r="F259">
        <v>380</v>
      </c>
      <c r="G259">
        <v>8556</v>
      </c>
      <c r="H259">
        <f>IFERROR(VLOOKUP(Sales[[#This Row],[Month]],month.mapping[],2,FALSE), "Older")</f>
        <v>6</v>
      </c>
      <c r="I259" t="str">
        <f>VLOOKUP(Sales[[#This Row],[Sales Person]],People[],2,FALSE)</f>
        <v>Jehu Rudeforth</v>
      </c>
      <c r="J259" t="str">
        <f>VLOOKUP(Sales[[#This Row],[Sales Person]],People[],3,FALSE)</f>
        <v>Sydney</v>
      </c>
    </row>
    <row r="260" spans="1:10" x14ac:dyDescent="0.3">
      <c r="A260" t="s">
        <v>19</v>
      </c>
      <c r="B260" s="1">
        <f t="shared" si="3"/>
        <v>43101</v>
      </c>
      <c r="C260">
        <v>652</v>
      </c>
      <c r="D260">
        <v>2558</v>
      </c>
      <c r="E260">
        <v>23022</v>
      </c>
      <c r="F260">
        <v>331</v>
      </c>
      <c r="G260">
        <v>20711</v>
      </c>
      <c r="H260">
        <f>IFERROR(VLOOKUP(Sales[[#This Row],[Month]],month.mapping[],2,FALSE), "Older")</f>
        <v>6</v>
      </c>
      <c r="I260" t="str">
        <f>VLOOKUP(Sales[[#This Row],[Sales Person]],People[],2,FALSE)</f>
        <v>Jehu Rudeforth</v>
      </c>
      <c r="J260" t="str">
        <f>VLOOKUP(Sales[[#This Row],[Sales Person]],People[],3,FALSE)</f>
        <v>Seattle</v>
      </c>
    </row>
    <row r="261" spans="1:10" x14ac:dyDescent="0.3">
      <c r="A261" t="s">
        <v>52</v>
      </c>
      <c r="B261" s="1">
        <f t="shared" si="3"/>
        <v>43101</v>
      </c>
      <c r="C261">
        <v>546</v>
      </c>
      <c r="D261">
        <v>1369</v>
      </c>
      <c r="E261">
        <v>13690</v>
      </c>
      <c r="F261">
        <v>427</v>
      </c>
      <c r="G261">
        <v>7738</v>
      </c>
      <c r="H261">
        <f>IFERROR(VLOOKUP(Sales[[#This Row],[Month]],month.mapping[],2,FALSE), "Older")</f>
        <v>6</v>
      </c>
      <c r="I261" t="str">
        <f>VLOOKUP(Sales[[#This Row],[Sales Person]],People[],2,FALSE)</f>
        <v>Van Tuxwell</v>
      </c>
      <c r="J261" t="str">
        <f>VLOOKUP(Sales[[#This Row],[Sales Person]],People[],3,FALSE)</f>
        <v>Sydney</v>
      </c>
    </row>
    <row r="262" spans="1:10" x14ac:dyDescent="0.3">
      <c r="A262" t="s">
        <v>11</v>
      </c>
      <c r="B262" s="1">
        <f t="shared" si="3"/>
        <v>43132</v>
      </c>
      <c r="C262">
        <v>488</v>
      </c>
      <c r="D262">
        <v>2745</v>
      </c>
      <c r="E262">
        <v>24705</v>
      </c>
      <c r="F262">
        <v>166</v>
      </c>
      <c r="G262">
        <v>6560</v>
      </c>
      <c r="H262">
        <f>IFERROR(VLOOKUP(Sales[[#This Row],[Month]],month.mapping[],2,FALSE), "Older")</f>
        <v>7</v>
      </c>
      <c r="I262" t="str">
        <f>VLOOKUP(Sales[[#This Row],[Sales Person]],People[],2,FALSE)</f>
        <v>Van Tuxwell</v>
      </c>
      <c r="J262" t="str">
        <f>VLOOKUP(Sales[[#This Row],[Sales Person]],People[],3,FALSE)</f>
        <v>Seattle</v>
      </c>
    </row>
    <row r="263" spans="1:10" x14ac:dyDescent="0.3">
      <c r="A263" t="s">
        <v>16</v>
      </c>
      <c r="B263" s="1">
        <f t="shared" si="3"/>
        <v>43132</v>
      </c>
      <c r="C263">
        <v>516</v>
      </c>
      <c r="D263">
        <v>4089</v>
      </c>
      <c r="E263">
        <v>40890</v>
      </c>
      <c r="F263">
        <v>349</v>
      </c>
      <c r="G263">
        <v>22545</v>
      </c>
      <c r="H263">
        <f>IFERROR(VLOOKUP(Sales[[#This Row],[Month]],month.mapping[],2,FALSE), "Older")</f>
        <v>7</v>
      </c>
      <c r="I263" t="str">
        <f>VLOOKUP(Sales[[#This Row],[Sales Person]],People[],2,FALSE)</f>
        <v>Van Tuxwell</v>
      </c>
      <c r="J263" t="str">
        <f>VLOOKUP(Sales[[#This Row],[Sales Person]],People[],3,FALSE)</f>
        <v>Seattle</v>
      </c>
    </row>
    <row r="264" spans="1:10" x14ac:dyDescent="0.3">
      <c r="A264" t="s">
        <v>18</v>
      </c>
      <c r="B264" s="1">
        <f t="shared" si="3"/>
        <v>43132</v>
      </c>
      <c r="C264">
        <v>513</v>
      </c>
      <c r="D264">
        <v>1626</v>
      </c>
      <c r="E264">
        <v>14634</v>
      </c>
      <c r="F264">
        <v>330</v>
      </c>
      <c r="G264">
        <v>4621</v>
      </c>
      <c r="H264">
        <f>IFERROR(VLOOKUP(Sales[[#This Row],[Month]],month.mapping[],2,FALSE), "Older")</f>
        <v>7</v>
      </c>
      <c r="I264" t="str">
        <f>VLOOKUP(Sales[[#This Row],[Sales Person]],People[],2,FALSE)</f>
        <v>Mallorie Waber</v>
      </c>
      <c r="J264" t="str">
        <f>VLOOKUP(Sales[[#This Row],[Sales Person]],People[],3,FALSE)</f>
        <v>Seattle</v>
      </c>
    </row>
    <row r="265" spans="1:10" x14ac:dyDescent="0.3">
      <c r="A265" t="s">
        <v>22</v>
      </c>
      <c r="B265" s="1">
        <f t="shared" si="3"/>
        <v>43132</v>
      </c>
      <c r="C265">
        <v>619</v>
      </c>
      <c r="D265">
        <v>784</v>
      </c>
      <c r="E265">
        <v>11760</v>
      </c>
      <c r="F265">
        <v>335</v>
      </c>
      <c r="G265">
        <v>4741</v>
      </c>
      <c r="H265">
        <f>IFERROR(VLOOKUP(Sales[[#This Row],[Month]],month.mapping[],2,FALSE), "Older")</f>
        <v>7</v>
      </c>
      <c r="I265" t="str">
        <f>VLOOKUP(Sales[[#This Row],[Sales Person]],People[],2,FALSE)</f>
        <v>Jehu Rudeforth</v>
      </c>
      <c r="J265" t="str">
        <f>VLOOKUP(Sales[[#This Row],[Sales Person]],People[],3,FALSE)</f>
        <v>Sydney</v>
      </c>
    </row>
    <row r="266" spans="1:10" x14ac:dyDescent="0.3">
      <c r="A266" t="s">
        <v>25</v>
      </c>
      <c r="B266" s="1">
        <f t="shared" si="3"/>
        <v>43132</v>
      </c>
      <c r="C266">
        <v>599</v>
      </c>
      <c r="D266">
        <v>2652</v>
      </c>
      <c r="E266">
        <v>39780</v>
      </c>
      <c r="F266">
        <v>371</v>
      </c>
      <c r="G266">
        <v>14581</v>
      </c>
      <c r="H266">
        <f>IFERROR(VLOOKUP(Sales[[#This Row],[Month]],month.mapping[],2,FALSE), "Older")</f>
        <v>7</v>
      </c>
      <c r="I266" t="str">
        <f>VLOOKUP(Sales[[#This Row],[Sales Person]],People[],2,FALSE)</f>
        <v>Jehu Rudeforth</v>
      </c>
      <c r="J266" t="str">
        <f>VLOOKUP(Sales[[#This Row],[Sales Person]],People[],3,FALSE)</f>
        <v>Seattle</v>
      </c>
    </row>
    <row r="267" spans="1:10" x14ac:dyDescent="0.3">
      <c r="A267" t="s">
        <v>29</v>
      </c>
      <c r="B267" s="1">
        <f t="shared" si="3"/>
        <v>43132</v>
      </c>
      <c r="C267">
        <v>508</v>
      </c>
      <c r="D267">
        <v>1943</v>
      </c>
      <c r="E267">
        <v>15544</v>
      </c>
      <c r="F267">
        <v>420</v>
      </c>
      <c r="G267">
        <v>10737</v>
      </c>
      <c r="H267">
        <f>IFERROR(VLOOKUP(Sales[[#This Row],[Month]],month.mapping[],2,FALSE), "Older")</f>
        <v>7</v>
      </c>
      <c r="I267" t="str">
        <f>VLOOKUP(Sales[[#This Row],[Sales Person]],People[],2,FALSE)</f>
        <v>Mallorie Waber</v>
      </c>
      <c r="J267" t="str">
        <f>VLOOKUP(Sales[[#This Row],[Sales Person]],People[],3,FALSE)</f>
        <v>Seattle</v>
      </c>
    </row>
    <row r="268" spans="1:10" x14ac:dyDescent="0.3">
      <c r="A268" t="s">
        <v>31</v>
      </c>
      <c r="B268" s="1">
        <f t="shared" si="3"/>
        <v>43132</v>
      </c>
      <c r="C268">
        <v>677</v>
      </c>
      <c r="D268">
        <v>1022</v>
      </c>
      <c r="E268">
        <v>7154</v>
      </c>
      <c r="F268">
        <v>404</v>
      </c>
      <c r="G268">
        <v>6255</v>
      </c>
      <c r="H268">
        <f>IFERROR(VLOOKUP(Sales[[#This Row],[Month]],month.mapping[],2,FALSE), "Older")</f>
        <v>7</v>
      </c>
      <c r="I268" t="str">
        <f>VLOOKUP(Sales[[#This Row],[Sales Person]],People[],2,FALSE)</f>
        <v>Jehu Rudeforth</v>
      </c>
      <c r="J268" t="str">
        <f>VLOOKUP(Sales[[#This Row],[Sales Person]],People[],3,FALSE)</f>
        <v>Sydney</v>
      </c>
    </row>
    <row r="269" spans="1:10" x14ac:dyDescent="0.3">
      <c r="A269" t="s">
        <v>26</v>
      </c>
      <c r="B269" s="1">
        <f t="shared" si="3"/>
        <v>43132</v>
      </c>
      <c r="C269">
        <v>506</v>
      </c>
      <c r="D269">
        <v>2841</v>
      </c>
      <c r="E269">
        <v>48297</v>
      </c>
      <c r="F269">
        <v>385</v>
      </c>
      <c r="G269">
        <v>8466</v>
      </c>
      <c r="H269">
        <f>IFERROR(VLOOKUP(Sales[[#This Row],[Month]],month.mapping[],2,FALSE), "Older")</f>
        <v>7</v>
      </c>
      <c r="I269" t="str">
        <f>VLOOKUP(Sales[[#This Row],[Sales Person]],People[],2,FALSE)</f>
        <v>Mallorie Waber</v>
      </c>
      <c r="J269" t="str">
        <f>VLOOKUP(Sales[[#This Row],[Sales Person]],People[],3,FALSE)</f>
        <v>Seattle</v>
      </c>
    </row>
    <row r="270" spans="1:10" x14ac:dyDescent="0.3">
      <c r="A270" t="s">
        <v>12</v>
      </c>
      <c r="B270" s="1">
        <f t="shared" si="3"/>
        <v>43132</v>
      </c>
      <c r="C270">
        <v>534</v>
      </c>
      <c r="D270">
        <v>2501</v>
      </c>
      <c r="E270">
        <v>22509</v>
      </c>
      <c r="F270">
        <v>391</v>
      </c>
      <c r="G270">
        <v>11717</v>
      </c>
      <c r="H270">
        <f>IFERROR(VLOOKUP(Sales[[#This Row],[Month]],month.mapping[],2,FALSE), "Older")</f>
        <v>7</v>
      </c>
      <c r="I270" t="str">
        <f>VLOOKUP(Sales[[#This Row],[Sales Person]],People[],2,FALSE)</f>
        <v>Van Tuxwell</v>
      </c>
      <c r="J270" t="str">
        <f>VLOOKUP(Sales[[#This Row],[Sales Person]],People[],3,FALSE)</f>
        <v>Seattle</v>
      </c>
    </row>
    <row r="271" spans="1:10" x14ac:dyDescent="0.3">
      <c r="A271" t="s">
        <v>23</v>
      </c>
      <c r="B271" s="1">
        <f t="shared" si="3"/>
        <v>43132</v>
      </c>
      <c r="C271">
        <v>562</v>
      </c>
      <c r="D271">
        <v>3727</v>
      </c>
      <c r="E271">
        <v>40997</v>
      </c>
      <c r="F271">
        <v>324</v>
      </c>
      <c r="G271">
        <v>20642</v>
      </c>
      <c r="H271">
        <f>IFERROR(VLOOKUP(Sales[[#This Row],[Month]],month.mapping[],2,FALSE), "Older")</f>
        <v>7</v>
      </c>
      <c r="I271" t="str">
        <f>VLOOKUP(Sales[[#This Row],[Sales Person]],People[],2,FALSE)</f>
        <v>Van Tuxwell</v>
      </c>
      <c r="J271" t="str">
        <f>VLOOKUP(Sales[[#This Row],[Sales Person]],People[],3,FALSE)</f>
        <v>Seattle</v>
      </c>
    </row>
    <row r="272" spans="1:10" x14ac:dyDescent="0.3">
      <c r="A272" t="s">
        <v>37</v>
      </c>
      <c r="B272" s="1">
        <f t="shared" si="3"/>
        <v>43132</v>
      </c>
      <c r="C272">
        <v>581</v>
      </c>
      <c r="D272">
        <v>4602</v>
      </c>
      <c r="E272">
        <v>41418</v>
      </c>
      <c r="F272">
        <v>366</v>
      </c>
      <c r="G272">
        <v>15760</v>
      </c>
      <c r="H272">
        <f>IFERROR(VLOOKUP(Sales[[#This Row],[Month]],month.mapping[],2,FALSE), "Older")</f>
        <v>7</v>
      </c>
      <c r="I272" t="str">
        <f>VLOOKUP(Sales[[#This Row],[Sales Person]],People[],2,FALSE)</f>
        <v>Jehu Rudeforth</v>
      </c>
      <c r="J272" t="str">
        <f>VLOOKUP(Sales[[#This Row],[Sales Person]],People[],3,FALSE)</f>
        <v>Seattle</v>
      </c>
    </row>
    <row r="273" spans="1:10" x14ac:dyDescent="0.3">
      <c r="A273" t="s">
        <v>39</v>
      </c>
      <c r="B273" s="1">
        <f t="shared" si="3"/>
        <v>43132</v>
      </c>
      <c r="C273">
        <v>432</v>
      </c>
      <c r="D273">
        <v>2248</v>
      </c>
      <c r="E273">
        <v>20232</v>
      </c>
      <c r="F273">
        <v>367</v>
      </c>
      <c r="G273">
        <v>14378</v>
      </c>
      <c r="H273">
        <f>IFERROR(VLOOKUP(Sales[[#This Row],[Month]],month.mapping[],2,FALSE), "Older")</f>
        <v>7</v>
      </c>
      <c r="I273" t="str">
        <f>VLOOKUP(Sales[[#This Row],[Sales Person]],People[],2,FALSE)</f>
        <v>Van Tuxwell</v>
      </c>
      <c r="J273" t="str">
        <f>VLOOKUP(Sales[[#This Row],[Sales Person]],People[],3,FALSE)</f>
        <v>Sydney</v>
      </c>
    </row>
    <row r="274" spans="1:10" x14ac:dyDescent="0.3">
      <c r="A274" t="s">
        <v>40</v>
      </c>
      <c r="B274" s="1">
        <f t="shared" si="3"/>
        <v>43132</v>
      </c>
      <c r="C274">
        <v>612</v>
      </c>
      <c r="D274">
        <v>2113</v>
      </c>
      <c r="E274">
        <v>19017</v>
      </c>
      <c r="F274">
        <v>243</v>
      </c>
      <c r="G274">
        <v>11596</v>
      </c>
      <c r="H274">
        <f>IFERROR(VLOOKUP(Sales[[#This Row],[Month]],month.mapping[],2,FALSE), "Older")</f>
        <v>7</v>
      </c>
      <c r="I274" t="str">
        <f>VLOOKUP(Sales[[#This Row],[Sales Person]],People[],2,FALSE)</f>
        <v>Mallorie Waber</v>
      </c>
      <c r="J274" t="str">
        <f>VLOOKUP(Sales[[#This Row],[Sales Person]],People[],3,FALSE)</f>
        <v>Sydney</v>
      </c>
    </row>
    <row r="275" spans="1:10" x14ac:dyDescent="0.3">
      <c r="A275" t="s">
        <v>33</v>
      </c>
      <c r="B275" s="1">
        <f t="shared" si="3"/>
        <v>43132</v>
      </c>
      <c r="C275">
        <v>555</v>
      </c>
      <c r="D275">
        <v>1750</v>
      </c>
      <c r="E275">
        <v>17500</v>
      </c>
      <c r="F275">
        <v>213</v>
      </c>
      <c r="G275">
        <v>9727</v>
      </c>
      <c r="H275">
        <f>IFERROR(VLOOKUP(Sales[[#This Row],[Month]],month.mapping[],2,FALSE), "Older")</f>
        <v>7</v>
      </c>
      <c r="I275" t="str">
        <f>VLOOKUP(Sales[[#This Row],[Sales Person]],People[],2,FALSE)</f>
        <v>Jehu Rudeforth</v>
      </c>
      <c r="J275" t="str">
        <f>VLOOKUP(Sales[[#This Row],[Sales Person]],People[],3,FALSE)</f>
        <v>Seattle</v>
      </c>
    </row>
    <row r="276" spans="1:10" x14ac:dyDescent="0.3">
      <c r="A276" t="s">
        <v>45</v>
      </c>
      <c r="B276" s="1">
        <f t="shared" si="3"/>
        <v>43132</v>
      </c>
      <c r="C276">
        <v>477</v>
      </c>
      <c r="D276">
        <v>4094</v>
      </c>
      <c r="E276">
        <v>28658</v>
      </c>
      <c r="F276">
        <v>345</v>
      </c>
      <c r="G276">
        <v>23766</v>
      </c>
      <c r="H276">
        <f>IFERROR(VLOOKUP(Sales[[#This Row],[Month]],month.mapping[],2,FALSE), "Older")</f>
        <v>7</v>
      </c>
      <c r="I276" t="str">
        <f>VLOOKUP(Sales[[#This Row],[Sales Person]],People[],2,FALSE)</f>
        <v>Jehu Rudeforth</v>
      </c>
      <c r="J276" t="str">
        <f>VLOOKUP(Sales[[#This Row],[Sales Person]],People[],3,FALSE)</f>
        <v>Sydney</v>
      </c>
    </row>
    <row r="277" spans="1:10" x14ac:dyDescent="0.3">
      <c r="A277" t="s">
        <v>47</v>
      </c>
      <c r="B277" s="1">
        <f t="shared" si="3"/>
        <v>43132</v>
      </c>
      <c r="C277">
        <v>523</v>
      </c>
      <c r="D277">
        <v>2552</v>
      </c>
      <c r="E277">
        <v>35728</v>
      </c>
      <c r="F277">
        <v>336</v>
      </c>
      <c r="G277">
        <v>16582</v>
      </c>
      <c r="H277">
        <f>IFERROR(VLOOKUP(Sales[[#This Row],[Month]],month.mapping[],2,FALSE), "Older")</f>
        <v>7</v>
      </c>
      <c r="I277" t="str">
        <f>VLOOKUP(Sales[[#This Row],[Sales Person]],People[],2,FALSE)</f>
        <v>Van Tuxwell</v>
      </c>
      <c r="J277" t="str">
        <f>VLOOKUP(Sales[[#This Row],[Sales Person]],People[],3,FALSE)</f>
        <v>Sydney</v>
      </c>
    </row>
    <row r="278" spans="1:10" x14ac:dyDescent="0.3">
      <c r="A278" t="s">
        <v>50</v>
      </c>
      <c r="B278" s="1">
        <f t="shared" si="3"/>
        <v>43132</v>
      </c>
      <c r="C278">
        <v>478</v>
      </c>
      <c r="D278">
        <v>2263</v>
      </c>
      <c r="E278">
        <v>29419</v>
      </c>
      <c r="F278">
        <v>244</v>
      </c>
      <c r="G278">
        <v>12926</v>
      </c>
      <c r="H278">
        <f>IFERROR(VLOOKUP(Sales[[#This Row],[Month]],month.mapping[],2,FALSE), "Older")</f>
        <v>7</v>
      </c>
      <c r="I278" t="str">
        <f>VLOOKUP(Sales[[#This Row],[Sales Person]],People[],2,FALSE)</f>
        <v>Jehu Rudeforth</v>
      </c>
      <c r="J278" t="str">
        <f>VLOOKUP(Sales[[#This Row],[Sales Person]],People[],3,FALSE)</f>
        <v>Sydney</v>
      </c>
    </row>
    <row r="279" spans="1:10" x14ac:dyDescent="0.3">
      <c r="A279" t="s">
        <v>48</v>
      </c>
      <c r="B279" s="1">
        <f t="shared" ref="B279:B342" si="4">EDATE(B259,1)</f>
        <v>43132</v>
      </c>
      <c r="C279">
        <v>422</v>
      </c>
      <c r="D279">
        <v>2052</v>
      </c>
      <c r="E279">
        <v>20520</v>
      </c>
      <c r="F279">
        <v>413</v>
      </c>
      <c r="G279">
        <v>13275</v>
      </c>
      <c r="H279">
        <f>IFERROR(VLOOKUP(Sales[[#This Row],[Month]],month.mapping[],2,FALSE), "Older")</f>
        <v>7</v>
      </c>
      <c r="I279" t="str">
        <f>VLOOKUP(Sales[[#This Row],[Sales Person]],People[],2,FALSE)</f>
        <v>Jehu Rudeforth</v>
      </c>
      <c r="J279" t="str">
        <f>VLOOKUP(Sales[[#This Row],[Sales Person]],People[],3,FALSE)</f>
        <v>Sydney</v>
      </c>
    </row>
    <row r="280" spans="1:10" x14ac:dyDescent="0.3">
      <c r="A280" t="s">
        <v>19</v>
      </c>
      <c r="B280" s="1">
        <f t="shared" si="4"/>
        <v>43132</v>
      </c>
      <c r="C280">
        <v>570</v>
      </c>
      <c r="D280">
        <v>2490</v>
      </c>
      <c r="E280">
        <v>12450</v>
      </c>
      <c r="F280">
        <v>181</v>
      </c>
      <c r="G280">
        <v>8321</v>
      </c>
      <c r="H280">
        <f>IFERROR(VLOOKUP(Sales[[#This Row],[Month]],month.mapping[],2,FALSE), "Older")</f>
        <v>7</v>
      </c>
      <c r="I280" t="str">
        <f>VLOOKUP(Sales[[#This Row],[Sales Person]],People[],2,FALSE)</f>
        <v>Jehu Rudeforth</v>
      </c>
      <c r="J280" t="str">
        <f>VLOOKUP(Sales[[#This Row],[Sales Person]],People[],3,FALSE)</f>
        <v>Seattle</v>
      </c>
    </row>
    <row r="281" spans="1:10" x14ac:dyDescent="0.3">
      <c r="A281" t="s">
        <v>52</v>
      </c>
      <c r="B281" s="1">
        <f t="shared" si="4"/>
        <v>43132</v>
      </c>
      <c r="C281">
        <v>464</v>
      </c>
      <c r="D281">
        <v>2861</v>
      </c>
      <c r="E281">
        <v>17166</v>
      </c>
      <c r="F281">
        <v>223</v>
      </c>
      <c r="G281">
        <v>13754</v>
      </c>
      <c r="H281">
        <f>IFERROR(VLOOKUP(Sales[[#This Row],[Month]],month.mapping[],2,FALSE), "Older")</f>
        <v>7</v>
      </c>
      <c r="I281" t="str">
        <f>VLOOKUP(Sales[[#This Row],[Sales Person]],People[],2,FALSE)</f>
        <v>Van Tuxwell</v>
      </c>
      <c r="J281" t="str">
        <f>VLOOKUP(Sales[[#This Row],[Sales Person]],People[],3,FALSE)</f>
        <v>Sydney</v>
      </c>
    </row>
    <row r="282" spans="1:10" x14ac:dyDescent="0.3">
      <c r="A282" t="s">
        <v>11</v>
      </c>
      <c r="B282" s="1">
        <f t="shared" si="4"/>
        <v>43160</v>
      </c>
      <c r="C282">
        <v>503</v>
      </c>
      <c r="D282">
        <v>2420</v>
      </c>
      <c r="E282">
        <v>24200</v>
      </c>
      <c r="F282">
        <v>169</v>
      </c>
      <c r="G282">
        <v>14080</v>
      </c>
      <c r="H282">
        <f>IFERROR(VLOOKUP(Sales[[#This Row],[Month]],month.mapping[],2,FALSE), "Older")</f>
        <v>8</v>
      </c>
      <c r="I282" t="str">
        <f>VLOOKUP(Sales[[#This Row],[Sales Person]],People[],2,FALSE)</f>
        <v>Van Tuxwell</v>
      </c>
      <c r="J282" t="str">
        <f>VLOOKUP(Sales[[#This Row],[Sales Person]],People[],3,FALSE)</f>
        <v>Seattle</v>
      </c>
    </row>
    <row r="283" spans="1:10" x14ac:dyDescent="0.3">
      <c r="A283" t="s">
        <v>16</v>
      </c>
      <c r="B283" s="1">
        <f t="shared" si="4"/>
        <v>43160</v>
      </c>
      <c r="C283">
        <v>387</v>
      </c>
      <c r="D283">
        <v>3159</v>
      </c>
      <c r="E283">
        <v>37908</v>
      </c>
      <c r="F283">
        <v>474</v>
      </c>
      <c r="G283">
        <v>12449</v>
      </c>
      <c r="H283">
        <f>IFERROR(VLOOKUP(Sales[[#This Row],[Month]],month.mapping[],2,FALSE), "Older")</f>
        <v>8</v>
      </c>
      <c r="I283" t="str">
        <f>VLOOKUP(Sales[[#This Row],[Sales Person]],People[],2,FALSE)</f>
        <v>Van Tuxwell</v>
      </c>
      <c r="J283" t="str">
        <f>VLOOKUP(Sales[[#This Row],[Sales Person]],People[],3,FALSE)</f>
        <v>Seattle</v>
      </c>
    </row>
    <row r="284" spans="1:10" x14ac:dyDescent="0.3">
      <c r="A284" t="s">
        <v>18</v>
      </c>
      <c r="B284" s="1">
        <f t="shared" si="4"/>
        <v>43160</v>
      </c>
      <c r="C284">
        <v>488</v>
      </c>
      <c r="D284">
        <v>1724</v>
      </c>
      <c r="E284">
        <v>18964</v>
      </c>
      <c r="F284">
        <v>307</v>
      </c>
      <c r="G284">
        <v>6189</v>
      </c>
      <c r="H284">
        <f>IFERROR(VLOOKUP(Sales[[#This Row],[Month]],month.mapping[],2,FALSE), "Older")</f>
        <v>8</v>
      </c>
      <c r="I284" t="str">
        <f>VLOOKUP(Sales[[#This Row],[Sales Person]],People[],2,FALSE)</f>
        <v>Mallorie Waber</v>
      </c>
      <c r="J284" t="str">
        <f>VLOOKUP(Sales[[#This Row],[Sales Person]],People[],3,FALSE)</f>
        <v>Seattle</v>
      </c>
    </row>
    <row r="285" spans="1:10" x14ac:dyDescent="0.3">
      <c r="A285" t="s">
        <v>22</v>
      </c>
      <c r="B285" s="1">
        <f t="shared" si="4"/>
        <v>43160</v>
      </c>
      <c r="C285">
        <v>517</v>
      </c>
      <c r="D285">
        <v>3110</v>
      </c>
      <c r="E285">
        <v>24880</v>
      </c>
      <c r="F285">
        <v>219</v>
      </c>
      <c r="G285">
        <v>11763</v>
      </c>
      <c r="H285">
        <f>IFERROR(VLOOKUP(Sales[[#This Row],[Month]],month.mapping[],2,FALSE), "Older")</f>
        <v>8</v>
      </c>
      <c r="I285" t="str">
        <f>VLOOKUP(Sales[[#This Row],[Sales Person]],People[],2,FALSE)</f>
        <v>Jehu Rudeforth</v>
      </c>
      <c r="J285" t="str">
        <f>VLOOKUP(Sales[[#This Row],[Sales Person]],People[],3,FALSE)</f>
        <v>Sydney</v>
      </c>
    </row>
    <row r="286" spans="1:10" x14ac:dyDescent="0.3">
      <c r="A286" t="s">
        <v>25</v>
      </c>
      <c r="B286" s="1">
        <f t="shared" si="4"/>
        <v>43160</v>
      </c>
      <c r="C286">
        <v>520</v>
      </c>
      <c r="D286">
        <v>2208</v>
      </c>
      <c r="E286">
        <v>28704</v>
      </c>
      <c r="F286">
        <v>368</v>
      </c>
      <c r="G286">
        <v>16947</v>
      </c>
      <c r="H286">
        <f>IFERROR(VLOOKUP(Sales[[#This Row],[Month]],month.mapping[],2,FALSE), "Older")</f>
        <v>8</v>
      </c>
      <c r="I286" t="str">
        <f>VLOOKUP(Sales[[#This Row],[Sales Person]],People[],2,FALSE)</f>
        <v>Jehu Rudeforth</v>
      </c>
      <c r="J286" t="str">
        <f>VLOOKUP(Sales[[#This Row],[Sales Person]],People[],3,FALSE)</f>
        <v>Seattle</v>
      </c>
    </row>
    <row r="287" spans="1:10" x14ac:dyDescent="0.3">
      <c r="A287" t="s">
        <v>29</v>
      </c>
      <c r="B287" s="1">
        <f t="shared" si="4"/>
        <v>43160</v>
      </c>
      <c r="C287">
        <v>570</v>
      </c>
      <c r="D287">
        <v>2666</v>
      </c>
      <c r="E287">
        <v>18662</v>
      </c>
      <c r="F287">
        <v>286</v>
      </c>
      <c r="G287">
        <v>13744</v>
      </c>
      <c r="H287">
        <f>IFERROR(VLOOKUP(Sales[[#This Row],[Month]],month.mapping[],2,FALSE), "Older")</f>
        <v>8</v>
      </c>
      <c r="I287" t="str">
        <f>VLOOKUP(Sales[[#This Row],[Sales Person]],People[],2,FALSE)</f>
        <v>Mallorie Waber</v>
      </c>
      <c r="J287" t="str">
        <f>VLOOKUP(Sales[[#This Row],[Sales Person]],People[],3,FALSE)</f>
        <v>Seattle</v>
      </c>
    </row>
    <row r="288" spans="1:10" x14ac:dyDescent="0.3">
      <c r="A288" t="s">
        <v>31</v>
      </c>
      <c r="B288" s="1">
        <f t="shared" si="4"/>
        <v>43160</v>
      </c>
      <c r="C288">
        <v>468</v>
      </c>
      <c r="D288">
        <v>2471</v>
      </c>
      <c r="E288">
        <v>22239</v>
      </c>
      <c r="F288">
        <v>404</v>
      </c>
      <c r="G288">
        <v>9252</v>
      </c>
      <c r="H288">
        <f>IFERROR(VLOOKUP(Sales[[#This Row],[Month]],month.mapping[],2,FALSE), "Older")</f>
        <v>8</v>
      </c>
      <c r="I288" t="str">
        <f>VLOOKUP(Sales[[#This Row],[Sales Person]],People[],2,FALSE)</f>
        <v>Jehu Rudeforth</v>
      </c>
      <c r="J288" t="str">
        <f>VLOOKUP(Sales[[#This Row],[Sales Person]],People[],3,FALSE)</f>
        <v>Sydney</v>
      </c>
    </row>
    <row r="289" spans="1:10" x14ac:dyDescent="0.3">
      <c r="A289" t="s">
        <v>26</v>
      </c>
      <c r="B289" s="1">
        <f t="shared" si="4"/>
        <v>43160</v>
      </c>
      <c r="C289">
        <v>430</v>
      </c>
      <c r="D289">
        <v>3710</v>
      </c>
      <c r="E289">
        <v>33390</v>
      </c>
      <c r="F289">
        <v>371</v>
      </c>
      <c r="G289">
        <v>20378</v>
      </c>
      <c r="H289">
        <f>IFERROR(VLOOKUP(Sales[[#This Row],[Month]],month.mapping[],2,FALSE), "Older")</f>
        <v>8</v>
      </c>
      <c r="I289" t="str">
        <f>VLOOKUP(Sales[[#This Row],[Sales Person]],People[],2,FALSE)</f>
        <v>Mallorie Waber</v>
      </c>
      <c r="J289" t="str">
        <f>VLOOKUP(Sales[[#This Row],[Sales Person]],People[],3,FALSE)</f>
        <v>Seattle</v>
      </c>
    </row>
    <row r="290" spans="1:10" x14ac:dyDescent="0.3">
      <c r="A290" t="s">
        <v>12</v>
      </c>
      <c r="B290" s="1">
        <f t="shared" si="4"/>
        <v>43160</v>
      </c>
      <c r="C290">
        <v>545</v>
      </c>
      <c r="D290">
        <v>3143</v>
      </c>
      <c r="E290">
        <v>34573</v>
      </c>
      <c r="F290">
        <v>145</v>
      </c>
      <c r="G290">
        <v>22365</v>
      </c>
      <c r="H290">
        <f>IFERROR(VLOOKUP(Sales[[#This Row],[Month]],month.mapping[],2,FALSE), "Older")</f>
        <v>8</v>
      </c>
      <c r="I290" t="str">
        <f>VLOOKUP(Sales[[#This Row],[Sales Person]],People[],2,FALSE)</f>
        <v>Van Tuxwell</v>
      </c>
      <c r="J290" t="str">
        <f>VLOOKUP(Sales[[#This Row],[Sales Person]],People[],3,FALSE)</f>
        <v>Seattle</v>
      </c>
    </row>
    <row r="291" spans="1:10" x14ac:dyDescent="0.3">
      <c r="A291" t="s">
        <v>23</v>
      </c>
      <c r="B291" s="1">
        <f t="shared" si="4"/>
        <v>43160</v>
      </c>
      <c r="C291">
        <v>563</v>
      </c>
      <c r="D291">
        <v>730</v>
      </c>
      <c r="E291">
        <v>8760</v>
      </c>
      <c r="F291">
        <v>226</v>
      </c>
      <c r="G291">
        <v>3848</v>
      </c>
      <c r="H291">
        <f>IFERROR(VLOOKUP(Sales[[#This Row],[Month]],month.mapping[],2,FALSE), "Older")</f>
        <v>8</v>
      </c>
      <c r="I291" t="str">
        <f>VLOOKUP(Sales[[#This Row],[Sales Person]],People[],2,FALSE)</f>
        <v>Van Tuxwell</v>
      </c>
      <c r="J291" t="str">
        <f>VLOOKUP(Sales[[#This Row],[Sales Person]],People[],3,FALSE)</f>
        <v>Seattle</v>
      </c>
    </row>
    <row r="292" spans="1:10" x14ac:dyDescent="0.3">
      <c r="A292" t="s">
        <v>37</v>
      </c>
      <c r="B292" s="1">
        <f t="shared" si="4"/>
        <v>43160</v>
      </c>
      <c r="C292">
        <v>492</v>
      </c>
      <c r="D292">
        <v>2589</v>
      </c>
      <c r="E292">
        <v>23301</v>
      </c>
      <c r="F292">
        <v>215</v>
      </c>
      <c r="G292">
        <v>10143</v>
      </c>
      <c r="H292">
        <f>IFERROR(VLOOKUP(Sales[[#This Row],[Month]],month.mapping[],2,FALSE), "Older")</f>
        <v>8</v>
      </c>
      <c r="I292" t="str">
        <f>VLOOKUP(Sales[[#This Row],[Sales Person]],People[],2,FALSE)</f>
        <v>Jehu Rudeforth</v>
      </c>
      <c r="J292" t="str">
        <f>VLOOKUP(Sales[[#This Row],[Sales Person]],People[],3,FALSE)</f>
        <v>Seattle</v>
      </c>
    </row>
    <row r="293" spans="1:10" x14ac:dyDescent="0.3">
      <c r="A293" t="s">
        <v>39</v>
      </c>
      <c r="B293" s="1">
        <f t="shared" si="4"/>
        <v>43160</v>
      </c>
      <c r="C293">
        <v>327</v>
      </c>
      <c r="D293">
        <v>3374</v>
      </c>
      <c r="E293">
        <v>13496</v>
      </c>
      <c r="F293">
        <v>291</v>
      </c>
      <c r="G293">
        <v>27556</v>
      </c>
      <c r="H293">
        <f>IFERROR(VLOOKUP(Sales[[#This Row],[Month]],month.mapping[],2,FALSE), "Older")</f>
        <v>8</v>
      </c>
      <c r="I293" t="str">
        <f>VLOOKUP(Sales[[#This Row],[Sales Person]],People[],2,FALSE)</f>
        <v>Van Tuxwell</v>
      </c>
      <c r="J293" t="str">
        <f>VLOOKUP(Sales[[#This Row],[Sales Person]],People[],3,FALSE)</f>
        <v>Sydney</v>
      </c>
    </row>
    <row r="294" spans="1:10" x14ac:dyDescent="0.3">
      <c r="A294" t="s">
        <v>40</v>
      </c>
      <c r="B294" s="1">
        <f t="shared" si="4"/>
        <v>43160</v>
      </c>
      <c r="C294">
        <v>529</v>
      </c>
      <c r="D294">
        <v>2429</v>
      </c>
      <c r="E294">
        <v>21861</v>
      </c>
      <c r="F294">
        <v>239</v>
      </c>
      <c r="G294">
        <v>6848</v>
      </c>
      <c r="H294">
        <f>IFERROR(VLOOKUP(Sales[[#This Row],[Month]],month.mapping[],2,FALSE), "Older")</f>
        <v>8</v>
      </c>
      <c r="I294" t="str">
        <f>VLOOKUP(Sales[[#This Row],[Sales Person]],People[],2,FALSE)</f>
        <v>Mallorie Waber</v>
      </c>
      <c r="J294" t="str">
        <f>VLOOKUP(Sales[[#This Row],[Sales Person]],People[],3,FALSE)</f>
        <v>Sydney</v>
      </c>
    </row>
    <row r="295" spans="1:10" x14ac:dyDescent="0.3">
      <c r="A295" t="s">
        <v>33</v>
      </c>
      <c r="B295" s="1">
        <f t="shared" si="4"/>
        <v>43160</v>
      </c>
      <c r="C295">
        <v>425</v>
      </c>
      <c r="D295">
        <v>3924</v>
      </c>
      <c r="E295">
        <v>31392</v>
      </c>
      <c r="F295">
        <v>136</v>
      </c>
      <c r="G295">
        <v>24946</v>
      </c>
      <c r="H295">
        <f>IFERROR(VLOOKUP(Sales[[#This Row],[Month]],month.mapping[],2,FALSE), "Older")</f>
        <v>8</v>
      </c>
      <c r="I295" t="str">
        <f>VLOOKUP(Sales[[#This Row],[Sales Person]],People[],2,FALSE)</f>
        <v>Jehu Rudeforth</v>
      </c>
      <c r="J295" t="str">
        <f>VLOOKUP(Sales[[#This Row],[Sales Person]],People[],3,FALSE)</f>
        <v>Seattle</v>
      </c>
    </row>
    <row r="296" spans="1:10" x14ac:dyDescent="0.3">
      <c r="A296" t="s">
        <v>45</v>
      </c>
      <c r="B296" s="1">
        <f t="shared" si="4"/>
        <v>43160</v>
      </c>
      <c r="C296">
        <v>518</v>
      </c>
      <c r="D296">
        <v>1570</v>
      </c>
      <c r="E296">
        <v>14130</v>
      </c>
      <c r="F296">
        <v>231</v>
      </c>
      <c r="G296">
        <v>4150</v>
      </c>
      <c r="H296">
        <f>IFERROR(VLOOKUP(Sales[[#This Row],[Month]],month.mapping[],2,FALSE), "Older")</f>
        <v>8</v>
      </c>
      <c r="I296" t="str">
        <f>VLOOKUP(Sales[[#This Row],[Sales Person]],People[],2,FALSE)</f>
        <v>Jehu Rudeforth</v>
      </c>
      <c r="J296" t="str">
        <f>VLOOKUP(Sales[[#This Row],[Sales Person]],People[],3,FALSE)</f>
        <v>Sydney</v>
      </c>
    </row>
    <row r="297" spans="1:10" x14ac:dyDescent="0.3">
      <c r="A297" t="s">
        <v>47</v>
      </c>
      <c r="B297" s="1">
        <f t="shared" si="4"/>
        <v>43160</v>
      </c>
      <c r="C297">
        <v>485</v>
      </c>
      <c r="D297">
        <v>3755</v>
      </c>
      <c r="E297">
        <v>48815</v>
      </c>
      <c r="F297">
        <v>280</v>
      </c>
      <c r="G297">
        <v>17653</v>
      </c>
      <c r="H297">
        <f>IFERROR(VLOOKUP(Sales[[#This Row],[Month]],month.mapping[],2,FALSE), "Older")</f>
        <v>8</v>
      </c>
      <c r="I297" t="str">
        <f>VLOOKUP(Sales[[#This Row],[Sales Person]],People[],2,FALSE)</f>
        <v>Van Tuxwell</v>
      </c>
      <c r="J297" t="str">
        <f>VLOOKUP(Sales[[#This Row],[Sales Person]],People[],3,FALSE)</f>
        <v>Sydney</v>
      </c>
    </row>
    <row r="298" spans="1:10" x14ac:dyDescent="0.3">
      <c r="A298" t="s">
        <v>50</v>
      </c>
      <c r="B298" s="1">
        <f t="shared" si="4"/>
        <v>43160</v>
      </c>
      <c r="C298">
        <v>550</v>
      </c>
      <c r="D298">
        <v>3146</v>
      </c>
      <c r="E298">
        <v>25168</v>
      </c>
      <c r="F298">
        <v>181</v>
      </c>
      <c r="G298">
        <v>11618</v>
      </c>
      <c r="H298">
        <f>IFERROR(VLOOKUP(Sales[[#This Row],[Month]],month.mapping[],2,FALSE), "Older")</f>
        <v>8</v>
      </c>
      <c r="I298" t="str">
        <f>VLOOKUP(Sales[[#This Row],[Sales Person]],People[],2,FALSE)</f>
        <v>Jehu Rudeforth</v>
      </c>
      <c r="J298" t="str">
        <f>VLOOKUP(Sales[[#This Row],[Sales Person]],People[],3,FALSE)</f>
        <v>Sydney</v>
      </c>
    </row>
    <row r="299" spans="1:10" x14ac:dyDescent="0.3">
      <c r="A299" t="s">
        <v>48</v>
      </c>
      <c r="B299" s="1">
        <f t="shared" si="4"/>
        <v>43160</v>
      </c>
      <c r="C299">
        <v>540</v>
      </c>
      <c r="D299">
        <v>2225</v>
      </c>
      <c r="E299">
        <v>33375</v>
      </c>
      <c r="F299">
        <v>309</v>
      </c>
      <c r="G299">
        <v>8441</v>
      </c>
      <c r="H299">
        <f>IFERROR(VLOOKUP(Sales[[#This Row],[Month]],month.mapping[],2,FALSE), "Older")</f>
        <v>8</v>
      </c>
      <c r="I299" t="str">
        <f>VLOOKUP(Sales[[#This Row],[Sales Person]],People[],2,FALSE)</f>
        <v>Jehu Rudeforth</v>
      </c>
      <c r="J299" t="str">
        <f>VLOOKUP(Sales[[#This Row],[Sales Person]],People[],3,FALSE)</f>
        <v>Sydney</v>
      </c>
    </row>
    <row r="300" spans="1:10" x14ac:dyDescent="0.3">
      <c r="A300" t="s">
        <v>19</v>
      </c>
      <c r="B300" s="1">
        <f t="shared" si="4"/>
        <v>43160</v>
      </c>
      <c r="C300">
        <v>434</v>
      </c>
      <c r="D300">
        <v>2692</v>
      </c>
      <c r="E300">
        <v>18844</v>
      </c>
      <c r="F300">
        <v>196</v>
      </c>
      <c r="G300">
        <v>12211</v>
      </c>
      <c r="H300">
        <f>IFERROR(VLOOKUP(Sales[[#This Row],[Month]],month.mapping[],2,FALSE), "Older")</f>
        <v>8</v>
      </c>
      <c r="I300" t="str">
        <f>VLOOKUP(Sales[[#This Row],[Sales Person]],People[],2,FALSE)</f>
        <v>Jehu Rudeforth</v>
      </c>
      <c r="J300" t="str">
        <f>VLOOKUP(Sales[[#This Row],[Sales Person]],People[],3,FALSE)</f>
        <v>Seattle</v>
      </c>
    </row>
    <row r="301" spans="1:10" x14ac:dyDescent="0.3">
      <c r="A301" t="s">
        <v>52</v>
      </c>
      <c r="B301" s="1">
        <f t="shared" si="4"/>
        <v>43160</v>
      </c>
      <c r="C301">
        <v>459</v>
      </c>
      <c r="D301">
        <v>2528</v>
      </c>
      <c r="E301">
        <v>27808</v>
      </c>
      <c r="F301">
        <v>250</v>
      </c>
      <c r="G301">
        <v>15730</v>
      </c>
      <c r="H301">
        <f>IFERROR(VLOOKUP(Sales[[#This Row],[Month]],month.mapping[],2,FALSE), "Older")</f>
        <v>8</v>
      </c>
      <c r="I301" t="str">
        <f>VLOOKUP(Sales[[#This Row],[Sales Person]],People[],2,FALSE)</f>
        <v>Van Tuxwell</v>
      </c>
      <c r="J301" t="str">
        <f>VLOOKUP(Sales[[#This Row],[Sales Person]],People[],3,FALSE)</f>
        <v>Sydney</v>
      </c>
    </row>
    <row r="302" spans="1:10" x14ac:dyDescent="0.3">
      <c r="A302" t="s">
        <v>11</v>
      </c>
      <c r="B302" s="1">
        <f t="shared" si="4"/>
        <v>43191</v>
      </c>
      <c r="C302">
        <v>480</v>
      </c>
      <c r="D302">
        <v>3062</v>
      </c>
      <c r="E302">
        <v>52054</v>
      </c>
      <c r="F302">
        <v>350</v>
      </c>
      <c r="G302">
        <v>10120</v>
      </c>
      <c r="H302">
        <f>IFERROR(VLOOKUP(Sales[[#This Row],[Month]],month.mapping[],2,FALSE), "Older")</f>
        <v>9</v>
      </c>
      <c r="I302" t="str">
        <f>VLOOKUP(Sales[[#This Row],[Sales Person]],People[],2,FALSE)</f>
        <v>Van Tuxwell</v>
      </c>
      <c r="J302" t="str">
        <f>VLOOKUP(Sales[[#This Row],[Sales Person]],People[],3,FALSE)</f>
        <v>Seattle</v>
      </c>
    </row>
    <row r="303" spans="1:10" x14ac:dyDescent="0.3">
      <c r="A303" t="s">
        <v>16</v>
      </c>
      <c r="B303" s="1">
        <f t="shared" si="4"/>
        <v>43191</v>
      </c>
      <c r="C303">
        <v>695</v>
      </c>
      <c r="D303">
        <v>3004</v>
      </c>
      <c r="E303">
        <v>30040</v>
      </c>
      <c r="F303">
        <v>318</v>
      </c>
      <c r="G303">
        <v>19010</v>
      </c>
      <c r="H303">
        <f>IFERROR(VLOOKUP(Sales[[#This Row],[Month]],month.mapping[],2,FALSE), "Older")</f>
        <v>9</v>
      </c>
      <c r="I303" t="str">
        <f>VLOOKUP(Sales[[#This Row],[Sales Person]],People[],2,FALSE)</f>
        <v>Van Tuxwell</v>
      </c>
      <c r="J303" t="str">
        <f>VLOOKUP(Sales[[#This Row],[Sales Person]],People[],3,FALSE)</f>
        <v>Seattle</v>
      </c>
    </row>
    <row r="304" spans="1:10" x14ac:dyDescent="0.3">
      <c r="A304" t="s">
        <v>18</v>
      </c>
      <c r="B304" s="1">
        <f t="shared" si="4"/>
        <v>43191</v>
      </c>
      <c r="C304">
        <v>471</v>
      </c>
      <c r="D304">
        <v>1865</v>
      </c>
      <c r="E304">
        <v>16785</v>
      </c>
      <c r="F304">
        <v>348</v>
      </c>
      <c r="G304">
        <v>10150</v>
      </c>
      <c r="H304">
        <f>IFERROR(VLOOKUP(Sales[[#This Row],[Month]],month.mapping[],2,FALSE), "Older")</f>
        <v>9</v>
      </c>
      <c r="I304" t="str">
        <f>VLOOKUP(Sales[[#This Row],[Sales Person]],People[],2,FALSE)</f>
        <v>Mallorie Waber</v>
      </c>
      <c r="J304" t="str">
        <f>VLOOKUP(Sales[[#This Row],[Sales Person]],People[],3,FALSE)</f>
        <v>Seattle</v>
      </c>
    </row>
    <row r="305" spans="1:10" x14ac:dyDescent="0.3">
      <c r="A305" t="s">
        <v>22</v>
      </c>
      <c r="B305" s="1">
        <f t="shared" si="4"/>
        <v>43191</v>
      </c>
      <c r="C305">
        <v>318</v>
      </c>
      <c r="D305">
        <v>1541</v>
      </c>
      <c r="E305">
        <v>10787</v>
      </c>
      <c r="F305">
        <v>334</v>
      </c>
      <c r="G305">
        <v>7394</v>
      </c>
      <c r="H305">
        <f>IFERROR(VLOOKUP(Sales[[#This Row],[Month]],month.mapping[],2,FALSE), "Older")</f>
        <v>9</v>
      </c>
      <c r="I305" t="str">
        <f>VLOOKUP(Sales[[#This Row],[Sales Person]],People[],2,FALSE)</f>
        <v>Jehu Rudeforth</v>
      </c>
      <c r="J305" t="str">
        <f>VLOOKUP(Sales[[#This Row],[Sales Person]],People[],3,FALSE)</f>
        <v>Sydney</v>
      </c>
    </row>
    <row r="306" spans="1:10" x14ac:dyDescent="0.3">
      <c r="A306" t="s">
        <v>25</v>
      </c>
      <c r="B306" s="1">
        <f t="shared" si="4"/>
        <v>43191</v>
      </c>
      <c r="C306">
        <v>473</v>
      </c>
      <c r="D306">
        <v>2025</v>
      </c>
      <c r="E306">
        <v>26325</v>
      </c>
      <c r="F306">
        <v>172</v>
      </c>
      <c r="G306">
        <v>11211</v>
      </c>
      <c r="H306">
        <f>IFERROR(VLOOKUP(Sales[[#This Row],[Month]],month.mapping[],2,FALSE), "Older")</f>
        <v>9</v>
      </c>
      <c r="I306" t="str">
        <f>VLOOKUP(Sales[[#This Row],[Sales Person]],People[],2,FALSE)</f>
        <v>Jehu Rudeforth</v>
      </c>
      <c r="J306" t="str">
        <f>VLOOKUP(Sales[[#This Row],[Sales Person]],People[],3,FALSE)</f>
        <v>Seattle</v>
      </c>
    </row>
    <row r="307" spans="1:10" x14ac:dyDescent="0.3">
      <c r="A307" t="s">
        <v>29</v>
      </c>
      <c r="B307" s="1">
        <f t="shared" si="4"/>
        <v>43191</v>
      </c>
      <c r="C307">
        <v>285</v>
      </c>
      <c r="D307">
        <v>2711</v>
      </c>
      <c r="E307">
        <v>24399</v>
      </c>
      <c r="F307">
        <v>258</v>
      </c>
      <c r="G307">
        <v>15894</v>
      </c>
      <c r="H307">
        <f>IFERROR(VLOOKUP(Sales[[#This Row],[Month]],month.mapping[],2,FALSE), "Older")</f>
        <v>9</v>
      </c>
      <c r="I307" t="str">
        <f>VLOOKUP(Sales[[#This Row],[Sales Person]],People[],2,FALSE)</f>
        <v>Mallorie Waber</v>
      </c>
      <c r="J307" t="str">
        <f>VLOOKUP(Sales[[#This Row],[Sales Person]],People[],3,FALSE)</f>
        <v>Seattle</v>
      </c>
    </row>
    <row r="308" spans="1:10" x14ac:dyDescent="0.3">
      <c r="A308" t="s">
        <v>31</v>
      </c>
      <c r="B308" s="1">
        <f t="shared" si="4"/>
        <v>43191</v>
      </c>
      <c r="C308">
        <v>529</v>
      </c>
      <c r="D308">
        <v>1368</v>
      </c>
      <c r="E308">
        <v>15048</v>
      </c>
      <c r="F308">
        <v>254</v>
      </c>
      <c r="G308">
        <v>6361</v>
      </c>
      <c r="H308">
        <f>IFERROR(VLOOKUP(Sales[[#This Row],[Month]],month.mapping[],2,FALSE), "Older")</f>
        <v>9</v>
      </c>
      <c r="I308" t="str">
        <f>VLOOKUP(Sales[[#This Row],[Sales Person]],People[],2,FALSE)</f>
        <v>Jehu Rudeforth</v>
      </c>
      <c r="J308" t="str">
        <f>VLOOKUP(Sales[[#This Row],[Sales Person]],People[],3,FALSE)</f>
        <v>Sydney</v>
      </c>
    </row>
    <row r="309" spans="1:10" x14ac:dyDescent="0.3">
      <c r="A309" t="s">
        <v>26</v>
      </c>
      <c r="B309" s="1">
        <f t="shared" si="4"/>
        <v>43191</v>
      </c>
      <c r="C309">
        <v>565</v>
      </c>
      <c r="D309">
        <v>2486</v>
      </c>
      <c r="E309">
        <v>17402</v>
      </c>
      <c r="F309">
        <v>354</v>
      </c>
      <c r="G309">
        <v>12684</v>
      </c>
      <c r="H309">
        <f>IFERROR(VLOOKUP(Sales[[#This Row],[Month]],month.mapping[],2,FALSE), "Older")</f>
        <v>9</v>
      </c>
      <c r="I309" t="str">
        <f>VLOOKUP(Sales[[#This Row],[Sales Person]],People[],2,FALSE)</f>
        <v>Mallorie Waber</v>
      </c>
      <c r="J309" t="str">
        <f>VLOOKUP(Sales[[#This Row],[Sales Person]],People[],3,FALSE)</f>
        <v>Seattle</v>
      </c>
    </row>
    <row r="310" spans="1:10" x14ac:dyDescent="0.3">
      <c r="A310" t="s">
        <v>12</v>
      </c>
      <c r="B310" s="1">
        <f t="shared" si="4"/>
        <v>43191</v>
      </c>
      <c r="C310">
        <v>473</v>
      </c>
      <c r="D310">
        <v>3844</v>
      </c>
      <c r="E310">
        <v>15376</v>
      </c>
      <c r="F310">
        <v>223</v>
      </c>
      <c r="G310">
        <v>18998</v>
      </c>
      <c r="H310">
        <f>IFERROR(VLOOKUP(Sales[[#This Row],[Month]],month.mapping[],2,FALSE), "Older")</f>
        <v>9</v>
      </c>
      <c r="I310" t="str">
        <f>VLOOKUP(Sales[[#This Row],[Sales Person]],People[],2,FALSE)</f>
        <v>Van Tuxwell</v>
      </c>
      <c r="J310" t="str">
        <f>VLOOKUP(Sales[[#This Row],[Sales Person]],People[],3,FALSE)</f>
        <v>Seattle</v>
      </c>
    </row>
    <row r="311" spans="1:10" x14ac:dyDescent="0.3">
      <c r="A311" t="s">
        <v>23</v>
      </c>
      <c r="B311" s="1">
        <f t="shared" si="4"/>
        <v>43191</v>
      </c>
      <c r="C311">
        <v>396</v>
      </c>
      <c r="D311">
        <v>3170</v>
      </c>
      <c r="E311">
        <v>38040</v>
      </c>
      <c r="F311">
        <v>460</v>
      </c>
      <c r="G311">
        <v>12197</v>
      </c>
      <c r="H311">
        <f>IFERROR(VLOOKUP(Sales[[#This Row],[Month]],month.mapping[],2,FALSE), "Older")</f>
        <v>9</v>
      </c>
      <c r="I311" t="str">
        <f>VLOOKUP(Sales[[#This Row],[Sales Person]],People[],2,FALSE)</f>
        <v>Van Tuxwell</v>
      </c>
      <c r="J311" t="str">
        <f>VLOOKUP(Sales[[#This Row],[Sales Person]],People[],3,FALSE)</f>
        <v>Seattle</v>
      </c>
    </row>
    <row r="312" spans="1:10" x14ac:dyDescent="0.3">
      <c r="A312" t="s">
        <v>37</v>
      </c>
      <c r="B312" s="1">
        <f t="shared" si="4"/>
        <v>43191</v>
      </c>
      <c r="C312">
        <v>679</v>
      </c>
      <c r="D312">
        <v>1555</v>
      </c>
      <c r="E312">
        <v>10885</v>
      </c>
      <c r="F312">
        <v>300</v>
      </c>
      <c r="G312">
        <v>9290</v>
      </c>
      <c r="H312">
        <f>IFERROR(VLOOKUP(Sales[[#This Row],[Month]],month.mapping[],2,FALSE), "Older")</f>
        <v>9</v>
      </c>
      <c r="I312" t="str">
        <f>VLOOKUP(Sales[[#This Row],[Sales Person]],People[],2,FALSE)</f>
        <v>Jehu Rudeforth</v>
      </c>
      <c r="J312" t="str">
        <f>VLOOKUP(Sales[[#This Row],[Sales Person]],People[],3,FALSE)</f>
        <v>Seattle</v>
      </c>
    </row>
    <row r="313" spans="1:10" x14ac:dyDescent="0.3">
      <c r="A313" t="s">
        <v>39</v>
      </c>
      <c r="B313" s="1">
        <f t="shared" si="4"/>
        <v>43191</v>
      </c>
      <c r="C313">
        <v>568</v>
      </c>
      <c r="D313">
        <v>1292</v>
      </c>
      <c r="E313">
        <v>18088</v>
      </c>
      <c r="F313">
        <v>200</v>
      </c>
      <c r="G313">
        <v>6754</v>
      </c>
      <c r="H313">
        <f>IFERROR(VLOOKUP(Sales[[#This Row],[Month]],month.mapping[],2,FALSE), "Older")</f>
        <v>9</v>
      </c>
      <c r="I313" t="str">
        <f>VLOOKUP(Sales[[#This Row],[Sales Person]],People[],2,FALSE)</f>
        <v>Van Tuxwell</v>
      </c>
      <c r="J313" t="str">
        <f>VLOOKUP(Sales[[#This Row],[Sales Person]],People[],3,FALSE)</f>
        <v>Sydney</v>
      </c>
    </row>
    <row r="314" spans="1:10" x14ac:dyDescent="0.3">
      <c r="A314" t="s">
        <v>40</v>
      </c>
      <c r="B314" s="1">
        <f t="shared" si="4"/>
        <v>43191</v>
      </c>
      <c r="C314">
        <v>600</v>
      </c>
      <c r="D314">
        <v>3739</v>
      </c>
      <c r="E314">
        <v>44868</v>
      </c>
      <c r="F314">
        <v>245</v>
      </c>
      <c r="G314">
        <v>23856</v>
      </c>
      <c r="H314">
        <f>IFERROR(VLOOKUP(Sales[[#This Row],[Month]],month.mapping[],2,FALSE), "Older")</f>
        <v>9</v>
      </c>
      <c r="I314" t="str">
        <f>VLOOKUP(Sales[[#This Row],[Sales Person]],People[],2,FALSE)</f>
        <v>Mallorie Waber</v>
      </c>
      <c r="J314" t="str">
        <f>VLOOKUP(Sales[[#This Row],[Sales Person]],People[],3,FALSE)</f>
        <v>Sydney</v>
      </c>
    </row>
    <row r="315" spans="1:10" x14ac:dyDescent="0.3">
      <c r="A315" t="s">
        <v>33</v>
      </c>
      <c r="B315" s="1">
        <f t="shared" si="4"/>
        <v>43191</v>
      </c>
      <c r="C315">
        <v>443</v>
      </c>
      <c r="D315">
        <v>1392</v>
      </c>
      <c r="E315">
        <v>12528</v>
      </c>
      <c r="F315">
        <v>378</v>
      </c>
      <c r="G315">
        <v>7766</v>
      </c>
      <c r="H315">
        <f>IFERROR(VLOOKUP(Sales[[#This Row],[Month]],month.mapping[],2,FALSE), "Older")</f>
        <v>9</v>
      </c>
      <c r="I315" t="str">
        <f>VLOOKUP(Sales[[#This Row],[Sales Person]],People[],2,FALSE)</f>
        <v>Jehu Rudeforth</v>
      </c>
      <c r="J315" t="str">
        <f>VLOOKUP(Sales[[#This Row],[Sales Person]],People[],3,FALSE)</f>
        <v>Seattle</v>
      </c>
    </row>
    <row r="316" spans="1:10" x14ac:dyDescent="0.3">
      <c r="A316" t="s">
        <v>45</v>
      </c>
      <c r="B316" s="1">
        <f t="shared" si="4"/>
        <v>43191</v>
      </c>
      <c r="C316">
        <v>247</v>
      </c>
      <c r="D316">
        <v>2322</v>
      </c>
      <c r="E316">
        <v>11610</v>
      </c>
      <c r="F316">
        <v>144</v>
      </c>
      <c r="G316">
        <v>8012</v>
      </c>
      <c r="H316">
        <f>IFERROR(VLOOKUP(Sales[[#This Row],[Month]],month.mapping[],2,FALSE), "Older")</f>
        <v>9</v>
      </c>
      <c r="I316" t="str">
        <f>VLOOKUP(Sales[[#This Row],[Sales Person]],People[],2,FALSE)</f>
        <v>Jehu Rudeforth</v>
      </c>
      <c r="J316" t="str">
        <f>VLOOKUP(Sales[[#This Row],[Sales Person]],People[],3,FALSE)</f>
        <v>Sydney</v>
      </c>
    </row>
    <row r="317" spans="1:10" x14ac:dyDescent="0.3">
      <c r="A317" t="s">
        <v>47</v>
      </c>
      <c r="B317" s="1">
        <f t="shared" si="4"/>
        <v>43191</v>
      </c>
      <c r="C317">
        <v>476</v>
      </c>
      <c r="D317">
        <v>2826</v>
      </c>
      <c r="E317">
        <v>48042</v>
      </c>
      <c r="F317">
        <v>370</v>
      </c>
      <c r="G317">
        <v>12939</v>
      </c>
      <c r="H317">
        <f>IFERROR(VLOOKUP(Sales[[#This Row],[Month]],month.mapping[],2,FALSE), "Older")</f>
        <v>9</v>
      </c>
      <c r="I317" t="str">
        <f>VLOOKUP(Sales[[#This Row],[Sales Person]],People[],2,FALSE)</f>
        <v>Van Tuxwell</v>
      </c>
      <c r="J317" t="str">
        <f>VLOOKUP(Sales[[#This Row],[Sales Person]],People[],3,FALSE)</f>
        <v>Sydney</v>
      </c>
    </row>
    <row r="318" spans="1:10" x14ac:dyDescent="0.3">
      <c r="A318" t="s">
        <v>50</v>
      </c>
      <c r="B318" s="1">
        <f t="shared" si="4"/>
        <v>43191</v>
      </c>
      <c r="C318">
        <v>440</v>
      </c>
      <c r="D318">
        <v>971</v>
      </c>
      <c r="E318">
        <v>12623</v>
      </c>
      <c r="F318">
        <v>311</v>
      </c>
      <c r="G318">
        <v>4228</v>
      </c>
      <c r="H318">
        <f>IFERROR(VLOOKUP(Sales[[#This Row],[Month]],month.mapping[],2,FALSE), "Older")</f>
        <v>9</v>
      </c>
      <c r="I318" t="str">
        <f>VLOOKUP(Sales[[#This Row],[Sales Person]],People[],2,FALSE)</f>
        <v>Jehu Rudeforth</v>
      </c>
      <c r="J318" t="str">
        <f>VLOOKUP(Sales[[#This Row],[Sales Person]],People[],3,FALSE)</f>
        <v>Sydney</v>
      </c>
    </row>
    <row r="319" spans="1:10" x14ac:dyDescent="0.3">
      <c r="A319" t="s">
        <v>48</v>
      </c>
      <c r="B319" s="1">
        <f t="shared" si="4"/>
        <v>43191</v>
      </c>
      <c r="C319">
        <v>441</v>
      </c>
      <c r="D319">
        <v>870</v>
      </c>
      <c r="E319">
        <v>6090</v>
      </c>
      <c r="F319">
        <v>320</v>
      </c>
      <c r="G319">
        <v>3605</v>
      </c>
      <c r="H319">
        <f>IFERROR(VLOOKUP(Sales[[#This Row],[Month]],month.mapping[],2,FALSE), "Older")</f>
        <v>9</v>
      </c>
      <c r="I319" t="str">
        <f>VLOOKUP(Sales[[#This Row],[Sales Person]],People[],2,FALSE)</f>
        <v>Jehu Rudeforth</v>
      </c>
      <c r="J319" t="str">
        <f>VLOOKUP(Sales[[#This Row],[Sales Person]],People[],3,FALSE)</f>
        <v>Sydney</v>
      </c>
    </row>
    <row r="320" spans="1:10" x14ac:dyDescent="0.3">
      <c r="A320" t="s">
        <v>19</v>
      </c>
      <c r="B320" s="1">
        <f t="shared" si="4"/>
        <v>43191</v>
      </c>
      <c r="C320">
        <v>586</v>
      </c>
      <c r="D320">
        <v>2177</v>
      </c>
      <c r="E320">
        <v>23947</v>
      </c>
      <c r="F320">
        <v>257</v>
      </c>
      <c r="G320">
        <v>12924</v>
      </c>
      <c r="H320">
        <f>IFERROR(VLOOKUP(Sales[[#This Row],[Month]],month.mapping[],2,FALSE), "Older")</f>
        <v>9</v>
      </c>
      <c r="I320" t="str">
        <f>VLOOKUP(Sales[[#This Row],[Sales Person]],People[],2,FALSE)</f>
        <v>Jehu Rudeforth</v>
      </c>
      <c r="J320" t="str">
        <f>VLOOKUP(Sales[[#This Row],[Sales Person]],People[],3,FALSE)</f>
        <v>Seattle</v>
      </c>
    </row>
    <row r="321" spans="1:10" x14ac:dyDescent="0.3">
      <c r="A321" t="s">
        <v>52</v>
      </c>
      <c r="B321" s="1">
        <f t="shared" si="4"/>
        <v>43191</v>
      </c>
      <c r="C321">
        <v>471</v>
      </c>
      <c r="D321">
        <v>1527</v>
      </c>
      <c r="E321">
        <v>18324</v>
      </c>
      <c r="F321">
        <v>276</v>
      </c>
      <c r="G321">
        <v>7799</v>
      </c>
      <c r="H321">
        <f>IFERROR(VLOOKUP(Sales[[#This Row],[Month]],month.mapping[],2,FALSE), "Older")</f>
        <v>9</v>
      </c>
      <c r="I321" t="str">
        <f>VLOOKUP(Sales[[#This Row],[Sales Person]],People[],2,FALSE)</f>
        <v>Van Tuxwell</v>
      </c>
      <c r="J321" t="str">
        <f>VLOOKUP(Sales[[#This Row],[Sales Person]],People[],3,FALSE)</f>
        <v>Sydney</v>
      </c>
    </row>
    <row r="322" spans="1:10" x14ac:dyDescent="0.3">
      <c r="A322" t="s">
        <v>11</v>
      </c>
      <c r="B322" s="1">
        <f t="shared" si="4"/>
        <v>43221</v>
      </c>
      <c r="C322">
        <v>310</v>
      </c>
      <c r="D322">
        <v>2333</v>
      </c>
      <c r="E322">
        <v>32662</v>
      </c>
      <c r="F322">
        <v>236</v>
      </c>
      <c r="G322">
        <v>8253</v>
      </c>
      <c r="H322">
        <f>IFERROR(VLOOKUP(Sales[[#This Row],[Month]],month.mapping[],2,FALSE), "Older")</f>
        <v>10</v>
      </c>
      <c r="I322" t="str">
        <f>VLOOKUP(Sales[[#This Row],[Sales Person]],People[],2,FALSE)</f>
        <v>Van Tuxwell</v>
      </c>
      <c r="J322" t="str">
        <f>VLOOKUP(Sales[[#This Row],[Sales Person]],People[],3,FALSE)</f>
        <v>Seattle</v>
      </c>
    </row>
    <row r="323" spans="1:10" x14ac:dyDescent="0.3">
      <c r="A323" t="s">
        <v>16</v>
      </c>
      <c r="B323" s="1">
        <f t="shared" si="4"/>
        <v>43221</v>
      </c>
      <c r="C323">
        <v>551</v>
      </c>
      <c r="D323">
        <v>2256</v>
      </c>
      <c r="E323">
        <v>22560</v>
      </c>
      <c r="F323">
        <v>359</v>
      </c>
      <c r="G323">
        <v>10115</v>
      </c>
      <c r="H323">
        <f>IFERROR(VLOOKUP(Sales[[#This Row],[Month]],month.mapping[],2,FALSE), "Older")</f>
        <v>10</v>
      </c>
      <c r="I323" t="str">
        <f>VLOOKUP(Sales[[#This Row],[Sales Person]],People[],2,FALSE)</f>
        <v>Van Tuxwell</v>
      </c>
      <c r="J323" t="str">
        <f>VLOOKUP(Sales[[#This Row],[Sales Person]],People[],3,FALSE)</f>
        <v>Seattle</v>
      </c>
    </row>
    <row r="324" spans="1:10" x14ac:dyDescent="0.3">
      <c r="A324" t="s">
        <v>18</v>
      </c>
      <c r="B324" s="1">
        <f t="shared" si="4"/>
        <v>43221</v>
      </c>
      <c r="C324">
        <v>420</v>
      </c>
      <c r="D324">
        <v>2175</v>
      </c>
      <c r="E324">
        <v>15225</v>
      </c>
      <c r="F324">
        <v>489</v>
      </c>
      <c r="G324">
        <v>9599</v>
      </c>
      <c r="H324">
        <f>IFERROR(VLOOKUP(Sales[[#This Row],[Month]],month.mapping[],2,FALSE), "Older")</f>
        <v>10</v>
      </c>
      <c r="I324" t="str">
        <f>VLOOKUP(Sales[[#This Row],[Sales Person]],People[],2,FALSE)</f>
        <v>Mallorie Waber</v>
      </c>
      <c r="J324" t="str">
        <f>VLOOKUP(Sales[[#This Row],[Sales Person]],People[],3,FALSE)</f>
        <v>Seattle</v>
      </c>
    </row>
    <row r="325" spans="1:10" x14ac:dyDescent="0.3">
      <c r="A325" t="s">
        <v>22</v>
      </c>
      <c r="B325" s="1">
        <f t="shared" si="4"/>
        <v>43221</v>
      </c>
      <c r="C325">
        <v>380</v>
      </c>
      <c r="D325">
        <v>2474</v>
      </c>
      <c r="E325">
        <v>22266</v>
      </c>
      <c r="F325">
        <v>361</v>
      </c>
      <c r="G325">
        <v>10461</v>
      </c>
      <c r="H325">
        <f>IFERROR(VLOOKUP(Sales[[#This Row],[Month]],month.mapping[],2,FALSE), "Older")</f>
        <v>10</v>
      </c>
      <c r="I325" t="str">
        <f>VLOOKUP(Sales[[#This Row],[Sales Person]],People[],2,FALSE)</f>
        <v>Jehu Rudeforth</v>
      </c>
      <c r="J325" t="str">
        <f>VLOOKUP(Sales[[#This Row],[Sales Person]],People[],3,FALSE)</f>
        <v>Sydney</v>
      </c>
    </row>
    <row r="326" spans="1:10" x14ac:dyDescent="0.3">
      <c r="A326" t="s">
        <v>25</v>
      </c>
      <c r="B326" s="1">
        <f t="shared" si="4"/>
        <v>43221</v>
      </c>
      <c r="C326">
        <v>561</v>
      </c>
      <c r="D326">
        <v>1893</v>
      </c>
      <c r="E326">
        <v>18930</v>
      </c>
      <c r="F326">
        <v>359</v>
      </c>
      <c r="G326">
        <v>6745</v>
      </c>
      <c r="H326">
        <f>IFERROR(VLOOKUP(Sales[[#This Row],[Month]],month.mapping[],2,FALSE), "Older")</f>
        <v>10</v>
      </c>
      <c r="I326" t="str">
        <f>VLOOKUP(Sales[[#This Row],[Sales Person]],People[],2,FALSE)</f>
        <v>Jehu Rudeforth</v>
      </c>
      <c r="J326" t="str">
        <f>VLOOKUP(Sales[[#This Row],[Sales Person]],People[],3,FALSE)</f>
        <v>Seattle</v>
      </c>
    </row>
    <row r="327" spans="1:10" x14ac:dyDescent="0.3">
      <c r="A327" t="s">
        <v>29</v>
      </c>
      <c r="B327" s="1">
        <f t="shared" si="4"/>
        <v>43221</v>
      </c>
      <c r="C327">
        <v>289</v>
      </c>
      <c r="D327">
        <v>1591</v>
      </c>
      <c r="E327">
        <v>9546</v>
      </c>
      <c r="F327">
        <v>119</v>
      </c>
      <c r="G327">
        <v>9908</v>
      </c>
      <c r="H327">
        <f>IFERROR(VLOOKUP(Sales[[#This Row],[Month]],month.mapping[],2,FALSE), "Older")</f>
        <v>10</v>
      </c>
      <c r="I327" t="str">
        <f>VLOOKUP(Sales[[#This Row],[Sales Person]],People[],2,FALSE)</f>
        <v>Mallorie Waber</v>
      </c>
      <c r="J327" t="str">
        <f>VLOOKUP(Sales[[#This Row],[Sales Person]],People[],3,FALSE)</f>
        <v>Seattle</v>
      </c>
    </row>
    <row r="328" spans="1:10" x14ac:dyDescent="0.3">
      <c r="A328" t="s">
        <v>31</v>
      </c>
      <c r="B328" s="1">
        <f t="shared" si="4"/>
        <v>43221</v>
      </c>
      <c r="C328">
        <v>475</v>
      </c>
      <c r="D328">
        <v>944</v>
      </c>
      <c r="E328">
        <v>3776</v>
      </c>
      <c r="F328">
        <v>281</v>
      </c>
      <c r="G328">
        <v>5442</v>
      </c>
      <c r="H328">
        <f>IFERROR(VLOOKUP(Sales[[#This Row],[Month]],month.mapping[],2,FALSE), "Older")</f>
        <v>10</v>
      </c>
      <c r="I328" t="str">
        <f>VLOOKUP(Sales[[#This Row],[Sales Person]],People[],2,FALSE)</f>
        <v>Jehu Rudeforth</v>
      </c>
      <c r="J328" t="str">
        <f>VLOOKUP(Sales[[#This Row],[Sales Person]],People[],3,FALSE)</f>
        <v>Sydney</v>
      </c>
    </row>
    <row r="329" spans="1:10" x14ac:dyDescent="0.3">
      <c r="A329" t="s">
        <v>26</v>
      </c>
      <c r="B329" s="1">
        <f t="shared" si="4"/>
        <v>43221</v>
      </c>
      <c r="C329">
        <v>333</v>
      </c>
      <c r="D329">
        <v>3672</v>
      </c>
      <c r="E329">
        <v>25704</v>
      </c>
      <c r="F329">
        <v>299</v>
      </c>
      <c r="G329">
        <v>12655</v>
      </c>
      <c r="H329">
        <f>IFERROR(VLOOKUP(Sales[[#This Row],[Month]],month.mapping[],2,FALSE), "Older")</f>
        <v>10</v>
      </c>
      <c r="I329" t="str">
        <f>VLOOKUP(Sales[[#This Row],[Sales Person]],People[],2,FALSE)</f>
        <v>Mallorie Waber</v>
      </c>
      <c r="J329" t="str">
        <f>VLOOKUP(Sales[[#This Row],[Sales Person]],People[],3,FALSE)</f>
        <v>Seattle</v>
      </c>
    </row>
    <row r="330" spans="1:10" x14ac:dyDescent="0.3">
      <c r="A330" t="s">
        <v>12</v>
      </c>
      <c r="B330" s="1">
        <f t="shared" si="4"/>
        <v>43221</v>
      </c>
      <c r="C330">
        <v>456</v>
      </c>
      <c r="D330">
        <v>3129</v>
      </c>
      <c r="E330">
        <v>43806</v>
      </c>
      <c r="F330">
        <v>370</v>
      </c>
      <c r="G330">
        <v>19713</v>
      </c>
      <c r="H330">
        <f>IFERROR(VLOOKUP(Sales[[#This Row],[Month]],month.mapping[],2,FALSE), "Older")</f>
        <v>10</v>
      </c>
      <c r="I330" t="str">
        <f>VLOOKUP(Sales[[#This Row],[Sales Person]],People[],2,FALSE)</f>
        <v>Van Tuxwell</v>
      </c>
      <c r="J330" t="str">
        <f>VLOOKUP(Sales[[#This Row],[Sales Person]],People[],3,FALSE)</f>
        <v>Seattle</v>
      </c>
    </row>
    <row r="331" spans="1:10" x14ac:dyDescent="0.3">
      <c r="A331" t="s">
        <v>23</v>
      </c>
      <c r="B331" s="1">
        <f t="shared" si="4"/>
        <v>43221</v>
      </c>
      <c r="C331">
        <v>614</v>
      </c>
      <c r="D331">
        <v>1997</v>
      </c>
      <c r="E331">
        <v>5991</v>
      </c>
      <c r="F331">
        <v>298</v>
      </c>
      <c r="G331">
        <v>11458</v>
      </c>
      <c r="H331">
        <f>IFERROR(VLOOKUP(Sales[[#This Row],[Month]],month.mapping[],2,FALSE), "Older")</f>
        <v>10</v>
      </c>
      <c r="I331" t="str">
        <f>VLOOKUP(Sales[[#This Row],[Sales Person]],People[],2,FALSE)</f>
        <v>Van Tuxwell</v>
      </c>
      <c r="J331" t="str">
        <f>VLOOKUP(Sales[[#This Row],[Sales Person]],People[],3,FALSE)</f>
        <v>Seattle</v>
      </c>
    </row>
    <row r="332" spans="1:10" x14ac:dyDescent="0.3">
      <c r="A332" t="s">
        <v>37</v>
      </c>
      <c r="B332" s="1">
        <f t="shared" si="4"/>
        <v>43221</v>
      </c>
      <c r="C332">
        <v>616</v>
      </c>
      <c r="D332">
        <v>3018</v>
      </c>
      <c r="E332">
        <v>36216</v>
      </c>
      <c r="F332">
        <v>191</v>
      </c>
      <c r="G332">
        <v>14394</v>
      </c>
      <c r="H332">
        <f>IFERROR(VLOOKUP(Sales[[#This Row],[Month]],month.mapping[],2,FALSE), "Older")</f>
        <v>10</v>
      </c>
      <c r="I332" t="str">
        <f>VLOOKUP(Sales[[#This Row],[Sales Person]],People[],2,FALSE)</f>
        <v>Jehu Rudeforth</v>
      </c>
      <c r="J332" t="str">
        <f>VLOOKUP(Sales[[#This Row],[Sales Person]],People[],3,FALSE)</f>
        <v>Seattle</v>
      </c>
    </row>
    <row r="333" spans="1:10" x14ac:dyDescent="0.3">
      <c r="A333" t="s">
        <v>39</v>
      </c>
      <c r="B333" s="1">
        <f t="shared" si="4"/>
        <v>43221</v>
      </c>
      <c r="C333">
        <v>600</v>
      </c>
      <c r="D333">
        <v>3363</v>
      </c>
      <c r="E333">
        <v>36993</v>
      </c>
      <c r="F333">
        <v>389</v>
      </c>
      <c r="G333">
        <v>14973</v>
      </c>
      <c r="H333">
        <f>IFERROR(VLOOKUP(Sales[[#This Row],[Month]],month.mapping[],2,FALSE), "Older")</f>
        <v>10</v>
      </c>
      <c r="I333" t="str">
        <f>VLOOKUP(Sales[[#This Row],[Sales Person]],People[],2,FALSE)</f>
        <v>Van Tuxwell</v>
      </c>
      <c r="J333" t="str">
        <f>VLOOKUP(Sales[[#This Row],[Sales Person]],People[],3,FALSE)</f>
        <v>Sydney</v>
      </c>
    </row>
    <row r="334" spans="1:10" x14ac:dyDescent="0.3">
      <c r="A334" t="s">
        <v>40</v>
      </c>
      <c r="B334" s="1">
        <f t="shared" si="4"/>
        <v>43221</v>
      </c>
      <c r="C334">
        <v>374</v>
      </c>
      <c r="D334">
        <v>3187</v>
      </c>
      <c r="E334">
        <v>47805</v>
      </c>
      <c r="F334">
        <v>256</v>
      </c>
      <c r="G334">
        <v>20804</v>
      </c>
      <c r="H334">
        <f>IFERROR(VLOOKUP(Sales[[#This Row],[Month]],month.mapping[],2,FALSE), "Older")</f>
        <v>10</v>
      </c>
      <c r="I334" t="str">
        <f>VLOOKUP(Sales[[#This Row],[Sales Person]],People[],2,FALSE)</f>
        <v>Mallorie Waber</v>
      </c>
      <c r="J334" t="str">
        <f>VLOOKUP(Sales[[#This Row],[Sales Person]],People[],3,FALSE)</f>
        <v>Sydney</v>
      </c>
    </row>
    <row r="335" spans="1:10" x14ac:dyDescent="0.3">
      <c r="A335" t="s">
        <v>33</v>
      </c>
      <c r="B335" s="1">
        <f t="shared" si="4"/>
        <v>43221</v>
      </c>
      <c r="C335">
        <v>508</v>
      </c>
      <c r="D335">
        <v>2943</v>
      </c>
      <c r="E335">
        <v>23544</v>
      </c>
      <c r="F335">
        <v>306</v>
      </c>
      <c r="G335">
        <v>22833</v>
      </c>
      <c r="H335">
        <f>IFERROR(VLOOKUP(Sales[[#This Row],[Month]],month.mapping[],2,FALSE), "Older")</f>
        <v>10</v>
      </c>
      <c r="I335" t="str">
        <f>VLOOKUP(Sales[[#This Row],[Sales Person]],People[],2,FALSE)</f>
        <v>Jehu Rudeforth</v>
      </c>
      <c r="J335" t="str">
        <f>VLOOKUP(Sales[[#This Row],[Sales Person]],People[],3,FALSE)</f>
        <v>Seattle</v>
      </c>
    </row>
    <row r="336" spans="1:10" x14ac:dyDescent="0.3">
      <c r="A336" t="s">
        <v>45</v>
      </c>
      <c r="B336" s="1">
        <f t="shared" si="4"/>
        <v>43221</v>
      </c>
      <c r="C336">
        <v>563</v>
      </c>
      <c r="D336">
        <v>3894</v>
      </c>
      <c r="E336">
        <v>50622</v>
      </c>
      <c r="F336">
        <v>250</v>
      </c>
      <c r="G336">
        <v>24027</v>
      </c>
      <c r="H336">
        <f>IFERROR(VLOOKUP(Sales[[#This Row],[Month]],month.mapping[],2,FALSE), "Older")</f>
        <v>10</v>
      </c>
      <c r="I336" t="str">
        <f>VLOOKUP(Sales[[#This Row],[Sales Person]],People[],2,FALSE)</f>
        <v>Jehu Rudeforth</v>
      </c>
      <c r="J336" t="str">
        <f>VLOOKUP(Sales[[#This Row],[Sales Person]],People[],3,FALSE)</f>
        <v>Sydney</v>
      </c>
    </row>
    <row r="337" spans="1:10" x14ac:dyDescent="0.3">
      <c r="A337" t="s">
        <v>47</v>
      </c>
      <c r="B337" s="1">
        <f t="shared" si="4"/>
        <v>43221</v>
      </c>
      <c r="C337">
        <v>383</v>
      </c>
      <c r="D337">
        <v>3071</v>
      </c>
      <c r="E337">
        <v>27639</v>
      </c>
      <c r="F337">
        <v>362</v>
      </c>
      <c r="G337">
        <v>19692</v>
      </c>
      <c r="H337">
        <f>IFERROR(VLOOKUP(Sales[[#This Row],[Month]],month.mapping[],2,FALSE), "Older")</f>
        <v>10</v>
      </c>
      <c r="I337" t="str">
        <f>VLOOKUP(Sales[[#This Row],[Sales Person]],People[],2,FALSE)</f>
        <v>Van Tuxwell</v>
      </c>
      <c r="J337" t="str">
        <f>VLOOKUP(Sales[[#This Row],[Sales Person]],People[],3,FALSE)</f>
        <v>Sydney</v>
      </c>
    </row>
    <row r="338" spans="1:10" x14ac:dyDescent="0.3">
      <c r="A338" t="s">
        <v>50</v>
      </c>
      <c r="B338" s="1">
        <f t="shared" si="4"/>
        <v>43221</v>
      </c>
      <c r="C338">
        <v>606</v>
      </c>
      <c r="D338">
        <v>1805</v>
      </c>
      <c r="E338">
        <v>10830</v>
      </c>
      <c r="F338">
        <v>330</v>
      </c>
      <c r="G338">
        <v>10536</v>
      </c>
      <c r="H338">
        <f>IFERROR(VLOOKUP(Sales[[#This Row],[Month]],month.mapping[],2,FALSE), "Older")</f>
        <v>10</v>
      </c>
      <c r="I338" t="str">
        <f>VLOOKUP(Sales[[#This Row],[Sales Person]],People[],2,FALSE)</f>
        <v>Jehu Rudeforth</v>
      </c>
      <c r="J338" t="str">
        <f>VLOOKUP(Sales[[#This Row],[Sales Person]],People[],3,FALSE)</f>
        <v>Sydney</v>
      </c>
    </row>
    <row r="339" spans="1:10" x14ac:dyDescent="0.3">
      <c r="A339" t="s">
        <v>48</v>
      </c>
      <c r="B339" s="1">
        <f t="shared" si="4"/>
        <v>43221</v>
      </c>
      <c r="C339">
        <v>482</v>
      </c>
      <c r="D339">
        <v>2146</v>
      </c>
      <c r="E339">
        <v>19314</v>
      </c>
      <c r="F339">
        <v>301</v>
      </c>
      <c r="G339">
        <v>10138</v>
      </c>
      <c r="H339">
        <f>IFERROR(VLOOKUP(Sales[[#This Row],[Month]],month.mapping[],2,FALSE), "Older")</f>
        <v>10</v>
      </c>
      <c r="I339" t="str">
        <f>VLOOKUP(Sales[[#This Row],[Sales Person]],People[],2,FALSE)</f>
        <v>Jehu Rudeforth</v>
      </c>
      <c r="J339" t="str">
        <f>VLOOKUP(Sales[[#This Row],[Sales Person]],People[],3,FALSE)</f>
        <v>Sydney</v>
      </c>
    </row>
    <row r="340" spans="1:10" x14ac:dyDescent="0.3">
      <c r="A340" t="s">
        <v>19</v>
      </c>
      <c r="B340" s="1">
        <f t="shared" si="4"/>
        <v>43221</v>
      </c>
      <c r="C340">
        <v>377</v>
      </c>
      <c r="D340">
        <v>727</v>
      </c>
      <c r="E340">
        <v>7997</v>
      </c>
      <c r="F340">
        <v>226</v>
      </c>
      <c r="G340">
        <v>2542</v>
      </c>
      <c r="H340">
        <f>IFERROR(VLOOKUP(Sales[[#This Row],[Month]],month.mapping[],2,FALSE), "Older")</f>
        <v>10</v>
      </c>
      <c r="I340" t="str">
        <f>VLOOKUP(Sales[[#This Row],[Sales Person]],People[],2,FALSE)</f>
        <v>Jehu Rudeforth</v>
      </c>
      <c r="J340" t="str">
        <f>VLOOKUP(Sales[[#This Row],[Sales Person]],People[],3,FALSE)</f>
        <v>Seattle</v>
      </c>
    </row>
    <row r="341" spans="1:10" x14ac:dyDescent="0.3">
      <c r="A341" t="s">
        <v>52</v>
      </c>
      <c r="B341" s="1">
        <f t="shared" si="4"/>
        <v>43221</v>
      </c>
      <c r="C341">
        <v>577</v>
      </c>
      <c r="D341">
        <v>3956</v>
      </c>
      <c r="E341">
        <v>31648</v>
      </c>
      <c r="F341">
        <v>376</v>
      </c>
      <c r="G341">
        <v>19337</v>
      </c>
      <c r="H341">
        <f>IFERROR(VLOOKUP(Sales[[#This Row],[Month]],month.mapping[],2,FALSE), "Older")</f>
        <v>10</v>
      </c>
      <c r="I341" t="str">
        <f>VLOOKUP(Sales[[#This Row],[Sales Person]],People[],2,FALSE)</f>
        <v>Van Tuxwell</v>
      </c>
      <c r="J341" t="str">
        <f>VLOOKUP(Sales[[#This Row],[Sales Person]],People[],3,FALSE)</f>
        <v>Sydney</v>
      </c>
    </row>
    <row r="342" spans="1:10" x14ac:dyDescent="0.3">
      <c r="A342" t="s">
        <v>11</v>
      </c>
      <c r="B342" s="1">
        <f t="shared" si="4"/>
        <v>43252</v>
      </c>
      <c r="C342">
        <v>561</v>
      </c>
      <c r="D342">
        <v>1589</v>
      </c>
      <c r="E342">
        <v>14301</v>
      </c>
      <c r="F342">
        <v>324</v>
      </c>
      <c r="G342">
        <v>5170</v>
      </c>
      <c r="H342">
        <f>IFERROR(VLOOKUP(Sales[[#This Row],[Month]],month.mapping[],2,FALSE), "Older")</f>
        <v>11</v>
      </c>
      <c r="I342" t="str">
        <f>VLOOKUP(Sales[[#This Row],[Sales Person]],People[],2,FALSE)</f>
        <v>Van Tuxwell</v>
      </c>
      <c r="J342" t="str">
        <f>VLOOKUP(Sales[[#This Row],[Sales Person]],People[],3,FALSE)</f>
        <v>Seattle</v>
      </c>
    </row>
    <row r="343" spans="1:10" x14ac:dyDescent="0.3">
      <c r="A343" t="s">
        <v>16</v>
      </c>
      <c r="B343" s="1">
        <f t="shared" ref="B343:B401" si="5">EDATE(B323,1)</f>
        <v>43252</v>
      </c>
      <c r="C343">
        <v>543</v>
      </c>
      <c r="D343">
        <v>2297</v>
      </c>
      <c r="E343">
        <v>16079</v>
      </c>
      <c r="F343">
        <v>220</v>
      </c>
      <c r="G343">
        <v>13583</v>
      </c>
      <c r="H343">
        <f>IFERROR(VLOOKUP(Sales[[#This Row],[Month]],month.mapping[],2,FALSE), "Older")</f>
        <v>11</v>
      </c>
      <c r="I343" t="str">
        <f>VLOOKUP(Sales[[#This Row],[Sales Person]],People[],2,FALSE)</f>
        <v>Van Tuxwell</v>
      </c>
      <c r="J343" t="str">
        <f>VLOOKUP(Sales[[#This Row],[Sales Person]],People[],3,FALSE)</f>
        <v>Seattle</v>
      </c>
    </row>
    <row r="344" spans="1:10" x14ac:dyDescent="0.3">
      <c r="A344" t="s">
        <v>18</v>
      </c>
      <c r="B344" s="1">
        <f t="shared" si="5"/>
        <v>43252</v>
      </c>
      <c r="C344">
        <v>595</v>
      </c>
      <c r="D344">
        <v>1315</v>
      </c>
      <c r="E344">
        <v>18410</v>
      </c>
      <c r="F344">
        <v>103</v>
      </c>
      <c r="G344">
        <v>5474</v>
      </c>
      <c r="H344">
        <f>IFERROR(VLOOKUP(Sales[[#This Row],[Month]],month.mapping[],2,FALSE), "Older")</f>
        <v>11</v>
      </c>
      <c r="I344" t="str">
        <f>VLOOKUP(Sales[[#This Row],[Sales Person]],People[],2,FALSE)</f>
        <v>Mallorie Waber</v>
      </c>
      <c r="J344" t="str">
        <f>VLOOKUP(Sales[[#This Row],[Sales Person]],People[],3,FALSE)</f>
        <v>Seattle</v>
      </c>
    </row>
    <row r="345" spans="1:10" x14ac:dyDescent="0.3">
      <c r="A345" t="s">
        <v>22</v>
      </c>
      <c r="B345" s="1">
        <f t="shared" si="5"/>
        <v>43252</v>
      </c>
      <c r="C345">
        <v>514</v>
      </c>
      <c r="D345">
        <v>987</v>
      </c>
      <c r="E345">
        <v>1974</v>
      </c>
      <c r="F345">
        <v>318</v>
      </c>
      <c r="G345">
        <v>5467</v>
      </c>
      <c r="H345">
        <f>IFERROR(VLOOKUP(Sales[[#This Row],[Month]],month.mapping[],2,FALSE), "Older")</f>
        <v>11</v>
      </c>
      <c r="I345" t="str">
        <f>VLOOKUP(Sales[[#This Row],[Sales Person]],People[],2,FALSE)</f>
        <v>Jehu Rudeforth</v>
      </c>
      <c r="J345" t="str">
        <f>VLOOKUP(Sales[[#This Row],[Sales Person]],People[],3,FALSE)</f>
        <v>Sydney</v>
      </c>
    </row>
    <row r="346" spans="1:10" x14ac:dyDescent="0.3">
      <c r="A346" t="s">
        <v>25</v>
      </c>
      <c r="B346" s="1">
        <f t="shared" si="5"/>
        <v>43252</v>
      </c>
      <c r="C346">
        <v>310</v>
      </c>
      <c r="D346">
        <v>2504</v>
      </c>
      <c r="E346">
        <v>20032</v>
      </c>
      <c r="F346">
        <v>243</v>
      </c>
      <c r="G346">
        <v>12062</v>
      </c>
      <c r="H346">
        <f>IFERROR(VLOOKUP(Sales[[#This Row],[Month]],month.mapping[],2,FALSE), "Older")</f>
        <v>11</v>
      </c>
      <c r="I346" t="str">
        <f>VLOOKUP(Sales[[#This Row],[Sales Person]],People[],2,FALSE)</f>
        <v>Jehu Rudeforth</v>
      </c>
      <c r="J346" t="str">
        <f>VLOOKUP(Sales[[#This Row],[Sales Person]],People[],3,FALSE)</f>
        <v>Seattle</v>
      </c>
    </row>
    <row r="347" spans="1:10" x14ac:dyDescent="0.3">
      <c r="A347" t="s">
        <v>29</v>
      </c>
      <c r="B347" s="1">
        <f t="shared" si="5"/>
        <v>43252</v>
      </c>
      <c r="C347">
        <v>456</v>
      </c>
      <c r="D347">
        <v>2650</v>
      </c>
      <c r="E347">
        <v>26500</v>
      </c>
      <c r="F347">
        <v>242</v>
      </c>
      <c r="G347">
        <v>13437</v>
      </c>
      <c r="H347">
        <f>IFERROR(VLOOKUP(Sales[[#This Row],[Month]],month.mapping[],2,FALSE), "Older")</f>
        <v>11</v>
      </c>
      <c r="I347" t="str">
        <f>VLOOKUP(Sales[[#This Row],[Sales Person]],People[],2,FALSE)</f>
        <v>Mallorie Waber</v>
      </c>
      <c r="J347" t="str">
        <f>VLOOKUP(Sales[[#This Row],[Sales Person]],People[],3,FALSE)</f>
        <v>Seattle</v>
      </c>
    </row>
    <row r="348" spans="1:10" x14ac:dyDescent="0.3">
      <c r="A348" t="s">
        <v>31</v>
      </c>
      <c r="B348" s="1">
        <f t="shared" si="5"/>
        <v>43252</v>
      </c>
      <c r="C348">
        <v>422</v>
      </c>
      <c r="D348">
        <v>3265</v>
      </c>
      <c r="E348">
        <v>35915</v>
      </c>
      <c r="F348">
        <v>288</v>
      </c>
      <c r="G348">
        <v>19583</v>
      </c>
      <c r="H348">
        <f>IFERROR(VLOOKUP(Sales[[#This Row],[Month]],month.mapping[],2,FALSE), "Older")</f>
        <v>11</v>
      </c>
      <c r="I348" t="str">
        <f>VLOOKUP(Sales[[#This Row],[Sales Person]],People[],2,FALSE)</f>
        <v>Jehu Rudeforth</v>
      </c>
      <c r="J348" t="str">
        <f>VLOOKUP(Sales[[#This Row],[Sales Person]],People[],3,FALSE)</f>
        <v>Sydney</v>
      </c>
    </row>
    <row r="349" spans="1:10" x14ac:dyDescent="0.3">
      <c r="A349" t="s">
        <v>26</v>
      </c>
      <c r="B349" s="1">
        <f t="shared" si="5"/>
        <v>43252</v>
      </c>
      <c r="C349">
        <v>412</v>
      </c>
      <c r="D349">
        <v>2659</v>
      </c>
      <c r="E349">
        <v>31908</v>
      </c>
      <c r="F349">
        <v>379</v>
      </c>
      <c r="G349">
        <v>15740</v>
      </c>
      <c r="H349">
        <f>IFERROR(VLOOKUP(Sales[[#This Row],[Month]],month.mapping[],2,FALSE), "Older")</f>
        <v>11</v>
      </c>
      <c r="I349" t="str">
        <f>VLOOKUP(Sales[[#This Row],[Sales Person]],People[],2,FALSE)</f>
        <v>Mallorie Waber</v>
      </c>
      <c r="J349" t="str">
        <f>VLOOKUP(Sales[[#This Row],[Sales Person]],People[],3,FALSE)</f>
        <v>Seattle</v>
      </c>
    </row>
    <row r="350" spans="1:10" x14ac:dyDescent="0.3">
      <c r="A350" t="s">
        <v>12</v>
      </c>
      <c r="B350" s="1">
        <f t="shared" si="5"/>
        <v>43252</v>
      </c>
      <c r="C350">
        <v>428</v>
      </c>
      <c r="D350">
        <v>2406</v>
      </c>
      <c r="E350">
        <v>19248</v>
      </c>
      <c r="F350">
        <v>240</v>
      </c>
      <c r="G350">
        <v>13380</v>
      </c>
      <c r="H350">
        <f>IFERROR(VLOOKUP(Sales[[#This Row],[Month]],month.mapping[],2,FALSE), "Older")</f>
        <v>11</v>
      </c>
      <c r="I350" t="str">
        <f>VLOOKUP(Sales[[#This Row],[Sales Person]],People[],2,FALSE)</f>
        <v>Van Tuxwell</v>
      </c>
      <c r="J350" t="str">
        <f>VLOOKUP(Sales[[#This Row],[Sales Person]],People[],3,FALSE)</f>
        <v>Seattle</v>
      </c>
    </row>
    <row r="351" spans="1:10" x14ac:dyDescent="0.3">
      <c r="A351" t="s">
        <v>23</v>
      </c>
      <c r="B351" s="1">
        <f t="shared" si="5"/>
        <v>43252</v>
      </c>
      <c r="C351">
        <v>642</v>
      </c>
      <c r="D351">
        <v>2413</v>
      </c>
      <c r="E351">
        <v>24130</v>
      </c>
      <c r="F351">
        <v>412</v>
      </c>
      <c r="G351">
        <v>8697</v>
      </c>
      <c r="H351">
        <f>IFERROR(VLOOKUP(Sales[[#This Row],[Month]],month.mapping[],2,FALSE), "Older")</f>
        <v>11</v>
      </c>
      <c r="I351" t="str">
        <f>VLOOKUP(Sales[[#This Row],[Sales Person]],People[],2,FALSE)</f>
        <v>Van Tuxwell</v>
      </c>
      <c r="J351" t="str">
        <f>VLOOKUP(Sales[[#This Row],[Sales Person]],People[],3,FALSE)</f>
        <v>Seattle</v>
      </c>
    </row>
    <row r="352" spans="1:10" x14ac:dyDescent="0.3">
      <c r="A352" t="s">
        <v>37</v>
      </c>
      <c r="B352" s="1">
        <f t="shared" si="5"/>
        <v>43252</v>
      </c>
      <c r="C352">
        <v>623</v>
      </c>
      <c r="D352">
        <v>1159</v>
      </c>
      <c r="E352">
        <v>10431</v>
      </c>
      <c r="F352">
        <v>368</v>
      </c>
      <c r="G352">
        <v>4346</v>
      </c>
      <c r="H352">
        <f>IFERROR(VLOOKUP(Sales[[#This Row],[Month]],month.mapping[],2,FALSE), "Older")</f>
        <v>11</v>
      </c>
      <c r="I352" t="str">
        <f>VLOOKUP(Sales[[#This Row],[Sales Person]],People[],2,FALSE)</f>
        <v>Jehu Rudeforth</v>
      </c>
      <c r="J352" t="str">
        <f>VLOOKUP(Sales[[#This Row],[Sales Person]],People[],3,FALSE)</f>
        <v>Seattle</v>
      </c>
    </row>
    <row r="353" spans="1:10" x14ac:dyDescent="0.3">
      <c r="A353" t="s">
        <v>39</v>
      </c>
      <c r="B353" s="1">
        <f t="shared" si="5"/>
        <v>43252</v>
      </c>
      <c r="C353">
        <v>592</v>
      </c>
      <c r="D353">
        <v>2601</v>
      </c>
      <c r="E353">
        <v>31212</v>
      </c>
      <c r="F353">
        <v>264</v>
      </c>
      <c r="G353">
        <v>18037</v>
      </c>
      <c r="H353">
        <f>IFERROR(VLOOKUP(Sales[[#This Row],[Month]],month.mapping[],2,FALSE), "Older")</f>
        <v>11</v>
      </c>
      <c r="I353" t="str">
        <f>VLOOKUP(Sales[[#This Row],[Sales Person]],People[],2,FALSE)</f>
        <v>Van Tuxwell</v>
      </c>
      <c r="J353" t="str">
        <f>VLOOKUP(Sales[[#This Row],[Sales Person]],People[],3,FALSE)</f>
        <v>Sydney</v>
      </c>
    </row>
    <row r="354" spans="1:10" x14ac:dyDescent="0.3">
      <c r="A354" t="s">
        <v>40</v>
      </c>
      <c r="B354" s="1">
        <f t="shared" si="5"/>
        <v>43252</v>
      </c>
      <c r="C354">
        <v>702</v>
      </c>
      <c r="D354">
        <v>451</v>
      </c>
      <c r="E354">
        <v>3157</v>
      </c>
      <c r="F354">
        <v>240</v>
      </c>
      <c r="G354">
        <v>2442</v>
      </c>
      <c r="H354">
        <f>IFERROR(VLOOKUP(Sales[[#This Row],[Month]],month.mapping[],2,FALSE), "Older")</f>
        <v>11</v>
      </c>
      <c r="I354" t="str">
        <f>VLOOKUP(Sales[[#This Row],[Sales Person]],People[],2,FALSE)</f>
        <v>Mallorie Waber</v>
      </c>
      <c r="J354" t="str">
        <f>VLOOKUP(Sales[[#This Row],[Sales Person]],People[],3,FALSE)</f>
        <v>Sydney</v>
      </c>
    </row>
    <row r="355" spans="1:10" x14ac:dyDescent="0.3">
      <c r="A355" t="s">
        <v>33</v>
      </c>
      <c r="B355" s="1">
        <f t="shared" si="5"/>
        <v>43252</v>
      </c>
      <c r="C355">
        <v>418</v>
      </c>
      <c r="D355">
        <v>3113</v>
      </c>
      <c r="E355">
        <v>43582</v>
      </c>
      <c r="F355">
        <v>273</v>
      </c>
      <c r="G355">
        <v>9461</v>
      </c>
      <c r="H355">
        <f>IFERROR(VLOOKUP(Sales[[#This Row],[Month]],month.mapping[],2,FALSE), "Older")</f>
        <v>11</v>
      </c>
      <c r="I355" t="str">
        <f>VLOOKUP(Sales[[#This Row],[Sales Person]],People[],2,FALSE)</f>
        <v>Jehu Rudeforth</v>
      </c>
      <c r="J355" t="str">
        <f>VLOOKUP(Sales[[#This Row],[Sales Person]],People[],3,FALSE)</f>
        <v>Seattle</v>
      </c>
    </row>
    <row r="356" spans="1:10" x14ac:dyDescent="0.3">
      <c r="A356" t="s">
        <v>45</v>
      </c>
      <c r="B356" s="1">
        <f t="shared" si="5"/>
        <v>43252</v>
      </c>
      <c r="C356">
        <v>563</v>
      </c>
      <c r="D356">
        <v>2253</v>
      </c>
      <c r="E356">
        <v>9012</v>
      </c>
      <c r="F356">
        <v>381</v>
      </c>
      <c r="G356">
        <v>12779</v>
      </c>
      <c r="H356">
        <f>IFERROR(VLOOKUP(Sales[[#This Row],[Month]],month.mapping[],2,FALSE), "Older")</f>
        <v>11</v>
      </c>
      <c r="I356" t="str">
        <f>VLOOKUP(Sales[[#This Row],[Sales Person]],People[],2,FALSE)</f>
        <v>Jehu Rudeforth</v>
      </c>
      <c r="J356" t="str">
        <f>VLOOKUP(Sales[[#This Row],[Sales Person]],People[],3,FALSE)</f>
        <v>Sydney</v>
      </c>
    </row>
    <row r="357" spans="1:10" x14ac:dyDescent="0.3">
      <c r="A357" t="s">
        <v>47</v>
      </c>
      <c r="B357" s="1">
        <f t="shared" si="5"/>
        <v>43252</v>
      </c>
      <c r="C357">
        <v>513</v>
      </c>
      <c r="D357">
        <v>728</v>
      </c>
      <c r="E357">
        <v>3640</v>
      </c>
      <c r="F357">
        <v>312</v>
      </c>
      <c r="G357">
        <v>3059</v>
      </c>
      <c r="H357">
        <f>IFERROR(VLOOKUP(Sales[[#This Row],[Month]],month.mapping[],2,FALSE), "Older")</f>
        <v>11</v>
      </c>
      <c r="I357" t="str">
        <f>VLOOKUP(Sales[[#This Row],[Sales Person]],People[],2,FALSE)</f>
        <v>Van Tuxwell</v>
      </c>
      <c r="J357" t="str">
        <f>VLOOKUP(Sales[[#This Row],[Sales Person]],People[],3,FALSE)</f>
        <v>Sydney</v>
      </c>
    </row>
    <row r="358" spans="1:10" x14ac:dyDescent="0.3">
      <c r="A358" t="s">
        <v>50</v>
      </c>
      <c r="B358" s="1">
        <f t="shared" si="5"/>
        <v>43252</v>
      </c>
      <c r="C358">
        <v>616</v>
      </c>
      <c r="D358">
        <v>3369</v>
      </c>
      <c r="E358">
        <v>30321</v>
      </c>
      <c r="F358">
        <v>310</v>
      </c>
      <c r="G358">
        <v>16169</v>
      </c>
      <c r="H358">
        <f>IFERROR(VLOOKUP(Sales[[#This Row],[Month]],month.mapping[],2,FALSE), "Older")</f>
        <v>11</v>
      </c>
      <c r="I358" t="str">
        <f>VLOOKUP(Sales[[#This Row],[Sales Person]],People[],2,FALSE)</f>
        <v>Jehu Rudeforth</v>
      </c>
      <c r="J358" t="str">
        <f>VLOOKUP(Sales[[#This Row],[Sales Person]],People[],3,FALSE)</f>
        <v>Sydney</v>
      </c>
    </row>
    <row r="359" spans="1:10" x14ac:dyDescent="0.3">
      <c r="A359" t="s">
        <v>48</v>
      </c>
      <c r="B359" s="1">
        <f t="shared" si="5"/>
        <v>43252</v>
      </c>
      <c r="C359">
        <v>484</v>
      </c>
      <c r="D359">
        <v>1171</v>
      </c>
      <c r="E359">
        <v>10539</v>
      </c>
      <c r="F359">
        <v>219</v>
      </c>
      <c r="G359">
        <v>6899</v>
      </c>
      <c r="H359">
        <f>IFERROR(VLOOKUP(Sales[[#This Row],[Month]],month.mapping[],2,FALSE), "Older")</f>
        <v>11</v>
      </c>
      <c r="I359" t="str">
        <f>VLOOKUP(Sales[[#This Row],[Sales Person]],People[],2,FALSE)</f>
        <v>Jehu Rudeforth</v>
      </c>
      <c r="J359" t="str">
        <f>VLOOKUP(Sales[[#This Row],[Sales Person]],People[],3,FALSE)</f>
        <v>Sydney</v>
      </c>
    </row>
    <row r="360" spans="1:10" x14ac:dyDescent="0.3">
      <c r="A360" t="s">
        <v>19</v>
      </c>
      <c r="B360" s="1">
        <f t="shared" si="5"/>
        <v>43252</v>
      </c>
      <c r="C360">
        <v>431</v>
      </c>
      <c r="D360">
        <v>4491</v>
      </c>
      <c r="E360">
        <v>40419</v>
      </c>
      <c r="F360">
        <v>235</v>
      </c>
      <c r="G360">
        <v>14375</v>
      </c>
      <c r="H360">
        <f>IFERROR(VLOOKUP(Sales[[#This Row],[Month]],month.mapping[],2,FALSE), "Older")</f>
        <v>11</v>
      </c>
      <c r="I360" t="str">
        <f>VLOOKUP(Sales[[#This Row],[Sales Person]],People[],2,FALSE)</f>
        <v>Jehu Rudeforth</v>
      </c>
      <c r="J360" t="str">
        <f>VLOOKUP(Sales[[#This Row],[Sales Person]],People[],3,FALSE)</f>
        <v>Seattle</v>
      </c>
    </row>
    <row r="361" spans="1:10" x14ac:dyDescent="0.3">
      <c r="A361" t="s">
        <v>52</v>
      </c>
      <c r="B361" s="1">
        <f t="shared" si="5"/>
        <v>43252</v>
      </c>
      <c r="C361">
        <v>446</v>
      </c>
      <c r="D361">
        <v>983</v>
      </c>
      <c r="E361">
        <v>5898</v>
      </c>
      <c r="F361">
        <v>374</v>
      </c>
      <c r="G361">
        <v>6356</v>
      </c>
      <c r="H361">
        <f>IFERROR(VLOOKUP(Sales[[#This Row],[Month]],month.mapping[],2,FALSE), "Older")</f>
        <v>11</v>
      </c>
      <c r="I361" t="str">
        <f>VLOOKUP(Sales[[#This Row],[Sales Person]],People[],2,FALSE)</f>
        <v>Van Tuxwell</v>
      </c>
      <c r="J361" t="str">
        <f>VLOOKUP(Sales[[#This Row],[Sales Person]],People[],3,FALSE)</f>
        <v>Sydney</v>
      </c>
    </row>
    <row r="362" spans="1:10" x14ac:dyDescent="0.3">
      <c r="A362" t="s">
        <v>11</v>
      </c>
      <c r="B362" s="1">
        <f t="shared" si="5"/>
        <v>43282</v>
      </c>
      <c r="C362">
        <v>379</v>
      </c>
      <c r="D362">
        <v>2836</v>
      </c>
      <c r="E362">
        <v>34032</v>
      </c>
      <c r="F362">
        <v>294</v>
      </c>
      <c r="G362">
        <v>15569</v>
      </c>
      <c r="H362">
        <f>IFERROR(VLOOKUP(Sales[[#This Row],[Month]],month.mapping[],2,FALSE), "Older")</f>
        <v>12</v>
      </c>
      <c r="I362" t="str">
        <f>VLOOKUP(Sales[[#This Row],[Sales Person]],People[],2,FALSE)</f>
        <v>Van Tuxwell</v>
      </c>
      <c r="J362" t="str">
        <f>VLOOKUP(Sales[[#This Row],[Sales Person]],People[],3,FALSE)</f>
        <v>Seattle</v>
      </c>
    </row>
    <row r="363" spans="1:10" x14ac:dyDescent="0.3">
      <c r="A363" t="s">
        <v>16</v>
      </c>
      <c r="B363" s="1">
        <f t="shared" si="5"/>
        <v>43282</v>
      </c>
      <c r="C363">
        <v>471</v>
      </c>
      <c r="D363">
        <v>2064</v>
      </c>
      <c r="E363">
        <v>26832</v>
      </c>
      <c r="F363">
        <v>273</v>
      </c>
      <c r="G363">
        <v>11931</v>
      </c>
      <c r="H363">
        <f>IFERROR(VLOOKUP(Sales[[#This Row],[Month]],month.mapping[],2,FALSE), "Older")</f>
        <v>12</v>
      </c>
      <c r="I363" t="str">
        <f>VLOOKUP(Sales[[#This Row],[Sales Person]],People[],2,FALSE)</f>
        <v>Van Tuxwell</v>
      </c>
      <c r="J363" t="str">
        <f>VLOOKUP(Sales[[#This Row],[Sales Person]],People[],3,FALSE)</f>
        <v>Seattle</v>
      </c>
    </row>
    <row r="364" spans="1:10" x14ac:dyDescent="0.3">
      <c r="A364" t="s">
        <v>18</v>
      </c>
      <c r="B364" s="1">
        <f t="shared" si="5"/>
        <v>43282</v>
      </c>
      <c r="C364">
        <v>614</v>
      </c>
      <c r="D364">
        <v>3478</v>
      </c>
      <c r="E364">
        <v>38258</v>
      </c>
      <c r="F364">
        <v>375</v>
      </c>
      <c r="G364">
        <v>21519</v>
      </c>
      <c r="H364">
        <f>IFERROR(VLOOKUP(Sales[[#This Row],[Month]],month.mapping[],2,FALSE), "Older")</f>
        <v>12</v>
      </c>
      <c r="I364" t="str">
        <f>VLOOKUP(Sales[[#This Row],[Sales Person]],People[],2,FALSE)</f>
        <v>Mallorie Waber</v>
      </c>
      <c r="J364" t="str">
        <f>VLOOKUP(Sales[[#This Row],[Sales Person]],People[],3,FALSE)</f>
        <v>Seattle</v>
      </c>
    </row>
    <row r="365" spans="1:10" x14ac:dyDescent="0.3">
      <c r="A365" t="s">
        <v>22</v>
      </c>
      <c r="B365" s="1">
        <f t="shared" si="5"/>
        <v>43282</v>
      </c>
      <c r="C365">
        <v>482</v>
      </c>
      <c r="D365">
        <v>2615</v>
      </c>
      <c r="E365">
        <v>18305</v>
      </c>
      <c r="F365">
        <v>379</v>
      </c>
      <c r="G365">
        <v>14059</v>
      </c>
      <c r="H365">
        <f>IFERROR(VLOOKUP(Sales[[#This Row],[Month]],month.mapping[],2,FALSE), "Older")</f>
        <v>12</v>
      </c>
      <c r="I365" t="str">
        <f>VLOOKUP(Sales[[#This Row],[Sales Person]],People[],2,FALSE)</f>
        <v>Jehu Rudeforth</v>
      </c>
      <c r="J365" t="str">
        <f>VLOOKUP(Sales[[#This Row],[Sales Person]],People[],3,FALSE)</f>
        <v>Sydney</v>
      </c>
    </row>
    <row r="366" spans="1:10" x14ac:dyDescent="0.3">
      <c r="A366" t="s">
        <v>25</v>
      </c>
      <c r="B366" s="1">
        <f t="shared" si="5"/>
        <v>43282</v>
      </c>
      <c r="C366">
        <v>406</v>
      </c>
      <c r="D366">
        <v>3058</v>
      </c>
      <c r="E366">
        <v>33638</v>
      </c>
      <c r="F366">
        <v>253</v>
      </c>
      <c r="G366">
        <v>11088</v>
      </c>
      <c r="H366">
        <f>IFERROR(VLOOKUP(Sales[[#This Row],[Month]],month.mapping[],2,FALSE), "Older")</f>
        <v>12</v>
      </c>
      <c r="I366" t="str">
        <f>VLOOKUP(Sales[[#This Row],[Sales Person]],People[],2,FALSE)</f>
        <v>Jehu Rudeforth</v>
      </c>
      <c r="J366" t="str">
        <f>VLOOKUP(Sales[[#This Row],[Sales Person]],People[],3,FALSE)</f>
        <v>Seattle</v>
      </c>
    </row>
    <row r="367" spans="1:10" x14ac:dyDescent="0.3">
      <c r="A367" t="s">
        <v>29</v>
      </c>
      <c r="B367" s="1">
        <f t="shared" si="5"/>
        <v>43282</v>
      </c>
      <c r="C367">
        <v>801</v>
      </c>
      <c r="D367">
        <v>1651</v>
      </c>
      <c r="E367">
        <v>23114</v>
      </c>
      <c r="F367">
        <v>313</v>
      </c>
      <c r="G367">
        <v>4971</v>
      </c>
      <c r="H367">
        <f>IFERROR(VLOOKUP(Sales[[#This Row],[Month]],month.mapping[],2,FALSE), "Older")</f>
        <v>12</v>
      </c>
      <c r="I367" t="str">
        <f>VLOOKUP(Sales[[#This Row],[Sales Person]],People[],2,FALSE)</f>
        <v>Mallorie Waber</v>
      </c>
      <c r="J367" t="str">
        <f>VLOOKUP(Sales[[#This Row],[Sales Person]],People[],3,FALSE)</f>
        <v>Seattle</v>
      </c>
    </row>
    <row r="368" spans="1:10" x14ac:dyDescent="0.3">
      <c r="A368" t="s">
        <v>31</v>
      </c>
      <c r="B368" s="1">
        <f t="shared" si="5"/>
        <v>43282</v>
      </c>
      <c r="C368">
        <v>541</v>
      </c>
      <c r="D368">
        <v>1376</v>
      </c>
      <c r="E368">
        <v>17888</v>
      </c>
      <c r="F368">
        <v>386</v>
      </c>
      <c r="G368">
        <v>5608</v>
      </c>
      <c r="H368">
        <f>IFERROR(VLOOKUP(Sales[[#This Row],[Month]],month.mapping[],2,FALSE), "Older")</f>
        <v>12</v>
      </c>
      <c r="I368" t="str">
        <f>VLOOKUP(Sales[[#This Row],[Sales Person]],People[],2,FALSE)</f>
        <v>Jehu Rudeforth</v>
      </c>
      <c r="J368" t="str">
        <f>VLOOKUP(Sales[[#This Row],[Sales Person]],People[],3,FALSE)</f>
        <v>Sydney</v>
      </c>
    </row>
    <row r="369" spans="1:10" x14ac:dyDescent="0.3">
      <c r="A369" t="s">
        <v>26</v>
      </c>
      <c r="B369" s="1">
        <f t="shared" si="5"/>
        <v>43282</v>
      </c>
      <c r="C369">
        <v>386</v>
      </c>
      <c r="D369">
        <v>3432</v>
      </c>
      <c r="E369">
        <v>37752</v>
      </c>
      <c r="F369">
        <v>352</v>
      </c>
      <c r="G369">
        <v>8146</v>
      </c>
      <c r="H369">
        <f>IFERROR(VLOOKUP(Sales[[#This Row],[Month]],month.mapping[],2,FALSE), "Older")</f>
        <v>12</v>
      </c>
      <c r="I369" t="str">
        <f>VLOOKUP(Sales[[#This Row],[Sales Person]],People[],2,FALSE)</f>
        <v>Mallorie Waber</v>
      </c>
      <c r="J369" t="str">
        <f>VLOOKUP(Sales[[#This Row],[Sales Person]],People[],3,FALSE)</f>
        <v>Seattle</v>
      </c>
    </row>
    <row r="370" spans="1:10" x14ac:dyDescent="0.3">
      <c r="A370" t="s">
        <v>12</v>
      </c>
      <c r="B370" s="1">
        <f t="shared" si="5"/>
        <v>43282</v>
      </c>
      <c r="C370">
        <v>478</v>
      </c>
      <c r="D370">
        <v>2373</v>
      </c>
      <c r="E370">
        <v>23730</v>
      </c>
      <c r="F370">
        <v>448</v>
      </c>
      <c r="G370">
        <v>20569</v>
      </c>
      <c r="H370">
        <f>IFERROR(VLOOKUP(Sales[[#This Row],[Month]],month.mapping[],2,FALSE), "Older")</f>
        <v>12</v>
      </c>
      <c r="I370" t="str">
        <f>VLOOKUP(Sales[[#This Row],[Sales Person]],People[],2,FALSE)</f>
        <v>Van Tuxwell</v>
      </c>
      <c r="J370" t="str">
        <f>VLOOKUP(Sales[[#This Row],[Sales Person]],People[],3,FALSE)</f>
        <v>Seattle</v>
      </c>
    </row>
    <row r="371" spans="1:10" x14ac:dyDescent="0.3">
      <c r="A371" t="s">
        <v>23</v>
      </c>
      <c r="B371" s="1">
        <f t="shared" si="5"/>
        <v>43282</v>
      </c>
      <c r="C371">
        <v>349</v>
      </c>
      <c r="D371">
        <v>1804</v>
      </c>
      <c r="E371">
        <v>10824</v>
      </c>
      <c r="F371">
        <v>195</v>
      </c>
      <c r="G371">
        <v>9832</v>
      </c>
      <c r="H371">
        <f>IFERROR(VLOOKUP(Sales[[#This Row],[Month]],month.mapping[],2,FALSE), "Older")</f>
        <v>12</v>
      </c>
      <c r="I371" t="str">
        <f>VLOOKUP(Sales[[#This Row],[Sales Person]],People[],2,FALSE)</f>
        <v>Van Tuxwell</v>
      </c>
      <c r="J371" t="str">
        <f>VLOOKUP(Sales[[#This Row],[Sales Person]],People[],3,FALSE)</f>
        <v>Seattle</v>
      </c>
    </row>
    <row r="372" spans="1:10" x14ac:dyDescent="0.3">
      <c r="A372" t="s">
        <v>37</v>
      </c>
      <c r="B372" s="1">
        <f t="shared" si="5"/>
        <v>43282</v>
      </c>
      <c r="C372">
        <v>336</v>
      </c>
      <c r="D372">
        <v>3609</v>
      </c>
      <c r="E372">
        <v>32481</v>
      </c>
      <c r="F372">
        <v>276</v>
      </c>
      <c r="G372">
        <v>17664</v>
      </c>
      <c r="H372">
        <f>IFERROR(VLOOKUP(Sales[[#This Row],[Month]],month.mapping[],2,FALSE), "Older")</f>
        <v>12</v>
      </c>
      <c r="I372" t="str">
        <f>VLOOKUP(Sales[[#This Row],[Sales Person]],People[],2,FALSE)</f>
        <v>Jehu Rudeforth</v>
      </c>
      <c r="J372" t="str">
        <f>VLOOKUP(Sales[[#This Row],[Sales Person]],People[],3,FALSE)</f>
        <v>Seattle</v>
      </c>
    </row>
    <row r="373" spans="1:10" x14ac:dyDescent="0.3">
      <c r="A373" t="s">
        <v>39</v>
      </c>
      <c r="B373" s="1">
        <f t="shared" si="5"/>
        <v>43282</v>
      </c>
      <c r="C373">
        <v>413</v>
      </c>
      <c r="D373">
        <v>3188</v>
      </c>
      <c r="E373">
        <v>15940</v>
      </c>
      <c r="F373">
        <v>419</v>
      </c>
      <c r="G373">
        <v>15346</v>
      </c>
      <c r="H373">
        <f>IFERROR(VLOOKUP(Sales[[#This Row],[Month]],month.mapping[],2,FALSE), "Older")</f>
        <v>12</v>
      </c>
      <c r="I373" t="str">
        <f>VLOOKUP(Sales[[#This Row],[Sales Person]],People[],2,FALSE)</f>
        <v>Van Tuxwell</v>
      </c>
      <c r="J373" t="str">
        <f>VLOOKUP(Sales[[#This Row],[Sales Person]],People[],3,FALSE)</f>
        <v>Sydney</v>
      </c>
    </row>
    <row r="374" spans="1:10" x14ac:dyDescent="0.3">
      <c r="A374" t="s">
        <v>40</v>
      </c>
      <c r="B374" s="1">
        <f t="shared" si="5"/>
        <v>43282</v>
      </c>
      <c r="C374">
        <v>673</v>
      </c>
      <c r="D374">
        <v>2586</v>
      </c>
      <c r="E374">
        <v>18102</v>
      </c>
      <c r="F374">
        <v>237</v>
      </c>
      <c r="G374">
        <v>9526</v>
      </c>
      <c r="H374">
        <f>IFERROR(VLOOKUP(Sales[[#This Row],[Month]],month.mapping[],2,FALSE), "Older")</f>
        <v>12</v>
      </c>
      <c r="I374" t="str">
        <f>VLOOKUP(Sales[[#This Row],[Sales Person]],People[],2,FALSE)</f>
        <v>Mallorie Waber</v>
      </c>
      <c r="J374" t="str">
        <f>VLOOKUP(Sales[[#This Row],[Sales Person]],People[],3,FALSE)</f>
        <v>Sydney</v>
      </c>
    </row>
    <row r="375" spans="1:10" x14ac:dyDescent="0.3">
      <c r="A375" t="s">
        <v>33</v>
      </c>
      <c r="B375" s="1">
        <f t="shared" si="5"/>
        <v>43282</v>
      </c>
      <c r="C375">
        <v>636</v>
      </c>
      <c r="D375">
        <v>1827</v>
      </c>
      <c r="E375">
        <v>25578</v>
      </c>
      <c r="F375">
        <v>199</v>
      </c>
      <c r="G375">
        <v>6403</v>
      </c>
      <c r="H375">
        <f>IFERROR(VLOOKUP(Sales[[#This Row],[Month]],month.mapping[],2,FALSE), "Older")</f>
        <v>12</v>
      </c>
      <c r="I375" t="str">
        <f>VLOOKUP(Sales[[#This Row],[Sales Person]],People[],2,FALSE)</f>
        <v>Jehu Rudeforth</v>
      </c>
      <c r="J375" t="str">
        <f>VLOOKUP(Sales[[#This Row],[Sales Person]],People[],3,FALSE)</f>
        <v>Seattle</v>
      </c>
    </row>
    <row r="376" spans="1:10" x14ac:dyDescent="0.3">
      <c r="A376" t="s">
        <v>45</v>
      </c>
      <c r="B376" s="1">
        <f t="shared" si="5"/>
        <v>43282</v>
      </c>
      <c r="C376">
        <v>479</v>
      </c>
      <c r="D376">
        <v>2665</v>
      </c>
      <c r="E376">
        <v>15990</v>
      </c>
      <c r="F376">
        <v>420</v>
      </c>
      <c r="G376">
        <v>14107</v>
      </c>
      <c r="H376">
        <f>IFERROR(VLOOKUP(Sales[[#This Row],[Month]],month.mapping[],2,FALSE), "Older")</f>
        <v>12</v>
      </c>
      <c r="I376" t="str">
        <f>VLOOKUP(Sales[[#This Row],[Sales Person]],People[],2,FALSE)</f>
        <v>Jehu Rudeforth</v>
      </c>
      <c r="J376" t="str">
        <f>VLOOKUP(Sales[[#This Row],[Sales Person]],People[],3,FALSE)</f>
        <v>Sydney</v>
      </c>
    </row>
    <row r="377" spans="1:10" x14ac:dyDescent="0.3">
      <c r="A377" t="s">
        <v>47</v>
      </c>
      <c r="B377" s="1">
        <f t="shared" si="5"/>
        <v>43282</v>
      </c>
      <c r="C377">
        <v>518</v>
      </c>
      <c r="D377">
        <v>2897</v>
      </c>
      <c r="E377">
        <v>31867</v>
      </c>
      <c r="F377">
        <v>294</v>
      </c>
      <c r="G377">
        <v>7135</v>
      </c>
      <c r="H377">
        <f>IFERROR(VLOOKUP(Sales[[#This Row],[Month]],month.mapping[],2,FALSE), "Older")</f>
        <v>12</v>
      </c>
      <c r="I377" t="str">
        <f>VLOOKUP(Sales[[#This Row],[Sales Person]],People[],2,FALSE)</f>
        <v>Van Tuxwell</v>
      </c>
      <c r="J377" t="str">
        <f>VLOOKUP(Sales[[#This Row],[Sales Person]],People[],3,FALSE)</f>
        <v>Sydney</v>
      </c>
    </row>
    <row r="378" spans="1:10" x14ac:dyDescent="0.3">
      <c r="A378" t="s">
        <v>50</v>
      </c>
      <c r="B378" s="1">
        <f t="shared" si="5"/>
        <v>43282</v>
      </c>
      <c r="C378">
        <v>394</v>
      </c>
      <c r="D378">
        <v>2944</v>
      </c>
      <c r="E378">
        <v>29440</v>
      </c>
      <c r="F378">
        <v>198</v>
      </c>
      <c r="G378">
        <v>15677</v>
      </c>
      <c r="H378">
        <f>IFERROR(VLOOKUP(Sales[[#This Row],[Month]],month.mapping[],2,FALSE), "Older")</f>
        <v>12</v>
      </c>
      <c r="I378" t="str">
        <f>VLOOKUP(Sales[[#This Row],[Sales Person]],People[],2,FALSE)</f>
        <v>Jehu Rudeforth</v>
      </c>
      <c r="J378" t="str">
        <f>VLOOKUP(Sales[[#This Row],[Sales Person]],People[],3,FALSE)</f>
        <v>Sydney</v>
      </c>
    </row>
    <row r="379" spans="1:10" x14ac:dyDescent="0.3">
      <c r="A379" t="s">
        <v>48</v>
      </c>
      <c r="B379" s="1">
        <f t="shared" si="5"/>
        <v>43282</v>
      </c>
      <c r="C379">
        <v>615</v>
      </c>
      <c r="D379">
        <v>2191</v>
      </c>
      <c r="E379">
        <v>19719</v>
      </c>
      <c r="F379">
        <v>399</v>
      </c>
      <c r="G379">
        <v>17005</v>
      </c>
      <c r="H379">
        <f>IFERROR(VLOOKUP(Sales[[#This Row],[Month]],month.mapping[],2,FALSE), "Older")</f>
        <v>12</v>
      </c>
      <c r="I379" t="str">
        <f>VLOOKUP(Sales[[#This Row],[Sales Person]],People[],2,FALSE)</f>
        <v>Jehu Rudeforth</v>
      </c>
      <c r="J379" t="str">
        <f>VLOOKUP(Sales[[#This Row],[Sales Person]],People[],3,FALSE)</f>
        <v>Sydney</v>
      </c>
    </row>
    <row r="380" spans="1:10" x14ac:dyDescent="0.3">
      <c r="A380" t="s">
        <v>19</v>
      </c>
      <c r="B380" s="1">
        <f t="shared" si="5"/>
        <v>43282</v>
      </c>
      <c r="C380">
        <v>374</v>
      </c>
      <c r="D380">
        <v>1998</v>
      </c>
      <c r="E380">
        <v>23976</v>
      </c>
      <c r="F380">
        <v>244</v>
      </c>
      <c r="G380">
        <v>10117</v>
      </c>
      <c r="H380">
        <f>IFERROR(VLOOKUP(Sales[[#This Row],[Month]],month.mapping[],2,FALSE), "Older")</f>
        <v>12</v>
      </c>
      <c r="I380" t="str">
        <f>VLOOKUP(Sales[[#This Row],[Sales Person]],People[],2,FALSE)</f>
        <v>Jehu Rudeforth</v>
      </c>
      <c r="J380" t="str">
        <f>VLOOKUP(Sales[[#This Row],[Sales Person]],People[],3,FALSE)</f>
        <v>Seattle</v>
      </c>
    </row>
    <row r="381" spans="1:10" x14ac:dyDescent="0.3">
      <c r="A381" t="s">
        <v>52</v>
      </c>
      <c r="B381" s="1">
        <f t="shared" si="5"/>
        <v>43282</v>
      </c>
      <c r="C381">
        <v>646</v>
      </c>
      <c r="D381">
        <v>3831</v>
      </c>
      <c r="E381">
        <v>45972</v>
      </c>
      <c r="F381">
        <v>335</v>
      </c>
      <c r="G381">
        <v>9872</v>
      </c>
      <c r="H381">
        <f>IFERROR(VLOOKUP(Sales[[#This Row],[Month]],month.mapping[],2,FALSE), "Older")</f>
        <v>12</v>
      </c>
      <c r="I381" t="str">
        <f>VLOOKUP(Sales[[#This Row],[Sales Person]],People[],2,FALSE)</f>
        <v>Van Tuxwell</v>
      </c>
      <c r="J381" t="str">
        <f>VLOOKUP(Sales[[#This Row],[Sales Person]],People[],3,FALSE)</f>
        <v>Sydney</v>
      </c>
    </row>
    <row r="382" spans="1:10" x14ac:dyDescent="0.3">
      <c r="A382" t="s">
        <v>11</v>
      </c>
      <c r="B382" s="1">
        <f t="shared" si="5"/>
        <v>43313</v>
      </c>
      <c r="C382">
        <v>533</v>
      </c>
      <c r="D382">
        <v>1738</v>
      </c>
      <c r="E382">
        <v>13904</v>
      </c>
      <c r="F382">
        <v>234</v>
      </c>
      <c r="G382">
        <v>9537</v>
      </c>
      <c r="H382">
        <f>IFERROR(VLOOKUP(Sales[[#This Row],[Month]],month.mapping[],2,FALSE), "Older")</f>
        <v>13</v>
      </c>
      <c r="I382" t="str">
        <f>VLOOKUP(Sales[[#This Row],[Sales Person]],People[],2,FALSE)</f>
        <v>Van Tuxwell</v>
      </c>
      <c r="J382" t="str">
        <f>VLOOKUP(Sales[[#This Row],[Sales Person]],People[],3,FALSE)</f>
        <v>Seattle</v>
      </c>
    </row>
    <row r="383" spans="1:10" x14ac:dyDescent="0.3">
      <c r="A383" t="s">
        <v>16</v>
      </c>
      <c r="B383" s="1">
        <f t="shared" si="5"/>
        <v>43313</v>
      </c>
      <c r="C383">
        <v>500</v>
      </c>
      <c r="D383">
        <v>3087</v>
      </c>
      <c r="E383">
        <v>15435</v>
      </c>
      <c r="F383">
        <v>266</v>
      </c>
      <c r="G383">
        <v>15023</v>
      </c>
      <c r="H383">
        <f>IFERROR(VLOOKUP(Sales[[#This Row],[Month]],month.mapping[],2,FALSE), "Older")</f>
        <v>13</v>
      </c>
      <c r="I383" t="str">
        <f>VLOOKUP(Sales[[#This Row],[Sales Person]],People[],2,FALSE)</f>
        <v>Van Tuxwell</v>
      </c>
      <c r="J383" t="str">
        <f>VLOOKUP(Sales[[#This Row],[Sales Person]],People[],3,FALSE)</f>
        <v>Seattle</v>
      </c>
    </row>
    <row r="384" spans="1:10" x14ac:dyDescent="0.3">
      <c r="A384" t="s">
        <v>18</v>
      </c>
      <c r="B384" s="1">
        <f t="shared" si="5"/>
        <v>43313</v>
      </c>
      <c r="C384">
        <v>409</v>
      </c>
      <c r="D384">
        <v>2392</v>
      </c>
      <c r="E384">
        <v>21528</v>
      </c>
      <c r="F384">
        <v>212</v>
      </c>
      <c r="G384">
        <v>10239</v>
      </c>
      <c r="H384">
        <f>IFERROR(VLOOKUP(Sales[[#This Row],[Month]],month.mapping[],2,FALSE), "Older")</f>
        <v>13</v>
      </c>
      <c r="I384" t="str">
        <f>VLOOKUP(Sales[[#This Row],[Sales Person]],People[],2,FALSE)</f>
        <v>Mallorie Waber</v>
      </c>
      <c r="J384" t="str">
        <f>VLOOKUP(Sales[[#This Row],[Sales Person]],People[],3,FALSE)</f>
        <v>Seattle</v>
      </c>
    </row>
    <row r="385" spans="1:10" x14ac:dyDescent="0.3">
      <c r="A385" t="s">
        <v>22</v>
      </c>
      <c r="B385" s="1">
        <f t="shared" si="5"/>
        <v>43313</v>
      </c>
      <c r="C385">
        <v>200</v>
      </c>
      <c r="D385">
        <v>1436</v>
      </c>
      <c r="E385">
        <v>14360</v>
      </c>
      <c r="F385">
        <v>163</v>
      </c>
      <c r="G385">
        <v>8487</v>
      </c>
      <c r="H385">
        <f>IFERROR(VLOOKUP(Sales[[#This Row],[Month]],month.mapping[],2,FALSE), "Older")</f>
        <v>13</v>
      </c>
      <c r="I385" t="str">
        <f>VLOOKUP(Sales[[#This Row],[Sales Person]],People[],2,FALSE)</f>
        <v>Jehu Rudeforth</v>
      </c>
      <c r="J385" t="str">
        <f>VLOOKUP(Sales[[#This Row],[Sales Person]],People[],3,FALSE)</f>
        <v>Sydney</v>
      </c>
    </row>
    <row r="386" spans="1:10" x14ac:dyDescent="0.3">
      <c r="A386" t="s">
        <v>25</v>
      </c>
      <c r="B386" s="1">
        <f t="shared" si="5"/>
        <v>43313</v>
      </c>
      <c r="C386">
        <v>453</v>
      </c>
      <c r="D386">
        <v>1712</v>
      </c>
      <c r="E386">
        <v>20544</v>
      </c>
      <c r="F386">
        <v>166</v>
      </c>
      <c r="G386">
        <v>5682</v>
      </c>
      <c r="H386">
        <f>IFERROR(VLOOKUP(Sales[[#This Row],[Month]],month.mapping[],2,FALSE), "Older")</f>
        <v>13</v>
      </c>
      <c r="I386" t="str">
        <f>VLOOKUP(Sales[[#This Row],[Sales Person]],People[],2,FALSE)</f>
        <v>Jehu Rudeforth</v>
      </c>
      <c r="J386" t="str">
        <f>VLOOKUP(Sales[[#This Row],[Sales Person]],People[],3,FALSE)</f>
        <v>Seattle</v>
      </c>
    </row>
    <row r="387" spans="1:10" x14ac:dyDescent="0.3">
      <c r="A387" t="s">
        <v>29</v>
      </c>
      <c r="B387" s="1">
        <f t="shared" si="5"/>
        <v>43313</v>
      </c>
      <c r="C387">
        <v>543</v>
      </c>
      <c r="D387">
        <v>1384</v>
      </c>
      <c r="E387">
        <v>11072</v>
      </c>
      <c r="F387">
        <v>256</v>
      </c>
      <c r="G387">
        <v>8148</v>
      </c>
      <c r="H387">
        <f>IFERROR(VLOOKUP(Sales[[#This Row],[Month]],month.mapping[],2,FALSE), "Older")</f>
        <v>13</v>
      </c>
      <c r="I387" t="str">
        <f>VLOOKUP(Sales[[#This Row],[Sales Person]],People[],2,FALSE)</f>
        <v>Mallorie Waber</v>
      </c>
      <c r="J387" t="str">
        <f>VLOOKUP(Sales[[#This Row],[Sales Person]],People[],3,FALSE)</f>
        <v>Seattle</v>
      </c>
    </row>
    <row r="388" spans="1:10" x14ac:dyDescent="0.3">
      <c r="A388" t="s">
        <v>31</v>
      </c>
      <c r="B388" s="1">
        <f t="shared" si="5"/>
        <v>43313</v>
      </c>
      <c r="C388">
        <v>496</v>
      </c>
      <c r="D388">
        <v>3532</v>
      </c>
      <c r="E388">
        <v>28256</v>
      </c>
      <c r="F388">
        <v>177</v>
      </c>
      <c r="G388">
        <v>17316</v>
      </c>
      <c r="H388">
        <f>IFERROR(VLOOKUP(Sales[[#This Row],[Month]],month.mapping[],2,FALSE), "Older")</f>
        <v>13</v>
      </c>
      <c r="I388" t="str">
        <f>VLOOKUP(Sales[[#This Row],[Sales Person]],People[],2,FALSE)</f>
        <v>Jehu Rudeforth</v>
      </c>
      <c r="J388" t="str">
        <f>VLOOKUP(Sales[[#This Row],[Sales Person]],People[],3,FALSE)</f>
        <v>Sydney</v>
      </c>
    </row>
    <row r="389" spans="1:10" x14ac:dyDescent="0.3">
      <c r="A389" t="s">
        <v>26</v>
      </c>
      <c r="B389" s="1">
        <f t="shared" si="5"/>
        <v>43313</v>
      </c>
      <c r="C389">
        <v>504</v>
      </c>
      <c r="D389">
        <v>2618</v>
      </c>
      <c r="E389">
        <v>26180</v>
      </c>
      <c r="F389">
        <v>327</v>
      </c>
      <c r="G389">
        <v>13120</v>
      </c>
      <c r="H389">
        <f>IFERROR(VLOOKUP(Sales[[#This Row],[Month]],month.mapping[],2,FALSE), "Older")</f>
        <v>13</v>
      </c>
      <c r="I389" t="str">
        <f>VLOOKUP(Sales[[#This Row],[Sales Person]],People[],2,FALSE)</f>
        <v>Mallorie Waber</v>
      </c>
      <c r="J389" t="str">
        <f>VLOOKUP(Sales[[#This Row],[Sales Person]],People[],3,FALSE)</f>
        <v>Seattle</v>
      </c>
    </row>
    <row r="390" spans="1:10" x14ac:dyDescent="0.3">
      <c r="A390" t="s">
        <v>12</v>
      </c>
      <c r="B390" s="1">
        <f t="shared" si="5"/>
        <v>43313</v>
      </c>
      <c r="C390">
        <v>572</v>
      </c>
      <c r="D390">
        <v>2157</v>
      </c>
      <c r="E390">
        <v>8628</v>
      </c>
      <c r="F390">
        <v>239</v>
      </c>
      <c r="G390">
        <v>7262</v>
      </c>
      <c r="H390">
        <f>IFERROR(VLOOKUP(Sales[[#This Row],[Month]],month.mapping[],2,FALSE), "Older")</f>
        <v>13</v>
      </c>
      <c r="I390" t="str">
        <f>VLOOKUP(Sales[[#This Row],[Sales Person]],People[],2,FALSE)</f>
        <v>Van Tuxwell</v>
      </c>
      <c r="J390" t="str">
        <f>VLOOKUP(Sales[[#This Row],[Sales Person]],People[],3,FALSE)</f>
        <v>Seattle</v>
      </c>
    </row>
    <row r="391" spans="1:10" x14ac:dyDescent="0.3">
      <c r="A391" t="s">
        <v>23</v>
      </c>
      <c r="B391" s="1">
        <f t="shared" si="5"/>
        <v>43313</v>
      </c>
      <c r="C391">
        <v>485</v>
      </c>
      <c r="D391">
        <v>1835</v>
      </c>
      <c r="E391">
        <v>18350</v>
      </c>
      <c r="F391">
        <v>270</v>
      </c>
      <c r="G391">
        <v>2363</v>
      </c>
      <c r="H391">
        <f>IFERROR(VLOOKUP(Sales[[#This Row],[Month]],month.mapping[],2,FALSE), "Older")</f>
        <v>13</v>
      </c>
      <c r="I391" t="str">
        <f>VLOOKUP(Sales[[#This Row],[Sales Person]],People[],2,FALSE)</f>
        <v>Van Tuxwell</v>
      </c>
      <c r="J391" t="str">
        <f>VLOOKUP(Sales[[#This Row],[Sales Person]],People[],3,FALSE)</f>
        <v>Seattle</v>
      </c>
    </row>
    <row r="392" spans="1:10" x14ac:dyDescent="0.3">
      <c r="A392" t="s">
        <v>37</v>
      </c>
      <c r="B392" s="1">
        <f t="shared" si="5"/>
        <v>43313</v>
      </c>
      <c r="C392">
        <v>472</v>
      </c>
      <c r="D392">
        <v>2891</v>
      </c>
      <c r="E392">
        <v>26019</v>
      </c>
      <c r="F392">
        <v>282</v>
      </c>
      <c r="G392">
        <v>15340</v>
      </c>
      <c r="H392">
        <f>IFERROR(VLOOKUP(Sales[[#This Row],[Month]],month.mapping[],2,FALSE), "Older")</f>
        <v>13</v>
      </c>
      <c r="I392" t="str">
        <f>VLOOKUP(Sales[[#This Row],[Sales Person]],People[],2,FALSE)</f>
        <v>Jehu Rudeforth</v>
      </c>
      <c r="J392" t="str">
        <f>VLOOKUP(Sales[[#This Row],[Sales Person]],People[],3,FALSE)</f>
        <v>Seattle</v>
      </c>
    </row>
    <row r="393" spans="1:10" x14ac:dyDescent="0.3">
      <c r="A393" t="s">
        <v>39</v>
      </c>
      <c r="B393" s="1">
        <f t="shared" si="5"/>
        <v>43313</v>
      </c>
      <c r="C393">
        <v>622</v>
      </c>
      <c r="D393">
        <v>2313</v>
      </c>
      <c r="E393">
        <v>23130</v>
      </c>
      <c r="F393">
        <v>286</v>
      </c>
      <c r="G393">
        <v>13780</v>
      </c>
      <c r="H393">
        <f>IFERROR(VLOOKUP(Sales[[#This Row],[Month]],month.mapping[],2,FALSE), "Older")</f>
        <v>13</v>
      </c>
      <c r="I393" t="str">
        <f>VLOOKUP(Sales[[#This Row],[Sales Person]],People[],2,FALSE)</f>
        <v>Van Tuxwell</v>
      </c>
      <c r="J393" t="str">
        <f>VLOOKUP(Sales[[#This Row],[Sales Person]],People[],3,FALSE)</f>
        <v>Sydney</v>
      </c>
    </row>
    <row r="394" spans="1:10" x14ac:dyDescent="0.3">
      <c r="A394" t="s">
        <v>40</v>
      </c>
      <c r="B394" s="1">
        <f t="shared" si="5"/>
        <v>43313</v>
      </c>
      <c r="C394">
        <v>575</v>
      </c>
      <c r="D394">
        <v>3280</v>
      </c>
      <c r="E394">
        <v>32800</v>
      </c>
      <c r="F394">
        <v>229</v>
      </c>
      <c r="G394">
        <v>13099</v>
      </c>
      <c r="H394">
        <f>IFERROR(VLOOKUP(Sales[[#This Row],[Month]],month.mapping[],2,FALSE), "Older")</f>
        <v>13</v>
      </c>
      <c r="I394" t="str">
        <f>VLOOKUP(Sales[[#This Row],[Sales Person]],People[],2,FALSE)</f>
        <v>Mallorie Waber</v>
      </c>
      <c r="J394" t="str">
        <f>VLOOKUP(Sales[[#This Row],[Sales Person]],People[],3,FALSE)</f>
        <v>Sydney</v>
      </c>
    </row>
    <row r="395" spans="1:10" x14ac:dyDescent="0.3">
      <c r="A395" t="s">
        <v>33</v>
      </c>
      <c r="B395" s="1">
        <f t="shared" si="5"/>
        <v>43313</v>
      </c>
      <c r="C395">
        <v>656</v>
      </c>
      <c r="D395">
        <v>1594</v>
      </c>
      <c r="E395">
        <v>11158</v>
      </c>
      <c r="F395">
        <v>276</v>
      </c>
      <c r="G395">
        <v>8977</v>
      </c>
      <c r="H395">
        <f>IFERROR(VLOOKUP(Sales[[#This Row],[Month]],month.mapping[],2,FALSE), "Older")</f>
        <v>13</v>
      </c>
      <c r="I395" t="str">
        <f>VLOOKUP(Sales[[#This Row],[Sales Person]],People[],2,FALSE)</f>
        <v>Jehu Rudeforth</v>
      </c>
      <c r="J395" t="str">
        <f>VLOOKUP(Sales[[#This Row],[Sales Person]],People[],3,FALSE)</f>
        <v>Seattle</v>
      </c>
    </row>
    <row r="396" spans="1:10" x14ac:dyDescent="0.3">
      <c r="A396" t="s">
        <v>45</v>
      </c>
      <c r="B396" s="1">
        <f t="shared" si="5"/>
        <v>43313</v>
      </c>
      <c r="C396">
        <v>414</v>
      </c>
      <c r="D396">
        <v>3459</v>
      </c>
      <c r="E396">
        <v>31131</v>
      </c>
      <c r="F396">
        <v>272</v>
      </c>
      <c r="G396">
        <v>11900</v>
      </c>
      <c r="H396">
        <f>IFERROR(VLOOKUP(Sales[[#This Row],[Month]],month.mapping[],2,FALSE), "Older")</f>
        <v>13</v>
      </c>
      <c r="I396" t="str">
        <f>VLOOKUP(Sales[[#This Row],[Sales Person]],People[],2,FALSE)</f>
        <v>Jehu Rudeforth</v>
      </c>
      <c r="J396" t="str">
        <f>VLOOKUP(Sales[[#This Row],[Sales Person]],People[],3,FALSE)</f>
        <v>Sydney</v>
      </c>
    </row>
    <row r="397" spans="1:10" x14ac:dyDescent="0.3">
      <c r="A397" t="s">
        <v>47</v>
      </c>
      <c r="B397" s="1">
        <f t="shared" si="5"/>
        <v>43313</v>
      </c>
      <c r="C397">
        <v>564</v>
      </c>
      <c r="D397">
        <v>2415</v>
      </c>
      <c r="E397">
        <v>28980</v>
      </c>
      <c r="F397">
        <v>363</v>
      </c>
      <c r="G397">
        <v>15463</v>
      </c>
      <c r="H397">
        <f>IFERROR(VLOOKUP(Sales[[#This Row],[Month]],month.mapping[],2,FALSE), "Older")</f>
        <v>13</v>
      </c>
      <c r="I397" t="str">
        <f>VLOOKUP(Sales[[#This Row],[Sales Person]],People[],2,FALSE)</f>
        <v>Van Tuxwell</v>
      </c>
      <c r="J397" t="str">
        <f>VLOOKUP(Sales[[#This Row],[Sales Person]],People[],3,FALSE)</f>
        <v>Sydney</v>
      </c>
    </row>
    <row r="398" spans="1:10" x14ac:dyDescent="0.3">
      <c r="A398" t="s">
        <v>50</v>
      </c>
      <c r="B398" s="1">
        <f t="shared" si="5"/>
        <v>43313</v>
      </c>
      <c r="C398">
        <v>521</v>
      </c>
      <c r="D398">
        <v>2846</v>
      </c>
      <c r="E398">
        <v>28460</v>
      </c>
      <c r="F398">
        <v>133</v>
      </c>
      <c r="G398">
        <v>16181</v>
      </c>
      <c r="H398">
        <f>IFERROR(VLOOKUP(Sales[[#This Row],[Month]],month.mapping[],2,FALSE), "Older")</f>
        <v>13</v>
      </c>
      <c r="I398" t="str">
        <f>VLOOKUP(Sales[[#This Row],[Sales Person]],People[],2,FALSE)</f>
        <v>Jehu Rudeforth</v>
      </c>
      <c r="J398" t="str">
        <f>VLOOKUP(Sales[[#This Row],[Sales Person]],People[],3,FALSE)</f>
        <v>Sydney</v>
      </c>
    </row>
    <row r="399" spans="1:10" x14ac:dyDescent="0.3">
      <c r="A399" t="s">
        <v>48</v>
      </c>
      <c r="B399" s="1">
        <f t="shared" si="5"/>
        <v>43313</v>
      </c>
      <c r="C399">
        <v>364</v>
      </c>
      <c r="D399">
        <v>3940</v>
      </c>
      <c r="E399">
        <v>35460</v>
      </c>
      <c r="F399">
        <v>326</v>
      </c>
      <c r="G399">
        <v>20777</v>
      </c>
      <c r="H399">
        <f>IFERROR(VLOOKUP(Sales[[#This Row],[Month]],month.mapping[],2,FALSE), "Older")</f>
        <v>13</v>
      </c>
      <c r="I399" t="str">
        <f>VLOOKUP(Sales[[#This Row],[Sales Person]],People[],2,FALSE)</f>
        <v>Jehu Rudeforth</v>
      </c>
      <c r="J399" t="str">
        <f>VLOOKUP(Sales[[#This Row],[Sales Person]],People[],3,FALSE)</f>
        <v>Sydney</v>
      </c>
    </row>
    <row r="400" spans="1:10" x14ac:dyDescent="0.3">
      <c r="A400" t="s">
        <v>19</v>
      </c>
      <c r="B400" s="1">
        <f t="shared" si="5"/>
        <v>43313</v>
      </c>
      <c r="C400">
        <v>436</v>
      </c>
      <c r="D400">
        <v>2615</v>
      </c>
      <c r="E400">
        <v>23535</v>
      </c>
      <c r="F400">
        <v>259</v>
      </c>
      <c r="G400">
        <v>11756</v>
      </c>
      <c r="H400">
        <f>IFERROR(VLOOKUP(Sales[[#This Row],[Month]],month.mapping[],2,FALSE), "Older")</f>
        <v>13</v>
      </c>
      <c r="I400" t="str">
        <f>VLOOKUP(Sales[[#This Row],[Sales Person]],People[],2,FALSE)</f>
        <v>Jehu Rudeforth</v>
      </c>
      <c r="J400" t="str">
        <f>VLOOKUP(Sales[[#This Row],[Sales Person]],People[],3,FALSE)</f>
        <v>Seattle</v>
      </c>
    </row>
    <row r="401" spans="1:10" x14ac:dyDescent="0.3">
      <c r="A401" t="s">
        <v>52</v>
      </c>
      <c r="B401" s="1">
        <f t="shared" si="5"/>
        <v>43313</v>
      </c>
      <c r="C401">
        <v>499</v>
      </c>
      <c r="D401">
        <v>1703</v>
      </c>
      <c r="E401">
        <v>15327</v>
      </c>
      <c r="F401">
        <v>425</v>
      </c>
      <c r="G401">
        <v>8691</v>
      </c>
      <c r="H401">
        <f>IFERROR(VLOOKUP(Sales[[#This Row],[Month]],month.mapping[],2,FALSE), "Older")</f>
        <v>13</v>
      </c>
      <c r="I401" t="str">
        <f>VLOOKUP(Sales[[#This Row],[Sales Person]],People[],2,FALSE)</f>
        <v>Van Tuxwell</v>
      </c>
      <c r="J401" t="str">
        <f>VLOOKUP(Sales[[#This Row],[Sales Person]],People[],3,FALSE)</f>
        <v>Sydney</v>
      </c>
    </row>
  </sheetData>
  <pageMargins left="0.7" right="0.7" top="0.75" bottom="0.75" header="0.3" footer="0.3"/>
  <tableParts count="2">
    <tablePart r:id="rId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BB85EF-1197-4A14-BFBE-E309C13D75F5}">
  <dimension ref="A3:A5"/>
  <sheetViews>
    <sheetView workbookViewId="0">
      <selection activeCell="B15" sqref="B15"/>
    </sheetView>
  </sheetViews>
  <sheetFormatPr defaultRowHeight="14.4" x14ac:dyDescent="0.3"/>
  <cols>
    <col min="1" max="1" width="12.5546875" bestFit="1" customWidth="1"/>
    <col min="2" max="2" width="15.5546875" bestFit="1" customWidth="1"/>
    <col min="3" max="3" width="7.6640625" bestFit="1" customWidth="1"/>
    <col min="4" max="4" width="10.44140625" bestFit="1" customWidth="1"/>
    <col min="5" max="5" width="10.77734375" bestFit="1" customWidth="1"/>
    <col min="6" max="6" width="7.5546875" bestFit="1" customWidth="1"/>
    <col min="7" max="7" width="5.21875" bestFit="1" customWidth="1"/>
    <col min="8" max="8" width="5.33203125" bestFit="1" customWidth="1"/>
    <col min="9" max="9" width="10.77734375" bestFit="1" customWidth="1"/>
  </cols>
  <sheetData>
    <row r="3" spans="1:1" x14ac:dyDescent="0.3">
      <c r="A3" s="4" t="s">
        <v>71</v>
      </c>
    </row>
    <row r="4" spans="1:1" x14ac:dyDescent="0.3">
      <c r="A4" s="6" t="s">
        <v>5</v>
      </c>
    </row>
    <row r="5" spans="1:1" x14ac:dyDescent="0.3">
      <c r="A5" s="6" t="s">
        <v>72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313991-5B71-4612-A58E-4FC66FF8C3F5}">
  <dimension ref="A3:M34"/>
  <sheetViews>
    <sheetView workbookViewId="0">
      <selection activeCell="H19" sqref="H19"/>
    </sheetView>
  </sheetViews>
  <sheetFormatPr defaultRowHeight="14.4" x14ac:dyDescent="0.3"/>
  <cols>
    <col min="1" max="1" width="15.88671875" bestFit="1" customWidth="1"/>
    <col min="2" max="3" width="13.5546875" bestFit="1" customWidth="1"/>
    <col min="4" max="5" width="14" bestFit="1" customWidth="1"/>
    <col min="6" max="6" width="11.109375" bestFit="1" customWidth="1"/>
    <col min="7" max="7" width="16" bestFit="1" customWidth="1"/>
    <col min="8" max="8" width="18.77734375" bestFit="1" customWidth="1"/>
    <col min="9" max="10" width="13.109375" bestFit="1" customWidth="1"/>
    <col min="11" max="11" width="15.88671875" bestFit="1" customWidth="1"/>
    <col min="12" max="12" width="14" bestFit="1" customWidth="1"/>
    <col min="13" max="13" width="10.77734375" bestFit="1" customWidth="1"/>
    <col min="14" max="16" width="14" bestFit="1" customWidth="1"/>
    <col min="17" max="17" width="7" bestFit="1" customWidth="1"/>
    <col min="18" max="20" width="14" bestFit="1" customWidth="1"/>
    <col min="21" max="21" width="7" bestFit="1" customWidth="1"/>
    <col min="22" max="24" width="14" bestFit="1" customWidth="1"/>
    <col min="25" max="25" width="7" bestFit="1" customWidth="1"/>
    <col min="26" max="28" width="14" bestFit="1" customWidth="1"/>
    <col min="29" max="29" width="7" bestFit="1" customWidth="1"/>
    <col min="30" max="32" width="14" bestFit="1" customWidth="1"/>
    <col min="33" max="33" width="7" bestFit="1" customWidth="1"/>
    <col min="34" max="36" width="14" bestFit="1" customWidth="1"/>
    <col min="37" max="37" width="7" bestFit="1" customWidth="1"/>
    <col min="38" max="40" width="14" bestFit="1" customWidth="1"/>
    <col min="41" max="41" width="7.6640625" bestFit="1" customWidth="1"/>
    <col min="42" max="44" width="14" bestFit="1" customWidth="1"/>
    <col min="45" max="45" width="7.6640625" bestFit="1" customWidth="1"/>
    <col min="46" max="48" width="14" bestFit="1" customWidth="1"/>
    <col min="49" max="49" width="7.6640625" bestFit="1" customWidth="1"/>
    <col min="50" max="52" width="14" bestFit="1" customWidth="1"/>
    <col min="53" max="53" width="7.6640625" bestFit="1" customWidth="1"/>
    <col min="54" max="56" width="14" bestFit="1" customWidth="1"/>
    <col min="57" max="57" width="10.21875" bestFit="1" customWidth="1"/>
    <col min="58" max="58" width="10.77734375" bestFit="1" customWidth="1"/>
  </cols>
  <sheetData>
    <row r="3" spans="1:13" x14ac:dyDescent="0.3">
      <c r="D3" s="4" t="s">
        <v>8</v>
      </c>
    </row>
    <row r="4" spans="1:13" x14ac:dyDescent="0.3">
      <c r="A4" s="4" t="s">
        <v>75</v>
      </c>
      <c r="B4" s="4" t="s">
        <v>9</v>
      </c>
      <c r="C4" s="4" t="s">
        <v>7</v>
      </c>
      <c r="D4" t="s">
        <v>20</v>
      </c>
      <c r="E4" t="s">
        <v>27</v>
      </c>
      <c r="F4" t="s">
        <v>13</v>
      </c>
      <c r="I4" t="str">
        <f>B4</f>
        <v>Office</v>
      </c>
      <c r="J4" t="str">
        <f t="shared" ref="J4:N4" si="0">C4</f>
        <v>Month Num</v>
      </c>
      <c r="K4" t="str">
        <f t="shared" si="0"/>
        <v>Jehu Rudeforth</v>
      </c>
      <c r="L4" t="str">
        <f t="shared" si="0"/>
        <v>Mallorie Waber</v>
      </c>
      <c r="M4" t="str">
        <f t="shared" si="0"/>
        <v>Van Tuxwell</v>
      </c>
    </row>
    <row r="5" spans="1:13" x14ac:dyDescent="0.3">
      <c r="A5" t="s">
        <v>67</v>
      </c>
      <c r="B5" t="s">
        <v>14</v>
      </c>
      <c r="C5">
        <v>11</v>
      </c>
      <c r="D5" s="5">
        <v>114464</v>
      </c>
      <c r="E5" s="5">
        <v>76818</v>
      </c>
      <c r="F5" s="5">
        <v>73758</v>
      </c>
      <c r="H5" t="s">
        <v>64</v>
      </c>
      <c r="I5" t="str">
        <f>B5</f>
        <v>Seattle</v>
      </c>
      <c r="J5">
        <f>C5</f>
        <v>11</v>
      </c>
      <c r="K5">
        <f>D5-D29</f>
        <v>74220</v>
      </c>
      <c r="L5">
        <f>E5-E29</f>
        <v>42167</v>
      </c>
      <c r="M5">
        <f>F5-F29</f>
        <v>32928</v>
      </c>
    </row>
    <row r="6" spans="1:13" x14ac:dyDescent="0.3">
      <c r="B6" t="s">
        <v>14</v>
      </c>
      <c r="C6">
        <v>12</v>
      </c>
      <c r="D6" s="5">
        <v>115673</v>
      </c>
      <c r="E6" s="5">
        <v>99124</v>
      </c>
      <c r="F6" s="5">
        <v>95418</v>
      </c>
      <c r="I6" t="str">
        <f t="shared" ref="I6:I10" si="1">B6</f>
        <v>Seattle</v>
      </c>
      <c r="J6">
        <f t="shared" ref="J6:J10" si="2">C6</f>
        <v>12</v>
      </c>
      <c r="K6">
        <f>D6-D30</f>
        <v>70401</v>
      </c>
      <c r="L6">
        <f t="shared" ref="L6:L10" si="3">E6-E30</f>
        <v>64488</v>
      </c>
      <c r="M6">
        <f t="shared" ref="M6:M10" si="4">F6-F30</f>
        <v>37517</v>
      </c>
    </row>
    <row r="7" spans="1:13" x14ac:dyDescent="0.3">
      <c r="B7" t="s">
        <v>14</v>
      </c>
      <c r="C7">
        <v>13</v>
      </c>
      <c r="D7" s="5">
        <v>81256</v>
      </c>
      <c r="E7" s="5">
        <v>58780</v>
      </c>
      <c r="F7" s="5">
        <v>56317</v>
      </c>
      <c r="I7" t="str">
        <f t="shared" si="1"/>
        <v>Seattle</v>
      </c>
      <c r="J7">
        <f t="shared" si="2"/>
        <v>13</v>
      </c>
      <c r="K7">
        <f>D7-D31</f>
        <v>39501</v>
      </c>
      <c r="L7">
        <f t="shared" si="3"/>
        <v>27273</v>
      </c>
      <c r="M7">
        <f t="shared" si="4"/>
        <v>22132</v>
      </c>
    </row>
    <row r="8" spans="1:13" x14ac:dyDescent="0.3">
      <c r="B8" t="s">
        <v>41</v>
      </c>
      <c r="C8">
        <v>11</v>
      </c>
      <c r="D8" s="5">
        <v>87761</v>
      </c>
      <c r="E8" s="5">
        <v>3157</v>
      </c>
      <c r="F8" s="5">
        <v>40750</v>
      </c>
      <c r="I8" t="str">
        <f t="shared" si="1"/>
        <v>Sydney</v>
      </c>
      <c r="J8">
        <f t="shared" si="2"/>
        <v>11</v>
      </c>
      <c r="K8">
        <f>D8-D32</f>
        <v>26864</v>
      </c>
      <c r="L8">
        <f t="shared" si="3"/>
        <v>715</v>
      </c>
      <c r="M8">
        <f t="shared" si="4"/>
        <v>13298</v>
      </c>
    </row>
    <row r="9" spans="1:13" x14ac:dyDescent="0.3">
      <c r="B9" t="s">
        <v>41</v>
      </c>
      <c r="C9">
        <v>12</v>
      </c>
      <c r="D9" s="5">
        <v>101342</v>
      </c>
      <c r="E9" s="5">
        <v>18102</v>
      </c>
      <c r="F9" s="5">
        <v>93779</v>
      </c>
      <c r="I9" t="str">
        <f t="shared" si="1"/>
        <v>Sydney</v>
      </c>
      <c r="J9">
        <f t="shared" si="2"/>
        <v>12</v>
      </c>
      <c r="K9">
        <f t="shared" ref="K6:K10" si="5">D9-D33</f>
        <v>34886</v>
      </c>
      <c r="L9">
        <f t="shared" si="3"/>
        <v>8576</v>
      </c>
      <c r="M9">
        <f t="shared" si="4"/>
        <v>61426</v>
      </c>
    </row>
    <row r="10" spans="1:13" x14ac:dyDescent="0.3">
      <c r="B10" t="s">
        <v>41</v>
      </c>
      <c r="C10">
        <v>13</v>
      </c>
      <c r="D10" s="5">
        <v>137667</v>
      </c>
      <c r="E10" s="5">
        <v>32800</v>
      </c>
      <c r="F10" s="5">
        <v>67437</v>
      </c>
      <c r="I10" t="str">
        <f t="shared" si="1"/>
        <v>Sydney</v>
      </c>
      <c r="J10">
        <f t="shared" si="2"/>
        <v>13</v>
      </c>
      <c r="K10">
        <f t="shared" si="5"/>
        <v>63006</v>
      </c>
      <c r="L10">
        <f t="shared" si="3"/>
        <v>19701</v>
      </c>
      <c r="M10">
        <f t="shared" si="4"/>
        <v>29503</v>
      </c>
    </row>
    <row r="11" spans="1:13" x14ac:dyDescent="0.3">
      <c r="A11" t="s">
        <v>68</v>
      </c>
      <c r="B11" t="s">
        <v>14</v>
      </c>
      <c r="C11">
        <v>11</v>
      </c>
      <c r="D11" s="5">
        <v>1782</v>
      </c>
      <c r="E11" s="5">
        <v>1463</v>
      </c>
      <c r="F11" s="5">
        <v>2174</v>
      </c>
      <c r="H11" t="s">
        <v>65</v>
      </c>
      <c r="I11" t="str">
        <f>B5</f>
        <v>Seattle</v>
      </c>
      <c r="J11">
        <f>C5</f>
        <v>11</v>
      </c>
      <c r="K11" s="7">
        <f>K5/D5</f>
        <v>0.64841347497903268</v>
      </c>
      <c r="L11" s="7">
        <f>L5/E5</f>
        <v>0.54892082584810853</v>
      </c>
      <c r="M11" s="7">
        <f>M5/F5</f>
        <v>0.44643292930936307</v>
      </c>
    </row>
    <row r="12" spans="1:13" x14ac:dyDescent="0.3">
      <c r="B12" t="s">
        <v>14</v>
      </c>
      <c r="C12">
        <v>12</v>
      </c>
      <c r="D12" s="5">
        <v>1752</v>
      </c>
      <c r="E12" s="5">
        <v>1801</v>
      </c>
      <c r="F12" s="5">
        <v>1677</v>
      </c>
      <c r="I12" t="str">
        <f t="shared" ref="I12:I16" si="6">B6</f>
        <v>Seattle</v>
      </c>
      <c r="J12">
        <f t="shared" ref="J12:J16" si="7">C6</f>
        <v>12</v>
      </c>
      <c r="K12" s="7">
        <f>K6/D6</f>
        <v>0.60862085361320273</v>
      </c>
      <c r="L12" s="7">
        <f t="shared" ref="L12:M16" si="8">L6/E6</f>
        <v>0.65057907267664739</v>
      </c>
      <c r="M12" s="7">
        <f t="shared" si="8"/>
        <v>0.39318577207654742</v>
      </c>
    </row>
    <row r="13" spans="1:13" x14ac:dyDescent="0.3">
      <c r="B13" t="s">
        <v>14</v>
      </c>
      <c r="C13">
        <v>13</v>
      </c>
      <c r="D13" s="5">
        <v>2017</v>
      </c>
      <c r="E13" s="5">
        <v>1456</v>
      </c>
      <c r="F13" s="5">
        <v>2090</v>
      </c>
      <c r="I13" t="str">
        <f t="shared" si="6"/>
        <v>Seattle</v>
      </c>
      <c r="J13">
        <f t="shared" si="7"/>
        <v>13</v>
      </c>
      <c r="K13" s="7">
        <f t="shared" ref="K12:K16" si="9">K7/D7</f>
        <v>0.4861302549965541</v>
      </c>
      <c r="L13" s="7">
        <f t="shared" si="8"/>
        <v>0.46398434841782921</v>
      </c>
      <c r="M13" s="7">
        <f t="shared" si="8"/>
        <v>0.39298968339932883</v>
      </c>
    </row>
    <row r="14" spans="1:13" x14ac:dyDescent="0.3">
      <c r="B14" t="s">
        <v>41</v>
      </c>
      <c r="C14">
        <v>11</v>
      </c>
      <c r="D14" s="5">
        <v>2599</v>
      </c>
      <c r="E14" s="5">
        <v>702</v>
      </c>
      <c r="F14" s="5">
        <v>1551</v>
      </c>
      <c r="I14" t="str">
        <f t="shared" si="6"/>
        <v>Sydney</v>
      </c>
      <c r="J14">
        <f t="shared" si="7"/>
        <v>11</v>
      </c>
      <c r="K14" s="7">
        <f t="shared" si="9"/>
        <v>0.30610407812126117</v>
      </c>
      <c r="L14" s="7">
        <f t="shared" si="8"/>
        <v>0.2264808362369338</v>
      </c>
      <c r="M14" s="7">
        <f t="shared" si="8"/>
        <v>0.32633128834355829</v>
      </c>
    </row>
    <row r="15" spans="1:13" x14ac:dyDescent="0.3">
      <c r="B15" t="s">
        <v>41</v>
      </c>
      <c r="C15">
        <v>12</v>
      </c>
      <c r="D15" s="5">
        <v>2511</v>
      </c>
      <c r="E15" s="5">
        <v>673</v>
      </c>
      <c r="F15" s="5">
        <v>1577</v>
      </c>
      <c r="I15" t="str">
        <f t="shared" si="6"/>
        <v>Sydney</v>
      </c>
      <c r="J15">
        <f t="shared" si="7"/>
        <v>12</v>
      </c>
      <c r="K15" s="7">
        <f t="shared" si="9"/>
        <v>0.34424029523790728</v>
      </c>
      <c r="L15" s="7">
        <f t="shared" si="8"/>
        <v>0.47375980554634844</v>
      </c>
      <c r="M15" s="7">
        <f t="shared" si="8"/>
        <v>0.65500805084293923</v>
      </c>
    </row>
    <row r="16" spans="1:13" x14ac:dyDescent="0.3">
      <c r="B16" t="s">
        <v>41</v>
      </c>
      <c r="C16">
        <v>13</v>
      </c>
      <c r="D16" s="5">
        <v>1995</v>
      </c>
      <c r="E16" s="5">
        <v>575</v>
      </c>
      <c r="F16" s="5">
        <v>1685</v>
      </c>
      <c r="I16" t="str">
        <f t="shared" si="6"/>
        <v>Sydney</v>
      </c>
      <c r="J16">
        <f t="shared" si="7"/>
        <v>13</v>
      </c>
      <c r="K16" s="7">
        <f t="shared" si="9"/>
        <v>0.45766959402035345</v>
      </c>
      <c r="L16" s="7">
        <f t="shared" si="8"/>
        <v>0.60064024390243897</v>
      </c>
      <c r="M16" s="7">
        <f t="shared" si="8"/>
        <v>0.43748980529976128</v>
      </c>
    </row>
    <row r="17" spans="1:13" x14ac:dyDescent="0.3">
      <c r="A17" t="s">
        <v>69</v>
      </c>
      <c r="B17" t="s">
        <v>14</v>
      </c>
      <c r="C17">
        <v>11</v>
      </c>
      <c r="D17" s="5">
        <v>11267</v>
      </c>
      <c r="E17" s="5">
        <v>6624</v>
      </c>
      <c r="F17" s="5">
        <v>8705</v>
      </c>
    </row>
    <row r="18" spans="1:13" x14ac:dyDescent="0.3">
      <c r="B18" t="s">
        <v>14</v>
      </c>
      <c r="C18">
        <v>12</v>
      </c>
      <c r="D18" s="5">
        <v>10492</v>
      </c>
      <c r="E18" s="5">
        <v>8561</v>
      </c>
      <c r="F18" s="5">
        <v>9077</v>
      </c>
    </row>
    <row r="19" spans="1:13" x14ac:dyDescent="0.3">
      <c r="B19" t="s">
        <v>14</v>
      </c>
      <c r="C19">
        <v>13</v>
      </c>
      <c r="D19" s="5">
        <v>8812</v>
      </c>
      <c r="E19" s="5">
        <v>6394</v>
      </c>
      <c r="F19" s="5">
        <v>8817</v>
      </c>
      <c r="H19" t="str">
        <f>Calculations!C62</f>
        <v>Selected Measures</v>
      </c>
      <c r="I19" t="s">
        <v>107</v>
      </c>
      <c r="J19" t="s">
        <v>1</v>
      </c>
      <c r="K19" t="str">
        <f>K4</f>
        <v>Jehu Rudeforth</v>
      </c>
      <c r="L19" t="str">
        <f t="shared" ref="L19:M19" si="10">L4</f>
        <v>Mallorie Waber</v>
      </c>
      <c r="M19" t="str">
        <f t="shared" si="10"/>
        <v>Van Tuxwell</v>
      </c>
    </row>
    <row r="20" spans="1:13" x14ac:dyDescent="0.3">
      <c r="B20" t="s">
        <v>41</v>
      </c>
      <c r="C20">
        <v>11</v>
      </c>
      <c r="D20" s="5">
        <v>11045</v>
      </c>
      <c r="E20" s="5">
        <v>451</v>
      </c>
      <c r="F20" s="5">
        <v>4312</v>
      </c>
      <c r="H20" t="str">
        <f>selected.measure</f>
        <v>Customers</v>
      </c>
      <c r="I20" t="str">
        <f>I5</f>
        <v>Seattle</v>
      </c>
      <c r="J20" s="9">
        <f>EDATE(report.month,J5-13)</f>
        <v>43252</v>
      </c>
      <c r="K20" s="7">
        <f>CHOOSE($H$21,D5,D10,D17,D23,D29,K5,K11)</f>
        <v>1119</v>
      </c>
      <c r="L20" s="7">
        <f>CHOOSE($H$21,E5,E10,E17,E23,E29,L5,L11)</f>
        <v>724</v>
      </c>
      <c r="M20" s="7">
        <f>CHOOSE($H$21,F5,F10,F17,F23,F29,M5,M11)</f>
        <v>1196</v>
      </c>
    </row>
    <row r="21" spans="1:13" x14ac:dyDescent="0.3">
      <c r="B21" t="s">
        <v>41</v>
      </c>
      <c r="C21">
        <v>12</v>
      </c>
      <c r="D21" s="5">
        <v>11791</v>
      </c>
      <c r="E21" s="5">
        <v>2586</v>
      </c>
      <c r="F21" s="5">
        <v>9916</v>
      </c>
      <c r="H21">
        <f>MATCH(H20,measure.options[Option],0)</f>
        <v>4</v>
      </c>
      <c r="I21" t="str">
        <f t="shared" ref="I21:I22" si="11">I6</f>
        <v>Seattle</v>
      </c>
      <c r="J21" s="9">
        <f>EDATE(report.month,J6-13)</f>
        <v>43282</v>
      </c>
      <c r="K21" s="7">
        <f t="shared" ref="K21:M21" si="12">CHOOSE($H$21,D6,D11,D18,D24,D30,K6,K12)</f>
        <v>972</v>
      </c>
      <c r="L21" s="7">
        <f t="shared" si="12"/>
        <v>1040</v>
      </c>
      <c r="M21" s="7">
        <f t="shared" si="12"/>
        <v>1210</v>
      </c>
    </row>
    <row r="22" spans="1:13" x14ac:dyDescent="0.3">
      <c r="B22" t="s">
        <v>41</v>
      </c>
      <c r="C22">
        <v>13</v>
      </c>
      <c r="D22" s="5">
        <v>15213</v>
      </c>
      <c r="E22" s="5">
        <v>3280</v>
      </c>
      <c r="F22" s="5">
        <v>6431</v>
      </c>
      <c r="I22" t="str">
        <f t="shared" si="11"/>
        <v>Seattle</v>
      </c>
      <c r="J22" s="9">
        <f>EDATE(report.month,J7-13)</f>
        <v>43313</v>
      </c>
      <c r="K22" s="7">
        <f t="shared" ref="K22:M22" si="13">CHOOSE($H$21,D7,D12,D19,D25,D31,K7,K13)</f>
        <v>983</v>
      </c>
      <c r="L22" s="7">
        <f t="shared" si="13"/>
        <v>795</v>
      </c>
      <c r="M22" s="7">
        <f t="shared" si="13"/>
        <v>1009</v>
      </c>
    </row>
    <row r="23" spans="1:13" x14ac:dyDescent="0.3">
      <c r="A23" t="s">
        <v>76</v>
      </c>
      <c r="B23" t="s">
        <v>14</v>
      </c>
      <c r="C23">
        <v>11</v>
      </c>
      <c r="D23" s="5">
        <v>1119</v>
      </c>
      <c r="E23" s="5">
        <v>724</v>
      </c>
      <c r="F23" s="5">
        <v>1196</v>
      </c>
      <c r="I23" t="s">
        <v>108</v>
      </c>
      <c r="K23" s="7">
        <f>AVERAGE(K20:K22)</f>
        <v>1024.6666666666667</v>
      </c>
      <c r="L23" s="7">
        <f t="shared" ref="L23:M23" si="14">AVERAGE(L20:L22)</f>
        <v>853</v>
      </c>
      <c r="M23" s="7">
        <f t="shared" si="14"/>
        <v>1138.3333333333333</v>
      </c>
    </row>
    <row r="24" spans="1:13" x14ac:dyDescent="0.3">
      <c r="B24" t="s">
        <v>14</v>
      </c>
      <c r="C24">
        <v>12</v>
      </c>
      <c r="D24" s="5">
        <v>972</v>
      </c>
      <c r="E24" s="5">
        <v>1040</v>
      </c>
      <c r="F24" s="5">
        <v>1210</v>
      </c>
      <c r="I24" t="str">
        <f>I8</f>
        <v>Sydney</v>
      </c>
      <c r="J24" s="9">
        <f>EDATE(report.month,J8-13)</f>
        <v>43252</v>
      </c>
      <c r="K24" s="7">
        <f>CHOOSE($H$21,D8,D14,D20,D26,D32,K8,K14)</f>
        <v>1516</v>
      </c>
      <c r="L24" s="7">
        <f>CHOOSE($H$21,E8,E14,E20,E26,E32,L8,L14)</f>
        <v>240</v>
      </c>
      <c r="M24" s="7">
        <f>CHOOSE($H$21,F8,F14,F20,F26,F32,M8,M14)</f>
        <v>950</v>
      </c>
    </row>
    <row r="25" spans="1:13" x14ac:dyDescent="0.3">
      <c r="B25" t="s">
        <v>14</v>
      </c>
      <c r="C25">
        <v>13</v>
      </c>
      <c r="D25" s="5">
        <v>983</v>
      </c>
      <c r="E25" s="5">
        <v>795</v>
      </c>
      <c r="F25" s="5">
        <v>1009</v>
      </c>
      <c r="I25" t="str">
        <f t="shared" ref="I25:I26" si="15">I9</f>
        <v>Sydney</v>
      </c>
      <c r="J25" s="9">
        <f>EDATE(report.month,J9-13)</f>
        <v>43282</v>
      </c>
      <c r="K25" s="7">
        <f t="shared" ref="K25:M25" si="16">CHOOSE($H$21,D9,D15,D21,D27,D33,K9,K15)</f>
        <v>1782</v>
      </c>
      <c r="L25" s="7">
        <f t="shared" si="16"/>
        <v>237</v>
      </c>
      <c r="M25" s="7">
        <f t="shared" si="16"/>
        <v>1048</v>
      </c>
    </row>
    <row r="26" spans="1:13" x14ac:dyDescent="0.3">
      <c r="B26" t="s">
        <v>41</v>
      </c>
      <c r="C26">
        <v>11</v>
      </c>
      <c r="D26" s="5">
        <v>1516</v>
      </c>
      <c r="E26" s="5">
        <v>240</v>
      </c>
      <c r="F26" s="5">
        <v>950</v>
      </c>
      <c r="I26" t="str">
        <f t="shared" si="15"/>
        <v>Sydney</v>
      </c>
      <c r="J26" s="9">
        <f>EDATE(report.month,J10-13)</f>
        <v>43313</v>
      </c>
      <c r="K26" s="7">
        <f t="shared" ref="K26:M26" si="17">CHOOSE($H$21,D10,D16,D22,D28,D34,K10,K16)</f>
        <v>1071</v>
      </c>
      <c r="L26" s="7">
        <f t="shared" si="17"/>
        <v>229</v>
      </c>
      <c r="M26" s="7">
        <f t="shared" si="17"/>
        <v>1074</v>
      </c>
    </row>
    <row r="27" spans="1:13" x14ac:dyDescent="0.3">
      <c r="B27" t="s">
        <v>41</v>
      </c>
      <c r="C27">
        <v>12</v>
      </c>
      <c r="D27" s="5">
        <v>1782</v>
      </c>
      <c r="E27" s="5">
        <v>237</v>
      </c>
      <c r="F27" s="5">
        <v>1048</v>
      </c>
      <c r="I27" t="s">
        <v>109</v>
      </c>
      <c r="K27" s="7">
        <f>AVERAGE(K24:K26)</f>
        <v>1456.3333333333333</v>
      </c>
      <c r="L27" s="7">
        <f t="shared" ref="L27:M27" si="18">AVERAGE(L24:L26)</f>
        <v>235.33333333333334</v>
      </c>
      <c r="M27" s="7">
        <f t="shared" si="18"/>
        <v>1024</v>
      </c>
    </row>
    <row r="28" spans="1:13" x14ac:dyDescent="0.3">
      <c r="B28" t="s">
        <v>41</v>
      </c>
      <c r="C28">
        <v>13</v>
      </c>
      <c r="D28" s="5">
        <v>1071</v>
      </c>
      <c r="E28" s="5">
        <v>229</v>
      </c>
      <c r="F28" s="5">
        <v>1074</v>
      </c>
    </row>
    <row r="29" spans="1:13" x14ac:dyDescent="0.3">
      <c r="A29" t="s">
        <v>70</v>
      </c>
      <c r="B29" t="s">
        <v>14</v>
      </c>
      <c r="C29">
        <v>11</v>
      </c>
      <c r="D29" s="5">
        <v>40244</v>
      </c>
      <c r="E29" s="5">
        <v>34651</v>
      </c>
      <c r="F29" s="5">
        <v>40830</v>
      </c>
    </row>
    <row r="30" spans="1:13" x14ac:dyDescent="0.3">
      <c r="B30" t="s">
        <v>14</v>
      </c>
      <c r="C30">
        <v>12</v>
      </c>
      <c r="D30" s="5">
        <v>45272</v>
      </c>
      <c r="E30" s="5">
        <v>34636</v>
      </c>
      <c r="F30" s="5">
        <v>57901</v>
      </c>
    </row>
    <row r="31" spans="1:13" x14ac:dyDescent="0.3">
      <c r="B31" t="s">
        <v>14</v>
      </c>
      <c r="C31">
        <v>13</v>
      </c>
      <c r="D31" s="5">
        <v>41755</v>
      </c>
      <c r="E31" s="5">
        <v>31507</v>
      </c>
      <c r="F31" s="5">
        <v>34185</v>
      </c>
    </row>
    <row r="32" spans="1:13" x14ac:dyDescent="0.3">
      <c r="B32" t="s">
        <v>41</v>
      </c>
      <c r="C32">
        <v>11</v>
      </c>
      <c r="D32" s="5">
        <v>60897</v>
      </c>
      <c r="E32" s="5">
        <v>2442</v>
      </c>
      <c r="F32" s="5">
        <v>27452</v>
      </c>
    </row>
    <row r="33" spans="2:6" x14ac:dyDescent="0.3">
      <c r="B33" t="s">
        <v>41</v>
      </c>
      <c r="C33">
        <v>12</v>
      </c>
      <c r="D33" s="5">
        <v>66456</v>
      </c>
      <c r="E33" s="5">
        <v>9526</v>
      </c>
      <c r="F33" s="5">
        <v>32353</v>
      </c>
    </row>
    <row r="34" spans="2:6" x14ac:dyDescent="0.3">
      <c r="B34" t="s">
        <v>41</v>
      </c>
      <c r="C34">
        <v>13</v>
      </c>
      <c r="D34" s="5">
        <v>74661</v>
      </c>
      <c r="E34" s="5">
        <v>13099</v>
      </c>
      <c r="F34" s="5">
        <v>37934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D5A32E-A5EE-43ED-91B0-1FFE87B1FF53}">
  <dimension ref="A1:G17"/>
  <sheetViews>
    <sheetView workbookViewId="0">
      <selection activeCell="G5" sqref="G5"/>
    </sheetView>
  </sheetViews>
  <sheetFormatPr defaultRowHeight="14.4" x14ac:dyDescent="0.3"/>
  <cols>
    <col min="1" max="1" width="15.88671875" bestFit="1" customWidth="1"/>
    <col min="7" max="7" width="13.44140625" bestFit="1" customWidth="1"/>
  </cols>
  <sheetData>
    <row r="1" spans="1:7" x14ac:dyDescent="0.3">
      <c r="A1" s="2" t="s">
        <v>56</v>
      </c>
      <c r="B1" s="3">
        <v>43313</v>
      </c>
      <c r="F1" t="s">
        <v>57</v>
      </c>
    </row>
    <row r="4" spans="1:7" x14ac:dyDescent="0.3">
      <c r="A4" t="s">
        <v>58</v>
      </c>
      <c r="B4" t="s">
        <v>59</v>
      </c>
      <c r="F4" t="s">
        <v>60</v>
      </c>
      <c r="G4" t="s">
        <v>61</v>
      </c>
    </row>
    <row r="5" spans="1:7" x14ac:dyDescent="0.3">
      <c r="A5" s="1">
        <f>report.month</f>
        <v>43313</v>
      </c>
      <c r="B5">
        <v>13</v>
      </c>
      <c r="F5" t="s">
        <v>4</v>
      </c>
      <c r="G5" t="s">
        <v>62</v>
      </c>
    </row>
    <row r="6" spans="1:7" x14ac:dyDescent="0.3">
      <c r="A6" s="1">
        <f>EDATE(A5, -1)</f>
        <v>43282</v>
      </c>
      <c r="B6">
        <v>12</v>
      </c>
      <c r="F6" t="s">
        <v>3</v>
      </c>
      <c r="G6" t="s">
        <v>63</v>
      </c>
    </row>
    <row r="7" spans="1:7" x14ac:dyDescent="0.3">
      <c r="A7" s="1">
        <f t="shared" ref="A7:A17" si="0">EDATE(A6, -1)</f>
        <v>43252</v>
      </c>
      <c r="B7">
        <v>11</v>
      </c>
      <c r="F7" t="s">
        <v>2</v>
      </c>
      <c r="G7" t="s">
        <v>63</v>
      </c>
    </row>
    <row r="8" spans="1:7" x14ac:dyDescent="0.3">
      <c r="A8" s="1">
        <f t="shared" si="0"/>
        <v>43221</v>
      </c>
      <c r="B8">
        <v>10</v>
      </c>
      <c r="F8" t="s">
        <v>5</v>
      </c>
      <c r="G8" t="s">
        <v>63</v>
      </c>
    </row>
    <row r="9" spans="1:7" x14ac:dyDescent="0.3">
      <c r="A9" s="1">
        <f t="shared" si="0"/>
        <v>43191</v>
      </c>
      <c r="B9">
        <v>9</v>
      </c>
      <c r="F9" t="s">
        <v>6</v>
      </c>
      <c r="G9" t="s">
        <v>62</v>
      </c>
    </row>
    <row r="10" spans="1:7" x14ac:dyDescent="0.3">
      <c r="A10" s="1">
        <f t="shared" si="0"/>
        <v>43160</v>
      </c>
      <c r="B10">
        <v>8</v>
      </c>
      <c r="F10" t="s">
        <v>64</v>
      </c>
      <c r="G10" t="s">
        <v>62</v>
      </c>
    </row>
    <row r="11" spans="1:7" x14ac:dyDescent="0.3">
      <c r="A11" s="1">
        <f t="shared" si="0"/>
        <v>43132</v>
      </c>
      <c r="B11">
        <v>7</v>
      </c>
      <c r="F11" t="s">
        <v>65</v>
      </c>
      <c r="G11" t="s">
        <v>66</v>
      </c>
    </row>
    <row r="12" spans="1:7" x14ac:dyDescent="0.3">
      <c r="A12" s="1">
        <f t="shared" si="0"/>
        <v>43101</v>
      </c>
      <c r="B12">
        <v>6</v>
      </c>
    </row>
    <row r="13" spans="1:7" x14ac:dyDescent="0.3">
      <c r="A13" s="1">
        <f t="shared" si="0"/>
        <v>43070</v>
      </c>
      <c r="B13">
        <v>5</v>
      </c>
    </row>
    <row r="14" spans="1:7" x14ac:dyDescent="0.3">
      <c r="A14" s="1">
        <f t="shared" si="0"/>
        <v>43040</v>
      </c>
      <c r="B14">
        <v>4</v>
      </c>
    </row>
    <row r="15" spans="1:7" x14ac:dyDescent="0.3">
      <c r="A15" s="1">
        <f t="shared" si="0"/>
        <v>43009</v>
      </c>
      <c r="B15">
        <v>3</v>
      </c>
    </row>
    <row r="16" spans="1:7" x14ac:dyDescent="0.3">
      <c r="A16" s="1">
        <f t="shared" si="0"/>
        <v>42979</v>
      </c>
      <c r="B16">
        <v>2</v>
      </c>
    </row>
    <row r="17" spans="1:2" x14ac:dyDescent="0.3">
      <c r="A17" s="1">
        <f t="shared" si="0"/>
        <v>42948</v>
      </c>
      <c r="B17">
        <v>1</v>
      </c>
    </row>
  </sheetData>
  <pageMargins left="0.7" right="0.7" top="0.75" bottom="0.75" header="0.3" footer="0.3"/>
  <tableParts count="2">
    <tablePart r:id="rId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C00AD2-1A0A-46AD-AC88-B13887FBDD24}">
  <dimension ref="B1:C24"/>
  <sheetViews>
    <sheetView topLeftCell="A8" workbookViewId="0">
      <selection activeCell="E11" sqref="E11"/>
    </sheetView>
  </sheetViews>
  <sheetFormatPr defaultRowHeight="75" customHeight="1" x14ac:dyDescent="0.3"/>
  <cols>
    <col min="2" max="2" width="13.77734375" customWidth="1"/>
    <col min="3" max="3" width="18.21875" bestFit="1" customWidth="1"/>
  </cols>
  <sheetData>
    <row r="1" spans="2:3" ht="75" customHeight="1" x14ac:dyDescent="0.3">
      <c r="B1" t="s">
        <v>86</v>
      </c>
      <c r="C1" t="s">
        <v>87</v>
      </c>
    </row>
    <row r="2" spans="2:3" ht="75" customHeight="1" x14ac:dyDescent="0.3">
      <c r="C2" t="s">
        <v>16</v>
      </c>
    </row>
    <row r="3" spans="2:3" ht="75" customHeight="1" x14ac:dyDescent="0.3">
      <c r="C3" t="s">
        <v>18</v>
      </c>
    </row>
    <row r="4" spans="2:3" ht="75" customHeight="1" x14ac:dyDescent="0.3">
      <c r="C4" t="s">
        <v>25</v>
      </c>
    </row>
    <row r="5" spans="2:3" ht="75" customHeight="1" x14ac:dyDescent="0.3">
      <c r="C5" t="s">
        <v>29</v>
      </c>
    </row>
    <row r="6" spans="2:3" ht="75" customHeight="1" x14ac:dyDescent="0.3">
      <c r="C6" t="s">
        <v>31</v>
      </c>
    </row>
    <row r="7" spans="2:3" ht="75" customHeight="1" x14ac:dyDescent="0.3">
      <c r="C7" t="s">
        <v>26</v>
      </c>
    </row>
    <row r="8" spans="2:3" ht="75" customHeight="1" x14ac:dyDescent="0.3">
      <c r="C8" t="s">
        <v>12</v>
      </c>
    </row>
    <row r="9" spans="2:3" ht="75" customHeight="1" x14ac:dyDescent="0.3">
      <c r="C9" t="s">
        <v>40</v>
      </c>
    </row>
    <row r="10" spans="2:3" ht="75" customHeight="1" x14ac:dyDescent="0.3">
      <c r="C10" t="s">
        <v>45</v>
      </c>
    </row>
    <row r="11" spans="2:3" ht="75" customHeight="1" x14ac:dyDescent="0.3">
      <c r="C11" t="s">
        <v>48</v>
      </c>
    </row>
    <row r="12" spans="2:3" ht="75" customHeight="1" x14ac:dyDescent="0.3">
      <c r="C12" t="s">
        <v>11</v>
      </c>
    </row>
    <row r="13" spans="2:3" ht="75" customHeight="1" x14ac:dyDescent="0.3">
      <c r="C13" t="s">
        <v>22</v>
      </c>
    </row>
    <row r="14" spans="2:3" ht="75" customHeight="1" x14ac:dyDescent="0.3">
      <c r="C14" t="s">
        <v>23</v>
      </c>
    </row>
    <row r="15" spans="2:3" ht="75" customHeight="1" x14ac:dyDescent="0.3">
      <c r="C15" t="s">
        <v>37</v>
      </c>
    </row>
    <row r="16" spans="2:3" ht="75" customHeight="1" x14ac:dyDescent="0.3">
      <c r="C16" t="s">
        <v>39</v>
      </c>
    </row>
    <row r="17" spans="3:3" ht="75" customHeight="1" x14ac:dyDescent="0.3">
      <c r="C17" t="s">
        <v>33</v>
      </c>
    </row>
    <row r="18" spans="3:3" ht="75" customHeight="1" x14ac:dyDescent="0.3">
      <c r="C18" t="s">
        <v>47</v>
      </c>
    </row>
    <row r="19" spans="3:3" ht="75" customHeight="1" x14ac:dyDescent="0.3">
      <c r="C19" t="s">
        <v>50</v>
      </c>
    </row>
    <row r="20" spans="3:3" ht="75" customHeight="1" x14ac:dyDescent="0.3">
      <c r="C20" t="s">
        <v>19</v>
      </c>
    </row>
    <row r="21" spans="3:3" ht="75" customHeight="1" x14ac:dyDescent="0.3">
      <c r="C21" t="s">
        <v>52</v>
      </c>
    </row>
    <row r="22" spans="3:3" ht="75" customHeight="1" x14ac:dyDescent="0.3">
      <c r="C22" t="s">
        <v>27</v>
      </c>
    </row>
    <row r="23" spans="3:3" ht="75" customHeight="1" x14ac:dyDescent="0.3">
      <c r="C23" t="s">
        <v>20</v>
      </c>
    </row>
    <row r="24" spans="3:3" ht="75" customHeight="1" x14ac:dyDescent="0.3">
      <c r="C24" t="s">
        <v>13</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B744B8-8F7E-417D-9062-9B700694D200}">
  <dimension ref="A1:R30"/>
  <sheetViews>
    <sheetView showGridLines="0" tabSelected="1" zoomScale="81" zoomScaleNormal="81" workbookViewId="0">
      <selection activeCell="R19" sqref="R19"/>
    </sheetView>
  </sheetViews>
  <sheetFormatPr defaultRowHeight="14.4" x14ac:dyDescent="0.3"/>
  <cols>
    <col min="3" max="3" width="15.44140625" customWidth="1"/>
    <col min="4" max="4" width="2.21875" customWidth="1"/>
    <col min="5" max="5" width="3.44140625" customWidth="1"/>
    <col min="6" max="6" width="3.33203125" customWidth="1"/>
    <col min="8" max="8" width="11.109375" customWidth="1"/>
    <col min="9" max="9" width="16.33203125" customWidth="1"/>
    <col min="12" max="12" width="8.77734375" customWidth="1"/>
    <col min="13" max="13" width="12.44140625" customWidth="1"/>
    <col min="14" max="16" width="14.6640625" customWidth="1"/>
  </cols>
  <sheetData>
    <row r="1" spans="1:18" s="13" customFormat="1" ht="45.75" customHeight="1" x14ac:dyDescent="0.75">
      <c r="A1" s="14" t="s">
        <v>93</v>
      </c>
      <c r="B1" s="14"/>
      <c r="C1" s="14"/>
      <c r="D1" s="14"/>
      <c r="E1" s="14"/>
      <c r="F1" s="14"/>
      <c r="G1" s="14"/>
      <c r="H1" s="14"/>
    </row>
    <row r="3" spans="1:18" ht="20.399999999999999" x14ac:dyDescent="0.45">
      <c r="C3" s="16" t="s">
        <v>95</v>
      </c>
      <c r="D3" s="16"/>
      <c r="E3" s="16"/>
      <c r="F3" s="16"/>
      <c r="H3" s="18" t="s">
        <v>92</v>
      </c>
      <c r="I3" s="17" t="s">
        <v>94</v>
      </c>
      <c r="J3" s="17"/>
      <c r="L3" s="16" t="s">
        <v>96</v>
      </c>
      <c r="M3" s="16"/>
      <c r="N3" s="16"/>
      <c r="O3" s="16"/>
      <c r="P3" s="16"/>
      <c r="R3" s="15" t="s">
        <v>97</v>
      </c>
    </row>
    <row r="5" spans="1:18" ht="15.6" x14ac:dyDescent="0.3">
      <c r="C5" s="19" t="str">
        <f>[1]Pivots!A29</f>
        <v>Sales</v>
      </c>
      <c r="D5" s="12"/>
      <c r="E5" s="12"/>
      <c r="F5" s="12"/>
    </row>
    <row r="6" spans="1:18" ht="19.2" customHeight="1" x14ac:dyDescent="0.45">
      <c r="B6" s="20">
        <f>Calculations!N4</f>
        <v>43313</v>
      </c>
      <c r="C6" s="27">
        <f>Calculations!B23</f>
        <v>434257</v>
      </c>
      <c r="D6" s="21"/>
      <c r="E6" s="22">
        <f>Calculations!L23</f>
        <v>-8.143524355058418E-2</v>
      </c>
      <c r="F6" s="23">
        <f>Calculations!E23</f>
        <v>8.143524355058418E-2</v>
      </c>
      <c r="I6" s="31" t="str">
        <f>Calculations!AO32</f>
        <v>Madelene Upcott</v>
      </c>
      <c r="L6" s="36" t="str">
        <f>Calculations!$D$68</f>
        <v>Expect customers to increase 3% by December, 2018</v>
      </c>
      <c r="M6" s="36"/>
      <c r="N6" s="36"/>
      <c r="O6" s="36"/>
      <c r="P6" s="36"/>
    </row>
    <row r="7" spans="1:18" ht="16.8" x14ac:dyDescent="0.4">
      <c r="B7" s="20">
        <f>[1]Settings!B20</f>
        <v>42948</v>
      </c>
      <c r="C7" s="28">
        <f>Calculations!C23</f>
        <v>472756</v>
      </c>
      <c r="D7" s="21"/>
      <c r="E7" s="24">
        <f>Calculations!G23</f>
        <v>43009</v>
      </c>
      <c r="F7" s="24"/>
      <c r="I7" s="32">
        <f>Calculations!AP32</f>
        <v>35460</v>
      </c>
      <c r="J7" s="30">
        <f>Calculations!AR32</f>
        <v>0.41117478510028649</v>
      </c>
    </row>
    <row r="8" spans="1:18" x14ac:dyDescent="0.3">
      <c r="B8" s="25" t="s">
        <v>98</v>
      </c>
      <c r="C8" s="21"/>
      <c r="D8" s="29"/>
      <c r="E8" s="26">
        <f>Calculations!I23</f>
        <v>43252</v>
      </c>
      <c r="F8" s="26"/>
      <c r="I8" s="33">
        <f>Calculations!AQ32</f>
        <v>25128</v>
      </c>
    </row>
    <row r="10" spans="1:18" ht="15.6" x14ac:dyDescent="0.3">
      <c r="C10" s="19" t="s">
        <v>3</v>
      </c>
      <c r="D10" s="12"/>
      <c r="E10" s="12"/>
      <c r="F10" s="12"/>
    </row>
    <row r="11" spans="1:18" ht="19.2" x14ac:dyDescent="0.45">
      <c r="C11" s="34">
        <f>Calculations!B24</f>
        <v>48947</v>
      </c>
      <c r="D11" s="21"/>
      <c r="E11" s="22">
        <f>Calculations!L24</f>
        <v>7.6870613600862336E-2</v>
      </c>
      <c r="F11" s="23">
        <f>Calculations!E24</f>
        <v>7.6870613600862336E-2</v>
      </c>
      <c r="I11" s="31" t="str">
        <f>Calculations!AO33</f>
        <v>Jan Morforth</v>
      </c>
    </row>
    <row r="12" spans="1:18" ht="16.8" x14ac:dyDescent="0.4">
      <c r="B12" s="20"/>
      <c r="C12" s="35">
        <f>Calculations!C24</f>
        <v>45453</v>
      </c>
      <c r="D12" s="21"/>
      <c r="E12" s="24">
        <f>Calculations!G24</f>
        <v>43160</v>
      </c>
      <c r="F12" s="24"/>
      <c r="I12" s="32">
        <f>Calculations!AP33</f>
        <v>32800</v>
      </c>
      <c r="J12" s="30">
        <f>Calculations!AR33</f>
        <v>0.44978783592644977</v>
      </c>
    </row>
    <row r="13" spans="1:18" x14ac:dyDescent="0.3">
      <c r="B13" s="20"/>
      <c r="C13" s="21"/>
      <c r="D13" s="29"/>
      <c r="E13" s="26">
        <f>Calculations!I24</f>
        <v>43070</v>
      </c>
      <c r="F13" s="26"/>
      <c r="I13" s="33">
        <f>Calculations!AQ33</f>
        <v>22624</v>
      </c>
    </row>
    <row r="14" spans="1:18" x14ac:dyDescent="0.3">
      <c r="B14" s="25"/>
    </row>
    <row r="15" spans="1:18" ht="15.6" x14ac:dyDescent="0.3">
      <c r="C15" s="19" t="s">
        <v>2</v>
      </c>
      <c r="D15" s="12"/>
      <c r="E15" s="12"/>
      <c r="F15" s="12"/>
    </row>
    <row r="16" spans="1:18" ht="19.2" customHeight="1" x14ac:dyDescent="0.45">
      <c r="C16" s="34">
        <f>Calculations!B25</f>
        <v>9818</v>
      </c>
      <c r="D16" s="21"/>
      <c r="E16" s="22">
        <f>Calculations!L25</f>
        <v>-1.2770236299648019E-2</v>
      </c>
      <c r="F16" s="23">
        <f>Calculations!E25</f>
        <v>1.2770236299648019E-2</v>
      </c>
      <c r="I16" s="31" t="str">
        <f>Calculations!AO34</f>
        <v>Kelci Walkden</v>
      </c>
      <c r="L16" s="37" t="s">
        <v>106</v>
      </c>
      <c r="M16" s="37"/>
      <c r="N16" s="37"/>
      <c r="O16" s="37"/>
      <c r="P16" s="37"/>
    </row>
    <row r="17" spans="3:16" ht="16.8" customHeight="1" x14ac:dyDescent="0.4">
      <c r="C17" s="35">
        <f>Calculations!C25</f>
        <v>9945</v>
      </c>
      <c r="D17" s="21"/>
      <c r="E17" s="24">
        <f>Calculations!G25</f>
        <v>43132</v>
      </c>
      <c r="F17" s="24"/>
      <c r="I17" s="32">
        <f>Calculations!AP34</f>
        <v>31131</v>
      </c>
      <c r="J17" s="30">
        <f>Calculations!AR34</f>
        <v>0.1300228683436786</v>
      </c>
      <c r="L17" s="37"/>
      <c r="M17" s="37"/>
      <c r="N17" s="37"/>
      <c r="O17" s="37"/>
      <c r="P17" s="37"/>
    </row>
    <row r="18" spans="3:16" x14ac:dyDescent="0.3">
      <c r="C18" s="21"/>
      <c r="D18" s="29"/>
      <c r="E18" s="26">
        <f>Calculations!I25</f>
        <v>43221</v>
      </c>
      <c r="F18" s="26"/>
      <c r="I18" s="33">
        <f>Calculations!AQ34</f>
        <v>27549</v>
      </c>
      <c r="N18" s="38"/>
      <c r="O18" s="38"/>
      <c r="P18" s="38"/>
    </row>
    <row r="19" spans="3:16" ht="14.4" customHeight="1" x14ac:dyDescent="0.3">
      <c r="N19" s="38"/>
      <c r="O19" s="38"/>
      <c r="P19" s="38"/>
    </row>
    <row r="20" spans="3:16" ht="15.6" customHeight="1" x14ac:dyDescent="0.3">
      <c r="C20" s="19" t="s">
        <v>5</v>
      </c>
      <c r="D20" s="12"/>
      <c r="E20" s="12"/>
      <c r="F20" s="12"/>
      <c r="N20" s="38"/>
      <c r="O20" s="38"/>
      <c r="P20" s="38"/>
    </row>
    <row r="21" spans="3:16" ht="19.2" x14ac:dyDescent="0.45">
      <c r="C21" s="34">
        <f>Calculations!B26</f>
        <v>5161</v>
      </c>
      <c r="D21" s="21"/>
      <c r="E21" s="22">
        <f>Calculations!L26</f>
        <v>-0.11913295784263522</v>
      </c>
      <c r="F21" s="23">
        <f>Calculations!E26</f>
        <v>0.11913295784263522</v>
      </c>
      <c r="I21" s="31" t="str">
        <f>Calculations!AO35</f>
        <v>Marney O'Breen</v>
      </c>
      <c r="L21" s="45" t="str">
        <f>Sheet7!I19</f>
        <v>City</v>
      </c>
      <c r="M21" s="45" t="str">
        <f>Sheet7!J19</f>
        <v>Month</v>
      </c>
      <c r="N21" s="45" t="str">
        <f>Sheet7!K19</f>
        <v>Jehu Rudeforth</v>
      </c>
      <c r="O21" s="45" t="str">
        <f>Sheet7!L19</f>
        <v>Mallorie Waber</v>
      </c>
      <c r="P21" s="45" t="str">
        <f>Sheet7!M19</f>
        <v>Van Tuxwell</v>
      </c>
    </row>
    <row r="22" spans="3:16" ht="16.8" x14ac:dyDescent="0.4">
      <c r="C22" s="35">
        <f>Calculations!C26</f>
        <v>5859</v>
      </c>
      <c r="D22" s="21"/>
      <c r="E22" s="24">
        <f>Calculations!G26</f>
        <v>43040</v>
      </c>
      <c r="F22" s="24"/>
      <c r="I22" s="32">
        <f>Calculations!AP35</f>
        <v>28980</v>
      </c>
      <c r="J22" s="30">
        <f>Calculations!AR35</f>
        <v>0.1823745410036719</v>
      </c>
      <c r="L22" s="46" t="str">
        <f>Sheet7!I20</f>
        <v>Seattle</v>
      </c>
      <c r="M22" s="39">
        <f>Sheet7!J20</f>
        <v>43252</v>
      </c>
      <c r="N22" s="40">
        <f>Sheet7!K20</f>
        <v>1119</v>
      </c>
      <c r="O22" s="40">
        <f>Sheet7!L20</f>
        <v>724</v>
      </c>
      <c r="P22" s="40">
        <f>Sheet7!M20</f>
        <v>1196</v>
      </c>
    </row>
    <row r="23" spans="3:16" x14ac:dyDescent="0.3">
      <c r="C23" s="21"/>
      <c r="D23" s="29"/>
      <c r="E23" s="26">
        <f>Calculations!I26</f>
        <v>43313</v>
      </c>
      <c r="F23" s="26"/>
      <c r="I23" s="33">
        <f>Calculations!AQ35</f>
        <v>24510</v>
      </c>
      <c r="L23" s="41"/>
      <c r="M23" s="39">
        <f>Sheet7!J21</f>
        <v>43282</v>
      </c>
      <c r="N23" s="40">
        <f>Sheet7!K21</f>
        <v>972</v>
      </c>
      <c r="O23" s="40">
        <f>Sheet7!L21</f>
        <v>1040</v>
      </c>
      <c r="P23" s="40">
        <f>Sheet7!M21</f>
        <v>1210</v>
      </c>
    </row>
    <row r="24" spans="3:16" x14ac:dyDescent="0.3">
      <c r="L24" s="41"/>
      <c r="M24" s="39">
        <f>Sheet7!J22</f>
        <v>43313</v>
      </c>
      <c r="N24" s="40">
        <f>Sheet7!K22</f>
        <v>983</v>
      </c>
      <c r="O24" s="40">
        <f>Sheet7!L22</f>
        <v>795</v>
      </c>
      <c r="P24" s="40">
        <f>Sheet7!M22</f>
        <v>1009</v>
      </c>
    </row>
    <row r="25" spans="3:16" ht="15.6" x14ac:dyDescent="0.3">
      <c r="C25" s="19" t="s">
        <v>6</v>
      </c>
      <c r="D25" s="12"/>
      <c r="E25" s="12"/>
      <c r="F25" s="12"/>
      <c r="L25" s="42"/>
      <c r="M25" s="43" t="s">
        <v>110</v>
      </c>
      <c r="N25" s="40">
        <f>Sheet7!K23</f>
        <v>1024.6666666666667</v>
      </c>
      <c r="O25" s="40">
        <f>Sheet7!L23</f>
        <v>853</v>
      </c>
      <c r="P25" s="40">
        <f>Sheet7!M23</f>
        <v>1138.3333333333333</v>
      </c>
    </row>
    <row r="26" spans="3:16" ht="19.2" x14ac:dyDescent="0.45">
      <c r="C26" s="27">
        <f>Calculations!B27</f>
        <v>233141</v>
      </c>
      <c r="D26" s="21"/>
      <c r="E26" s="22">
        <f>Calculations!L27</f>
        <v>5.6523827650588165E-2</v>
      </c>
      <c r="F26" s="23">
        <f>Calculations!E27</f>
        <v>5.6523827650588165E-2</v>
      </c>
      <c r="I26" s="31" t="str">
        <f>Calculations!AO36</f>
        <v>Rafaelita Blaksland</v>
      </c>
      <c r="L26" s="41"/>
      <c r="M26" s="41"/>
      <c r="N26" s="44"/>
      <c r="O26" s="44"/>
      <c r="P26" s="44"/>
    </row>
    <row r="27" spans="3:16" ht="16.8" x14ac:dyDescent="0.4">
      <c r="C27" s="28">
        <f>Calculations!C27</f>
        <v>220668</v>
      </c>
      <c r="D27" s="21"/>
      <c r="E27" s="24">
        <f>Calculations!G27</f>
        <v>43070</v>
      </c>
      <c r="F27" s="24"/>
      <c r="I27" s="32">
        <f>Calculations!AP36</f>
        <v>28460</v>
      </c>
      <c r="J27" s="30">
        <f>Calculations!AR36</f>
        <v>0.90520819386798768</v>
      </c>
      <c r="L27" s="46" t="str">
        <f>Sheet7!I24</f>
        <v>Sydney</v>
      </c>
      <c r="M27" s="39">
        <f>Sheet7!J24</f>
        <v>43252</v>
      </c>
      <c r="N27" s="40">
        <f>Sheet7!K24</f>
        <v>1516</v>
      </c>
      <c r="O27" s="40">
        <f>Sheet7!L24</f>
        <v>240</v>
      </c>
      <c r="P27" s="40">
        <f>Sheet7!M24</f>
        <v>950</v>
      </c>
    </row>
    <row r="28" spans="3:16" x14ac:dyDescent="0.3">
      <c r="C28" s="21"/>
      <c r="D28" s="29"/>
      <c r="E28" s="26">
        <f>Calculations!I27</f>
        <v>43160</v>
      </c>
      <c r="F28" s="26"/>
      <c r="I28" s="33">
        <f>Calculations!AQ36</f>
        <v>14938</v>
      </c>
      <c r="L28" s="41"/>
      <c r="M28" s="39">
        <f>Sheet7!J25</f>
        <v>43282</v>
      </c>
      <c r="N28" s="40">
        <f>Sheet7!K25</f>
        <v>1782</v>
      </c>
      <c r="O28" s="40">
        <f>Sheet7!L25</f>
        <v>237</v>
      </c>
      <c r="P28" s="40">
        <f>Sheet7!M25</f>
        <v>1048</v>
      </c>
    </row>
    <row r="29" spans="3:16" x14ac:dyDescent="0.3">
      <c r="L29" s="41"/>
      <c r="M29" s="39">
        <f>Sheet7!J26</f>
        <v>43313</v>
      </c>
      <c r="N29" s="40">
        <f>Sheet7!K26</f>
        <v>1071</v>
      </c>
      <c r="O29" s="40">
        <f>Sheet7!L26</f>
        <v>229</v>
      </c>
      <c r="P29" s="40">
        <f>Sheet7!M26</f>
        <v>1074</v>
      </c>
    </row>
    <row r="30" spans="3:16" x14ac:dyDescent="0.3">
      <c r="L30" s="42"/>
      <c r="M30" s="43" t="s">
        <v>110</v>
      </c>
      <c r="N30" s="40">
        <f>Sheet7!K27</f>
        <v>1456.3333333333333</v>
      </c>
      <c r="O30" s="40">
        <f>Sheet7!L27</f>
        <v>235.33333333333334</v>
      </c>
      <c r="P30" s="40">
        <f>Sheet7!M27</f>
        <v>1024</v>
      </c>
    </row>
  </sheetData>
  <mergeCells count="16">
    <mergeCell ref="L16:P17"/>
    <mergeCell ref="L3:P3"/>
    <mergeCell ref="E18:F18"/>
    <mergeCell ref="E22:F22"/>
    <mergeCell ref="E23:F23"/>
    <mergeCell ref="E27:F27"/>
    <mergeCell ref="E28:F28"/>
    <mergeCell ref="C3:F3"/>
    <mergeCell ref="E8:F8"/>
    <mergeCell ref="E13:F13"/>
    <mergeCell ref="E17:F17"/>
    <mergeCell ref="E12:F12"/>
    <mergeCell ref="A1:H1"/>
    <mergeCell ref="I3:J3"/>
    <mergeCell ref="E7:F7"/>
    <mergeCell ref="L6:P6"/>
  </mergeCells>
  <conditionalFormatting sqref="L6:P6">
    <cfRule type="expression" dxfId="3" priority="6">
      <formula>forecast.trend="down"</formula>
    </cfRule>
    <cfRule type="expression" dxfId="2" priority="7">
      <formula>forecast.trend="up"</formula>
    </cfRule>
  </conditionalFormatting>
  <conditionalFormatting sqref="N22:P30">
    <cfRule type="colorScale" priority="1">
      <colorScale>
        <cfvo type="min"/>
        <cfvo type="max"/>
        <color rgb="FFFFFFFF"/>
        <color theme="9"/>
      </colorScale>
    </cfRule>
    <cfRule type="expression" dxfId="1" priority="2">
      <formula>selected.measure.format="percentage"</formula>
    </cfRule>
    <cfRule type="expression" dxfId="0" priority="3">
      <formula>selected.measure.format="number"</formula>
    </cfRule>
  </conditionalFormatting>
  <dataValidations count="1">
    <dataValidation type="list" allowBlank="1" showInputMessage="1" showErrorMessage="1" sqref="H3" xr:uid="{24636916-EA64-4D05-B1F7-CCCE216FB6B8}">
      <formula1>"Top, Bottom"</formula1>
    </dataValidation>
  </dataValidations>
  <pageMargins left="0.7" right="0.7" top="0.75" bottom="0.75" header="0.3" footer="0.3"/>
  <drawing r:id="rId1"/>
  <legacyDrawing r:id="rId2"/>
  <extLst>
    <ext xmlns:x14="http://schemas.microsoft.com/office/spreadsheetml/2009/9/main" uri="{78C0D931-6437-407d-A8EE-F0AAD7539E65}">
      <x14:conditionalFormattings>
        <x14:conditionalFormatting xmlns:xm="http://schemas.microsoft.com/office/excel/2006/main">
          <x14:cfRule type="iconSet" priority="17" id="{480A6CCA-8A81-40E3-8A30-D6A0651AA250}">
            <x14:iconSet iconSet="3Triangles" showValue="0">
              <x14:cfvo type="percent">
                <xm:f>0</xm:f>
              </x14:cfvo>
              <x14:cfvo type="num">
                <xm:f>0</xm:f>
              </x14:cfvo>
              <x14:cfvo type="num" gte="0">
                <xm:f>0</xm:f>
              </x14:cfvo>
            </x14:iconSet>
          </x14:cfRule>
          <xm:sqref>E6</xm:sqref>
        </x14:conditionalFormatting>
        <x14:conditionalFormatting xmlns:xm="http://schemas.microsoft.com/office/excel/2006/main">
          <x14:cfRule type="iconSet" priority="16" id="{9DEDCEA9-4669-4396-B1DA-24B369979C1B}">
            <x14:iconSet iconSet="3Triangles" showValue="0">
              <x14:cfvo type="percent">
                <xm:f>0</xm:f>
              </x14:cfvo>
              <x14:cfvo type="num">
                <xm:f>0</xm:f>
              </x14:cfvo>
              <x14:cfvo type="num" gte="0">
                <xm:f>0</xm:f>
              </x14:cfvo>
            </x14:iconSet>
          </x14:cfRule>
          <xm:sqref>E11</xm:sqref>
        </x14:conditionalFormatting>
        <x14:conditionalFormatting xmlns:xm="http://schemas.microsoft.com/office/excel/2006/main">
          <x14:cfRule type="iconSet" priority="15" id="{F7384F8B-47F2-4A47-BDB4-EFE96DA4D454}">
            <x14:iconSet iconSet="3Triangles" showValue="0">
              <x14:cfvo type="percent">
                <xm:f>0</xm:f>
              </x14:cfvo>
              <x14:cfvo type="num">
                <xm:f>0</xm:f>
              </x14:cfvo>
              <x14:cfvo type="num" gte="0">
                <xm:f>0</xm:f>
              </x14:cfvo>
            </x14:iconSet>
          </x14:cfRule>
          <xm:sqref>E16</xm:sqref>
        </x14:conditionalFormatting>
        <x14:conditionalFormatting xmlns:xm="http://schemas.microsoft.com/office/excel/2006/main">
          <x14:cfRule type="iconSet" priority="14" id="{DABCA83C-257F-40E3-960A-04169D2A9579}">
            <x14:iconSet iconSet="3Triangles" showValue="0">
              <x14:cfvo type="percent">
                <xm:f>0</xm:f>
              </x14:cfvo>
              <x14:cfvo type="num">
                <xm:f>0</xm:f>
              </x14:cfvo>
              <x14:cfvo type="num" gte="0">
                <xm:f>0</xm:f>
              </x14:cfvo>
            </x14:iconSet>
          </x14:cfRule>
          <xm:sqref>E21</xm:sqref>
        </x14:conditionalFormatting>
        <x14:conditionalFormatting xmlns:xm="http://schemas.microsoft.com/office/excel/2006/main">
          <x14:cfRule type="iconSet" priority="13" id="{828CDD38-A122-4161-87F5-67651FAB5F34}">
            <x14:iconSet showValue="0" custom="1">
              <x14:cfvo type="percent">
                <xm:f>0</xm:f>
              </x14:cfvo>
              <x14:cfvo type="num">
                <xm:f>0</xm:f>
              </x14:cfvo>
              <x14:cfvo type="num" gte="0">
                <xm:f>0</xm:f>
              </x14:cfvo>
              <x14:cfIcon iconSet="3TrafficLights1" iconId="2"/>
              <x14:cfIcon iconSet="3TrafficLights1" iconId="1"/>
              <x14:cfIcon iconSet="3TrafficLights1" iconId="0"/>
            </x14:iconSet>
          </x14:cfRule>
          <xm:sqref>E26</xm:sqref>
        </x14:conditionalFormatting>
        <x14:conditionalFormatting xmlns:xm="http://schemas.microsoft.com/office/excel/2006/main">
          <x14:cfRule type="iconSet" priority="12" id="{608262A4-A15D-4ABF-9B32-D5AD80BA2307}">
            <x14:iconSet iconSet="3Triangles">
              <x14:cfvo type="percent">
                <xm:f>0</xm:f>
              </x14:cfvo>
              <x14:cfvo type="num">
                <xm:f>0</xm:f>
              </x14:cfvo>
              <x14:cfvo type="num" gte="0">
                <xm:f>0</xm:f>
              </x14:cfvo>
            </x14:iconSet>
          </x14:cfRule>
          <xm:sqref>J7</xm:sqref>
        </x14:conditionalFormatting>
        <x14:conditionalFormatting xmlns:xm="http://schemas.microsoft.com/office/excel/2006/main">
          <x14:cfRule type="iconSet" priority="11" id="{FFD82758-D267-44A6-91D8-F94BBCDAAEF0}">
            <x14:iconSet iconSet="3Triangles">
              <x14:cfvo type="percent">
                <xm:f>0</xm:f>
              </x14:cfvo>
              <x14:cfvo type="num">
                <xm:f>0</xm:f>
              </x14:cfvo>
              <x14:cfvo type="num" gte="0">
                <xm:f>0</xm:f>
              </x14:cfvo>
            </x14:iconSet>
          </x14:cfRule>
          <xm:sqref>J12</xm:sqref>
        </x14:conditionalFormatting>
        <x14:conditionalFormatting xmlns:xm="http://schemas.microsoft.com/office/excel/2006/main">
          <x14:cfRule type="iconSet" priority="10" id="{F064D7CB-33B4-4B04-8242-D637434F2592}">
            <x14:iconSet iconSet="3Triangles">
              <x14:cfvo type="percent">
                <xm:f>0</xm:f>
              </x14:cfvo>
              <x14:cfvo type="num">
                <xm:f>0</xm:f>
              </x14:cfvo>
              <x14:cfvo type="num" gte="0">
                <xm:f>0</xm:f>
              </x14:cfvo>
            </x14:iconSet>
          </x14:cfRule>
          <xm:sqref>J17</xm:sqref>
        </x14:conditionalFormatting>
        <x14:conditionalFormatting xmlns:xm="http://schemas.microsoft.com/office/excel/2006/main">
          <x14:cfRule type="iconSet" priority="9" id="{F0F268BB-39EA-414A-9795-4827A9EDBF43}">
            <x14:iconSet iconSet="3Triangles">
              <x14:cfvo type="percent">
                <xm:f>0</xm:f>
              </x14:cfvo>
              <x14:cfvo type="num">
                <xm:f>0</xm:f>
              </x14:cfvo>
              <x14:cfvo type="num" gte="0">
                <xm:f>0</xm:f>
              </x14:cfvo>
            </x14:iconSet>
          </x14:cfRule>
          <xm:sqref>J22</xm:sqref>
        </x14:conditionalFormatting>
        <x14:conditionalFormatting xmlns:xm="http://schemas.microsoft.com/office/excel/2006/main">
          <x14:cfRule type="iconSet" priority="8" id="{661C95D4-E479-4F2A-87A9-B4D60BBECEF7}">
            <x14:iconSet iconSet="3Triangles">
              <x14:cfvo type="percent">
                <xm:f>0</xm:f>
              </x14:cfvo>
              <x14:cfvo type="num">
                <xm:f>0</xm:f>
              </x14:cfvo>
              <x14:cfvo type="num" gte="0">
                <xm:f>0</xm:f>
              </x14:cfvo>
            </x14:iconSet>
          </x14:cfRule>
          <xm:sqref>J27</xm:sqref>
        </x14:conditionalFormatting>
      </x14:conditionalFormattings>
    </ext>
    <ext xmlns:x14="http://schemas.microsoft.com/office/spreadsheetml/2009/9/main" uri="{05C60535-1F16-4fd2-B633-F4F36F0B64E0}">
      <x14:sparklineGroups xmlns:xm="http://schemas.microsoft.com/office/excel/2006/main">
        <x14:sparklineGroup lineWeight="1.5" displayEmptyCellsAs="gap" xr2:uid="{E274846A-4C36-4BF2-AF13-9694EE757BE6}">
          <x14:colorSeries theme="1"/>
          <x14:colorNegative rgb="FFD00000"/>
          <x14:colorAxis rgb="FF000000"/>
          <x14:colorMarkers rgb="FFD00000"/>
          <x14:colorFirst rgb="FFD00000"/>
          <x14:colorLast rgb="FFD00000"/>
          <x14:colorHigh rgb="FFD00000"/>
          <x14:colorLow rgb="FFD00000"/>
          <x14:sparklines>
            <x14:sparkline>
              <xm:f>Calculations!B9:N9</xm:f>
              <xm:sqref>C28</xm:sqref>
            </x14:sparkline>
          </x14:sparklines>
        </x14:sparklineGroup>
        <x14:sparklineGroup lineWeight="1.5" displayEmptyCellsAs="gap" xr2:uid="{8BC50EC0-0F30-4A63-BBCE-85DE5151713D}">
          <x14:colorSeries theme="1"/>
          <x14:colorNegative rgb="FFD00000"/>
          <x14:colorAxis rgb="FF000000"/>
          <x14:colorMarkers rgb="FFD00000"/>
          <x14:colorFirst rgb="FFD00000"/>
          <x14:colorLast rgb="FFD00000"/>
          <x14:colorHigh rgb="FFD00000"/>
          <x14:colorLow rgb="FFD00000"/>
          <x14:sparklines>
            <x14:sparkline>
              <xm:f>Calculations!B8:N8</xm:f>
              <xm:sqref>C23</xm:sqref>
            </x14:sparkline>
          </x14:sparklines>
        </x14:sparklineGroup>
        <x14:sparklineGroup lineWeight="1.5" displayEmptyCellsAs="gap" xr2:uid="{913C2D32-33B1-4C59-88C2-BAC1C4829448}">
          <x14:colorSeries theme="1"/>
          <x14:colorNegative rgb="FFD00000"/>
          <x14:colorAxis rgb="FF000000"/>
          <x14:colorMarkers rgb="FFD00000"/>
          <x14:colorFirst rgb="FFD00000"/>
          <x14:colorLast rgb="FFD00000"/>
          <x14:colorHigh rgb="FFD00000"/>
          <x14:colorLow rgb="FFD00000"/>
          <x14:sparklines>
            <x14:sparkline>
              <xm:f>Calculations!B7:N7</xm:f>
              <xm:sqref>C18</xm:sqref>
            </x14:sparkline>
          </x14:sparklines>
        </x14:sparklineGroup>
        <x14:sparklineGroup lineWeight="1.5" displayEmptyCellsAs="gap" xr2:uid="{7E7B2A8E-26F7-459E-B600-5A653AE6206E}">
          <x14:colorSeries theme="1"/>
          <x14:colorNegative rgb="FFD00000"/>
          <x14:colorAxis rgb="FF000000"/>
          <x14:colorMarkers rgb="FFD00000"/>
          <x14:colorFirst rgb="FFD00000"/>
          <x14:colorLast rgb="FFD00000"/>
          <x14:colorHigh rgb="FFD00000"/>
          <x14:colorLow rgb="FFD00000"/>
          <x14:sparklines>
            <x14:sparkline>
              <xm:f>Calculations!B6:N6</xm:f>
              <xm:sqref>C13</xm:sqref>
            </x14:sparkline>
          </x14:sparklines>
        </x14:sparklineGroup>
        <x14:sparklineGroup lineWeight="1.5" displayEmptyCellsAs="gap" xr2:uid="{CBEC4888-31F8-4526-AEAA-DE06F943441A}">
          <x14:colorSeries theme="1"/>
          <x14:colorNegative rgb="FFD00000"/>
          <x14:colorAxis rgb="FF000000"/>
          <x14:colorMarkers rgb="FFD00000"/>
          <x14:colorFirst rgb="FFD00000"/>
          <x14:colorLast rgb="FFD00000"/>
          <x14:colorHigh rgb="FFD00000"/>
          <x14:colorLow rgb="FFD00000"/>
          <x14:sparklines>
            <x14:sparkline>
              <xm:f>Calculations!B5:N5</xm:f>
              <xm:sqref>C8</xm:sqref>
            </x14:sparkline>
          </x14:sparklines>
        </x14:sparklineGroup>
      </x14:sparklineGroups>
    </ex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28</vt:i4>
      </vt:variant>
    </vt:vector>
  </HeadingPairs>
  <TitlesOfParts>
    <vt:vector size="35" baseType="lpstr">
      <vt:lpstr>Calculations</vt:lpstr>
      <vt:lpstr>Data</vt:lpstr>
      <vt:lpstr>Sheet6</vt:lpstr>
      <vt:lpstr>Sheet7</vt:lpstr>
      <vt:lpstr>Settings</vt:lpstr>
      <vt:lpstr>Pictures</vt:lpstr>
      <vt:lpstr>Dashboard</vt:lpstr>
      <vt:lpstr>Andria_Kimpton</vt:lpstr>
      <vt:lpstr>Barr_Faughny</vt:lpstr>
      <vt:lpstr>Beverie_Moffet</vt:lpstr>
      <vt:lpstr>Brien_Boise</vt:lpstr>
      <vt:lpstr>Ches_Bonnell</vt:lpstr>
      <vt:lpstr>Curtice_Advani</vt:lpstr>
      <vt:lpstr>Dennison_Crosswaite</vt:lpstr>
      <vt:lpstr>Dotty_Strutley</vt:lpstr>
      <vt:lpstr>forecast.trend</vt:lpstr>
      <vt:lpstr>Gigi_Bohling</vt:lpstr>
      <vt:lpstr>Gunar_Cockshoot</vt:lpstr>
      <vt:lpstr>Husein_Augar</vt:lpstr>
      <vt:lpstr>Jan_Morforth</vt:lpstr>
      <vt:lpstr>Jehu_Rudeforth</vt:lpstr>
      <vt:lpstr>Kaine_Padly</vt:lpstr>
      <vt:lpstr>Karlen_McCaffrey</vt:lpstr>
      <vt:lpstr>Kelci_Walkden</vt:lpstr>
      <vt:lpstr>Madelene_Upcott</vt:lpstr>
      <vt:lpstr>Mallorie_Waber</vt:lpstr>
      <vt:lpstr>Marney_O_Breen</vt:lpstr>
      <vt:lpstr>Oby_Sorrel</vt:lpstr>
      <vt:lpstr>Rafaelita_Blaksland</vt:lpstr>
      <vt:lpstr>report.month</vt:lpstr>
      <vt:lpstr>selected.measure</vt:lpstr>
      <vt:lpstr>selected.measure.format</vt:lpstr>
      <vt:lpstr>sp.names</vt:lpstr>
      <vt:lpstr>Van_Tuxwell</vt:lpstr>
      <vt:lpstr>Wilone_O_Kielt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Ashavri Sanon</dc:creator>
  <cp:lastModifiedBy>Ashavri Sanon</cp:lastModifiedBy>
  <dcterms:created xsi:type="dcterms:W3CDTF">2015-06-05T18:17:20Z</dcterms:created>
  <dcterms:modified xsi:type="dcterms:W3CDTF">2024-05-01T12:13:37Z</dcterms:modified>
</cp:coreProperties>
</file>