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ata Analytics\Excel\Module 6\"/>
    </mc:Choice>
  </mc:AlternateContent>
  <xr:revisionPtr revIDLastSave="0" documentId="13_ncr:1_{013AF613-A0F8-4122-974B-CFDD61AC641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Calculations" sheetId="2" r:id="rId2"/>
    <sheet name="Sheet3" sheetId="3" r:id="rId3"/>
    <sheet name="Dashboar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I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I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I29" i="4"/>
  <c r="C30" i="4"/>
  <c r="D30" i="4"/>
  <c r="E30" i="4"/>
  <c r="F30" i="4"/>
  <c r="G30" i="4"/>
  <c r="I30" i="4"/>
  <c r="C31" i="4"/>
  <c r="D31" i="4"/>
  <c r="E31" i="4"/>
  <c r="F31" i="4"/>
  <c r="G31" i="4"/>
  <c r="C32" i="4"/>
  <c r="D32" i="4"/>
  <c r="E32" i="4"/>
  <c r="F32" i="4"/>
  <c r="G32" i="4"/>
  <c r="H17" i="4"/>
  <c r="I17" i="4"/>
  <c r="C17" i="4"/>
  <c r="J1" i="4"/>
  <c r="AC17" i="3"/>
  <c r="AC16" i="3"/>
  <c r="Y17" i="3"/>
  <c r="Z16" i="3" s="1"/>
  <c r="Y16" i="3"/>
  <c r="U17" i="3"/>
  <c r="U16" i="3"/>
  <c r="AB15" i="3"/>
  <c r="X15" i="3"/>
  <c r="T15" i="3"/>
  <c r="Q17" i="3"/>
  <c r="R16" i="3" s="1"/>
  <c r="P15" i="3"/>
  <c r="Q16" i="3"/>
  <c r="M17" i="3"/>
  <c r="M16" i="3"/>
  <c r="L15" i="3"/>
  <c r="D30" i="3"/>
  <c r="E30" i="3"/>
  <c r="F30" i="3"/>
  <c r="G30" i="3"/>
  <c r="C30" i="3"/>
  <c r="D29" i="3"/>
  <c r="E29" i="3"/>
  <c r="F29" i="3"/>
  <c r="G29" i="3"/>
  <c r="C29" i="3"/>
  <c r="N16" i="3"/>
  <c r="D28" i="3"/>
  <c r="E28" i="3"/>
  <c r="F28" i="3"/>
  <c r="G28" i="3"/>
  <c r="C28" i="3"/>
  <c r="G27" i="3"/>
  <c r="F27" i="3"/>
  <c r="E27" i="3"/>
  <c r="D27" i="3"/>
  <c r="C27" i="3"/>
  <c r="D26" i="3"/>
  <c r="E26" i="3"/>
  <c r="F26" i="3"/>
  <c r="G26" i="3"/>
  <c r="C26" i="3"/>
  <c r="AD16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D7" i="3"/>
  <c r="E7" i="3"/>
  <c r="F7" i="3"/>
  <c r="G7" i="3"/>
  <c r="C7" i="3"/>
  <c r="D6" i="3"/>
  <c r="E6" i="3"/>
  <c r="F6" i="3"/>
  <c r="G6" i="3"/>
  <c r="C6" i="3"/>
  <c r="D5" i="3"/>
  <c r="E5" i="3"/>
  <c r="F5" i="3"/>
  <c r="G5" i="3"/>
  <c r="C5" i="3"/>
  <c r="D3" i="3"/>
  <c r="E3" i="3"/>
  <c r="F3" i="3"/>
  <c r="G3" i="3"/>
  <c r="C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 s="1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E4" i="2"/>
  <c r="F4" i="2" s="1"/>
  <c r="D4" i="2"/>
  <c r="C4" i="2"/>
  <c r="V16" i="3" l="1"/>
</calcChain>
</file>

<file path=xl/sharedStrings.xml><?xml version="1.0" encoding="utf-8"?>
<sst xmlns="http://schemas.openxmlformats.org/spreadsheetml/2006/main" count="58" uniqueCount="42">
  <si>
    <t>KPI</t>
  </si>
  <si>
    <t>Show on top?</t>
  </si>
  <si>
    <t>Calc type</t>
  </si>
  <si>
    <t>Sessions</t>
  </si>
  <si>
    <t>Total</t>
  </si>
  <si>
    <t>Visitors</t>
  </si>
  <si>
    <t>Time on Page</t>
  </si>
  <si>
    <t>Average</t>
  </si>
  <si>
    <t>Video Views</t>
  </si>
  <si>
    <t>Social Engagement</t>
  </si>
  <si>
    <t>New leads</t>
  </si>
  <si>
    <t>Unsubs</t>
  </si>
  <si>
    <t>Social Followers</t>
  </si>
  <si>
    <t>Social Media visit %</t>
  </si>
  <si>
    <t>Added to cart</t>
  </si>
  <si>
    <t>Transactions</t>
  </si>
  <si>
    <t>Revenue</t>
  </si>
  <si>
    <t>Cart Abandon %</t>
  </si>
  <si>
    <t>Repeat Order %</t>
  </si>
  <si>
    <t>Conversion %</t>
  </si>
  <si>
    <t xml:space="preserve">This Week </t>
  </si>
  <si>
    <t xml:space="preserve">Last Week </t>
  </si>
  <si>
    <t>Delta</t>
  </si>
  <si>
    <t>Trend</t>
  </si>
  <si>
    <t>Comments</t>
  </si>
  <si>
    <t>Video tends to bring in more leads and transactions.</t>
  </si>
  <si>
    <t>We will be getting to 50k followers on Insta by July.</t>
  </si>
  <si>
    <t>Revenue forecast for the year is $360k</t>
  </si>
  <si>
    <t>High abandon % is a concern. Consider follow-ups.</t>
  </si>
  <si>
    <t>Tile #</t>
  </si>
  <si>
    <t>KPI Row</t>
  </si>
  <si>
    <t>Type</t>
  </si>
  <si>
    <t>Values</t>
  </si>
  <si>
    <t>Tiles</t>
  </si>
  <si>
    <t>Name</t>
  </si>
  <si>
    <t>Latest</t>
  </si>
  <si>
    <t>This week total</t>
  </si>
  <si>
    <t>Last week total</t>
  </si>
  <si>
    <r>
      <t xml:space="preserve">Website KPI </t>
    </r>
    <r>
      <rPr>
        <sz val="24"/>
        <color theme="1"/>
        <rFont val="Segoe UI Light"/>
        <family val="2"/>
      </rPr>
      <t>Dashboard</t>
    </r>
  </si>
  <si>
    <t>This week</t>
  </si>
  <si>
    <t>Last week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</si>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</sst>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0.14999847407452621"/>
      <name val="Georgia"/>
      <family val="1"/>
    </font>
    <font>
      <sz val="9"/>
      <color theme="1"/>
      <name val="Calibri"/>
      <family val="2"/>
      <scheme val="minor"/>
    </font>
    <font>
      <sz val="24"/>
      <color theme="1"/>
      <name val="Segoe UI Black"/>
      <family val="2"/>
    </font>
    <font>
      <sz val="24"/>
      <color theme="1"/>
      <name val="Segoe UI Light"/>
      <family val="2"/>
    </font>
    <font>
      <sz val="11"/>
      <color theme="9" tint="0.59999389629810485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Webdings"/>
      <family val="1"/>
      <charset val="2"/>
    </font>
    <font>
      <sz val="8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" fontId="2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9" fontId="0" fillId="0" borderId="0" xfId="1" applyFont="1"/>
    <xf numFmtId="9" fontId="0" fillId="0" borderId="0" xfId="0" applyNumberFormat="1"/>
    <xf numFmtId="3" fontId="0" fillId="0" borderId="2" xfId="0" applyNumberFormat="1" applyBorder="1"/>
    <xf numFmtId="164" fontId="0" fillId="0" borderId="2" xfId="0" applyNumberFormat="1" applyBorder="1"/>
    <xf numFmtId="9" fontId="0" fillId="0" borderId="2" xfId="1" applyFont="1" applyFill="1" applyBorder="1"/>
    <xf numFmtId="165" fontId="0" fillId="0" borderId="2" xfId="0" applyNumberFormat="1" applyBorder="1"/>
    <xf numFmtId="10" fontId="0" fillId="0" borderId="2" xfId="1" applyNumberFormat="1" applyFont="1" applyFill="1" applyBorder="1"/>
    <xf numFmtId="9" fontId="3" fillId="0" borderId="0" xfId="0" applyNumberFormat="1" applyFont="1"/>
    <xf numFmtId="0" fontId="0" fillId="0" borderId="2" xfId="0" applyBorder="1"/>
    <xf numFmtId="0" fontId="2" fillId="3" borderId="3" xfId="0" applyFont="1" applyFill="1" applyBorder="1"/>
    <xf numFmtId="0" fontId="0" fillId="0" borderId="3" xfId="0" applyBorder="1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165" fontId="0" fillId="2" borderId="0" xfId="0" applyNumberFormat="1" applyFill="1" applyAlignment="1">
      <alignment horizontal="center" vertical="center"/>
    </xf>
    <xf numFmtId="9" fontId="5" fillId="2" borderId="0" xfId="0" applyNumberFormat="1" applyFont="1" applyFill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3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3" xfId="0" applyFill="1" applyBorder="1"/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6" borderId="2" xfId="0" applyFont="1" applyFill="1" applyBorder="1"/>
    <xf numFmtId="16" fontId="2" fillId="6" borderId="2" xfId="0" applyNumberFormat="1" applyFont="1" applyFill="1" applyBorder="1"/>
    <xf numFmtId="0" fontId="0" fillId="0" borderId="2" xfId="0" applyBorder="1" applyAlignment="1">
      <alignment horizontal="center"/>
    </xf>
    <xf numFmtId="0" fontId="12" fillId="6" borderId="2" xfId="0" applyFont="1" applyFill="1" applyBorder="1"/>
    <xf numFmtId="0" fontId="4" fillId="4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30480</xdr:colOff>
      <xdr:row>3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EC95C34-1CF4-440F-9695-80DE922B40CD}"/>
            </a:ext>
          </a:extLst>
        </xdr:cNvPr>
        <xdr:cNvSpPr/>
      </xdr:nvSpPr>
      <xdr:spPr>
        <a:xfrm>
          <a:off x="609600" y="731520"/>
          <a:ext cx="11612880" cy="327660"/>
        </a:xfrm>
        <a:prstGeom prst="roundRect">
          <a:avLst>
            <a:gd name="adj" fmla="val 5239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This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week performance 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| 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Summary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  <a:effectLst>
              <a:outerShdw blurRad="50800" dist="38100" dir="5400000" algn="t" rotWithShape="0">
                <a:schemeClr val="bg1">
                  <a:lumMod val="95000"/>
                  <a:alpha val="40000"/>
                </a:schemeClr>
              </a:outerShd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601980</xdr:colOff>
          <xdr:row>4</xdr:row>
          <xdr:rowOff>0</xdr:rowOff>
        </xdr:from>
        <xdr:to>
          <xdr:col>3</xdr:col>
          <xdr:colOff>320040</xdr:colOff>
          <xdr:row>11</xdr:row>
          <xdr:rowOff>182879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E83E1BF7-8E71-AA77-4F29-5813E90EE9F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L$15:$N$19" spid="_x0000_s41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01980" y="1242060"/>
              <a:ext cx="1836420" cy="146303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272415</xdr:colOff>
          <xdr:row>4</xdr:row>
          <xdr:rowOff>7620</xdr:rowOff>
        </xdr:from>
        <xdr:to>
          <xdr:col>7</xdr:col>
          <xdr:colOff>257175</xdr:colOff>
          <xdr:row>12</xdr:row>
          <xdr:rowOff>15240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846E029-0BEF-F82D-47B8-A2EA4FE05D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P$15:$R$19" spid="_x0000_s41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00375" y="1249680"/>
              <a:ext cx="1844040" cy="14706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3</xdr:row>
          <xdr:rowOff>167640</xdr:rowOff>
        </xdr:from>
        <xdr:to>
          <xdr:col>8</xdr:col>
          <xdr:colOff>2045970</xdr:colOff>
          <xdr:row>11</xdr:row>
          <xdr:rowOff>167640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16568133-AED1-8CA3-9D3C-294D1F3DEC4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T$15:$V$19" spid="_x0000_s413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06390" y="1226820"/>
              <a:ext cx="1836420" cy="1463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2607945</xdr:colOff>
          <xdr:row>4</xdr:row>
          <xdr:rowOff>3809</xdr:rowOff>
        </xdr:from>
        <xdr:to>
          <xdr:col>11</xdr:col>
          <xdr:colOff>215265</xdr:colOff>
          <xdr:row>12</xdr:row>
          <xdr:rowOff>3809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752FE268-55A5-E72B-0C15-DFDB75F92C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X$15:$Z$19" spid="_x0000_s41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804785" y="1245869"/>
              <a:ext cx="1828800" cy="1463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167640</xdr:colOff>
          <xdr:row>3</xdr:row>
          <xdr:rowOff>171450</xdr:rowOff>
        </xdr:from>
        <xdr:to>
          <xdr:col>15</xdr:col>
          <xdr:colOff>182880</xdr:colOff>
          <xdr:row>11</xdr:row>
          <xdr:rowOff>179070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234EEB57-5666-9852-4108-8CD427B3805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AB$15:$AD$19" spid="_x0000_s413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195560" y="1230630"/>
              <a:ext cx="1844040" cy="14706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0</xdr:colOff>
      <xdr:row>13</xdr:row>
      <xdr:rowOff>0</xdr:rowOff>
    </xdr:from>
    <xdr:to>
      <xdr:col>20</xdr:col>
      <xdr:colOff>15240</xdr:colOff>
      <xdr:row>14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B27735A-12A7-423F-97D7-AAC9011FA9E4}"/>
            </a:ext>
          </a:extLst>
        </xdr:cNvPr>
        <xdr:cNvSpPr/>
      </xdr:nvSpPr>
      <xdr:spPr>
        <a:xfrm>
          <a:off x="609600" y="2887980"/>
          <a:ext cx="11597640" cy="327660"/>
        </a:xfrm>
        <a:prstGeom prst="roundRect">
          <a:avLst>
            <a:gd name="adj" fmla="val 5239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This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week vs. Last week 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| Details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  <a:effectLst>
              <a:outerShdw blurRad="50800" dist="38100" dir="5400000" algn="t" rotWithShape="0">
                <a:schemeClr val="bg1">
                  <a:lumMod val="95000"/>
                  <a:alpha val="40000"/>
                </a:schemeClr>
              </a:outerShd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32</xdr:row>
          <xdr:rowOff>53788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D8F815D7-167A-6886-19B3-2554BD7381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G$4:$G$18" spid="_x0000_s413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4580965" y="3720353"/>
              <a:ext cx="609600" cy="274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243840</xdr:colOff>
      <xdr:row>16</xdr:row>
      <xdr:rowOff>22860</xdr:rowOff>
    </xdr:from>
    <xdr:to>
      <xdr:col>5</xdr:col>
      <xdr:colOff>381000</xdr:colOff>
      <xdr:row>16</xdr:row>
      <xdr:rowOff>160020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F32C2D41-BE65-DAAE-2624-5B02599F3BF0}"/>
            </a:ext>
          </a:extLst>
        </xdr:cNvPr>
        <xdr:cNvSpPr/>
      </xdr:nvSpPr>
      <xdr:spPr>
        <a:xfrm>
          <a:off x="3581400" y="3604260"/>
          <a:ext cx="137160" cy="137160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%20Analytics\Excel\Module%206\06.quick-website-kpi-dashboard.xlsx" TargetMode="External"/><Relationship Id="rId1" Type="http://schemas.openxmlformats.org/officeDocument/2006/relationships/externalLinkPath" Target="06.quick-website-kpi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ta"/>
      <sheetName val="Tiles"/>
    </sheetNames>
    <sheetDataSet>
      <sheetData sheetId="0"/>
      <sheetData sheetId="1">
        <row r="4">
          <cell r="R4">
            <v>43947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8"/>
  <sheetViews>
    <sheetView workbookViewId="0">
      <selection activeCell="C23" sqref="C23"/>
    </sheetView>
  </sheetViews>
  <sheetFormatPr defaultRowHeight="14.4" x14ac:dyDescent="0.3"/>
  <cols>
    <col min="2" max="2" width="17" bestFit="1" customWidth="1"/>
    <col min="3" max="3" width="12.5546875" bestFit="1" customWidth="1"/>
  </cols>
  <sheetData>
    <row r="3" spans="2:18" x14ac:dyDescent="0.3">
      <c r="B3" s="1" t="s">
        <v>0</v>
      </c>
      <c r="C3" s="2" t="s">
        <v>1</v>
      </c>
      <c r="D3" s="2" t="s">
        <v>2</v>
      </c>
      <c r="E3" s="3">
        <v>43934</v>
      </c>
      <c r="F3" s="3">
        <v>43935</v>
      </c>
      <c r="G3" s="3">
        <v>43936</v>
      </c>
      <c r="H3" s="3">
        <v>43937</v>
      </c>
      <c r="I3" s="3">
        <v>43938</v>
      </c>
      <c r="J3" s="3">
        <v>43939</v>
      </c>
      <c r="K3" s="3">
        <v>43940</v>
      </c>
      <c r="L3" s="3">
        <v>43941</v>
      </c>
      <c r="M3" s="3">
        <v>43942</v>
      </c>
      <c r="N3" s="3">
        <v>43943</v>
      </c>
      <c r="O3" s="3">
        <v>43944</v>
      </c>
      <c r="P3" s="3">
        <v>43945</v>
      </c>
      <c r="Q3" s="3">
        <v>43946</v>
      </c>
      <c r="R3" s="3">
        <v>43947</v>
      </c>
    </row>
    <row r="4" spans="2:18" x14ac:dyDescent="0.3">
      <c r="B4" s="4" t="s">
        <v>3</v>
      </c>
      <c r="C4" s="5"/>
      <c r="D4" s="5" t="s">
        <v>4</v>
      </c>
      <c r="E4" s="4">
        <v>19173</v>
      </c>
      <c r="F4" s="4">
        <v>21892</v>
      </c>
      <c r="G4" s="4">
        <v>16301</v>
      </c>
      <c r="H4" s="4">
        <v>21979</v>
      </c>
      <c r="I4" s="4">
        <v>8151</v>
      </c>
      <c r="J4" s="4">
        <v>10990</v>
      </c>
      <c r="K4" s="4">
        <v>19243</v>
      </c>
      <c r="L4" s="4">
        <v>21412</v>
      </c>
      <c r="M4" s="4">
        <v>19243</v>
      </c>
      <c r="N4" s="4">
        <v>17645</v>
      </c>
      <c r="O4" s="4">
        <v>24010</v>
      </c>
      <c r="P4" s="4">
        <v>23613</v>
      </c>
      <c r="Q4" s="4">
        <v>12005</v>
      </c>
      <c r="R4" s="4">
        <v>11807</v>
      </c>
    </row>
    <row r="5" spans="2:18" x14ac:dyDescent="0.3">
      <c r="B5" s="4" t="s">
        <v>5</v>
      </c>
      <c r="C5" s="5"/>
      <c r="D5" s="5" t="s">
        <v>4</v>
      </c>
      <c r="E5" s="4">
        <v>11147</v>
      </c>
      <c r="F5" s="4">
        <v>10611</v>
      </c>
      <c r="G5" s="4">
        <v>12033</v>
      </c>
      <c r="H5" s="4">
        <v>10936</v>
      </c>
      <c r="I5" s="4">
        <v>6017</v>
      </c>
      <c r="J5" s="4">
        <v>5468</v>
      </c>
      <c r="K5" s="4">
        <v>10324</v>
      </c>
      <c r="L5" s="4">
        <v>11353</v>
      </c>
      <c r="M5" s="4">
        <v>10324</v>
      </c>
      <c r="N5" s="4">
        <v>13971</v>
      </c>
      <c r="O5" s="4">
        <v>11064</v>
      </c>
      <c r="P5" s="4">
        <v>11032</v>
      </c>
      <c r="Q5" s="4">
        <v>5532</v>
      </c>
      <c r="R5" s="4">
        <v>5516</v>
      </c>
    </row>
    <row r="6" spans="2:18" x14ac:dyDescent="0.3">
      <c r="B6" s="4" t="s">
        <v>6</v>
      </c>
      <c r="C6" s="5"/>
      <c r="D6" s="5" t="s">
        <v>7</v>
      </c>
      <c r="E6" s="4">
        <v>181</v>
      </c>
      <c r="F6" s="4">
        <v>298</v>
      </c>
      <c r="G6" s="4">
        <v>201</v>
      </c>
      <c r="H6" s="4">
        <v>165</v>
      </c>
      <c r="I6" s="4">
        <v>101</v>
      </c>
      <c r="J6" s="4">
        <v>83</v>
      </c>
      <c r="K6" s="4">
        <v>206</v>
      </c>
      <c r="L6" s="4">
        <v>119</v>
      </c>
      <c r="M6" s="4">
        <v>206</v>
      </c>
      <c r="N6" s="4">
        <v>281</v>
      </c>
      <c r="O6" s="4">
        <v>72</v>
      </c>
      <c r="P6" s="4">
        <v>108</v>
      </c>
      <c r="Q6" s="4">
        <v>36</v>
      </c>
      <c r="R6" s="4">
        <v>54</v>
      </c>
    </row>
    <row r="7" spans="2:18" x14ac:dyDescent="0.3">
      <c r="B7" s="4" t="s">
        <v>8</v>
      </c>
      <c r="C7" s="5">
        <v>2</v>
      </c>
      <c r="D7" s="5" t="s">
        <v>4</v>
      </c>
      <c r="E7" s="4">
        <v>3540</v>
      </c>
      <c r="F7" s="4">
        <v>6084</v>
      </c>
      <c r="G7" s="4">
        <v>3724</v>
      </c>
      <c r="H7" s="4">
        <v>3970</v>
      </c>
      <c r="I7" s="4">
        <v>1862</v>
      </c>
      <c r="J7" s="4">
        <v>1985</v>
      </c>
      <c r="K7" s="4">
        <v>5825</v>
      </c>
      <c r="L7" s="4">
        <v>7387</v>
      </c>
      <c r="M7" s="4">
        <v>5825</v>
      </c>
      <c r="N7" s="4">
        <v>4962</v>
      </c>
      <c r="O7" s="4">
        <v>4523</v>
      </c>
      <c r="P7" s="4">
        <v>4719</v>
      </c>
      <c r="Q7" s="4">
        <v>2262</v>
      </c>
      <c r="R7" s="4">
        <v>2360</v>
      </c>
    </row>
    <row r="8" spans="2:18" x14ac:dyDescent="0.3">
      <c r="B8" s="4" t="s">
        <v>9</v>
      </c>
      <c r="C8" s="5">
        <v>3</v>
      </c>
      <c r="D8" s="5" t="s">
        <v>4</v>
      </c>
      <c r="E8" s="4">
        <v>56</v>
      </c>
      <c r="F8" s="4">
        <v>122</v>
      </c>
      <c r="G8" s="4">
        <v>84</v>
      </c>
      <c r="H8" s="4">
        <v>94</v>
      </c>
      <c r="I8" s="4">
        <v>42</v>
      </c>
      <c r="J8" s="4">
        <v>47</v>
      </c>
      <c r="K8" s="4">
        <v>152</v>
      </c>
      <c r="L8" s="4">
        <v>113</v>
      </c>
      <c r="M8" s="4">
        <v>152</v>
      </c>
      <c r="N8" s="4">
        <v>80</v>
      </c>
      <c r="O8" s="4">
        <v>106</v>
      </c>
      <c r="P8" s="4">
        <v>162</v>
      </c>
      <c r="Q8" s="4">
        <v>53</v>
      </c>
      <c r="R8" s="4">
        <v>81</v>
      </c>
    </row>
    <row r="9" spans="2:18" x14ac:dyDescent="0.3">
      <c r="B9" s="4" t="s">
        <v>10</v>
      </c>
      <c r="C9" s="5"/>
      <c r="D9" s="5" t="s">
        <v>4</v>
      </c>
      <c r="E9" s="4">
        <v>59</v>
      </c>
      <c r="F9" s="4">
        <v>68</v>
      </c>
      <c r="G9" s="4">
        <v>89</v>
      </c>
      <c r="H9" s="4">
        <v>78</v>
      </c>
      <c r="I9" s="4">
        <v>45</v>
      </c>
      <c r="J9" s="4">
        <v>39</v>
      </c>
      <c r="K9" s="4">
        <v>76</v>
      </c>
      <c r="L9" s="4">
        <v>45</v>
      </c>
      <c r="M9" s="4">
        <v>76</v>
      </c>
      <c r="N9" s="4">
        <v>82</v>
      </c>
      <c r="O9" s="4">
        <v>31</v>
      </c>
      <c r="P9" s="4">
        <v>44</v>
      </c>
      <c r="Q9" s="4">
        <v>16</v>
      </c>
      <c r="R9" s="4">
        <v>22</v>
      </c>
    </row>
    <row r="10" spans="2:18" x14ac:dyDescent="0.3">
      <c r="B10" s="4" t="s">
        <v>11</v>
      </c>
      <c r="C10" s="5"/>
      <c r="D10" s="5" t="s">
        <v>4</v>
      </c>
      <c r="E10" s="4">
        <v>1</v>
      </c>
      <c r="F10" s="4">
        <v>5</v>
      </c>
      <c r="G10" s="4">
        <v>6</v>
      </c>
      <c r="H10" s="4">
        <v>5</v>
      </c>
      <c r="I10" s="4">
        <v>3</v>
      </c>
      <c r="J10" s="4">
        <v>3</v>
      </c>
      <c r="K10" s="4">
        <v>10</v>
      </c>
      <c r="L10" s="4">
        <v>1</v>
      </c>
      <c r="M10" s="4">
        <v>10</v>
      </c>
      <c r="N10" s="4">
        <v>3</v>
      </c>
      <c r="O10" s="4">
        <v>2</v>
      </c>
      <c r="P10" s="4">
        <v>7</v>
      </c>
      <c r="Q10" s="4">
        <v>1</v>
      </c>
      <c r="R10" s="4">
        <v>4</v>
      </c>
    </row>
    <row r="11" spans="2:18" x14ac:dyDescent="0.3">
      <c r="B11" s="4" t="s">
        <v>12</v>
      </c>
      <c r="C11" s="5"/>
      <c r="D11" s="5" t="s">
        <v>7</v>
      </c>
      <c r="E11" s="4">
        <v>33059</v>
      </c>
      <c r="F11" s="4">
        <v>33093</v>
      </c>
      <c r="G11" s="4">
        <v>33086</v>
      </c>
      <c r="H11" s="4">
        <v>33095</v>
      </c>
      <c r="I11" s="4">
        <v>33119</v>
      </c>
      <c r="J11" s="4">
        <v>33140</v>
      </c>
      <c r="K11" s="4">
        <v>33174</v>
      </c>
      <c r="L11" s="4">
        <v>33142</v>
      </c>
      <c r="M11" s="4">
        <v>33174</v>
      </c>
      <c r="N11" s="4">
        <v>33172</v>
      </c>
      <c r="O11" s="4">
        <v>33186</v>
      </c>
      <c r="P11" s="4">
        <v>33195</v>
      </c>
      <c r="Q11" s="4">
        <v>33211</v>
      </c>
      <c r="R11" s="4">
        <v>33237</v>
      </c>
    </row>
    <row r="12" spans="2:18" x14ac:dyDescent="0.3">
      <c r="B12" s="4" t="s">
        <v>13</v>
      </c>
      <c r="C12" s="5"/>
      <c r="D12" s="5" t="s">
        <v>7</v>
      </c>
      <c r="E12" s="6">
        <v>0.22</v>
      </c>
      <c r="F12" s="6">
        <v>0.21</v>
      </c>
      <c r="G12" s="6">
        <v>0.23</v>
      </c>
      <c r="H12" s="6">
        <v>0.28999999999999998</v>
      </c>
      <c r="I12" s="6">
        <v>0.3</v>
      </c>
      <c r="J12" s="6">
        <v>0.33</v>
      </c>
      <c r="K12" s="6">
        <v>0.23</v>
      </c>
      <c r="L12" s="6">
        <v>0.24</v>
      </c>
      <c r="M12" s="6">
        <v>0.23</v>
      </c>
      <c r="N12" s="6">
        <v>0.2</v>
      </c>
      <c r="O12" s="6">
        <v>0.14000000000000001</v>
      </c>
      <c r="P12" s="4">
        <v>0.26</v>
      </c>
      <c r="Q12" s="6">
        <v>0.27</v>
      </c>
      <c r="R12" s="6">
        <v>0.32</v>
      </c>
    </row>
    <row r="13" spans="2:18" x14ac:dyDescent="0.3">
      <c r="B13" s="4" t="s">
        <v>14</v>
      </c>
      <c r="C13" s="5"/>
      <c r="D13" s="5" t="s">
        <v>4</v>
      </c>
      <c r="E13" s="4">
        <v>108</v>
      </c>
      <c r="F13" s="4">
        <v>87</v>
      </c>
      <c r="G13" s="4">
        <v>100</v>
      </c>
      <c r="H13" s="4">
        <v>79</v>
      </c>
      <c r="I13" s="4">
        <v>50</v>
      </c>
      <c r="J13" s="4">
        <v>39.5</v>
      </c>
      <c r="K13" s="4">
        <v>75</v>
      </c>
      <c r="L13" s="4">
        <v>87</v>
      </c>
      <c r="M13" s="4">
        <v>75</v>
      </c>
      <c r="N13" s="4">
        <v>85</v>
      </c>
      <c r="O13" s="4">
        <v>72</v>
      </c>
      <c r="P13" s="4">
        <v>94</v>
      </c>
      <c r="Q13" s="4">
        <v>36</v>
      </c>
      <c r="R13" s="4">
        <v>47</v>
      </c>
    </row>
    <row r="14" spans="2:18" x14ac:dyDescent="0.3">
      <c r="B14" s="4" t="s">
        <v>15</v>
      </c>
      <c r="C14" s="5"/>
      <c r="D14" s="5" t="s">
        <v>4</v>
      </c>
      <c r="E14" s="4">
        <v>67</v>
      </c>
      <c r="F14" s="4">
        <v>70</v>
      </c>
      <c r="G14" s="4">
        <v>91</v>
      </c>
      <c r="H14" s="4">
        <v>28</v>
      </c>
      <c r="I14" s="4">
        <v>45.5</v>
      </c>
      <c r="J14" s="4">
        <v>14</v>
      </c>
      <c r="K14" s="4">
        <v>33</v>
      </c>
      <c r="L14" s="4">
        <v>74</v>
      </c>
      <c r="M14" s="4">
        <v>33</v>
      </c>
      <c r="N14" s="4">
        <v>80</v>
      </c>
      <c r="O14" s="4">
        <v>23</v>
      </c>
      <c r="P14" s="4">
        <v>94</v>
      </c>
      <c r="Q14" s="4">
        <v>11.5</v>
      </c>
      <c r="R14" s="4">
        <v>47</v>
      </c>
    </row>
    <row r="15" spans="2:18" x14ac:dyDescent="0.3">
      <c r="B15" s="4" t="s">
        <v>16</v>
      </c>
      <c r="C15" s="5">
        <v>1</v>
      </c>
      <c r="D15" s="5" t="s">
        <v>4</v>
      </c>
      <c r="E15" s="4">
        <v>733</v>
      </c>
      <c r="F15" s="4">
        <v>1953</v>
      </c>
      <c r="G15" s="4">
        <v>908</v>
      </c>
      <c r="H15" s="4">
        <v>541</v>
      </c>
      <c r="I15" s="4">
        <v>454</v>
      </c>
      <c r="J15" s="4">
        <v>270.5</v>
      </c>
      <c r="K15" s="4">
        <v>397</v>
      </c>
      <c r="L15" s="4">
        <v>1558</v>
      </c>
      <c r="M15" s="4">
        <v>397</v>
      </c>
      <c r="N15" s="4">
        <v>2312</v>
      </c>
      <c r="O15" s="4">
        <v>632</v>
      </c>
      <c r="P15" s="4">
        <v>1126</v>
      </c>
      <c r="Q15" s="4">
        <v>316</v>
      </c>
      <c r="R15" s="4">
        <v>563</v>
      </c>
    </row>
    <row r="16" spans="2:18" x14ac:dyDescent="0.3">
      <c r="B16" s="4" t="s">
        <v>17</v>
      </c>
      <c r="C16" s="5">
        <v>5</v>
      </c>
      <c r="D16" s="5" t="s">
        <v>7</v>
      </c>
      <c r="E16" s="6">
        <v>0.38324721269440565</v>
      </c>
      <c r="F16" s="6">
        <v>0.19814454515469981</v>
      </c>
      <c r="G16" s="6">
        <v>9.1978698177036522E-2</v>
      </c>
      <c r="H16" s="6">
        <v>0.63939559534244472</v>
      </c>
      <c r="I16" s="6">
        <v>0.31018131198442722</v>
      </c>
      <c r="J16" s="6">
        <v>0.20174570976435513</v>
      </c>
      <c r="K16" s="6">
        <v>0.55881739721351709</v>
      </c>
      <c r="L16" s="6">
        <v>0.14734301491635449</v>
      </c>
      <c r="M16" s="6">
        <v>0.55881739721351709</v>
      </c>
      <c r="N16" s="6">
        <v>6.198501463258832E-2</v>
      </c>
      <c r="O16" s="6">
        <v>0.67498401454677848</v>
      </c>
      <c r="P16" s="6">
        <v>2.1596917004056415E-3</v>
      </c>
      <c r="Q16" s="6">
        <v>0.50908508550399589</v>
      </c>
      <c r="R16" s="6">
        <v>0.19747382560587412</v>
      </c>
    </row>
    <row r="17" spans="2:18" x14ac:dyDescent="0.3">
      <c r="B17" s="4" t="s">
        <v>18</v>
      </c>
      <c r="C17" s="5"/>
      <c r="D17" s="5" t="s">
        <v>7</v>
      </c>
      <c r="E17" s="6">
        <v>0.17</v>
      </c>
      <c r="F17" s="6">
        <v>0.17</v>
      </c>
      <c r="G17" s="6">
        <v>0.15</v>
      </c>
      <c r="H17" s="6">
        <v>0.19</v>
      </c>
      <c r="I17" s="6">
        <v>7.4999999999999997E-2</v>
      </c>
      <c r="J17" s="6">
        <v>9.5000000000000001E-2</v>
      </c>
      <c r="K17" s="6">
        <v>0.09</v>
      </c>
      <c r="L17" s="6">
        <v>0.14000000000000001</v>
      </c>
      <c r="M17" s="6">
        <v>0.09</v>
      </c>
      <c r="N17" s="6">
        <v>0.19</v>
      </c>
      <c r="O17" s="6">
        <v>0.1</v>
      </c>
      <c r="P17" s="6">
        <v>0.1</v>
      </c>
      <c r="Q17" s="6">
        <v>0.05</v>
      </c>
      <c r="R17" s="6">
        <v>0.05</v>
      </c>
    </row>
    <row r="18" spans="2:18" x14ac:dyDescent="0.3">
      <c r="B18" s="4" t="s">
        <v>19</v>
      </c>
      <c r="C18" s="5">
        <v>4</v>
      </c>
      <c r="D18" s="5" t="s">
        <v>7</v>
      </c>
      <c r="E18" s="7">
        <v>2.0198371568122139E-2</v>
      </c>
      <c r="F18" s="7">
        <v>1.6175722019665786E-2</v>
      </c>
      <c r="G18" s="7">
        <v>3.0606269750287129E-2</v>
      </c>
      <c r="H18" s="7">
        <v>7.2007491918919747E-3</v>
      </c>
      <c r="I18" s="7">
        <v>1.5303134875143565E-2</v>
      </c>
      <c r="J18" s="7">
        <v>3.6003745959459874E-3</v>
      </c>
      <c r="K18" s="7">
        <v>8.6844370559479907E-3</v>
      </c>
      <c r="L18" s="7">
        <v>3.2078393952801286E-2</v>
      </c>
      <c r="M18" s="7">
        <v>8.6844370559479907E-3</v>
      </c>
      <c r="N18" s="7">
        <v>2.442504154954853E-2</v>
      </c>
      <c r="O18" s="7">
        <v>8.7021594248794971E-3</v>
      </c>
      <c r="P18" s="7">
        <v>3.9722605759607788E-2</v>
      </c>
      <c r="Q18" s="7">
        <v>4.3510797124397486E-3</v>
      </c>
      <c r="R18" s="7">
        <v>1.9861302879803894E-2</v>
      </c>
    </row>
  </sheetData>
  <dataValidations count="1">
    <dataValidation type="list" allowBlank="1" showInputMessage="1" showErrorMessage="1" sqref="D4:D18" xr:uid="{77C95FEC-DFA2-4C11-BEB7-529BD04846BF}">
      <formula1>"Total, Average"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A1D1-7B9D-4CB1-931D-65A2226134C7}">
  <dimension ref="B3:H21"/>
  <sheetViews>
    <sheetView workbookViewId="0">
      <selection activeCell="G4" sqref="G4:G18"/>
    </sheetView>
  </sheetViews>
  <sheetFormatPr defaultRowHeight="14.4" x14ac:dyDescent="0.3"/>
  <cols>
    <col min="2" max="2" width="17" bestFit="1" customWidth="1"/>
    <col min="3" max="3" width="9.77734375" bestFit="1" customWidth="1"/>
    <col min="4" max="4" width="9.88671875" bestFit="1" customWidth="1"/>
    <col min="6" max="6" width="5.109375" bestFit="1" customWidth="1"/>
    <col min="8" max="8" width="43.88671875" bestFit="1" customWidth="1"/>
  </cols>
  <sheetData>
    <row r="3" spans="2:8" x14ac:dyDescent="0.3">
      <c r="B3" t="s">
        <v>0</v>
      </c>
      <c r="C3" t="s">
        <v>20</v>
      </c>
      <c r="D3" t="s">
        <v>21</v>
      </c>
      <c r="E3" t="s">
        <v>22</v>
      </c>
      <c r="G3" t="s">
        <v>23</v>
      </c>
      <c r="H3" t="s">
        <v>24</v>
      </c>
    </row>
    <row r="4" spans="2:8" x14ac:dyDescent="0.3">
      <c r="B4" t="str">
        <f>Data!B4</f>
        <v>Sessions</v>
      </c>
      <c r="C4" s="10">
        <f>SUBTOTAL(IF(Data!D4= "Total",9,1),Data!L4:R4)</f>
        <v>129735</v>
      </c>
      <c r="D4" s="10">
        <f>SUBTOTAL(IF(Data!D4= "Total",9,1),Data!E4:K4)</f>
        <v>117729</v>
      </c>
      <c r="E4" s="8">
        <f t="shared" ref="E4:E18" si="0">C4/D4-1</f>
        <v>0.10197997095023315</v>
      </c>
      <c r="F4" s="15">
        <f t="shared" ref="F4:F18" si="1">E4</f>
        <v>0.10197997095023315</v>
      </c>
      <c r="H4" s="16"/>
    </row>
    <row r="5" spans="2:8" x14ac:dyDescent="0.3">
      <c r="B5" t="str">
        <f>Data!B5</f>
        <v>Visitors</v>
      </c>
      <c r="C5" s="10">
        <f>SUBTOTAL(IF(Data!D5= "Total",9,1),Data!L5:R5)</f>
        <v>68792</v>
      </c>
      <c r="D5" s="10">
        <f>SUBTOTAL(IF(Data!D5= "Total",9,1),Data!E5:K5)</f>
        <v>66536</v>
      </c>
      <c r="E5" s="8">
        <f t="shared" si="0"/>
        <v>3.3906456655043993E-2</v>
      </c>
      <c r="F5" s="15">
        <f t="shared" si="1"/>
        <v>3.3906456655043993E-2</v>
      </c>
      <c r="H5" s="16"/>
    </row>
    <row r="6" spans="2:8" x14ac:dyDescent="0.3">
      <c r="B6" t="str">
        <f>Data!B6</f>
        <v>Time on Page</v>
      </c>
      <c r="C6" s="11">
        <f>SUBTOTAL(IF(Data!D6= "Total",9,1),Data!L6:R6)</f>
        <v>125.14285714285714</v>
      </c>
      <c r="D6" s="11">
        <f>SUBTOTAL(IF(Data!D6= "Total",9,1),Data!E6:K6)</f>
        <v>176.42857142857142</v>
      </c>
      <c r="E6" s="8">
        <f t="shared" si="0"/>
        <v>-0.29068825910931173</v>
      </c>
      <c r="F6" s="15">
        <f t="shared" si="1"/>
        <v>-0.29068825910931173</v>
      </c>
      <c r="H6" s="16"/>
    </row>
    <row r="7" spans="2:8" x14ac:dyDescent="0.3">
      <c r="B7" t="str">
        <f>Data!B7</f>
        <v>Video Views</v>
      </c>
      <c r="C7" s="10">
        <f>SUBTOTAL(IF(Data!D7= "Total",9,1),Data!L7:R7)</f>
        <v>32038</v>
      </c>
      <c r="D7" s="10">
        <f>SUBTOTAL(IF(Data!D7= "Total",9,1),Data!E7:K7)</f>
        <v>26990</v>
      </c>
      <c r="E7" s="8">
        <f t="shared" si="0"/>
        <v>0.18703223416080039</v>
      </c>
      <c r="F7" s="15">
        <f t="shared" si="1"/>
        <v>0.18703223416080039</v>
      </c>
      <c r="H7" s="16" t="s">
        <v>25</v>
      </c>
    </row>
    <row r="8" spans="2:8" x14ac:dyDescent="0.3">
      <c r="B8" t="str">
        <f>Data!B8</f>
        <v>Social Engagement</v>
      </c>
      <c r="C8" s="10">
        <f>SUBTOTAL(IF(Data!D8= "Total",9,1),Data!L8:R8)</f>
        <v>747</v>
      </c>
      <c r="D8" s="10">
        <f>SUBTOTAL(IF(Data!D8= "Total",9,1),Data!E8:K8)</f>
        <v>597</v>
      </c>
      <c r="E8" s="8">
        <f t="shared" si="0"/>
        <v>0.25125628140703515</v>
      </c>
      <c r="F8" s="15">
        <f t="shared" si="1"/>
        <v>0.25125628140703515</v>
      </c>
      <c r="H8" s="16"/>
    </row>
    <row r="9" spans="2:8" x14ac:dyDescent="0.3">
      <c r="B9" t="str">
        <f>Data!B9</f>
        <v>New leads</v>
      </c>
      <c r="C9" s="10">
        <f>SUBTOTAL(IF(Data!D9= "Total",9,1),Data!L9:R9)</f>
        <v>316</v>
      </c>
      <c r="D9" s="10">
        <f>SUBTOTAL(IF(Data!D9= "Total",9,1),Data!E9:K9)</f>
        <v>454</v>
      </c>
      <c r="E9" s="8">
        <f t="shared" si="0"/>
        <v>-0.30396475770925113</v>
      </c>
      <c r="F9" s="15">
        <f t="shared" si="1"/>
        <v>-0.30396475770925113</v>
      </c>
      <c r="H9" s="16"/>
    </row>
    <row r="10" spans="2:8" x14ac:dyDescent="0.3">
      <c r="B10" t="str">
        <f>Data!B10</f>
        <v>Unsubs</v>
      </c>
      <c r="C10" s="10">
        <f>SUBTOTAL(IF(Data!D10= "Total",9,1),Data!L10:R10)</f>
        <v>28</v>
      </c>
      <c r="D10" s="10">
        <f>SUBTOTAL(IF(Data!D10= "Total",9,1),Data!E10:K10)</f>
        <v>33</v>
      </c>
      <c r="E10" s="8">
        <f t="shared" si="0"/>
        <v>-0.15151515151515149</v>
      </c>
      <c r="F10" s="15">
        <f t="shared" si="1"/>
        <v>-0.15151515151515149</v>
      </c>
      <c r="H10" s="16"/>
    </row>
    <row r="11" spans="2:8" x14ac:dyDescent="0.3">
      <c r="B11" t="str">
        <f>Data!B11</f>
        <v>Social Followers</v>
      </c>
      <c r="C11" s="10">
        <f>SUBTOTAL(IF(Data!D11= "Total",9,1),Data!L11:R11)</f>
        <v>33188.142857142855</v>
      </c>
      <c r="D11" s="10">
        <f>SUBTOTAL(IF(Data!D11= "Total",9,1),Data!E11:K11)</f>
        <v>33109.428571428572</v>
      </c>
      <c r="E11" s="8">
        <f t="shared" si="0"/>
        <v>2.3773978927019712E-3</v>
      </c>
      <c r="F11" s="15">
        <f t="shared" si="1"/>
        <v>2.3773978927019712E-3</v>
      </c>
      <c r="H11" s="16" t="s">
        <v>26</v>
      </c>
    </row>
    <row r="12" spans="2:8" x14ac:dyDescent="0.3">
      <c r="B12" t="str">
        <f>Data!B12</f>
        <v>Social Media visit %</v>
      </c>
      <c r="C12" s="12">
        <f>SUBTOTAL(IF(Data!D12= "Total",9,1),Data!L12:R12)</f>
        <v>0.23714285714285713</v>
      </c>
      <c r="D12" s="12">
        <f>SUBTOTAL(IF(Data!D12= "Total",9,1),Data!E12:K12)</f>
        <v>0.25857142857142856</v>
      </c>
      <c r="E12" s="8">
        <f t="shared" si="0"/>
        <v>-8.2872928176795591E-2</v>
      </c>
      <c r="F12" s="15">
        <f t="shared" si="1"/>
        <v>-8.2872928176795591E-2</v>
      </c>
      <c r="H12" s="16"/>
    </row>
    <row r="13" spans="2:8" x14ac:dyDescent="0.3">
      <c r="B13" t="str">
        <f>Data!B13</f>
        <v>Added to cart</v>
      </c>
      <c r="C13" s="10">
        <f>SUBTOTAL(IF(Data!D13= "Total",9,1),Data!L13:R13)</f>
        <v>496</v>
      </c>
      <c r="D13" s="10">
        <f>SUBTOTAL(IF(Data!D13= "Total",9,1),Data!E13:K13)</f>
        <v>538.5</v>
      </c>
      <c r="E13" s="8">
        <f t="shared" si="0"/>
        <v>-7.8922934076137374E-2</v>
      </c>
      <c r="F13" s="15">
        <f t="shared" si="1"/>
        <v>-7.8922934076137374E-2</v>
      </c>
      <c r="H13" s="16"/>
    </row>
    <row r="14" spans="2:8" x14ac:dyDescent="0.3">
      <c r="B14" t="str">
        <f>Data!B14</f>
        <v>Transactions</v>
      </c>
      <c r="C14" s="10">
        <f>SUBTOTAL(IF(Data!D14= "Total",9,1),Data!L14:R14)</f>
        <v>362.5</v>
      </c>
      <c r="D14" s="10">
        <f>SUBTOTAL(IF(Data!D14= "Total",9,1),Data!E14:K14)</f>
        <v>348.5</v>
      </c>
      <c r="E14" s="8">
        <f t="shared" si="0"/>
        <v>4.0172166427546729E-2</v>
      </c>
      <c r="F14" s="15">
        <f t="shared" si="1"/>
        <v>4.0172166427546729E-2</v>
      </c>
      <c r="H14" s="16"/>
    </row>
    <row r="15" spans="2:8" x14ac:dyDescent="0.3">
      <c r="B15" t="str">
        <f>Data!B15</f>
        <v>Revenue</v>
      </c>
      <c r="C15" s="13">
        <f>SUBTOTAL(IF(Data!D15= "Total",9,1),Data!L15:R15)</f>
        <v>6904</v>
      </c>
      <c r="D15" s="13">
        <f>SUBTOTAL(IF(Data!D15= "Total",9,1),Data!E15:K15)</f>
        <v>5256.5</v>
      </c>
      <c r="E15" s="8">
        <f t="shared" si="0"/>
        <v>0.31342147816988497</v>
      </c>
      <c r="F15" s="15">
        <f t="shared" si="1"/>
        <v>0.31342147816988497</v>
      </c>
      <c r="H15" s="16" t="s">
        <v>27</v>
      </c>
    </row>
    <row r="16" spans="2:8" x14ac:dyDescent="0.3">
      <c r="B16" t="str">
        <f>Data!B16</f>
        <v>Cart Abandon %</v>
      </c>
      <c r="C16" s="12">
        <f>SUBTOTAL(IF(Data!D16= "Total",9,1),Data!L16:R16)</f>
        <v>0.30740686344564488</v>
      </c>
      <c r="D16" s="12">
        <f>SUBTOTAL(IF(Data!D16= "Total",9,1),Data!E16:K16)</f>
        <v>0.34050149576155514</v>
      </c>
      <c r="E16" s="8">
        <f t="shared" si="0"/>
        <v>-9.7193794235446274E-2</v>
      </c>
      <c r="F16" s="15">
        <f t="shared" si="1"/>
        <v>-9.7193794235446274E-2</v>
      </c>
      <c r="H16" s="16" t="s">
        <v>28</v>
      </c>
    </row>
    <row r="17" spans="2:8" x14ac:dyDescent="0.3">
      <c r="B17" t="str">
        <f>Data!B17</f>
        <v>Repeat Order %</v>
      </c>
      <c r="C17" s="12">
        <f>SUBTOTAL(IF(Data!D17= "Total",9,1),Data!L17:R17)</f>
        <v>0.10285714285714287</v>
      </c>
      <c r="D17" s="12">
        <f>SUBTOTAL(IF(Data!D17= "Total",9,1),Data!E17:K17)</f>
        <v>0.13428571428571426</v>
      </c>
      <c r="E17" s="8">
        <f t="shared" si="0"/>
        <v>-0.23404255319148914</v>
      </c>
      <c r="F17" s="15">
        <f t="shared" si="1"/>
        <v>-0.23404255319148914</v>
      </c>
      <c r="H17" s="16"/>
    </row>
    <row r="18" spans="2:8" x14ac:dyDescent="0.3">
      <c r="B18" t="str">
        <f>Data!B18</f>
        <v>Conversion %</v>
      </c>
      <c r="C18" s="14">
        <f>SUBTOTAL(IF(Data!D18= "Total",9,1),Data!L18:R18)</f>
        <v>1.968928861928982E-2</v>
      </c>
      <c r="D18" s="14">
        <f>SUBTOTAL(IF(Data!D18= "Total",9,1),Data!E18:K18)</f>
        <v>1.4538437008143511E-2</v>
      </c>
      <c r="E18" s="8">
        <f t="shared" si="0"/>
        <v>0.35429197844727933</v>
      </c>
      <c r="F18" s="15">
        <f t="shared" si="1"/>
        <v>0.35429197844727933</v>
      </c>
      <c r="H18" s="16"/>
    </row>
    <row r="19" spans="2:8" x14ac:dyDescent="0.3">
      <c r="E19" s="8"/>
      <c r="F19" s="9"/>
    </row>
    <row r="20" spans="2:8" x14ac:dyDescent="0.3">
      <c r="E20" s="8"/>
      <c r="F20" s="9"/>
    </row>
    <row r="21" spans="2:8" x14ac:dyDescent="0.3">
      <c r="E21" s="8"/>
      <c r="F21" s="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4C9C8FF-2E8F-43A8-AA75-4F03204D417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E4:E18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xr2:uid="{D4B3A4F1-BA7F-492F-9B86-6610F4FC76D4}">
          <x14:colorSeries theme="3"/>
          <x14:colorNegative rgb="FF0070C0"/>
          <x14:colorAxis rgb="FF000000"/>
          <x14:colorMarkers rgb="FF0070C0"/>
          <x14:colorFirst rgb="FF0070C0"/>
          <x14:colorLast rgb="FF0070C0"/>
          <x14:colorHigh rgb="FF00B050"/>
          <x14:colorLow rgb="FFFF0000"/>
          <x14:sparklines>
            <x14:sparkline>
              <xm:f>Data!L4:R4</xm:f>
              <xm:sqref>G4</xm:sqref>
            </x14:sparkline>
            <x14:sparkline>
              <xm:f>Data!L5:R5</xm:f>
              <xm:sqref>G5</xm:sqref>
            </x14:sparkline>
            <x14:sparkline>
              <xm:f>Data!L6:R6</xm:f>
              <xm:sqref>G6</xm:sqref>
            </x14:sparkline>
            <x14:sparkline>
              <xm:f>Data!L7:R7</xm:f>
              <xm:sqref>G7</xm:sqref>
            </x14:sparkline>
            <x14:sparkline>
              <xm:f>Data!L8:R8</xm:f>
              <xm:sqref>G8</xm:sqref>
            </x14:sparkline>
            <x14:sparkline>
              <xm:f>Data!L9:R9</xm:f>
              <xm:sqref>G9</xm:sqref>
            </x14:sparkline>
            <x14:sparkline>
              <xm:f>Data!L10:R10</xm:f>
              <xm:sqref>G10</xm:sqref>
            </x14:sparkline>
            <x14:sparkline>
              <xm:f>Data!L11:R11</xm:f>
              <xm:sqref>G11</xm:sqref>
            </x14:sparkline>
            <x14:sparkline>
              <xm:f>Data!L12:R12</xm:f>
              <xm:sqref>G12</xm:sqref>
            </x14:sparkline>
            <x14:sparkline>
              <xm:f>Data!L13:R13</xm:f>
              <xm:sqref>G13</xm:sqref>
            </x14:sparkline>
            <x14:sparkline>
              <xm:f>Data!L14:R14</xm:f>
              <xm:sqref>G14</xm:sqref>
            </x14:sparkline>
            <x14:sparkline>
              <xm:f>Data!L15:R15</xm:f>
              <xm:sqref>G15</xm:sqref>
            </x14:sparkline>
            <x14:sparkline>
              <xm:f>Data!L16:R16</xm:f>
              <xm:sqref>G16</xm:sqref>
            </x14:sparkline>
            <x14:sparkline>
              <xm:f>Data!L17:R17</xm:f>
              <xm:sqref>G17</xm:sqref>
            </x14:sparkline>
            <x14:sparkline>
              <xm:f>Data!L18:R18</xm:f>
              <xm:sqref>G18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F769-C75F-48CB-8121-AE911EFCB8B6}">
  <dimension ref="A2:AD30"/>
  <sheetViews>
    <sheetView topLeftCell="G1" workbookViewId="0">
      <selection activeCell="AB15" sqref="AB15:AD19"/>
    </sheetView>
  </sheetViews>
  <sheetFormatPr defaultRowHeight="14.4" x14ac:dyDescent="0.3"/>
  <cols>
    <col min="1" max="1" width="3" bestFit="1" customWidth="1"/>
    <col min="2" max="2" width="13.5546875" bestFit="1" customWidth="1"/>
    <col min="3" max="3" width="8" bestFit="1" customWidth="1"/>
    <col min="4" max="4" width="10.88671875" bestFit="1" customWidth="1"/>
    <col min="5" max="5" width="16.33203125" bestFit="1" customWidth="1"/>
    <col min="6" max="6" width="12" bestFit="1" customWidth="1"/>
    <col min="7" max="7" width="14.109375" bestFit="1" customWidth="1"/>
    <col min="11" max="11" width="9" customWidth="1"/>
    <col min="12" max="12" width="6" customWidth="1"/>
    <col min="13" max="13" width="9.44140625" bestFit="1" customWidth="1"/>
    <col min="14" max="14" width="6" customWidth="1"/>
    <col min="16" max="16" width="6" customWidth="1"/>
    <col min="18" max="18" width="5.88671875" customWidth="1"/>
    <col min="20" max="20" width="6" customWidth="1"/>
    <col min="22" max="22" width="6" customWidth="1"/>
    <col min="24" max="24" width="6" customWidth="1"/>
    <col min="26" max="26" width="5.77734375" customWidth="1"/>
    <col min="28" max="28" width="6" customWidth="1"/>
    <col min="30" max="30" width="6" customWidth="1"/>
  </cols>
  <sheetData>
    <row r="2" spans="1:30" x14ac:dyDescent="0.3">
      <c r="B2" s="17" t="s">
        <v>29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</row>
    <row r="3" spans="1:30" x14ac:dyDescent="0.3">
      <c r="B3" s="17" t="s">
        <v>30</v>
      </c>
      <c r="C3" s="18">
        <f>MATCH(C2,Data!$C$4:$C$18,0)</f>
        <v>12</v>
      </c>
      <c r="D3" s="18">
        <f>MATCH(D2,Data!$C$4:$C$18,0)</f>
        <v>4</v>
      </c>
      <c r="E3" s="18">
        <f>MATCH(E2,Data!$C$4:$C$18,0)</f>
        <v>5</v>
      </c>
      <c r="F3" s="18">
        <f>MATCH(F2,Data!$C$4:$C$18,0)</f>
        <v>15</v>
      </c>
      <c r="G3" s="18">
        <f>MATCH(G2,Data!$C$4:$C$18,0)</f>
        <v>13</v>
      </c>
    </row>
    <row r="5" spans="1:30" x14ac:dyDescent="0.3">
      <c r="B5" s="17" t="s">
        <v>0</v>
      </c>
      <c r="C5" t="str">
        <f>INDEX(Data!$B$4:$B$18,Sheet3!C3)</f>
        <v>Revenue</v>
      </c>
      <c r="D5" t="str">
        <f>INDEX(Data!$B$4:$B$18,Sheet3!D3)</f>
        <v>Video Views</v>
      </c>
      <c r="E5" t="str">
        <f>INDEX(Data!$B$4:$B$18,Sheet3!E3)</f>
        <v>Social Engagement</v>
      </c>
      <c r="F5" t="str">
        <f>INDEX(Data!$B$4:$B$18,Sheet3!F3)</f>
        <v>Conversion %</v>
      </c>
      <c r="G5" t="str">
        <f>INDEX(Data!$B$4:$B$18,Sheet3!G3)</f>
        <v>Cart Abandon %</v>
      </c>
    </row>
    <row r="6" spans="1:30" x14ac:dyDescent="0.3">
      <c r="B6" s="17" t="s">
        <v>31</v>
      </c>
      <c r="C6" t="str">
        <f>INDEX(Data!$D$4:$D$18,Sheet3!C3)</f>
        <v>Total</v>
      </c>
      <c r="D6" t="str">
        <f>INDEX(Data!$D$4:$D$18,Sheet3!D3)</f>
        <v>Total</v>
      </c>
      <c r="E6" t="str">
        <f>INDEX(Data!$D$4:$D$18,Sheet3!E3)</f>
        <v>Total</v>
      </c>
      <c r="F6" t="str">
        <f>INDEX(Data!$D$4:$D$18,Sheet3!F3)</f>
        <v>Average</v>
      </c>
      <c r="G6" t="str">
        <f>INDEX(Data!$D$4:$D$18,Sheet3!G3)</f>
        <v>Average</v>
      </c>
    </row>
    <row r="7" spans="1:30" x14ac:dyDescent="0.3">
      <c r="A7" s="18">
        <v>1</v>
      </c>
      <c r="B7" s="17" t="s">
        <v>32</v>
      </c>
      <c r="C7">
        <f>INDEX(Data!$E$4:$R$18,Sheet3!C$3,$A7)</f>
        <v>733</v>
      </c>
      <c r="D7">
        <f>INDEX(Data!$E$4:$R$18,Sheet3!D$3,$A7)</f>
        <v>3540</v>
      </c>
      <c r="E7">
        <f>INDEX(Data!$E$4:$R$18,Sheet3!E$3,$A7)</f>
        <v>56</v>
      </c>
      <c r="F7">
        <f>INDEX(Data!$E$4:$R$18,Sheet3!F$3,$A7)</f>
        <v>2.0198371568122139E-2</v>
      </c>
      <c r="G7">
        <f>INDEX(Data!$E$4:$R$18,Sheet3!G$3,$A7)</f>
        <v>0.38324721269440565</v>
      </c>
    </row>
    <row r="8" spans="1:30" x14ac:dyDescent="0.3">
      <c r="A8" s="18">
        <v>2</v>
      </c>
      <c r="C8">
        <f>INDEX(Data!$E$4:$R$18,Sheet3!C$3,$A8)</f>
        <v>1953</v>
      </c>
      <c r="D8">
        <f>INDEX(Data!$E$4:$R$18,Sheet3!D$3,$A8)</f>
        <v>6084</v>
      </c>
      <c r="E8">
        <f>INDEX(Data!$E$4:$R$18,Sheet3!E$3,$A8)</f>
        <v>122</v>
      </c>
      <c r="F8">
        <f>INDEX(Data!$E$4:$R$18,Sheet3!F$3,$A8)</f>
        <v>1.6175722019665786E-2</v>
      </c>
      <c r="G8">
        <f>INDEX(Data!$E$4:$R$18,Sheet3!G$3,$A8)</f>
        <v>0.19814454515469981</v>
      </c>
    </row>
    <row r="9" spans="1:30" x14ac:dyDescent="0.3">
      <c r="A9" s="18">
        <v>3</v>
      </c>
      <c r="C9">
        <f>INDEX(Data!$E$4:$R$18,Sheet3!C$3,$A9)</f>
        <v>908</v>
      </c>
      <c r="D9">
        <f>INDEX(Data!$E$4:$R$18,Sheet3!D$3,$A9)</f>
        <v>3724</v>
      </c>
      <c r="E9">
        <f>INDEX(Data!$E$4:$R$18,Sheet3!E$3,$A9)</f>
        <v>84</v>
      </c>
      <c r="F9">
        <f>INDEX(Data!$E$4:$R$18,Sheet3!F$3,$A9)</f>
        <v>3.0606269750287129E-2</v>
      </c>
      <c r="G9">
        <f>INDEX(Data!$E$4:$R$18,Sheet3!G$3,$A9)</f>
        <v>9.1978698177036522E-2</v>
      </c>
    </row>
    <row r="10" spans="1:30" x14ac:dyDescent="0.3">
      <c r="A10" s="18">
        <v>4</v>
      </c>
      <c r="C10">
        <f>INDEX(Data!$E$4:$R$18,Sheet3!C$3,$A10)</f>
        <v>541</v>
      </c>
      <c r="D10">
        <f>INDEX(Data!$E$4:$R$18,Sheet3!D$3,$A10)</f>
        <v>3970</v>
      </c>
      <c r="E10">
        <f>INDEX(Data!$E$4:$R$18,Sheet3!E$3,$A10)</f>
        <v>94</v>
      </c>
      <c r="F10">
        <f>INDEX(Data!$E$4:$R$18,Sheet3!F$3,$A10)</f>
        <v>7.2007491918919747E-3</v>
      </c>
      <c r="G10">
        <f>INDEX(Data!$E$4:$R$18,Sheet3!G$3,$A10)</f>
        <v>0.63939559534244472</v>
      </c>
    </row>
    <row r="11" spans="1:30" x14ac:dyDescent="0.3">
      <c r="A11" s="18">
        <v>5</v>
      </c>
      <c r="C11">
        <f>INDEX(Data!$E$4:$R$18,Sheet3!C$3,$A11)</f>
        <v>454</v>
      </c>
      <c r="D11">
        <f>INDEX(Data!$E$4:$R$18,Sheet3!D$3,$A11)</f>
        <v>1862</v>
      </c>
      <c r="E11">
        <f>INDEX(Data!$E$4:$R$18,Sheet3!E$3,$A11)</f>
        <v>42</v>
      </c>
      <c r="F11">
        <f>INDEX(Data!$E$4:$R$18,Sheet3!F$3,$A11)</f>
        <v>1.5303134875143565E-2</v>
      </c>
      <c r="G11">
        <f>INDEX(Data!$E$4:$R$18,Sheet3!G$3,$A11)</f>
        <v>0.31018131198442722</v>
      </c>
    </row>
    <row r="12" spans="1:30" x14ac:dyDescent="0.3">
      <c r="A12" s="18">
        <v>6</v>
      </c>
      <c r="C12">
        <f>INDEX(Data!$E$4:$R$18,Sheet3!C$3,$A12)</f>
        <v>270.5</v>
      </c>
      <c r="D12">
        <f>INDEX(Data!$E$4:$R$18,Sheet3!D$3,$A12)</f>
        <v>1985</v>
      </c>
      <c r="E12">
        <f>INDEX(Data!$E$4:$R$18,Sheet3!E$3,$A12)</f>
        <v>47</v>
      </c>
      <c r="F12">
        <f>INDEX(Data!$E$4:$R$18,Sheet3!F$3,$A12)</f>
        <v>3.6003745959459874E-3</v>
      </c>
      <c r="G12">
        <f>INDEX(Data!$E$4:$R$18,Sheet3!G$3,$A12)</f>
        <v>0.20174570976435513</v>
      </c>
    </row>
    <row r="13" spans="1:30" x14ac:dyDescent="0.3">
      <c r="A13" s="18">
        <v>7</v>
      </c>
      <c r="C13">
        <f>INDEX(Data!$E$4:$R$18,Sheet3!C$3,$A13)</f>
        <v>397</v>
      </c>
      <c r="D13">
        <f>INDEX(Data!$E$4:$R$18,Sheet3!D$3,$A13)</f>
        <v>5825</v>
      </c>
      <c r="E13">
        <f>INDEX(Data!$E$4:$R$18,Sheet3!E$3,$A13)</f>
        <v>152</v>
      </c>
      <c r="F13">
        <f>INDEX(Data!$E$4:$R$18,Sheet3!F$3,$A13)</f>
        <v>8.6844370559479907E-3</v>
      </c>
      <c r="G13">
        <f>INDEX(Data!$E$4:$R$18,Sheet3!G$3,$A13)</f>
        <v>0.55881739721351709</v>
      </c>
      <c r="L13" s="19" t="s">
        <v>33</v>
      </c>
    </row>
    <row r="14" spans="1:30" x14ac:dyDescent="0.3">
      <c r="A14" s="18">
        <v>8</v>
      </c>
      <c r="C14">
        <f>INDEX(Data!$E$4:$R$18,Sheet3!C$3,$A14)</f>
        <v>1558</v>
      </c>
      <c r="D14">
        <f>INDEX(Data!$E$4:$R$18,Sheet3!D$3,$A14)</f>
        <v>7387</v>
      </c>
      <c r="E14">
        <f>INDEX(Data!$E$4:$R$18,Sheet3!E$3,$A14)</f>
        <v>113</v>
      </c>
      <c r="F14">
        <f>INDEX(Data!$E$4:$R$18,Sheet3!F$3,$A14)</f>
        <v>3.2078393952801286E-2</v>
      </c>
      <c r="G14">
        <f>INDEX(Data!$E$4:$R$18,Sheet3!G$3,$A14)</f>
        <v>0.14734301491635449</v>
      </c>
    </row>
    <row r="15" spans="1:30" ht="27" customHeight="1" x14ac:dyDescent="0.3">
      <c r="A15" s="18">
        <v>9</v>
      </c>
      <c r="C15">
        <f>INDEX(Data!$E$4:$R$18,Sheet3!C$3,$A15)</f>
        <v>397</v>
      </c>
      <c r="D15">
        <f>INDEX(Data!$E$4:$R$18,Sheet3!D$3,$A15)</f>
        <v>5825</v>
      </c>
      <c r="E15">
        <f>INDEX(Data!$E$4:$R$18,Sheet3!E$3,$A15)</f>
        <v>152</v>
      </c>
      <c r="F15">
        <f>INDEX(Data!$E$4:$R$18,Sheet3!F$3,$A15)</f>
        <v>8.6844370559479907E-3</v>
      </c>
      <c r="G15">
        <f>INDEX(Data!$E$4:$R$18,Sheet3!G$3,$A15)</f>
        <v>0.55881739721351709</v>
      </c>
      <c r="L15" s="40" t="str">
        <f>C26</f>
        <v>Revenue</v>
      </c>
      <c r="M15" s="40"/>
      <c r="N15" s="40"/>
      <c r="O15" s="20"/>
      <c r="P15" s="40" t="str">
        <f>D26</f>
        <v>Video Views</v>
      </c>
      <c r="Q15" s="40"/>
      <c r="R15" s="40"/>
      <c r="S15" s="20"/>
      <c r="T15" s="40" t="str">
        <f>E26</f>
        <v>Social Engagement</v>
      </c>
      <c r="U15" s="40"/>
      <c r="V15" s="40"/>
      <c r="W15" s="20"/>
      <c r="X15" s="40" t="str">
        <f>F26</f>
        <v>Conversion %</v>
      </c>
      <c r="Y15" s="40"/>
      <c r="Z15" s="40"/>
      <c r="AA15" s="20"/>
      <c r="AB15" s="40" t="str">
        <f>G26</f>
        <v>Cart Abandon %</v>
      </c>
      <c r="AC15" s="40"/>
      <c r="AD15" s="40"/>
    </row>
    <row r="16" spans="1:30" x14ac:dyDescent="0.3">
      <c r="A16" s="18">
        <v>10</v>
      </c>
      <c r="C16">
        <f>INDEX(Data!$E$4:$R$18,Sheet3!C$3,$A16)</f>
        <v>2312</v>
      </c>
      <c r="D16">
        <f>INDEX(Data!$E$4:$R$18,Sheet3!D$3,$A16)</f>
        <v>4962</v>
      </c>
      <c r="E16">
        <f>INDEX(Data!$E$4:$R$18,Sheet3!E$3,$A16)</f>
        <v>80</v>
      </c>
      <c r="F16">
        <f>INDEX(Data!$E$4:$R$18,Sheet3!F$3,$A16)</f>
        <v>2.442504154954853E-2</v>
      </c>
      <c r="G16">
        <f>INDEX(Data!$E$4:$R$18,Sheet3!G$3,$A16)</f>
        <v>6.198501463258832E-2</v>
      </c>
      <c r="L16" s="21"/>
      <c r="M16" s="22">
        <f>C28</f>
        <v>6904</v>
      </c>
      <c r="N16" s="23">
        <f>M17</f>
        <v>0.31342147816988497</v>
      </c>
      <c r="O16" s="24"/>
      <c r="P16" s="21"/>
      <c r="Q16" s="25">
        <f>D28</f>
        <v>32038</v>
      </c>
      <c r="R16" s="23">
        <f>Q17</f>
        <v>0.18703223416080039</v>
      </c>
      <c r="S16" s="24"/>
      <c r="T16" s="21"/>
      <c r="U16" s="25">
        <f>E28</f>
        <v>747</v>
      </c>
      <c r="V16" s="23">
        <f>U17</f>
        <v>0.25125628140703515</v>
      </c>
      <c r="W16" s="24"/>
      <c r="X16" s="21"/>
      <c r="Y16" s="26">
        <f>F28</f>
        <v>1.968928861928982E-2</v>
      </c>
      <c r="Z16" s="23">
        <f>Y17</f>
        <v>0.35429197844727933</v>
      </c>
      <c r="AA16" s="24"/>
      <c r="AB16" s="21"/>
      <c r="AC16" s="27">
        <f>G28</f>
        <v>0.30740686344564488</v>
      </c>
      <c r="AD16" s="23">
        <f>AC17</f>
        <v>-9.7193794235446274E-2</v>
      </c>
    </row>
    <row r="17" spans="1:30" x14ac:dyDescent="0.3">
      <c r="A17" s="18">
        <v>11</v>
      </c>
      <c r="C17">
        <f>INDEX(Data!$E$4:$R$18,Sheet3!C$3,$A17)</f>
        <v>632</v>
      </c>
      <c r="D17">
        <f>INDEX(Data!$E$4:$R$18,Sheet3!D$3,$A17)</f>
        <v>4523</v>
      </c>
      <c r="E17">
        <f>INDEX(Data!$E$4:$R$18,Sheet3!E$3,$A17)</f>
        <v>106</v>
      </c>
      <c r="F17">
        <f>INDEX(Data!$E$4:$R$18,Sheet3!F$3,$A17)</f>
        <v>8.7021594248794971E-3</v>
      </c>
      <c r="G17">
        <f>INDEX(Data!$E$4:$R$18,Sheet3!G$3,$A17)</f>
        <v>0.67498401454677848</v>
      </c>
      <c r="L17" s="21"/>
      <c r="M17" s="27">
        <f>C30</f>
        <v>0.31342147816988497</v>
      </c>
      <c r="N17" s="27"/>
      <c r="O17" s="28"/>
      <c r="P17" s="21"/>
      <c r="Q17" s="27">
        <f>D30</f>
        <v>0.18703223416080039</v>
      </c>
      <c r="R17" s="27"/>
      <c r="S17" s="28"/>
      <c r="T17" s="21"/>
      <c r="U17" s="27">
        <f>E30</f>
        <v>0.25125628140703515</v>
      </c>
      <c r="V17" s="27"/>
      <c r="W17" s="28"/>
      <c r="X17" s="21"/>
      <c r="Y17" s="27">
        <f>F30</f>
        <v>0.35429197844727933</v>
      </c>
      <c r="Z17" s="27"/>
      <c r="AA17" s="28"/>
      <c r="AB17" s="21"/>
      <c r="AC17" s="27">
        <f>G30</f>
        <v>-9.7193794235446274E-2</v>
      </c>
      <c r="AD17" s="27"/>
    </row>
    <row r="18" spans="1:30" x14ac:dyDescent="0.3">
      <c r="A18" s="18">
        <v>12</v>
      </c>
      <c r="C18">
        <f>INDEX(Data!$E$4:$R$18,Sheet3!C$3,$A18)</f>
        <v>1126</v>
      </c>
      <c r="D18">
        <f>INDEX(Data!$E$4:$R$18,Sheet3!D$3,$A18)</f>
        <v>4719</v>
      </c>
      <c r="E18">
        <f>INDEX(Data!$E$4:$R$18,Sheet3!E$3,$A18)</f>
        <v>162</v>
      </c>
      <c r="F18">
        <f>INDEX(Data!$E$4:$R$18,Sheet3!F$3,$A18)</f>
        <v>3.9722605759607788E-2</v>
      </c>
      <c r="G18">
        <f>INDEX(Data!$E$4:$R$18,Sheet3!G$3,$A18)</f>
        <v>2.1596917004056415E-3</v>
      </c>
      <c r="L18" s="21"/>
      <c r="M18" s="21"/>
      <c r="N18" s="21"/>
      <c r="P18" s="21"/>
      <c r="Q18" s="21"/>
      <c r="R18" s="21"/>
      <c r="T18" s="21"/>
      <c r="U18" s="21"/>
      <c r="V18" s="21"/>
      <c r="X18" s="21"/>
      <c r="Y18" s="21"/>
      <c r="Z18" s="21"/>
      <c r="AB18" s="21"/>
      <c r="AC18" s="21"/>
      <c r="AD18" s="21"/>
    </row>
    <row r="19" spans="1:30" x14ac:dyDescent="0.3">
      <c r="A19" s="18">
        <v>13</v>
      </c>
      <c r="C19">
        <f>INDEX(Data!$E$4:$R$18,Sheet3!C$3,$A19)</f>
        <v>316</v>
      </c>
      <c r="D19">
        <f>INDEX(Data!$E$4:$R$18,Sheet3!D$3,$A19)</f>
        <v>2262</v>
      </c>
      <c r="E19">
        <f>INDEX(Data!$E$4:$R$18,Sheet3!E$3,$A19)</f>
        <v>53</v>
      </c>
      <c r="F19">
        <f>INDEX(Data!$E$4:$R$18,Sheet3!F$3,$A19)</f>
        <v>4.3510797124397486E-3</v>
      </c>
      <c r="G19">
        <f>INDEX(Data!$E$4:$R$18,Sheet3!G$3,$A19)</f>
        <v>0.50908508550399589</v>
      </c>
      <c r="L19" s="21"/>
      <c r="M19" s="21"/>
      <c r="N19" s="21"/>
      <c r="P19" s="21"/>
      <c r="Q19" s="21"/>
      <c r="R19" s="21"/>
      <c r="T19" s="21"/>
      <c r="U19" s="21"/>
      <c r="V19" s="21"/>
      <c r="X19" s="21"/>
      <c r="Y19" s="21"/>
      <c r="Z19" s="21"/>
      <c r="AB19" s="21"/>
      <c r="AC19" s="21"/>
      <c r="AD19" s="21"/>
    </row>
    <row r="20" spans="1:30" x14ac:dyDescent="0.3">
      <c r="A20" s="18">
        <v>14</v>
      </c>
      <c r="C20">
        <f>INDEX(Data!$E$4:$R$18,Sheet3!C$3,$A20)</f>
        <v>563</v>
      </c>
      <c r="D20">
        <f>INDEX(Data!$E$4:$R$18,Sheet3!D$3,$A20)</f>
        <v>2360</v>
      </c>
      <c r="E20">
        <f>INDEX(Data!$E$4:$R$18,Sheet3!E$3,$A20)</f>
        <v>81</v>
      </c>
      <c r="F20">
        <f>INDEX(Data!$E$4:$R$18,Sheet3!F$3,$A20)</f>
        <v>1.9861302879803894E-2</v>
      </c>
      <c r="G20">
        <f>INDEX(Data!$E$4:$R$18,Sheet3!G$3,$A20)</f>
        <v>0.19747382560587412</v>
      </c>
    </row>
    <row r="26" spans="1:30" x14ac:dyDescent="0.3">
      <c r="B26" s="29" t="s">
        <v>34</v>
      </c>
      <c r="C26" t="str">
        <f>C5</f>
        <v>Revenue</v>
      </c>
      <c r="D26" t="str">
        <f t="shared" ref="D26:G26" si="0">D5</f>
        <v>Video Views</v>
      </c>
      <c r="E26" t="str">
        <f t="shared" si="0"/>
        <v>Social Engagement</v>
      </c>
      <c r="F26" t="str">
        <f t="shared" si="0"/>
        <v>Conversion %</v>
      </c>
      <c r="G26" t="str">
        <f t="shared" si="0"/>
        <v>Cart Abandon %</v>
      </c>
    </row>
    <row r="27" spans="1:30" x14ac:dyDescent="0.3">
      <c r="B27" s="29" t="s">
        <v>35</v>
      </c>
      <c r="C27">
        <f>C20</f>
        <v>563</v>
      </c>
      <c r="D27">
        <f>D16</f>
        <v>4962</v>
      </c>
      <c r="E27">
        <f>E16</f>
        <v>80</v>
      </c>
      <c r="F27">
        <f>F16</f>
        <v>2.442504154954853E-2</v>
      </c>
      <c r="G27">
        <f>G16</f>
        <v>6.198501463258832E-2</v>
      </c>
    </row>
    <row r="28" spans="1:30" x14ac:dyDescent="0.3">
      <c r="B28" s="29" t="s">
        <v>36</v>
      </c>
      <c r="C28">
        <f>SUBTOTAL(IF(C6= "Total",9,1),C14:C20)</f>
        <v>6904</v>
      </c>
      <c r="D28">
        <f t="shared" ref="D28:G28" si="1">SUBTOTAL(IF(D6= "Total",9,1),D14:D20)</f>
        <v>32038</v>
      </c>
      <c r="E28">
        <f t="shared" si="1"/>
        <v>747</v>
      </c>
      <c r="F28">
        <f t="shared" si="1"/>
        <v>1.968928861928982E-2</v>
      </c>
      <c r="G28">
        <f t="shared" si="1"/>
        <v>0.30740686344564488</v>
      </c>
    </row>
    <row r="29" spans="1:30" x14ac:dyDescent="0.3">
      <c r="B29" s="29" t="s">
        <v>37</v>
      </c>
      <c r="C29">
        <f>SUBTOTAL(IF(C6= "Total",9,1),C7:C13)</f>
        <v>5256.5</v>
      </c>
      <c r="D29">
        <f t="shared" ref="D29:G29" si="2">SUBTOTAL(IF(D6= "Total",9,1),D7:D13)</f>
        <v>26990</v>
      </c>
      <c r="E29">
        <f t="shared" si="2"/>
        <v>597</v>
      </c>
      <c r="F29">
        <f t="shared" si="2"/>
        <v>1.4538437008143511E-2</v>
      </c>
      <c r="G29">
        <f t="shared" si="2"/>
        <v>0.34050149576155514</v>
      </c>
    </row>
    <row r="30" spans="1:30" x14ac:dyDescent="0.3">
      <c r="B30" s="29" t="s">
        <v>22</v>
      </c>
      <c r="C30" s="8">
        <f>C28/C29-1</f>
        <v>0.31342147816988497</v>
      </c>
      <c r="D30" s="8">
        <f t="shared" ref="D30:G30" si="3">D28/D29-1</f>
        <v>0.18703223416080039</v>
      </c>
      <c r="E30" s="8">
        <f t="shared" si="3"/>
        <v>0.25125628140703515</v>
      </c>
      <c r="F30" s="8">
        <f t="shared" si="3"/>
        <v>0.35429197844727933</v>
      </c>
      <c r="G30" s="8">
        <f t="shared" si="3"/>
        <v>-9.7193794235446274E-2</v>
      </c>
    </row>
  </sheetData>
  <mergeCells count="5">
    <mergeCell ref="L15:N15"/>
    <mergeCell ref="P15:R15"/>
    <mergeCell ref="T15:V15"/>
    <mergeCell ref="X15:Z15"/>
    <mergeCell ref="AB15:AD15"/>
  </mergeCells>
  <conditionalFormatting sqref="N16:O16">
    <cfRule type="iconSet" priority="8">
      <iconSet iconSet="3Symbols" showValue="0">
        <cfvo type="percent" val="0"/>
        <cfvo type="num" val="0"/>
        <cfvo type="num" val="0" gte="0"/>
      </iconSet>
    </cfRule>
  </conditionalFormatting>
  <conditionalFormatting sqref="R16">
    <cfRule type="iconSet" priority="4">
      <iconSet iconSet="3Symbols" showValue="0">
        <cfvo type="percent" val="0"/>
        <cfvo type="num" val="0"/>
        <cfvo type="num" val="0" gte="0"/>
      </iconSet>
    </cfRule>
  </conditionalFormatting>
  <conditionalFormatting sqref="S16">
    <cfRule type="iconSet" priority="7">
      <iconSet iconSet="3Symbols" showValue="0">
        <cfvo type="percent" val="0"/>
        <cfvo type="num" val="0"/>
        <cfvo type="num" val="0" gte="0"/>
      </iconSet>
    </cfRule>
  </conditionalFormatting>
  <conditionalFormatting sqref="V16">
    <cfRule type="iconSet" priority="3">
      <iconSet iconSet="3Symbols" showValue="0">
        <cfvo type="percent" val="0"/>
        <cfvo type="num" val="0"/>
        <cfvo type="num" val="0" gte="0"/>
      </iconSet>
    </cfRule>
  </conditionalFormatting>
  <conditionalFormatting sqref="W16">
    <cfRule type="iconSet" priority="6">
      <iconSet iconSet="3Symbols" showValue="0">
        <cfvo type="percent" val="0"/>
        <cfvo type="num" val="0"/>
        <cfvo type="num" val="0" gte="0"/>
      </iconSet>
    </cfRule>
  </conditionalFormatting>
  <conditionalFormatting sqref="Z16">
    <cfRule type="iconSet" priority="2">
      <iconSet iconSet="3Symbols" showValue="0">
        <cfvo type="percent" val="0"/>
        <cfvo type="num" val="0"/>
        <cfvo type="num" val="0" gte="0"/>
      </iconSet>
    </cfRule>
  </conditionalFormatting>
  <conditionalFormatting sqref="AA16">
    <cfRule type="iconSet" priority="5">
      <iconSet iconSet="3Symbols" showValue="0">
        <cfvo type="percent" val="0"/>
        <cfvo type="num" val="0"/>
        <cfvo type="num" val="0" gte="0"/>
      </iconSet>
    </cfRule>
  </conditionalFormatting>
  <conditionalFormatting sqref="AD16">
    <cfRule type="iconSet" priority="1">
      <iconSet iconSet="3Symbol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high="1" minAxisType="custom" xr2:uid="{EEB650FF-BBF0-4B2E-949C-99F1BC168E96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Sheet3!C14:C20</xm:f>
              <xm:sqref>M18</xm:sqref>
            </x14:sparkline>
          </x14:sparklines>
        </x14:sparklineGroup>
        <x14:sparklineGroup type="column" displayEmptyCellsAs="gap" high="1" xr2:uid="{F33D65BC-DECB-49C7-A6F2-8D82D9485CBF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Sheet3!D14:D20</xm:f>
              <xm:sqref>Q18</xm:sqref>
            </x14:sparkline>
          </x14:sparklines>
        </x14:sparklineGroup>
        <x14:sparklineGroup type="column" displayEmptyCellsAs="gap" high="1" xr2:uid="{11CCF319-8DF5-401E-928D-3F4F1FCEDAD5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Sheet3!E14:E20</xm:f>
              <xm:sqref>U18</xm:sqref>
            </x14:sparkline>
          </x14:sparklines>
        </x14:sparklineGroup>
        <x14:sparklineGroup type="column" displayEmptyCellsAs="gap" high="1" xr2:uid="{3C098BD4-6875-45E4-A05A-7531234CD956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Sheet3!F14:F20</xm:f>
              <xm:sqref>Y18</xm:sqref>
            </x14:sparkline>
          </x14:sparklines>
        </x14:sparklineGroup>
        <x14:sparklineGroup type="column" displayEmptyCellsAs="gap" high="1" xr2:uid="{C080A4B1-D057-42D3-8278-806A0BE84C25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Sheet3!G14:G20</xm:f>
              <xm:sqref>AC18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C19A-7E44-4A15-B433-8E6FC674A78A}">
  <dimension ref="B1:J32"/>
  <sheetViews>
    <sheetView showGridLines="0" tabSelected="1" zoomScale="85" zoomScaleNormal="85" workbookViewId="0">
      <selection activeCell="G33" sqref="G33"/>
    </sheetView>
  </sheetViews>
  <sheetFormatPr defaultRowHeight="14.4" x14ac:dyDescent="0.3"/>
  <cols>
    <col min="2" max="2" width="5" customWidth="1"/>
    <col min="3" max="3" width="17" bestFit="1" customWidth="1"/>
    <col min="6" max="6" width="9.33203125" customWidth="1"/>
    <col min="7" max="8" width="8.88671875" customWidth="1"/>
    <col min="9" max="9" width="43.88671875" bestFit="1" customWidth="1"/>
    <col min="10" max="10" width="8.77734375" customWidth="1"/>
  </cols>
  <sheetData>
    <row r="1" spans="2:10" s="31" customFormat="1" ht="43.5" customHeight="1" x14ac:dyDescent="0.3">
      <c r="B1" s="30" t="s">
        <v>38</v>
      </c>
      <c r="J1" s="32" t="str">
        <f>"Week ending on "&amp;TEXT([1]Data!R4,"d mmm yyyy")</f>
        <v>Week ending on 26 Apr 2020</v>
      </c>
    </row>
    <row r="3" spans="2:10" ht="26.25" customHeight="1" x14ac:dyDescent="0.3"/>
    <row r="14" spans="2:10" ht="26.25" customHeight="1" x14ac:dyDescent="0.3"/>
    <row r="16" spans="2:10" x14ac:dyDescent="0.3">
      <c r="E16" s="33" t="s">
        <v>39</v>
      </c>
      <c r="F16" s="33" t="s">
        <v>40</v>
      </c>
    </row>
    <row r="17" spans="2:10" x14ac:dyDescent="0.3">
      <c r="B17" s="34" t="s">
        <v>41</v>
      </c>
      <c r="C17" s="36" t="str">
        <f>Calculations!B3</f>
        <v>KPI</v>
      </c>
      <c r="D17" s="37">
        <f>Data!R3</f>
        <v>43947</v>
      </c>
      <c r="E17" s="37">
        <f>Data!K3</f>
        <v>43940</v>
      </c>
      <c r="F17" s="36"/>
      <c r="G17" s="36"/>
      <c r="H17" s="36" t="str">
        <f>Calculations!G3</f>
        <v>Trend</v>
      </c>
      <c r="I17" s="36" t="str">
        <f>Calculations!H3</f>
        <v>Comments</v>
      </c>
      <c r="J17" s="39"/>
    </row>
    <row r="18" spans="2:10" x14ac:dyDescent="0.3">
      <c r="B18" s="35"/>
      <c r="C18" s="16" t="str">
        <f>Calculations!B4</f>
        <v>Sessions</v>
      </c>
      <c r="D18" s="16">
        <f>Calculations!C4</f>
        <v>129735</v>
      </c>
      <c r="E18" s="16">
        <f>Calculations!D4</f>
        <v>117729</v>
      </c>
      <c r="F18" s="38">
        <f>Calculations!E4</f>
        <v>0.10197997095023315</v>
      </c>
      <c r="G18" s="12">
        <f>Calculations!F4</f>
        <v>0.10197997095023315</v>
      </c>
      <c r="H18" s="16"/>
      <c r="I18" s="16"/>
      <c r="J18" s="16"/>
    </row>
    <row r="19" spans="2:10" x14ac:dyDescent="0.3">
      <c r="B19" s="35"/>
      <c r="C19" s="16" t="str">
        <f>Calculations!B5</f>
        <v>Visitors</v>
      </c>
      <c r="D19" s="16">
        <f>Calculations!C5</f>
        <v>68792</v>
      </c>
      <c r="E19" s="16">
        <f>Calculations!D5</f>
        <v>66536</v>
      </c>
      <c r="F19" s="38">
        <f>Calculations!E5</f>
        <v>3.3906456655043993E-2</v>
      </c>
      <c r="G19" s="12">
        <f>Calculations!F5</f>
        <v>3.3906456655043993E-2</v>
      </c>
      <c r="H19" s="16"/>
      <c r="I19" s="16"/>
      <c r="J19" s="16"/>
    </row>
    <row r="20" spans="2:10" x14ac:dyDescent="0.3">
      <c r="B20" s="35"/>
      <c r="C20" s="16" t="str">
        <f>Calculations!B6</f>
        <v>Time on Page</v>
      </c>
      <c r="D20" s="16">
        <f>Calculations!C6</f>
        <v>125.14285714285714</v>
      </c>
      <c r="E20" s="16">
        <f>Calculations!D6</f>
        <v>176.42857142857142</v>
      </c>
      <c r="F20" s="38">
        <f>Calculations!E6</f>
        <v>-0.29068825910931173</v>
      </c>
      <c r="G20" s="12">
        <f>Calculations!F6</f>
        <v>-0.29068825910931173</v>
      </c>
      <c r="H20" s="16"/>
      <c r="I20" s="16"/>
      <c r="J20" s="16"/>
    </row>
    <row r="21" spans="2:10" x14ac:dyDescent="0.3">
      <c r="B21" s="35">
        <v>1</v>
      </c>
      <c r="C21" s="16" t="str">
        <f>Calculations!B7</f>
        <v>Video Views</v>
      </c>
      <c r="D21" s="16">
        <f>Calculations!C7</f>
        <v>32038</v>
      </c>
      <c r="E21" s="16">
        <f>Calculations!D7</f>
        <v>26990</v>
      </c>
      <c r="F21" s="38">
        <f>Calculations!E7</f>
        <v>0.18703223416080039</v>
      </c>
      <c r="G21" s="12">
        <f>Calculations!F7</f>
        <v>0.18703223416080039</v>
      </c>
      <c r="H21" s="16"/>
      <c r="I21" s="16" t="str">
        <f>Calculations!H7</f>
        <v>Video tends to bring in more leads and transactions.</v>
      </c>
      <c r="J21" s="16"/>
    </row>
    <row r="22" spans="2:10" x14ac:dyDescent="0.3">
      <c r="B22" s="35"/>
      <c r="C22" s="16" t="str">
        <f>Calculations!B8</f>
        <v>Social Engagement</v>
      </c>
      <c r="D22" s="16">
        <f>Calculations!C8</f>
        <v>747</v>
      </c>
      <c r="E22" s="16">
        <f>Calculations!D8</f>
        <v>597</v>
      </c>
      <c r="F22" s="38">
        <f>Calculations!E8</f>
        <v>0.25125628140703515</v>
      </c>
      <c r="G22" s="12">
        <f>Calculations!F8</f>
        <v>0.25125628140703515</v>
      </c>
      <c r="H22" s="16"/>
      <c r="I22" s="16"/>
      <c r="J22" s="16"/>
    </row>
    <row r="23" spans="2:10" x14ac:dyDescent="0.3">
      <c r="B23" s="35"/>
      <c r="C23" s="16" t="str">
        <f>Calculations!B9</f>
        <v>New leads</v>
      </c>
      <c r="D23" s="16">
        <f>Calculations!C9</f>
        <v>316</v>
      </c>
      <c r="E23" s="16">
        <f>Calculations!D9</f>
        <v>454</v>
      </c>
      <c r="F23" s="38">
        <f>Calculations!E9</f>
        <v>-0.30396475770925113</v>
      </c>
      <c r="G23" s="12">
        <f>Calculations!F9</f>
        <v>-0.30396475770925113</v>
      </c>
      <c r="H23" s="16"/>
      <c r="I23" s="16"/>
      <c r="J23" s="16"/>
    </row>
    <row r="24" spans="2:10" x14ac:dyDescent="0.3">
      <c r="B24" s="35"/>
      <c r="C24" s="16" t="str">
        <f>Calculations!B10</f>
        <v>Unsubs</v>
      </c>
      <c r="D24" s="16">
        <f>Calculations!C10</f>
        <v>28</v>
      </c>
      <c r="E24" s="16">
        <f>Calculations!D10</f>
        <v>33</v>
      </c>
      <c r="F24" s="38">
        <f>Calculations!E10</f>
        <v>-0.15151515151515149</v>
      </c>
      <c r="G24" s="12">
        <f>Calculations!F10</f>
        <v>-0.15151515151515149</v>
      </c>
      <c r="H24" s="16"/>
      <c r="I24" s="16"/>
      <c r="J24" s="16"/>
    </row>
    <row r="25" spans="2:10" x14ac:dyDescent="0.3">
      <c r="B25" s="35"/>
      <c r="C25" s="16" t="str">
        <f>Calculations!B11</f>
        <v>Social Followers</v>
      </c>
      <c r="D25" s="16">
        <f>Calculations!C11</f>
        <v>33188.142857142855</v>
      </c>
      <c r="E25" s="16">
        <f>Calculations!D11</f>
        <v>33109.428571428572</v>
      </c>
      <c r="F25" s="38">
        <f>Calculations!E11</f>
        <v>2.3773978927019712E-3</v>
      </c>
      <c r="G25" s="12">
        <f>Calculations!F11</f>
        <v>2.3773978927019712E-3</v>
      </c>
      <c r="H25" s="16"/>
      <c r="I25" s="16" t="str">
        <f>Calculations!H11</f>
        <v>We will be getting to 50k followers on Insta by July.</v>
      </c>
      <c r="J25" s="16"/>
    </row>
    <row r="26" spans="2:10" x14ac:dyDescent="0.3">
      <c r="B26" s="35"/>
      <c r="C26" s="16" t="str">
        <f>Calculations!B12</f>
        <v>Social Media visit %</v>
      </c>
      <c r="D26" s="16">
        <f>Calculations!C12</f>
        <v>0.23714285714285713</v>
      </c>
      <c r="E26" s="16">
        <f>Calculations!D12</f>
        <v>0.25857142857142856</v>
      </c>
      <c r="F26" s="38">
        <f>Calculations!E12</f>
        <v>-8.2872928176795591E-2</v>
      </c>
      <c r="G26" s="12">
        <f>Calculations!F12</f>
        <v>-8.2872928176795591E-2</v>
      </c>
      <c r="H26" s="16"/>
      <c r="I26" s="16"/>
      <c r="J26" s="16"/>
    </row>
    <row r="27" spans="2:10" x14ac:dyDescent="0.3">
      <c r="B27" s="35"/>
      <c r="C27" s="16" t="str">
        <f>Calculations!B13</f>
        <v>Added to cart</v>
      </c>
      <c r="D27" s="16">
        <f>Calculations!C13</f>
        <v>496</v>
      </c>
      <c r="E27" s="16">
        <f>Calculations!D13</f>
        <v>538.5</v>
      </c>
      <c r="F27" s="38">
        <f>Calculations!E13</f>
        <v>-7.8922934076137374E-2</v>
      </c>
      <c r="G27" s="12">
        <f>Calculations!F13</f>
        <v>-7.8922934076137374E-2</v>
      </c>
      <c r="H27" s="16"/>
      <c r="I27" s="16"/>
      <c r="J27" s="16"/>
    </row>
    <row r="28" spans="2:10" x14ac:dyDescent="0.3">
      <c r="B28" s="35"/>
      <c r="C28" s="16" t="str">
        <f>Calculations!B14</f>
        <v>Transactions</v>
      </c>
      <c r="D28" s="16">
        <f>Calculations!C14</f>
        <v>362.5</v>
      </c>
      <c r="E28" s="16">
        <f>Calculations!D14</f>
        <v>348.5</v>
      </c>
      <c r="F28" s="38">
        <f>Calculations!E14</f>
        <v>4.0172166427546729E-2</v>
      </c>
      <c r="G28" s="12">
        <f>Calculations!F14</f>
        <v>4.0172166427546729E-2</v>
      </c>
      <c r="H28" s="16"/>
      <c r="I28" s="16"/>
      <c r="J28" s="16"/>
    </row>
    <row r="29" spans="2:10" x14ac:dyDescent="0.3">
      <c r="B29" s="35">
        <v>1</v>
      </c>
      <c r="C29" s="16" t="str">
        <f>Calculations!B15</f>
        <v>Revenue</v>
      </c>
      <c r="D29" s="16">
        <f>Calculations!C15</f>
        <v>6904</v>
      </c>
      <c r="E29" s="16">
        <f>Calculations!D15</f>
        <v>5256.5</v>
      </c>
      <c r="F29" s="38">
        <f>Calculations!E15</f>
        <v>0.31342147816988497</v>
      </c>
      <c r="G29" s="12">
        <f>Calculations!F15</f>
        <v>0.31342147816988497</v>
      </c>
      <c r="H29" s="16"/>
      <c r="I29" s="16" t="str">
        <f>Calculations!H15</f>
        <v>Revenue forecast for the year is $360k</v>
      </c>
      <c r="J29" s="16"/>
    </row>
    <row r="30" spans="2:10" x14ac:dyDescent="0.3">
      <c r="B30" s="35"/>
      <c r="C30" s="16" t="str">
        <f>Calculations!B16</f>
        <v>Cart Abandon %</v>
      </c>
      <c r="D30" s="16">
        <f>Calculations!C16</f>
        <v>0.30740686344564488</v>
      </c>
      <c r="E30" s="16">
        <f>Calculations!D16</f>
        <v>0.34050149576155514</v>
      </c>
      <c r="F30" s="38">
        <f>Calculations!E16</f>
        <v>-9.7193794235446274E-2</v>
      </c>
      <c r="G30" s="12">
        <f>Calculations!F16</f>
        <v>-9.7193794235446274E-2</v>
      </c>
      <c r="H30" s="16"/>
      <c r="I30" s="16" t="str">
        <f>Calculations!H16</f>
        <v>High abandon % is a concern. Consider follow-ups.</v>
      </c>
      <c r="J30" s="16"/>
    </row>
    <row r="31" spans="2:10" x14ac:dyDescent="0.3">
      <c r="B31" s="35">
        <v>1</v>
      </c>
      <c r="C31" s="16" t="str">
        <f>Calculations!B17</f>
        <v>Repeat Order %</v>
      </c>
      <c r="D31" s="16">
        <f>Calculations!C17</f>
        <v>0.10285714285714287</v>
      </c>
      <c r="E31" s="16">
        <f>Calculations!D17</f>
        <v>0.13428571428571426</v>
      </c>
      <c r="F31" s="38">
        <f>Calculations!E17</f>
        <v>-0.23404255319148914</v>
      </c>
      <c r="G31" s="12">
        <f>Calculations!F17</f>
        <v>-0.23404255319148914</v>
      </c>
      <c r="H31" s="16"/>
      <c r="I31" s="16"/>
      <c r="J31" s="16"/>
    </row>
    <row r="32" spans="2:10" x14ac:dyDescent="0.3">
      <c r="B32" s="35">
        <v>1</v>
      </c>
      <c r="C32" s="16" t="str">
        <f>Calculations!B18</f>
        <v>Conversion %</v>
      </c>
      <c r="D32" s="16">
        <f>Calculations!C18</f>
        <v>1.968928861928982E-2</v>
      </c>
      <c r="E32" s="16">
        <f>Calculations!D18</f>
        <v>1.4538437008143511E-2</v>
      </c>
      <c r="F32" s="38">
        <f>Calculations!E18</f>
        <v>0.35429197844727933</v>
      </c>
      <c r="G32" s="12">
        <f>Calculations!F18</f>
        <v>0.35429197844727933</v>
      </c>
      <c r="H32" s="16"/>
      <c r="I32" s="16"/>
      <c r="J32" s="16"/>
    </row>
  </sheetData>
  <dataValidations count="1">
    <dataValidation allowBlank="1" showInputMessage="1" showErrorMessage="1" promptTitle="Alerts" prompt="Type 1 in this column to see alert icon. This helps in emphasising the KPI" sqref="B17" xr:uid="{5D93B0B3-1A99-4CE5-8D5A-46AE319B91FE}"/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B1B7E80-8D44-4976-BDCD-BCB1B9DC9DC6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B18:B32</xm:sqref>
        </x14:conditionalFormatting>
        <x14:conditionalFormatting xmlns:xm="http://schemas.microsoft.com/office/excel/2006/main">
          <x14:cfRule type="iconSet" priority="1" id="{93676E92-E57A-466E-9A81-C0841E2EF427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F18:F32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Ashavri Sanon</dc:creator>
  <cp:lastModifiedBy>Ashavri Sanon</cp:lastModifiedBy>
  <dcterms:created xsi:type="dcterms:W3CDTF">2015-06-05T18:17:20Z</dcterms:created>
  <dcterms:modified xsi:type="dcterms:W3CDTF">2024-05-13T08:11:50Z</dcterms:modified>
</cp:coreProperties>
</file>