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ncy.LAPTOP-RNJG25E4\Documents\CM\CR\CR359 - AO WFE Budget\"/>
    </mc:Choice>
  </mc:AlternateContent>
  <xr:revisionPtr revIDLastSave="0" documentId="13_ncr:1_{60A8CFDC-B973-4945-AF33-67B2096E21C1}" xr6:coauthVersionLast="47" xr6:coauthVersionMax="47" xr10:uidLastSave="{00000000-0000-0000-0000-000000000000}"/>
  <bookViews>
    <workbookView xWindow="2080" yWindow="460" windowWidth="21620" windowHeight="12730" tabRatio="500" xr2:uid="{00000000-000D-0000-FFFF-FFFF00000000}"/>
  </bookViews>
  <sheets>
    <sheet name="Change Record" sheetId="4" r:id="rId1"/>
    <sheet name="REFERENCES" sheetId="3" r:id="rId2"/>
    <sheet name="LGS MCAO+IRIS Imager" sheetId="1" r:id="rId3"/>
    <sheet name="NGSAO+IRIS Imager" sheetId="2" r:id="rId4"/>
    <sheet name="TPM" sheetId="5" r:id="rId5"/>
  </sheets>
  <definedNames>
    <definedName name="_xlnm._FilterDatabase" localSheetId="2" hidden="1">'LGS MCAO+IRIS Imager'!$C$5:$C$110</definedName>
    <definedName name="_xlnm._FilterDatabase" localSheetId="3" hidden="1">'NGSAO+IRIS Imager'!$C$5:$C$99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L101" i="1" l="1"/>
  <c r="K92" i="1" s="1"/>
  <c r="L93" i="1"/>
  <c r="G29" i="2"/>
  <c r="P29" i="2"/>
  <c r="O7" i="2"/>
  <c r="O99" i="2"/>
  <c r="N118" i="1"/>
  <c r="N117" i="1"/>
  <c r="N116" i="1"/>
  <c r="E118" i="1"/>
  <c r="E117" i="1"/>
  <c r="E116" i="1"/>
  <c r="F7" i="2"/>
  <c r="F99" i="2"/>
  <c r="E106" i="2"/>
  <c r="E105" i="2"/>
  <c r="E104" i="2"/>
  <c r="P29" i="1"/>
  <c r="O7" i="1"/>
  <c r="O110" i="1"/>
  <c r="F7" i="1"/>
  <c r="F110" i="1"/>
  <c r="U101" i="1"/>
  <c r="U107" i="1"/>
  <c r="U108" i="1"/>
  <c r="U109" i="1"/>
  <c r="U106" i="1"/>
  <c r="V103" i="1"/>
  <c r="V104" i="1"/>
  <c r="V102" i="1"/>
  <c r="V100" i="1"/>
  <c r="V98" i="1"/>
  <c r="V97" i="1"/>
  <c r="V95" i="1"/>
  <c r="V94" i="1"/>
  <c r="U88" i="1"/>
  <c r="U89" i="1"/>
  <c r="U90" i="1"/>
  <c r="U83" i="1"/>
  <c r="U82" i="1"/>
  <c r="U71" i="1"/>
  <c r="U72" i="1"/>
  <c r="U73" i="1"/>
  <c r="U74" i="1"/>
  <c r="U75" i="1"/>
  <c r="U76" i="1"/>
  <c r="U77" i="1"/>
  <c r="U78" i="1"/>
  <c r="U79" i="1"/>
  <c r="U80" i="1"/>
  <c r="U70" i="1"/>
  <c r="V68" i="1"/>
  <c r="V62" i="1"/>
  <c r="V60" i="1"/>
  <c r="V58" i="1"/>
  <c r="V57" i="1"/>
  <c r="V56" i="1"/>
  <c r="V53" i="1"/>
  <c r="V54" i="1"/>
  <c r="V52" i="1"/>
  <c r="V51" i="1"/>
  <c r="V50" i="1"/>
  <c r="V49" i="1"/>
  <c r="V48" i="1"/>
  <c r="V47" i="1"/>
  <c r="V45" i="1"/>
  <c r="V41" i="1"/>
  <c r="V42" i="1"/>
  <c r="V43" i="1"/>
  <c r="V44" i="1"/>
  <c r="V40" i="1"/>
  <c r="V38" i="1"/>
  <c r="V37" i="1"/>
  <c r="V36" i="1"/>
  <c r="V35" i="1"/>
  <c r="V32" i="1"/>
  <c r="K15" i="1"/>
  <c r="U27" i="1"/>
  <c r="U26" i="1"/>
  <c r="U23" i="1"/>
  <c r="T22" i="1"/>
  <c r="U21" i="1"/>
  <c r="U20" i="1"/>
  <c r="U18" i="1"/>
  <c r="U17" i="1"/>
  <c r="U16" i="1"/>
  <c r="U14" i="1"/>
  <c r="T13" i="1"/>
  <c r="U12" i="1"/>
  <c r="T11" i="1"/>
  <c r="U10" i="1"/>
  <c r="T9" i="1"/>
  <c r="M37" i="2"/>
  <c r="M32" i="2"/>
  <c r="M36" i="2"/>
  <c r="M45" i="2"/>
  <c r="T19" i="1"/>
  <c r="T69" i="1"/>
  <c r="T25" i="1"/>
  <c r="T15" i="1"/>
  <c r="U39" i="1"/>
  <c r="L87" i="1"/>
  <c r="U87" i="1"/>
  <c r="T86" i="1"/>
  <c r="AD12" i="5"/>
  <c r="AD11" i="5"/>
  <c r="Z13" i="5"/>
  <c r="AA13" i="5"/>
  <c r="AB13" i="5"/>
  <c r="Z12" i="5"/>
  <c r="AA12" i="5"/>
  <c r="AB12" i="5"/>
  <c r="Z11" i="5"/>
  <c r="AA11" i="5"/>
  <c r="AB11" i="5"/>
  <c r="Z10" i="5"/>
  <c r="AA10" i="5"/>
  <c r="AB10" i="5"/>
  <c r="AB14" i="5"/>
  <c r="AA14" i="5"/>
  <c r="Z14" i="5"/>
  <c r="Z6" i="5"/>
  <c r="AA6" i="5"/>
  <c r="AB6" i="5"/>
  <c r="Z5" i="5"/>
  <c r="AA5" i="5"/>
  <c r="AB5" i="5"/>
  <c r="Z4" i="5"/>
  <c r="AA4" i="5"/>
  <c r="AB4" i="5"/>
  <c r="Z3" i="5"/>
  <c r="AA3" i="5"/>
  <c r="AB3" i="5"/>
  <c r="AB7" i="5"/>
  <c r="AA7" i="5"/>
  <c r="Z7" i="5"/>
  <c r="I14" i="5"/>
  <c r="I13" i="5"/>
  <c r="J13" i="5"/>
  <c r="K13" i="5"/>
  <c r="I12" i="5"/>
  <c r="J12" i="5"/>
  <c r="K12" i="5"/>
  <c r="I11" i="5"/>
  <c r="J11" i="5"/>
  <c r="K11" i="5"/>
  <c r="I10" i="5"/>
  <c r="J10" i="5"/>
  <c r="K10" i="5"/>
  <c r="K14" i="5"/>
  <c r="J14" i="5"/>
  <c r="I6" i="5"/>
  <c r="J6" i="5"/>
  <c r="K6" i="5"/>
  <c r="I5" i="5"/>
  <c r="J5" i="5"/>
  <c r="K5" i="5"/>
  <c r="I4" i="5"/>
  <c r="J4" i="5"/>
  <c r="K4" i="5"/>
  <c r="I3" i="5"/>
  <c r="J3" i="5"/>
  <c r="K3" i="5"/>
  <c r="K7" i="5"/>
  <c r="J7" i="5"/>
  <c r="I7" i="5"/>
  <c r="AC13" i="5"/>
  <c r="AD14" i="5"/>
  <c r="AD6" i="5"/>
  <c r="AC5" i="5"/>
  <c r="AE7" i="5"/>
  <c r="L13" i="5"/>
  <c r="M12" i="5"/>
  <c r="L11" i="5"/>
  <c r="N5" i="5"/>
  <c r="M4" i="5"/>
  <c r="AD4" i="5"/>
  <c r="AC4" i="5"/>
  <c r="AE12" i="5"/>
  <c r="AC10" i="5"/>
  <c r="AD10" i="5"/>
  <c r="AE10" i="5"/>
  <c r="AE14" i="5"/>
  <c r="AC6" i="5"/>
  <c r="AE6" i="5"/>
  <c r="AE4" i="5"/>
  <c r="AC3" i="5"/>
  <c r="AD3" i="5"/>
  <c r="AE3" i="5"/>
  <c r="L7" i="5"/>
  <c r="N6" i="5"/>
  <c r="M6" i="5"/>
  <c r="L6" i="5"/>
  <c r="N7" i="5"/>
  <c r="M7" i="5"/>
  <c r="M11" i="5"/>
  <c r="N11" i="5"/>
  <c r="M14" i="5"/>
  <c r="N14" i="5"/>
  <c r="L14" i="5"/>
  <c r="L59" i="1"/>
  <c r="U59" i="1"/>
  <c r="L39" i="1"/>
  <c r="K25" i="1"/>
  <c r="K25" i="2"/>
  <c r="T25" i="2"/>
  <c r="M56" i="2"/>
  <c r="V56" i="2"/>
  <c r="L82" i="2"/>
  <c r="U82" i="2"/>
  <c r="L81" i="2"/>
  <c r="U81" i="2"/>
  <c r="N125" i="1"/>
  <c r="N124" i="1"/>
  <c r="N123" i="1"/>
  <c r="L27" i="2"/>
  <c r="U27" i="2"/>
  <c r="M31" i="2"/>
  <c r="M38" i="2"/>
  <c r="V38" i="2"/>
  <c r="L46" i="2"/>
  <c r="U46" i="2"/>
  <c r="C94" i="2"/>
  <c r="C65" i="2"/>
  <c r="C25" i="2"/>
  <c r="C22" i="2"/>
  <c r="C19" i="2"/>
  <c r="C15" i="2"/>
  <c r="C13" i="2"/>
  <c r="C11" i="2"/>
  <c r="C9" i="2"/>
  <c r="K9" i="1"/>
  <c r="K11" i="1"/>
  <c r="K13" i="1"/>
  <c r="K15" i="2"/>
  <c r="T15" i="2"/>
  <c r="K19" i="1"/>
  <c r="K22" i="1"/>
  <c r="M40" i="2"/>
  <c r="V40" i="2"/>
  <c r="M41" i="2"/>
  <c r="V41" i="2"/>
  <c r="M42" i="2"/>
  <c r="V42" i="2"/>
  <c r="M43" i="2"/>
  <c r="V43" i="2"/>
  <c r="M44" i="2"/>
  <c r="V44" i="2"/>
  <c r="M55" i="2"/>
  <c r="V55" i="2"/>
  <c r="V59" i="2"/>
  <c r="V60" i="2"/>
  <c r="M61" i="2"/>
  <c r="V62" i="2"/>
  <c r="V64" i="2"/>
  <c r="K69" i="1"/>
  <c r="L46" i="1"/>
  <c r="L55" i="1"/>
  <c r="U93" i="1"/>
  <c r="L96" i="1"/>
  <c r="U96" i="1" s="1"/>
  <c r="L99" i="1"/>
  <c r="U99" i="1" s="1"/>
  <c r="K105" i="1"/>
  <c r="T105" i="1"/>
  <c r="L30" i="1"/>
  <c r="K81" i="1"/>
  <c r="L76" i="2"/>
  <c r="U76" i="2"/>
  <c r="V45" i="2"/>
  <c r="V47" i="2"/>
  <c r="V48" i="2"/>
  <c r="V49" i="2"/>
  <c r="V50" i="2"/>
  <c r="V51" i="2"/>
  <c r="L98" i="2"/>
  <c r="U98" i="2"/>
  <c r="L97" i="2"/>
  <c r="U97" i="2"/>
  <c r="L96" i="2"/>
  <c r="U96" i="2"/>
  <c r="L95" i="2"/>
  <c r="U95" i="2"/>
  <c r="V93" i="2"/>
  <c r="U92" i="2"/>
  <c r="M91" i="2"/>
  <c r="V91" i="2" s="1"/>
  <c r="U90" i="2"/>
  <c r="M89" i="2"/>
  <c r="V89" i="2"/>
  <c r="M88" i="2"/>
  <c r="V88" i="2"/>
  <c r="U87" i="2"/>
  <c r="M86" i="2"/>
  <c r="V86" i="2" s="1"/>
  <c r="U85" i="2"/>
  <c r="K84" i="2"/>
  <c r="T84" i="2"/>
  <c r="U80" i="2"/>
  <c r="L67" i="2"/>
  <c r="U67" i="2"/>
  <c r="L68" i="2"/>
  <c r="U68" i="2"/>
  <c r="L69" i="2"/>
  <c r="U69" i="2"/>
  <c r="L70" i="2"/>
  <c r="U70" i="2"/>
  <c r="L71" i="2"/>
  <c r="U71" i="2"/>
  <c r="L72" i="2"/>
  <c r="U72" i="2"/>
  <c r="L73" i="2"/>
  <c r="U73" i="2"/>
  <c r="L74" i="2"/>
  <c r="U74" i="2"/>
  <c r="L75" i="2"/>
  <c r="U75" i="2"/>
  <c r="L66" i="2"/>
  <c r="U66" i="2"/>
  <c r="V52" i="2"/>
  <c r="V53" i="2"/>
  <c r="L26" i="2"/>
  <c r="L23" i="2"/>
  <c r="U23" i="2"/>
  <c r="L21" i="2"/>
  <c r="L20" i="2"/>
  <c r="U20" i="2"/>
  <c r="L18" i="2"/>
  <c r="U18" i="2"/>
  <c r="L17" i="2"/>
  <c r="U17" i="2"/>
  <c r="L16" i="2"/>
  <c r="L14" i="2"/>
  <c r="L12" i="2"/>
  <c r="L10" i="2"/>
  <c r="V58" i="2"/>
  <c r="L10" i="5"/>
  <c r="M10" i="5"/>
  <c r="N10" i="5"/>
  <c r="L3" i="5"/>
  <c r="M3" i="5"/>
  <c r="N3" i="5"/>
  <c r="N12" i="5"/>
  <c r="L12" i="5"/>
  <c r="N13" i="5"/>
  <c r="AC14" i="5"/>
  <c r="M13" i="5"/>
  <c r="L5" i="5"/>
  <c r="M5" i="5"/>
  <c r="N4" i="5"/>
  <c r="L4" i="5"/>
  <c r="AD13" i="5"/>
  <c r="AE5" i="5"/>
  <c r="AE13" i="5"/>
  <c r="AC7" i="5"/>
  <c r="AD5" i="5"/>
  <c r="AD7" i="5"/>
  <c r="AC11" i="5"/>
  <c r="AE11" i="5"/>
  <c r="AC12" i="5"/>
  <c r="K9" i="2"/>
  <c r="T9" i="2"/>
  <c r="K79" i="2"/>
  <c r="K29" i="1"/>
  <c r="J7" i="1"/>
  <c r="K94" i="2"/>
  <c r="T94" i="2"/>
  <c r="K11" i="2"/>
  <c r="K22" i="2"/>
  <c r="U14" i="2"/>
  <c r="U54" i="2"/>
  <c r="L57" i="2"/>
  <c r="U10" i="2"/>
  <c r="K65" i="2"/>
  <c r="T65" i="2"/>
  <c r="U21" i="2"/>
  <c r="L30" i="2"/>
  <c r="U30" i="2"/>
  <c r="U30" i="1"/>
  <c r="L54" i="2"/>
  <c r="U16" i="2"/>
  <c r="L39" i="2"/>
  <c r="U55" i="1"/>
  <c r="U39" i="2"/>
  <c r="U46" i="1"/>
  <c r="U12" i="2"/>
  <c r="U26" i="2"/>
  <c r="K13" i="2"/>
  <c r="V31" i="2"/>
  <c r="K19" i="2"/>
  <c r="V61" i="2"/>
  <c r="U57" i="2"/>
  <c r="T29" i="2"/>
  <c r="T29" i="1"/>
  <c r="J77" i="2"/>
  <c r="S77" i="2"/>
  <c r="T79" i="2"/>
  <c r="T11" i="2"/>
  <c r="K29" i="2"/>
  <c r="J7" i="2"/>
  <c r="T22" i="2"/>
  <c r="T19" i="2"/>
  <c r="T13" i="2"/>
  <c r="I6" i="2"/>
  <c r="J99" i="2"/>
  <c r="S7" i="1"/>
  <c r="S7" i="2"/>
  <c r="R6" i="2"/>
  <c r="S99" i="2"/>
  <c r="I104" i="2"/>
  <c r="I106" i="2"/>
  <c r="I105" i="2"/>
  <c r="R105" i="2"/>
  <c r="R106" i="2"/>
  <c r="R104" i="2"/>
  <c r="N104" i="2"/>
  <c r="N105" i="2"/>
  <c r="N106" i="2"/>
  <c r="T92" i="1" l="1"/>
  <c r="S84" i="1" s="1"/>
  <c r="R6" i="1" s="1"/>
  <c r="J84" i="1"/>
  <c r="I6" i="1" s="1"/>
  <c r="I116" i="1" l="1"/>
  <c r="J110" i="1"/>
  <c r="I117" i="1"/>
  <c r="I118" i="1"/>
  <c r="R118" i="1"/>
  <c r="R116" i="1"/>
  <c r="S110" i="1"/>
  <c r="R117" i="1"/>
</calcChain>
</file>

<file path=xl/sharedStrings.xml><?xml version="1.0" encoding="utf-8"?>
<sst xmlns="http://schemas.openxmlformats.org/spreadsheetml/2006/main" count="653" uniqueCount="376">
  <si>
    <t>TMT NFIRAOS LGS MCAO, NGSAO and IRIS Imager Wavefront Error Budget and Current Best Estimate</t>
  </si>
  <si>
    <t>TMT.AOS.COR.16.062</t>
  </si>
  <si>
    <t>Revision #</t>
  </si>
  <si>
    <t>Description</t>
  </si>
  <si>
    <t>REL04</t>
  </si>
  <si>
    <t>Version provided at CR198</t>
  </si>
  <si>
    <t>REL05</t>
  </si>
  <si>
    <t>Version with adjustment after CR198 recommendations</t>
  </si>
  <si>
    <t>REL06</t>
  </si>
  <si>
    <t>Version provided at CR243</t>
  </si>
  <si>
    <t>REL07</t>
  </si>
  <si>
    <t>Version provided at CR243, with typos fixed</t>
  </si>
  <si>
    <t>REL08</t>
  </si>
  <si>
    <t>Version provided at CR322</t>
  </si>
  <si>
    <t>REL09</t>
  </si>
  <si>
    <t>Per CR352 (Vibration Budget updates)
Tab 'LGS MCAO+IRIS Imager':
• Changed REQ-1-OAD-0253 M1CS Segment dynamic misalignment from 13.6 to 10.5 (cell G14)
Changed REQ-1-OAD-0266	STR, M1, M2 and M3 Telescope structure vibration from 30 to 29.6 (cell G89)
Tab 'NGSAO+IRIS Imager':
• Changed REQ-1-OAD-0253 M1CS Segment dynamic misalignment from 13.6 to 10.5 (cell G14)
• Changed REQ-1-OAD-0266	STR, M1, M2 and M3 Telescope structure vibration from 30 to 29.6 (cell G81)
Per CR391:
*Updated for CMOS based LGS WFS
*Fix Typo: Tab 'NGSAO+IRIS Imager'
*Clean up REQ IDs
Docushare Routing #85993</t>
  </si>
  <si>
    <t xml:space="preserve"> </t>
  </si>
  <si>
    <t>RD41</t>
  </si>
  <si>
    <r>
      <t>NFIRAOS NGSAO and MCAO Error Budget and CBE Description</t>
    </r>
    <r>
      <rPr>
        <sz val="12"/>
        <color theme="1"/>
        <rFont val="Calibri"/>
        <family val="2"/>
        <scheme val="minor"/>
      </rPr>
      <t xml:space="preserve">   </t>
    </r>
  </si>
  <si>
    <t>TMT.AOS.TEC.08.015</t>
  </si>
  <si>
    <t>NFIRAOS MCAO + IRIS Imaging  WFE budget, RMS nm</t>
  </si>
  <si>
    <t>Common terms between Natural seeing</t>
  </si>
  <si>
    <t>LGS MCAO Common terms</t>
  </si>
  <si>
    <t>On axis-REQ</t>
  </si>
  <si>
    <t>On axis-CBE</t>
  </si>
  <si>
    <t>34"x34" REQ</t>
  </si>
  <si>
    <t>34"x34"-CBE</t>
  </si>
  <si>
    <t>Level 3 REQ #</t>
  </si>
  <si>
    <t>Level 2 REQ #</t>
  </si>
  <si>
    <t>REQ #</t>
  </si>
  <si>
    <t>Terms</t>
  </si>
  <si>
    <t>L0</t>
  </si>
  <si>
    <t>L1</t>
  </si>
  <si>
    <t>L2</t>
  </si>
  <si>
    <t>L3</t>
  </si>
  <si>
    <t>Notes</t>
  </si>
  <si>
    <t>REL09 changes</t>
  </si>
  <si>
    <t>NFIRAOS LGS MCAO and IRIS Total WFE</t>
  </si>
  <si>
    <t>use OAD</t>
  </si>
  <si>
    <t>REQ-1-OAD-0199</t>
  </si>
  <si>
    <t>High Order  Modes</t>
  </si>
  <si>
    <t>Section 2.1</t>
  </si>
  <si>
    <t>Telescope</t>
  </si>
  <si>
    <t>Section 2.1.1</t>
  </si>
  <si>
    <t>REQ-1-OAD-0251</t>
  </si>
  <si>
    <t>TCS</t>
  </si>
  <si>
    <t>Section 2.1.1.1</t>
  </si>
  <si>
    <t>Pupil misregistration (Control)</t>
  </si>
  <si>
    <t>Section 2.1.1.1.1</t>
  </si>
  <si>
    <t>REQ-1-OAD-0252</t>
  </si>
  <si>
    <t>M1S</t>
  </si>
  <si>
    <t>Section 2.1.1.2</t>
  </si>
  <si>
    <t>M1 static shape</t>
  </si>
  <si>
    <t>REQ-1-OAD-0253</t>
  </si>
  <si>
    <t>M1CS</t>
  </si>
  <si>
    <t>Section 2.1.1.3</t>
  </si>
  <si>
    <t>Segment dynamic misalignment</t>
  </si>
  <si>
    <t>updated by doug</t>
  </si>
  <si>
    <t>REQ-1-OAD-0254</t>
  </si>
  <si>
    <t>M2S</t>
  </si>
  <si>
    <t>Section 2.1.1.4</t>
  </si>
  <si>
    <t>M2 Static Shape</t>
  </si>
  <si>
    <t>Focal Plane Tilt</t>
  </si>
  <si>
    <t>To be updated</t>
  </si>
  <si>
    <t>retired due to correction and offloading</t>
  </si>
  <si>
    <t>Pupil misregistration (M2 actuators)</t>
  </si>
  <si>
    <t>REQ-1-OAD-0255</t>
  </si>
  <si>
    <t>M3S</t>
  </si>
  <si>
    <t>Section 2.1.1.5</t>
  </si>
  <si>
    <t>M3 Static Shape</t>
  </si>
  <si>
    <t>Pupil misregistration (M3 actuators)</t>
  </si>
  <si>
    <t>REQ-1-OAD-0256</t>
  </si>
  <si>
    <t>APS</t>
  </si>
  <si>
    <t>Section 2.1.1.6</t>
  </si>
  <si>
    <t>M1 shape calibration</t>
  </si>
  <si>
    <t>Facilities</t>
  </si>
  <si>
    <t>Section 2.1.2</t>
  </si>
  <si>
    <t>REQ-1-OAD-0257</t>
  </si>
  <si>
    <t>ENC</t>
  </si>
  <si>
    <t>Section 2.1.2.1</t>
  </si>
  <si>
    <t>Dome Seeing</t>
  </si>
  <si>
    <t>Mirror Seeing</t>
  </si>
  <si>
    <t>Instrumentation</t>
  </si>
  <si>
    <t>Section 2.1.3</t>
  </si>
  <si>
    <t>REQ-1-OAD-0258</t>
  </si>
  <si>
    <t>NFIRAOS SYSTEM</t>
  </si>
  <si>
    <t>Section 2.1.3.1</t>
  </si>
  <si>
    <t>REQ-1-OAD-0259</t>
  </si>
  <si>
    <t>NFIRAOS OM</t>
  </si>
  <si>
    <t>Section 2.1.3.1.1</t>
  </si>
  <si>
    <t>REQ-2-NFIRAOS-3105</t>
  </si>
  <si>
    <t>NFIRAOS-to-Telescope misalignment</t>
  </si>
  <si>
    <t>REQ-2-NFIRAOS-3110</t>
  </si>
  <si>
    <t>Uncorrectable error</t>
  </si>
  <si>
    <t>REQ-2-NFIRAOS-3115</t>
  </si>
  <si>
    <t>NCPA calibration error</t>
  </si>
  <si>
    <t>REQ-2-NFIRAOS-3120</t>
  </si>
  <si>
    <t>DM/WFS pupil distortion</t>
  </si>
  <si>
    <t>Change description to just Pupil Distortion</t>
  </si>
  <si>
    <t>REQ-2-NFIRAOS-3125</t>
  </si>
  <si>
    <t>DM/WFS pupil misregistration</t>
  </si>
  <si>
    <t>REQ-2-NFIRAOS-3130</t>
  </si>
  <si>
    <t>Telescope pupil misregistration
(Measurement error)</t>
  </si>
  <si>
    <t>REQ-2-NFIRAOS-3135</t>
  </si>
  <si>
    <t>Dynamic higher order error</t>
  </si>
  <si>
    <t>REQ-2-NFIRAOS-3140</t>
  </si>
  <si>
    <t>Output beam misalign</t>
  </si>
  <si>
    <t>REQ-2-NFIRAOS-3145</t>
  </si>
  <si>
    <t>REQ-1-OAD-0260</t>
  </si>
  <si>
    <t>AO Comp: WC</t>
  </si>
  <si>
    <t>Section 2.1.3.1.2</t>
  </si>
  <si>
    <t>NWC-1150,1350</t>
  </si>
  <si>
    <t>NFIRAOS-2030</t>
  </si>
  <si>
    <t>Actuator saturation</t>
  </si>
  <si>
    <t>NWC-3060,3160</t>
  </si>
  <si>
    <t>Failed actuators</t>
  </si>
  <si>
    <t>NWC-1210,1410</t>
  </si>
  <si>
    <t>Hysteresis</t>
  </si>
  <si>
    <t>To be reduced</t>
  </si>
  <si>
    <t>Updated for 5% hysteresis</t>
  </si>
  <si>
    <t>NWC-1250,1450</t>
  </si>
  <si>
    <t>Dynamics</t>
  </si>
  <si>
    <t>Updated for Cilas DM</t>
  </si>
  <si>
    <t>NWC-1170,1370</t>
  </si>
  <si>
    <t>Influence function</t>
  </si>
  <si>
    <t>NWC-1180,1380</t>
  </si>
  <si>
    <t>Surface flattening</t>
  </si>
  <si>
    <t>REQ-2-NFIRAOS-3155</t>
  </si>
  <si>
    <t xml:space="preserve">REQ-1-OAD-0261 </t>
  </si>
  <si>
    <t>AO Comp: LGSWFS</t>
  </si>
  <si>
    <t>Section 2.1.3.1.3</t>
  </si>
  <si>
    <t>Offset/gain calibration</t>
  </si>
  <si>
    <t>RTC + LGSF FSM for gain, PWFS + RTC for offset</t>
  </si>
  <si>
    <t xml:space="preserve">Updated </t>
  </si>
  <si>
    <t>Na layer range tracking variation</t>
  </si>
  <si>
    <t>Architecture/Algorithm, oiwfs frame rate</t>
  </si>
  <si>
    <t>Term retired</t>
  </si>
  <si>
    <t>Pt. src tomographic approx</t>
  </si>
  <si>
    <t>Architecture/Algorithm.</t>
  </si>
  <si>
    <t>Rayleigh fratricide</t>
  </si>
  <si>
    <t>Laser pointing drift, RTC + LGSF FSM to stabilize beam while detuning</t>
  </si>
  <si>
    <t>Signal variability</t>
  </si>
  <si>
    <t>Laser power, atmosphere throughput</t>
  </si>
  <si>
    <t>Diff. atmospheric refractive index</t>
  </si>
  <si>
    <t>Chromatic anisoplanatism</t>
  </si>
  <si>
    <t>Lenslet throughput and aberrations</t>
  </si>
  <si>
    <t>VCAM</t>
  </si>
  <si>
    <t>REQ-2-NFIRAOS-3165</t>
  </si>
  <si>
    <t>REQ-1-OAD-0262</t>
  </si>
  <si>
    <t>AO Comp: RTC</t>
  </si>
  <si>
    <t>Section 2.1.3.1.4</t>
  </si>
  <si>
    <t>Numerical precision</t>
  </si>
  <si>
    <t>Reconstructor implementation (MVM)</t>
  </si>
  <si>
    <t>Cn2 Profile</t>
  </si>
  <si>
    <t>REQ-2-NFIRAOS-3175</t>
  </si>
  <si>
    <t>REQ-1-OAD-0263</t>
  </si>
  <si>
    <t>AO Architecture</t>
  </si>
  <si>
    <t>Section 2.1.3.1.5</t>
  </si>
  <si>
    <t>NWC-1130</t>
  </si>
  <si>
    <t>NFIRAOS-1490,1990</t>
  </si>
  <si>
    <t>DM fitting error</t>
  </si>
  <si>
    <t>DM pitch and coupling coefficient</t>
  </si>
  <si>
    <t>updated for cmos detecctor</t>
  </si>
  <si>
    <t>NWC-1330</t>
  </si>
  <si>
    <t>NFIRAOS-1500,1990</t>
  </si>
  <si>
    <t>DM projection error</t>
  </si>
  <si>
    <t>DM number and conjugation range</t>
  </si>
  <si>
    <t>Lenslet REQ?</t>
  </si>
  <si>
    <t>LGS WFS aliasing error</t>
  </si>
  <si>
    <t>WFS subaperture size</t>
  </si>
  <si>
    <t>NFIRAOS-1160</t>
  </si>
  <si>
    <t>Tomography Error</t>
  </si>
  <si>
    <t>LGS asterism geometry</t>
  </si>
  <si>
    <t>TMT pupil Function</t>
  </si>
  <si>
    <t>Architecture</t>
  </si>
  <si>
    <t>VCAM f</t>
  </si>
  <si>
    <t>NFIRAOS-2980</t>
  </si>
  <si>
    <t>Servo Lag</t>
  </si>
  <si>
    <t>VCAM readout + RTC delay</t>
  </si>
  <si>
    <t>Pixel scale</t>
  </si>
  <si>
    <t>LGS WFS non-linearity</t>
  </si>
  <si>
    <t>VCAM pixel size, charge diffusion</t>
  </si>
  <si>
    <t>VCAM noise</t>
  </si>
  <si>
    <t>LGS WFS noise</t>
  </si>
  <si>
    <t>VCAM pixel size, QE, Laser power, LGSF throughput, NFIRAOS LGS WFS throughput</t>
  </si>
  <si>
    <t>Simulation Undersampling</t>
  </si>
  <si>
    <t>Simulation uncertainty</t>
  </si>
  <si>
    <t>REQ-1-OAD-0264</t>
  </si>
  <si>
    <t>IRIS</t>
  </si>
  <si>
    <t>Section 2.1.3.2</t>
  </si>
  <si>
    <t>Design residuals</t>
  </si>
  <si>
    <t>Chromatic aberration</t>
  </si>
  <si>
    <t>Fabrication/installation</t>
  </si>
  <si>
    <t>Alignment accuracy</t>
  </si>
  <si>
    <t>Cooldown</t>
  </si>
  <si>
    <t>Surface quality</t>
  </si>
  <si>
    <t>Dynamic higher-order error</t>
  </si>
  <si>
    <t>ADC effects</t>
  </si>
  <si>
    <t>Glass inhomogeneities</t>
  </si>
  <si>
    <t>Others</t>
  </si>
  <si>
    <t>REQ-1-OAD-0265</t>
  </si>
  <si>
    <t>LGSF</t>
  </si>
  <si>
    <t>Section 2.1.3.3</t>
  </si>
  <si>
    <t>updated values for new pixel size</t>
  </si>
  <si>
    <t>High order aberration</t>
  </si>
  <si>
    <t>Renamed term. Updated values</t>
  </si>
  <si>
    <t>Low order aberration</t>
  </si>
  <si>
    <t>REQ-1-OAD-0201</t>
  </si>
  <si>
    <t>Low order Modes (Tip/tilt, Focus and Plate Scale)</t>
  </si>
  <si>
    <t>Section 2.2</t>
  </si>
  <si>
    <t>use OAD REQ</t>
  </si>
  <si>
    <t>Section 2.2.1</t>
  </si>
  <si>
    <t>REQ-1-OAD-0266</t>
  </si>
  <si>
    <t>STR, M1, M2 and M3</t>
  </si>
  <si>
    <t>Section 2.2.1.1</t>
  </si>
  <si>
    <t>Windshake tip/tilt error</t>
  </si>
  <si>
    <t xml:space="preserve">  </t>
  </si>
  <si>
    <t>should be 8.3 instead of 2 according to the description document. further scaled by 28mas/20mas for the updated windshake spec</t>
  </si>
  <si>
    <t>Windshake plate scale error</t>
  </si>
  <si>
    <t>Telescope structure vibration</t>
  </si>
  <si>
    <t>updated values from SE</t>
  </si>
  <si>
    <t>Telescope tracking jitter</t>
  </si>
  <si>
    <t>Section 2.2.2</t>
  </si>
  <si>
    <t>REQ-1-OAD-0267</t>
  </si>
  <si>
    <t>NFIRAOS System</t>
  </si>
  <si>
    <t>Section 2.2.2.1</t>
  </si>
  <si>
    <t>REQ-1-OAD-0268</t>
  </si>
  <si>
    <t>Section 2.2.2.1.1</t>
  </si>
  <si>
    <t>REQ-2-NFIRAOS-3180</t>
  </si>
  <si>
    <t>Internal NFIRAOS vibration</t>
  </si>
  <si>
    <t>REQ-2-NFIRAOS-3185</t>
  </si>
  <si>
    <t>Field dependent WFE</t>
  </si>
  <si>
    <t>REQ-2-NFIRAOS-3189</t>
  </si>
  <si>
    <t>REQ-1-OAD-0269</t>
  </si>
  <si>
    <t>Section 2.2.2.1.2</t>
  </si>
  <si>
    <t>TTS/DM dynamics</t>
  </si>
  <si>
    <t>DM hysteresis</t>
  </si>
  <si>
    <t>REQ-2-NFIRAOS-3192</t>
  </si>
  <si>
    <t>REQ-1-OAD-0270</t>
  </si>
  <si>
    <t>AO Comp: RTC/RPG</t>
  </si>
  <si>
    <t>Section 2.2.2.1.3</t>
  </si>
  <si>
    <t>RTC/RPG implementation</t>
  </si>
  <si>
    <t>REQ-2-NFIRAOS-3194</t>
  </si>
  <si>
    <t>REQ-1-OAD-0271</t>
  </si>
  <si>
    <t>Section 2.2.2.1.4</t>
  </si>
  <si>
    <t>Turbulence tip/tilt</t>
  </si>
  <si>
    <t>Turbulence plate scale</t>
  </si>
  <si>
    <t>REQ-1-OAD-0272</t>
  </si>
  <si>
    <t>Section 2.2.2.2</t>
  </si>
  <si>
    <t>NFIRAOS to IRIS dewar vibration</t>
  </si>
  <si>
    <t>OIWFS to IRIS dewar vibration</t>
  </si>
  <si>
    <t>Internal IRIS imager vibration</t>
  </si>
  <si>
    <t>WFS (OIWFS/ODGW)</t>
  </si>
  <si>
    <t>Contingency</t>
  </si>
  <si>
    <t>190, 207 nm</t>
  </si>
  <si>
    <t>Strehl (On axis REQ</t>
  </si>
  <si>
    <t>Strehl (On axis CBE)</t>
  </si>
  <si>
    <t>Strehl (34x34 REQ)</t>
  </si>
  <si>
    <t>Strehl (34x34 CBE)</t>
  </si>
  <si>
    <t>J</t>
  </si>
  <si>
    <t>H</t>
  </si>
  <si>
    <t>K</t>
  </si>
  <si>
    <t>REQ-0-SRD-0805</t>
  </si>
  <si>
    <t>NIFIRAOS Upgrade--&gt;120 nm</t>
  </si>
  <si>
    <t>Strehl (34x34 REQ)&gt; Nfiraos+</t>
  </si>
  <si>
    <t>Budget: NFIRAOS NGSAO + IRIS Imaging  WFE budget, RMS nm</t>
  </si>
  <si>
    <t>NFIRAOS NGSAO + IRIS Imaging  WFE budget, RMS nm</t>
  </si>
  <si>
    <t>Commom terms  with NFIRAOS MCAO</t>
  </si>
  <si>
    <t xml:space="preserve">Common terms with Natural seeing </t>
  </si>
  <si>
    <t>mR=8 GS REQ</t>
  </si>
  <si>
    <t>mR=8 GS -CBE</t>
  </si>
  <si>
    <t>mR=12 GS REQ</t>
  </si>
  <si>
    <t>mR=12 GS -CBE</t>
  </si>
  <si>
    <t>NFIRAOS NGSAO and IRIS Total WFE</t>
  </si>
  <si>
    <t>REQ-1-OAD-0196</t>
  </si>
  <si>
    <t>High Order Modes</t>
  </si>
  <si>
    <t>Section 3.1</t>
  </si>
  <si>
    <t>Section 3.1.1</t>
  </si>
  <si>
    <t>Section 3.1.1.1</t>
  </si>
  <si>
    <t>Section 3.1.1.1.1</t>
  </si>
  <si>
    <t>Section 3.1.1.2</t>
  </si>
  <si>
    <t>Section 3.1.1.3</t>
  </si>
  <si>
    <t>Section 3.1.1.4</t>
  </si>
  <si>
    <t>Section 3.1.1.5</t>
  </si>
  <si>
    <t>Section 3.1.1.6</t>
  </si>
  <si>
    <t>Section 3.1.2</t>
  </si>
  <si>
    <t>Section 3.1.2.1</t>
  </si>
  <si>
    <t>Section 3.1.3</t>
  </si>
  <si>
    <t>REQ-1-OAD-0273</t>
  </si>
  <si>
    <t>Section 3.1.3.1</t>
  </si>
  <si>
    <t>REQ-1-OAD-0274</t>
  </si>
  <si>
    <t>Section 3.1.3.1.1</t>
  </si>
  <si>
    <t>REQ-2-NFIRAOS-3205</t>
  </si>
  <si>
    <t>REQ-2-NFIRAOS-3210</t>
  </si>
  <si>
    <t>REQ-2-NFIRAOS-3215</t>
  </si>
  <si>
    <t>REQ-2-NFIRAOS-3220</t>
  </si>
  <si>
    <t>Registration Drifts after Calibration</t>
  </si>
  <si>
    <t>REQ-2-NFIRAOS-3225</t>
  </si>
  <si>
    <t>Image Quality at Pyramid tip</t>
  </si>
  <si>
    <t>REQ-2-NFIRAOS-3228</t>
  </si>
  <si>
    <t>REQ-2-NFIRAOS-3230</t>
  </si>
  <si>
    <t>REQ-2-NFIRAOS-3235</t>
  </si>
  <si>
    <t>REQ-2-NFIRAOS-3238</t>
  </si>
  <si>
    <t>Section 3.1.3.1.2</t>
  </si>
  <si>
    <t>REQ-2-NFIRAOS-3242</t>
  </si>
  <si>
    <t>REQ-1-OAD-0275</t>
  </si>
  <si>
    <t>AO Comp: PWFS WFS</t>
  </si>
  <si>
    <t>Section 3.1.3.1.3</t>
  </si>
  <si>
    <t>Optical gain tracking</t>
  </si>
  <si>
    <t>Pupil image location</t>
  </si>
  <si>
    <t>Imperfect pyramid</t>
  </si>
  <si>
    <t>Pupil image quality</t>
  </si>
  <si>
    <t>CCD charge diffusion</t>
  </si>
  <si>
    <t>Pupil image distortion</t>
  </si>
  <si>
    <t>Modulation errors</t>
  </si>
  <si>
    <t>REQ-2-NFIRAOS-3244</t>
  </si>
  <si>
    <t>REQ-1-OAD-0276</t>
  </si>
  <si>
    <t>Section 3.1.3.1.4</t>
  </si>
  <si>
    <t>REQ-2-NFIRAOS-3246</t>
  </si>
  <si>
    <t>REQ-1-OAD-0277</t>
  </si>
  <si>
    <t>Section 3.1.3.1.5</t>
  </si>
  <si>
    <t>results consolated with RD38 of the description document</t>
  </si>
  <si>
    <t>PWFS aliasing error</t>
  </si>
  <si>
    <t>updated with LGS results</t>
  </si>
  <si>
    <t>WFS non-linearity</t>
  </si>
  <si>
    <t>WFS noise</t>
  </si>
  <si>
    <t>Section 3.1.3.3</t>
  </si>
  <si>
    <t>REQ-1-OAD-0198</t>
  </si>
  <si>
    <t>Low Order Modes (Tip/Tilt and Focus)</t>
  </si>
  <si>
    <t>Section 3.2</t>
  </si>
  <si>
    <t>Section 3.2.1</t>
  </si>
  <si>
    <t>REQ-1-OAD-0278</t>
  </si>
  <si>
    <t>Section 3.2.1.1</t>
  </si>
  <si>
    <t>Section 3.2.2</t>
  </si>
  <si>
    <t>REQ-1-OAD-0279</t>
  </si>
  <si>
    <t>Section 3.2.2.1</t>
  </si>
  <si>
    <t>REQ-1-OAD-0280</t>
  </si>
  <si>
    <t>Section 3.2.2.1.1</t>
  </si>
  <si>
    <t>REQ-2-NFIRAOS-3248</t>
  </si>
  <si>
    <t>REQ-1-OAD-0281</t>
  </si>
  <si>
    <t>Section 3.2.2.1.2</t>
  </si>
  <si>
    <t>REQ-2-NFIRAOS-3260</t>
  </si>
  <si>
    <t>REQ-1-OAD-0282</t>
  </si>
  <si>
    <t>Section 3.2.2.1.3</t>
  </si>
  <si>
    <t>REQ-2-NFIRAOS-3270</t>
  </si>
  <si>
    <t>REQ-1-OAD-0283</t>
  </si>
  <si>
    <t>Section 3.2.2.1.4</t>
  </si>
  <si>
    <t>Section 3.2.2.2</t>
  </si>
  <si>
    <t>161, 195 nm</t>
  </si>
  <si>
    <t>Strehl mR=8 -REQ</t>
  </si>
  <si>
    <t>Strehl trehl mR=8 -CBE</t>
  </si>
  <si>
    <t>Strehl mR=12 -REQ</t>
  </si>
  <si>
    <t>Strehl trehl mR=12 -CBE</t>
  </si>
  <si>
    <t xml:space="preserve">REQ-0-SRD-0880 </t>
  </si>
  <si>
    <t>REQ-0-SRD-0881</t>
  </si>
  <si>
    <t>Mode</t>
  </si>
  <si>
    <t xml:space="preserve"> WFE REQ (nm)</t>
  </si>
  <si>
    <t>WFE CBE (nm)</t>
  </si>
  <si>
    <r>
      <t>S</t>
    </r>
    <r>
      <rPr>
        <sz val="10"/>
        <color theme="1"/>
        <rFont val="Calibri (Body)_x0000_"/>
      </rPr>
      <t xml:space="preserve">J </t>
    </r>
  </si>
  <si>
    <r>
      <t>S</t>
    </r>
    <r>
      <rPr>
        <sz val="10"/>
        <color theme="1"/>
        <rFont val="Calibri (Body)_x0000_"/>
      </rPr>
      <t>H</t>
    </r>
  </si>
  <si>
    <r>
      <t>S</t>
    </r>
    <r>
      <rPr>
        <sz val="10"/>
        <color theme="1"/>
        <rFont val="Calibri (Body)_x0000_"/>
      </rPr>
      <t>K</t>
    </r>
  </si>
  <si>
    <r>
      <t>S</t>
    </r>
    <r>
      <rPr>
        <sz val="10"/>
        <color theme="1"/>
        <rFont val="Calibri (Body)_x0000_"/>
      </rPr>
      <t>J 
CBE</t>
    </r>
  </si>
  <si>
    <r>
      <t>S</t>
    </r>
    <r>
      <rPr>
        <sz val="10"/>
        <color theme="1"/>
        <rFont val="Calibri (Body)_x0000_"/>
      </rPr>
      <t>H</t>
    </r>
    <r>
      <rPr>
        <sz val="12"/>
        <color theme="1"/>
        <rFont val="Calibri"/>
        <family val="2"/>
        <scheme val="minor"/>
      </rPr>
      <t xml:space="preserve">
CBE</t>
    </r>
  </si>
  <si>
    <r>
      <t>S</t>
    </r>
    <r>
      <rPr>
        <sz val="10"/>
        <color theme="1"/>
        <rFont val="Calibri (Body)_x0000_"/>
      </rPr>
      <t>K</t>
    </r>
    <r>
      <rPr>
        <sz val="12"/>
        <color theme="1"/>
        <rFont val="Calibri"/>
        <family val="2"/>
        <scheme val="minor"/>
      </rPr>
      <t xml:space="preserve">
CBE</t>
    </r>
  </si>
  <si>
    <t>CR198</t>
  </si>
  <si>
    <t>REL05*</t>
  </si>
  <si>
    <t>REQ-0-SRD-0820, 850</t>
  </si>
  <si>
    <t>LGS MCAO On axis</t>
  </si>
  <si>
    <t>REQ-0-SRD-0880, 850</t>
  </si>
  <si>
    <r>
      <t>NGSAO m</t>
    </r>
    <r>
      <rPr>
        <sz val="8"/>
        <color theme="1"/>
        <rFont val="Calibri (Body)_x0000_"/>
      </rPr>
      <t>R</t>
    </r>
    <r>
      <rPr>
        <sz val="12"/>
        <color theme="1"/>
        <rFont val="Calibri"/>
        <family val="2"/>
        <scheme val="minor"/>
      </rPr>
      <t>=8</t>
    </r>
  </si>
  <si>
    <t>CR243</t>
  </si>
  <si>
    <t>CR322</t>
  </si>
  <si>
    <t>CR352,CR391</t>
  </si>
  <si>
    <t>LGS MCAO 34"x34"</t>
  </si>
  <si>
    <t>REQ-0-SRD-0881, 850</t>
  </si>
  <si>
    <r>
      <t>NGSAO m</t>
    </r>
    <r>
      <rPr>
        <sz val="8"/>
        <color theme="1"/>
        <rFont val="Calibri (Body)_x0000_"/>
      </rPr>
      <t>R</t>
    </r>
    <r>
      <rPr>
        <sz val="12"/>
        <color theme="1"/>
        <rFont val="Calibri"/>
        <family val="2"/>
        <scheme val="minor"/>
      </rPr>
      <t>=12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</si>
</sst>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8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_x0000_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Body)_x0000_"/>
    </font>
    <font>
      <b/>
      <sz val="20"/>
      <color rgb="FF383E4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 tint="-0.34998626667073579"/>
      </bottom>
      <diagonal/>
    </border>
    <border>
      <left/>
      <right/>
      <top style="medium">
        <color auto="1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medium">
        <color auto="1"/>
      </bottom>
      <diagonal/>
    </border>
    <border>
      <left style="medium">
        <color auto="1"/>
      </left>
      <right/>
      <top style="medium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A6A6A6"/>
      </top>
      <bottom style="medium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thin">
        <color theme="0" tint="-0.34998626667073579"/>
      </left>
      <right style="medium">
        <color theme="1" tint="4.9989318521683403E-2"/>
      </right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auto="1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/>
      <bottom style="medium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auto="1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/>
      <bottom/>
      <diagonal/>
    </border>
    <border>
      <left/>
      <right style="medium">
        <color theme="1" tint="4.9989318521683403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rgb="FFA6A6A6"/>
      </top>
      <bottom style="medium">
        <color rgb="FFA6A6A6"/>
      </bottom>
      <diagonal/>
    </border>
    <border>
      <left/>
      <right style="medium">
        <color theme="1" tint="4.9989318521683403E-2"/>
      </right>
      <top style="medium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/>
      <diagonal/>
    </border>
    <border>
      <left style="medium">
        <color theme="1" tint="4.9989318521683403E-2"/>
      </left>
      <right style="medium">
        <color auto="1"/>
      </right>
      <top/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/>
      <bottom style="medium">
        <color theme="1" tint="4.9989318521683403E-2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auto="1"/>
      </bottom>
      <diagonal/>
    </border>
    <border>
      <left/>
      <right/>
      <top style="medium">
        <color theme="1" tint="4.9989318521683403E-2"/>
      </top>
      <bottom style="medium">
        <color auto="1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auto="1"/>
      </bottom>
      <diagonal/>
    </border>
    <border>
      <left style="medium">
        <color theme="1" tint="4.9989318521683403E-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auto="1"/>
      </right>
      <top style="medium">
        <color theme="0" tint="-0.34998626667073579"/>
      </top>
      <bottom style="medium">
        <color theme="1" tint="4.9989318521683403E-2"/>
      </bottom>
      <diagonal/>
    </border>
    <border>
      <left style="medium">
        <color auto="1"/>
      </left>
      <right style="medium">
        <color auto="1"/>
      </right>
      <top style="medium">
        <color theme="0" tint="-0.34998626667073579"/>
      </top>
      <bottom style="medium">
        <color theme="1" tint="4.9989318521683403E-2"/>
      </bottom>
      <diagonal/>
    </border>
    <border>
      <left/>
      <right style="medium">
        <color auto="1"/>
      </right>
      <top style="medium">
        <color rgb="FFA6A6A6"/>
      </top>
      <bottom style="medium">
        <color rgb="FFA6A6A6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auto="1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rgb="FFA6A6A6"/>
      </top>
      <bottom style="medium">
        <color rgb="FFA6A6A6"/>
      </bottom>
      <diagonal/>
    </border>
    <border>
      <left style="medium">
        <color theme="1" tint="4.9989318521683403E-2"/>
      </left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0" tint="-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auto="1"/>
      </top>
      <bottom/>
      <diagonal/>
    </border>
    <border>
      <left/>
      <right style="medium">
        <color theme="1" tint="4.9989318521683403E-2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/>
      <right style="medium">
        <color theme="1" tint="4.9989318521683403E-2"/>
      </right>
      <top style="medium">
        <color indexed="64"/>
      </top>
      <bottom style="medium">
        <color indexed="64"/>
      </bottom>
      <diagonal/>
    </border>
    <border>
      <left style="medium">
        <color theme="1" tint="4.9989318521683403E-2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theme="1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thin">
        <color theme="1"/>
      </right>
      <top style="medium">
        <color auto="1"/>
      </top>
      <bottom/>
      <diagonal/>
    </border>
    <border>
      <left style="medium">
        <color indexed="64"/>
      </left>
      <right style="medium">
        <color theme="0" tint="-0.34998626667073579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1" tint="4.9989318521683403E-2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 style="medium">
        <color theme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1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 style="medium">
        <color theme="1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indexed="64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1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1"/>
      </right>
      <top style="medium">
        <color theme="0" tint="-0.34998626667073579"/>
      </top>
      <bottom/>
      <diagonal/>
    </border>
    <border>
      <left style="medium">
        <color theme="1"/>
      </left>
      <right style="medium">
        <color theme="0" tint="-0.34998626667073579"/>
      </right>
      <top style="medium">
        <color theme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1"/>
      </right>
      <top style="medium">
        <color theme="1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1"/>
      </top>
      <bottom style="medium">
        <color theme="0" tint="-0.34998626667073579"/>
      </bottom>
      <diagonal/>
    </border>
    <border>
      <left/>
      <right style="medium">
        <color auto="1"/>
      </right>
      <top style="medium">
        <color theme="1" tint="4.9989318521683403E-2"/>
      </top>
      <bottom/>
      <diagonal/>
    </border>
    <border>
      <left style="medium">
        <color auto="1"/>
      </left>
      <right style="medium">
        <color auto="1"/>
      </right>
      <top style="medium">
        <color theme="1" tint="4.9989318521683403E-2"/>
      </top>
      <bottom/>
      <diagonal/>
    </border>
    <border>
      <left style="medium">
        <color auto="1"/>
      </left>
      <right/>
      <top style="medium">
        <color theme="1" tint="4.9989318521683403E-2"/>
      </top>
      <bottom/>
      <diagonal/>
    </border>
    <border>
      <left style="medium">
        <color auto="1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1" tint="4.9989318521683403E-2"/>
      </right>
      <top style="medium">
        <color theme="0" tint="-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0" tint="-0.499984740745262"/>
      </top>
      <bottom/>
      <diagonal/>
    </border>
    <border>
      <left style="thin">
        <color theme="1" tint="4.9989318521683403E-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4.9989318521683403E-2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 tint="4.9989318521683403E-2"/>
      </right>
      <top style="medium">
        <color auto="1"/>
      </top>
      <bottom style="medium">
        <color auto="1"/>
      </bottom>
      <diagonal/>
    </border>
  </borders>
  <cellStyleXfs count="4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2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439" applyAlignment="1">
      <alignment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0" fontId="9" fillId="0" borderId="0" xfId="0" applyFont="1"/>
    <xf numFmtId="0" fontId="0" fillId="0" borderId="30" xfId="0" applyBorder="1"/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vertical="center"/>
    </xf>
    <xf numFmtId="165" fontId="0" fillId="0" borderId="30" xfId="0" applyNumberFormat="1" applyBorder="1" applyAlignment="1">
      <alignment horizontal="center"/>
    </xf>
    <xf numFmtId="166" fontId="0" fillId="0" borderId="30" xfId="459" applyNumberFormat="1" applyFon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0" fontId="0" fillId="22" borderId="31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1" fontId="0" fillId="16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27" xfId="0" applyBorder="1"/>
    <xf numFmtId="0" fontId="0" fillId="0" borderId="18" xfId="0" applyBorder="1" applyAlignment="1">
      <alignment horizontal="center"/>
    </xf>
    <xf numFmtId="0" fontId="0" fillId="0" borderId="28" xfId="0" applyBorder="1"/>
    <xf numFmtId="1" fontId="0" fillId="0" borderId="28" xfId="0" applyNumberForma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" fontId="12" fillId="0" borderId="28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 wrapText="1"/>
    </xf>
    <xf numFmtId="1" fontId="7" fillId="0" borderId="28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16" borderId="0" xfId="0" applyNumberFormat="1" applyFont="1" applyFill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6" borderId="8" xfId="0" applyFont="1" applyFill="1" applyBorder="1" applyAlignment="1">
      <alignment horizontal="left" indent="3"/>
    </xf>
    <xf numFmtId="0" fontId="3" fillId="4" borderId="16" xfId="0" applyFont="1" applyFill="1" applyBorder="1" applyAlignment="1">
      <alignment horizontal="left" vertical="center" indent="1"/>
    </xf>
    <xf numFmtId="0" fontId="3" fillId="5" borderId="18" xfId="0" applyFont="1" applyFill="1" applyBorder="1" applyAlignment="1">
      <alignment horizontal="left" indent="2"/>
    </xf>
    <xf numFmtId="0" fontId="3" fillId="6" borderId="18" xfId="0" applyFont="1" applyFill="1" applyBorder="1" applyAlignment="1">
      <alignment horizontal="left" indent="3"/>
    </xf>
    <xf numFmtId="0" fontId="3" fillId="0" borderId="18" xfId="0" applyFont="1" applyBorder="1" applyAlignment="1">
      <alignment horizontal="left" indent="4"/>
    </xf>
    <xf numFmtId="0" fontId="3" fillId="7" borderId="18" xfId="0" applyFont="1" applyFill="1" applyBorder="1" applyAlignment="1">
      <alignment horizontal="left" indent="4"/>
    </xf>
    <xf numFmtId="0" fontId="3" fillId="0" borderId="18" xfId="0" applyFont="1" applyBorder="1" applyAlignment="1">
      <alignment horizontal="left" indent="5"/>
    </xf>
    <xf numFmtId="0" fontId="3" fillId="0" borderId="18" xfId="0" applyFont="1" applyBorder="1" applyAlignment="1">
      <alignment horizontal="left" wrapText="1" indent="5"/>
    </xf>
    <xf numFmtId="0" fontId="3" fillId="0" borderId="20" xfId="0" applyFont="1" applyBorder="1" applyAlignment="1">
      <alignment horizontal="left" indent="4"/>
    </xf>
    <xf numFmtId="0" fontId="3" fillId="7" borderId="20" xfId="0" applyFont="1" applyFill="1" applyBorder="1" applyAlignment="1">
      <alignment horizontal="left" indent="4"/>
    </xf>
    <xf numFmtId="0" fontId="3" fillId="0" borderId="16" xfId="0" applyFont="1" applyBorder="1" applyAlignment="1">
      <alignment horizontal="left" indent="5"/>
    </xf>
    <xf numFmtId="0" fontId="3" fillId="0" borderId="25" xfId="0" applyFont="1" applyBorder="1" applyAlignment="1">
      <alignment horizontal="left" indent="5"/>
    </xf>
    <xf numFmtId="2" fontId="3" fillId="0" borderId="18" xfId="0" applyNumberFormat="1" applyFont="1" applyBorder="1" applyAlignment="1">
      <alignment horizontal="left" indent="4"/>
    </xf>
    <xf numFmtId="1" fontId="3" fillId="18" borderId="0" xfId="0" applyNumberFormat="1" applyFont="1" applyFill="1" applyAlignment="1">
      <alignment horizontal="center" vertical="center"/>
    </xf>
    <xf numFmtId="1" fontId="3" fillId="16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3" fillId="10" borderId="0" xfId="0" applyNumberFormat="1" applyFont="1" applyFill="1" applyAlignment="1">
      <alignment horizontal="center" vertical="center"/>
    </xf>
    <xf numFmtId="1" fontId="12" fillId="10" borderId="0" xfId="0" applyNumberFormat="1" applyFont="1" applyFill="1" applyAlignment="1">
      <alignment horizontal="center" vertical="center"/>
    </xf>
    <xf numFmtId="0" fontId="3" fillId="21" borderId="3" xfId="0" applyFont="1" applyFill="1" applyBorder="1" applyAlignment="1">
      <alignment vertical="top"/>
    </xf>
    <xf numFmtId="1" fontId="3" fillId="0" borderId="32" xfId="0" applyNumberFormat="1" applyFont="1" applyBorder="1" applyAlignment="1">
      <alignment horizontal="center" vertical="center"/>
    </xf>
    <xf numFmtId="1" fontId="3" fillId="3" borderId="32" xfId="0" applyNumberFormat="1" applyFont="1" applyFill="1" applyBorder="1" applyAlignment="1">
      <alignment horizontal="center" vertical="center"/>
    </xf>
    <xf numFmtId="1" fontId="3" fillId="18" borderId="32" xfId="0" applyNumberFormat="1" applyFont="1" applyFill="1" applyBorder="1" applyAlignment="1">
      <alignment horizontal="center" vertical="center"/>
    </xf>
    <xf numFmtId="1" fontId="12" fillId="16" borderId="32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1" fontId="3" fillId="3" borderId="35" xfId="0" applyNumberFormat="1" applyFont="1" applyFill="1" applyBorder="1" applyAlignment="1">
      <alignment horizontal="center" vertical="center"/>
    </xf>
    <xf numFmtId="1" fontId="3" fillId="18" borderId="36" xfId="0" applyNumberFormat="1" applyFont="1" applyFill="1" applyBorder="1" applyAlignment="1">
      <alignment horizontal="center" vertical="center"/>
    </xf>
    <xf numFmtId="1" fontId="3" fillId="18" borderId="33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40" xfId="0" applyNumberFormat="1" applyFont="1" applyFill="1" applyBorder="1" applyAlignment="1">
      <alignment horizontal="center" vertical="center"/>
    </xf>
    <xf numFmtId="1" fontId="4" fillId="2" borderId="41" xfId="0" applyNumberFormat="1" applyFont="1" applyFill="1" applyBorder="1" applyAlignment="1">
      <alignment horizontal="center" vertical="center"/>
    </xf>
    <xf numFmtId="1" fontId="4" fillId="2" borderId="42" xfId="0" applyNumberFormat="1" applyFont="1" applyFill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/>
    </xf>
    <xf numFmtId="1" fontId="3" fillId="16" borderId="41" xfId="0" applyNumberFormat="1" applyFont="1" applyFill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 wrapText="1"/>
    </xf>
    <xf numFmtId="1" fontId="3" fillId="10" borderId="41" xfId="0" applyNumberFormat="1" applyFont="1" applyFill="1" applyBorder="1" applyAlignment="1">
      <alignment horizontal="center" vertical="center"/>
    </xf>
    <xf numFmtId="1" fontId="12" fillId="16" borderId="41" xfId="0" applyNumberFormat="1" applyFont="1" applyFill="1" applyBorder="1" applyAlignment="1">
      <alignment horizontal="center" vertical="center"/>
    </xf>
    <xf numFmtId="1" fontId="3" fillId="3" borderId="49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" fontId="3" fillId="3" borderId="47" xfId="0" applyNumberFormat="1" applyFont="1" applyFill="1" applyBorder="1" applyAlignment="1">
      <alignment horizontal="center" vertical="center"/>
    </xf>
    <xf numFmtId="1" fontId="3" fillId="3" borderId="48" xfId="0" applyNumberFormat="1" applyFont="1" applyFill="1" applyBorder="1" applyAlignment="1">
      <alignment horizontal="center" vertical="center"/>
    </xf>
    <xf numFmtId="1" fontId="3" fillId="3" borderId="52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1" fontId="3" fillId="8" borderId="53" xfId="0" applyNumberFormat="1" applyFont="1" applyFill="1" applyBorder="1" applyAlignment="1">
      <alignment horizontal="center" vertical="center"/>
    </xf>
    <xf numFmtId="1" fontId="3" fillId="16" borderId="53" xfId="0" applyNumberFormat="1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16" borderId="53" xfId="0" applyNumberFormat="1" applyFont="1" applyFill="1" applyBorder="1" applyAlignment="1">
      <alignment horizontal="center" vertical="center" wrapText="1"/>
    </xf>
    <xf numFmtId="1" fontId="3" fillId="0" borderId="53" xfId="0" applyNumberFormat="1" applyFont="1" applyBorder="1" applyAlignment="1">
      <alignment horizontal="center" vertical="center" wrapText="1"/>
    </xf>
    <xf numFmtId="1" fontId="12" fillId="16" borderId="53" xfId="0" applyNumberFormat="1" applyFont="1" applyFill="1" applyBorder="1" applyAlignment="1">
      <alignment horizontal="center" vertical="center"/>
    </xf>
    <xf numFmtId="1" fontId="3" fillId="3" borderId="54" xfId="0" applyNumberFormat="1" applyFont="1" applyFill="1" applyBorder="1" applyAlignment="1">
      <alignment horizontal="center" vertical="center"/>
    </xf>
    <xf numFmtId="1" fontId="3" fillId="3" borderId="55" xfId="0" applyNumberFormat="1" applyFont="1" applyFill="1" applyBorder="1" applyAlignment="1">
      <alignment horizontal="center" vertical="center"/>
    </xf>
    <xf numFmtId="1" fontId="12" fillId="16" borderId="55" xfId="0" applyNumberFormat="1" applyFont="1" applyFill="1" applyBorder="1" applyAlignment="1">
      <alignment horizontal="center" vertical="center"/>
    </xf>
    <xf numFmtId="1" fontId="3" fillId="3" borderId="56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11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1" fontId="12" fillId="0" borderId="29" xfId="0" applyNumberFormat="1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3" fillId="3" borderId="59" xfId="0" applyNumberFormat="1" applyFont="1" applyFill="1" applyBorder="1" applyAlignment="1">
      <alignment horizontal="center" vertical="center"/>
    </xf>
    <xf numFmtId="1" fontId="3" fillId="3" borderId="36" xfId="0" applyNumberFormat="1" applyFont="1" applyFill="1" applyBorder="1" applyAlignment="1">
      <alignment horizontal="center" vertical="center"/>
    </xf>
    <xf numFmtId="1" fontId="12" fillId="16" borderId="60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1" fontId="3" fillId="8" borderId="55" xfId="0" applyNumberFormat="1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left" vertical="center" indent="1"/>
    </xf>
    <xf numFmtId="1" fontId="3" fillId="3" borderId="37" xfId="0" applyNumberFormat="1" applyFont="1" applyFill="1" applyBorder="1" applyAlignment="1">
      <alignment horizontal="center" vertical="center"/>
    </xf>
    <xf numFmtId="1" fontId="12" fillId="16" borderId="38" xfId="0" applyNumberFormat="1" applyFont="1" applyFill="1" applyBorder="1" applyAlignment="1">
      <alignment horizontal="center" vertical="center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39" xfId="0" applyNumberFormat="1" applyFont="1" applyFill="1" applyBorder="1" applyAlignment="1">
      <alignment horizontal="center" vertical="center"/>
    </xf>
    <xf numFmtId="1" fontId="3" fillId="3" borderId="46" xfId="0" applyNumberFormat="1" applyFont="1" applyFill="1" applyBorder="1" applyAlignment="1">
      <alignment horizontal="center" vertical="center"/>
    </xf>
    <xf numFmtId="1" fontId="12" fillId="16" borderId="47" xfId="0" applyNumberFormat="1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 wrapText="1"/>
    </xf>
    <xf numFmtId="0" fontId="0" fillId="7" borderId="3" xfId="0" applyFill="1" applyBorder="1" applyAlignment="1">
      <alignment vertical="top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7" xfId="0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0" borderId="78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21" borderId="3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81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2" xfId="0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8" borderId="89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 indent="1"/>
    </xf>
    <xf numFmtId="0" fontId="0" fillId="12" borderId="22" xfId="0" applyFill="1" applyBorder="1" applyAlignment="1">
      <alignment horizontal="left" indent="2"/>
    </xf>
    <xf numFmtId="0" fontId="0" fillId="13" borderId="22" xfId="0" applyFill="1" applyBorder="1" applyAlignment="1">
      <alignment horizontal="left" indent="3"/>
    </xf>
    <xf numFmtId="0" fontId="0" fillId="0" borderId="22" xfId="0" applyBorder="1" applyAlignment="1">
      <alignment horizontal="left" indent="4"/>
    </xf>
    <xf numFmtId="0" fontId="0" fillId="14" borderId="22" xfId="0" applyFill="1" applyBorder="1" applyAlignment="1">
      <alignment horizontal="left" indent="4"/>
    </xf>
    <xf numFmtId="0" fontId="0" fillId="0" borderId="22" xfId="0" applyBorder="1" applyAlignment="1">
      <alignment horizontal="left" indent="5"/>
    </xf>
    <xf numFmtId="0" fontId="0" fillId="0" borderId="23" xfId="0" applyBorder="1" applyAlignment="1">
      <alignment horizontal="left" indent="4"/>
    </xf>
    <xf numFmtId="0" fontId="0" fillId="11" borderId="62" xfId="0" applyFill="1" applyBorder="1" applyAlignment="1">
      <alignment horizontal="left" indent="1"/>
    </xf>
    <xf numFmtId="2" fontId="0" fillId="0" borderId="22" xfId="0" applyNumberFormat="1" applyBorder="1" applyAlignment="1">
      <alignment horizontal="left" indent="4"/>
    </xf>
    <xf numFmtId="0" fontId="0" fillId="0" borderId="80" xfId="0" applyBorder="1" applyAlignment="1">
      <alignment horizontal="left" indent="4"/>
    </xf>
    <xf numFmtId="0" fontId="0" fillId="0" borderId="7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 wrapText="1"/>
    </xf>
    <xf numFmtId="0" fontId="0" fillId="0" borderId="92" xfId="0" applyBorder="1" applyAlignment="1">
      <alignment horizontal="center" vertical="center"/>
    </xf>
    <xf numFmtId="1" fontId="0" fillId="0" borderId="94" xfId="0" applyNumberFormat="1" applyBorder="1" applyAlignment="1">
      <alignment horizontal="center" vertical="center"/>
    </xf>
    <xf numFmtId="1" fontId="0" fillId="10" borderId="95" xfId="0" applyNumberFormat="1" applyFill="1" applyBorder="1" applyAlignment="1">
      <alignment horizontal="center" vertical="center"/>
    </xf>
    <xf numFmtId="1" fontId="0" fillId="10" borderId="96" xfId="0" applyNumberFormat="1" applyFill="1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1" fontId="0" fillId="10" borderId="97" xfId="0" applyNumberFormat="1" applyFill="1" applyBorder="1" applyAlignment="1">
      <alignment horizontal="center" vertical="center"/>
    </xf>
    <xf numFmtId="1" fontId="9" fillId="9" borderId="97" xfId="0" applyNumberFormat="1" applyFont="1" applyFill="1" applyBorder="1" applyAlignment="1">
      <alignment horizontal="center" vertical="center"/>
    </xf>
    <xf numFmtId="1" fontId="0" fillId="3" borderId="96" xfId="0" applyNumberFormat="1" applyFill="1" applyBorder="1" applyAlignment="1">
      <alignment horizontal="center" vertical="center"/>
    </xf>
    <xf numFmtId="1" fontId="0" fillId="3" borderId="97" xfId="0" applyNumberFormat="1" applyFill="1" applyBorder="1" applyAlignment="1">
      <alignment horizontal="center" vertical="center"/>
    </xf>
    <xf numFmtId="1" fontId="0" fillId="17" borderId="97" xfId="0" applyNumberFormat="1" applyFill="1" applyBorder="1" applyAlignment="1">
      <alignment horizontal="center" vertical="center"/>
    </xf>
    <xf numFmtId="1" fontId="0" fillId="16" borderId="97" xfId="0" applyNumberFormat="1" applyFill="1" applyBorder="1" applyAlignment="1">
      <alignment horizontal="center" vertical="center"/>
    </xf>
    <xf numFmtId="1" fontId="13" fillId="16" borderId="97" xfId="0" applyNumberFormat="1" applyFont="1" applyFill="1" applyBorder="1" applyAlignment="1">
      <alignment horizontal="center" vertical="center"/>
    </xf>
    <xf numFmtId="1" fontId="13" fillId="10" borderId="97" xfId="0" applyNumberFormat="1" applyFont="1" applyFill="1" applyBorder="1" applyAlignment="1">
      <alignment horizontal="center" vertical="center"/>
    </xf>
    <xf numFmtId="1" fontId="0" fillId="10" borderId="98" xfId="0" applyNumberFormat="1" applyFill="1" applyBorder="1" applyAlignment="1">
      <alignment horizontal="center" vertical="center"/>
    </xf>
    <xf numFmtId="1" fontId="0" fillId="10" borderId="99" xfId="0" applyNumberFormat="1" applyFill="1" applyBorder="1" applyAlignment="1">
      <alignment horizontal="center" vertical="center"/>
    </xf>
    <xf numFmtId="1" fontId="0" fillId="10" borderId="100" xfId="0" applyNumberFormat="1" applyFill="1" applyBorder="1" applyAlignment="1">
      <alignment horizontal="center" vertical="center"/>
    </xf>
    <xf numFmtId="1" fontId="0" fillId="10" borderId="101" xfId="0" applyNumberFormat="1" applyFill="1" applyBorder="1" applyAlignment="1">
      <alignment horizontal="center" vertical="center"/>
    </xf>
    <xf numFmtId="1" fontId="9" fillId="9" borderId="101" xfId="0" applyNumberFormat="1" applyFont="1" applyFill="1" applyBorder="1" applyAlignment="1">
      <alignment horizontal="center" vertical="center"/>
    </xf>
    <xf numFmtId="1" fontId="0" fillId="3" borderId="100" xfId="0" applyNumberFormat="1" applyFill="1" applyBorder="1" applyAlignment="1">
      <alignment horizontal="center" vertical="center"/>
    </xf>
    <xf numFmtId="1" fontId="9" fillId="2" borderId="101" xfId="0" applyNumberFormat="1" applyFont="1" applyFill="1" applyBorder="1" applyAlignment="1">
      <alignment horizontal="center" vertical="center"/>
    </xf>
    <xf numFmtId="1" fontId="0" fillId="0" borderId="101" xfId="0" applyNumberFormat="1" applyBorder="1" applyAlignment="1">
      <alignment horizontal="center" vertical="center"/>
    </xf>
    <xf numFmtId="1" fontId="13" fillId="0" borderId="101" xfId="0" applyNumberFormat="1" applyFont="1" applyBorder="1" applyAlignment="1">
      <alignment horizontal="center" vertical="center"/>
    </xf>
    <xf numFmtId="1" fontId="0" fillId="17" borderId="101" xfId="0" applyNumberFormat="1" applyFill="1" applyBorder="1" applyAlignment="1">
      <alignment horizontal="center" vertical="center"/>
    </xf>
    <xf numFmtId="1" fontId="0" fillId="8" borderId="101" xfId="0" applyNumberFormat="1" applyFill="1" applyBorder="1" applyAlignment="1">
      <alignment horizontal="center" vertical="center"/>
    </xf>
    <xf numFmtId="1" fontId="13" fillId="10" borderId="101" xfId="0" applyNumberFormat="1" applyFont="1" applyFill="1" applyBorder="1" applyAlignment="1">
      <alignment horizontal="center" vertical="center"/>
    </xf>
    <xf numFmtId="1" fontId="13" fillId="16" borderId="101" xfId="0" applyNumberFormat="1" applyFont="1" applyFill="1" applyBorder="1" applyAlignment="1">
      <alignment horizontal="center" vertical="center"/>
    </xf>
    <xf numFmtId="1" fontId="0" fillId="15" borderId="101" xfId="0" applyNumberFormat="1" applyFill="1" applyBorder="1" applyAlignment="1">
      <alignment horizontal="center" vertical="center"/>
    </xf>
    <xf numFmtId="1" fontId="0" fillId="10" borderId="102" xfId="0" applyNumberFormat="1" applyFill="1" applyBorder="1" applyAlignment="1">
      <alignment horizontal="center" vertical="center"/>
    </xf>
    <xf numFmtId="1" fontId="0" fillId="10" borderId="103" xfId="0" applyNumberFormat="1" applyFill="1" applyBorder="1" applyAlignment="1">
      <alignment horizontal="center" vertical="center"/>
    </xf>
    <xf numFmtId="1" fontId="13" fillId="0" borderId="104" xfId="0" applyNumberFormat="1" applyFont="1" applyBorder="1" applyAlignment="1">
      <alignment horizontal="center" vertical="center"/>
    </xf>
    <xf numFmtId="1" fontId="0" fillId="10" borderId="105" xfId="0" applyNumberFormat="1" applyFill="1" applyBorder="1" applyAlignment="1">
      <alignment horizontal="center" vertical="center"/>
    </xf>
    <xf numFmtId="1" fontId="0" fillId="10" borderId="106" xfId="0" applyNumberFormat="1" applyFill="1" applyBorder="1" applyAlignment="1">
      <alignment horizontal="center" vertical="center"/>
    </xf>
    <xf numFmtId="1" fontId="13" fillId="10" borderId="106" xfId="0" applyNumberFormat="1" applyFont="1" applyFill="1" applyBorder="1" applyAlignment="1">
      <alignment horizontal="center" vertical="center"/>
    </xf>
    <xf numFmtId="1" fontId="0" fillId="10" borderId="107" xfId="0" applyNumberFormat="1" applyFill="1" applyBorder="1" applyAlignment="1">
      <alignment horizontal="center" vertical="center"/>
    </xf>
    <xf numFmtId="1" fontId="13" fillId="0" borderId="108" xfId="0" applyNumberFormat="1" applyFont="1" applyBorder="1" applyAlignment="1">
      <alignment horizontal="center" vertical="center"/>
    </xf>
    <xf numFmtId="1" fontId="0" fillId="10" borderId="108" xfId="0" applyNumberFormat="1" applyFill="1" applyBorder="1" applyAlignment="1">
      <alignment horizontal="center" vertical="center"/>
    </xf>
    <xf numFmtId="1" fontId="0" fillId="10" borderId="109" xfId="0" applyNumberFormat="1" applyFill="1" applyBorder="1" applyAlignment="1">
      <alignment horizontal="center" vertical="center"/>
    </xf>
    <xf numFmtId="1" fontId="13" fillId="16" borderId="110" xfId="0" applyNumberFormat="1" applyFont="1" applyFill="1" applyBorder="1" applyAlignment="1">
      <alignment horizontal="center" vertical="center"/>
    </xf>
    <xf numFmtId="1" fontId="0" fillId="10" borderId="111" xfId="0" applyNumberFormat="1" applyFill="1" applyBorder="1" applyAlignment="1">
      <alignment horizontal="center" vertical="center"/>
    </xf>
    <xf numFmtId="1" fontId="0" fillId="10" borderId="112" xfId="0" applyNumberFormat="1" applyFill="1" applyBorder="1" applyAlignment="1">
      <alignment horizontal="center" vertical="center"/>
    </xf>
    <xf numFmtId="165" fontId="12" fillId="0" borderId="52" xfId="0" applyNumberFormat="1" applyFont="1" applyBorder="1" applyAlignment="1">
      <alignment horizontal="center" vertical="center"/>
    </xf>
    <xf numFmtId="9" fontId="0" fillId="16" borderId="30" xfId="459" applyFont="1" applyFill="1" applyBorder="1" applyAlignment="1">
      <alignment horizontal="center"/>
    </xf>
    <xf numFmtId="1" fontId="0" fillId="16" borderId="30" xfId="0" applyNumberFormat="1" applyFill="1" applyBorder="1" applyAlignment="1">
      <alignment horizontal="center"/>
    </xf>
    <xf numFmtId="165" fontId="7" fillId="0" borderId="52" xfId="0" applyNumberFormat="1" applyFont="1" applyBorder="1" applyAlignment="1">
      <alignment horizontal="center" vertical="center"/>
    </xf>
    <xf numFmtId="0" fontId="0" fillId="0" borderId="113" xfId="0" applyBorder="1"/>
    <xf numFmtId="0" fontId="0" fillId="0" borderId="113" xfId="0" applyBorder="1" applyAlignment="1">
      <alignment vertical="center"/>
    </xf>
    <xf numFmtId="0" fontId="0" fillId="0" borderId="113" xfId="0" applyBorder="1" applyAlignment="1">
      <alignment wrapText="1"/>
    </xf>
    <xf numFmtId="0" fontId="6" fillId="16" borderId="113" xfId="0" applyFont="1" applyFill="1" applyBorder="1"/>
    <xf numFmtId="1" fontId="9" fillId="9" borderId="99" xfId="0" applyNumberFormat="1" applyFont="1" applyFill="1" applyBorder="1" applyAlignment="1">
      <alignment horizontal="center" vertical="center"/>
    </xf>
    <xf numFmtId="1" fontId="9" fillId="2" borderId="99" xfId="0" applyNumberFormat="1" applyFont="1" applyFill="1" applyBorder="1" applyAlignment="1">
      <alignment horizontal="center" vertical="center"/>
    </xf>
    <xf numFmtId="1" fontId="0" fillId="17" borderId="99" xfId="0" applyNumberFormat="1" applyFill="1" applyBorder="1" applyAlignment="1">
      <alignment horizontal="center" vertical="center"/>
    </xf>
    <xf numFmtId="1" fontId="13" fillId="0" borderId="99" xfId="0" applyNumberFormat="1" applyFont="1" applyBorder="1" applyAlignment="1">
      <alignment horizontal="center" vertical="center"/>
    </xf>
    <xf numFmtId="1" fontId="13" fillId="10" borderId="99" xfId="0" applyNumberFormat="1" applyFont="1" applyFill="1" applyBorder="1" applyAlignment="1">
      <alignment horizontal="center" vertical="center"/>
    </xf>
    <xf numFmtId="1" fontId="13" fillId="16" borderId="99" xfId="0" applyNumberFormat="1" applyFont="1" applyFill="1" applyBorder="1" applyAlignment="1">
      <alignment horizontal="center" vertical="center"/>
    </xf>
    <xf numFmtId="1" fontId="13" fillId="16" borderId="114" xfId="0" applyNumberFormat="1" applyFont="1" applyFill="1" applyBorder="1" applyAlignment="1">
      <alignment horizontal="center" vertical="center"/>
    </xf>
    <xf numFmtId="1" fontId="0" fillId="10" borderId="115" xfId="0" applyNumberFormat="1" applyFill="1" applyBorder="1" applyAlignment="1">
      <alignment horizontal="center" vertical="center"/>
    </xf>
    <xf numFmtId="1" fontId="0" fillId="15" borderId="99" xfId="0" applyNumberFormat="1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1" fontId="0" fillId="0" borderId="117" xfId="0" applyNumberForma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9" fillId="20" borderId="0" xfId="0" applyNumberFormat="1" applyFont="1" applyFill="1" applyAlignment="1">
      <alignment horizontal="center" vertical="center"/>
    </xf>
    <xf numFmtId="1" fontId="13" fillId="16" borderId="0" xfId="0" applyNumberFormat="1" applyFont="1" applyFill="1" applyAlignment="1">
      <alignment horizontal="center" vertical="center"/>
    </xf>
    <xf numFmtId="1" fontId="13" fillId="10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13" fillId="8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13" fillId="0" borderId="120" xfId="0" applyNumberFormat="1" applyFont="1" applyBorder="1" applyAlignment="1">
      <alignment horizontal="center" vertical="center"/>
    </xf>
    <xf numFmtId="1" fontId="0" fillId="10" borderId="121" xfId="0" applyNumberFormat="1" applyFill="1" applyBorder="1" applyAlignment="1">
      <alignment horizontal="center" vertical="center"/>
    </xf>
    <xf numFmtId="1" fontId="0" fillId="10" borderId="122" xfId="0" applyNumberFormat="1" applyFill="1" applyBorder="1" applyAlignment="1">
      <alignment horizontal="center" vertical="center"/>
    </xf>
    <xf numFmtId="1" fontId="0" fillId="10" borderId="123" xfId="0" applyNumberFormat="1" applyFill="1" applyBorder="1" applyAlignment="1">
      <alignment horizontal="center" vertical="center"/>
    </xf>
    <xf numFmtId="1" fontId="0" fillId="10" borderId="124" xfId="0" applyNumberFormat="1" applyFill="1" applyBorder="1" applyAlignment="1">
      <alignment horizontal="center" vertical="center"/>
    </xf>
    <xf numFmtId="1" fontId="0" fillId="3" borderId="123" xfId="0" applyNumberFormat="1" applyFill="1" applyBorder="1" applyAlignment="1">
      <alignment horizontal="center" vertical="center"/>
    </xf>
    <xf numFmtId="1" fontId="0" fillId="3" borderId="124" xfId="0" applyNumberFormat="1" applyFill="1" applyBorder="1" applyAlignment="1">
      <alignment horizontal="center" vertical="center"/>
    </xf>
    <xf numFmtId="1" fontId="0" fillId="0" borderId="124" xfId="0" applyNumberFormat="1" applyBorder="1" applyAlignment="1">
      <alignment horizontal="center" vertical="center"/>
    </xf>
    <xf numFmtId="1" fontId="0" fillId="16" borderId="124" xfId="0" applyNumberFormat="1" applyFill="1" applyBorder="1" applyAlignment="1">
      <alignment horizontal="center" vertical="center"/>
    </xf>
    <xf numFmtId="1" fontId="0" fillId="8" borderId="124" xfId="0" applyNumberFormat="1" applyFill="1" applyBorder="1" applyAlignment="1">
      <alignment horizontal="center" vertical="center"/>
    </xf>
    <xf numFmtId="1" fontId="0" fillId="10" borderId="125" xfId="0" applyNumberFormat="1" applyFill="1" applyBorder="1" applyAlignment="1">
      <alignment horizontal="center" vertical="center"/>
    </xf>
    <xf numFmtId="1" fontId="0" fillId="3" borderId="126" xfId="0" applyNumberFormat="1" applyFill="1" applyBorder="1" applyAlignment="1">
      <alignment horizontal="center" vertical="center"/>
    </xf>
    <xf numFmtId="1" fontId="13" fillId="16" borderId="126" xfId="0" applyNumberFormat="1" applyFont="1" applyFill="1" applyBorder="1" applyAlignment="1">
      <alignment horizontal="center" vertical="center"/>
    </xf>
    <xf numFmtId="1" fontId="0" fillId="19" borderId="124" xfId="0" applyNumberFormat="1" applyFill="1" applyBorder="1" applyAlignment="1">
      <alignment horizontal="center" vertical="center"/>
    </xf>
    <xf numFmtId="1" fontId="0" fillId="10" borderId="126" xfId="0" applyNumberFormat="1" applyFill="1" applyBorder="1" applyAlignment="1">
      <alignment horizontal="center" vertical="center"/>
    </xf>
    <xf numFmtId="1" fontId="0" fillId="10" borderId="120" xfId="0" applyNumberFormat="1" applyFill="1" applyBorder="1" applyAlignment="1">
      <alignment horizontal="center" vertical="center"/>
    </xf>
    <xf numFmtId="1" fontId="13" fillId="0" borderId="121" xfId="0" applyNumberFormat="1" applyFont="1" applyBorder="1" applyAlignment="1">
      <alignment horizontal="center" vertical="center"/>
    </xf>
    <xf numFmtId="1" fontId="0" fillId="3" borderId="121" xfId="0" applyNumberFormat="1" applyFill="1" applyBorder="1" applyAlignment="1">
      <alignment horizontal="center" vertical="center"/>
    </xf>
    <xf numFmtId="1" fontId="0" fillId="16" borderId="121" xfId="0" applyNumberFormat="1" applyFill="1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1" fontId="0" fillId="0" borderId="128" xfId="0" applyNumberForma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1" fontId="0" fillId="0" borderId="111" xfId="0" applyNumberFormat="1" applyBorder="1" applyAlignment="1">
      <alignment horizontal="center" vertical="center"/>
    </xf>
    <xf numFmtId="0" fontId="0" fillId="0" borderId="15" xfId="0" applyBorder="1" applyAlignment="1">
      <alignment horizontal="left" indent="1"/>
    </xf>
    <xf numFmtId="1" fontId="13" fillId="0" borderId="114" xfId="0" applyNumberFormat="1" applyFont="1" applyBorder="1" applyAlignment="1">
      <alignment horizontal="center" vertical="center"/>
    </xf>
    <xf numFmtId="1" fontId="0" fillId="10" borderId="130" xfId="0" applyNumberFormat="1" applyFill="1" applyBorder="1" applyAlignment="1">
      <alignment horizontal="center" vertical="center"/>
    </xf>
    <xf numFmtId="1" fontId="0" fillId="10" borderId="131" xfId="0" applyNumberFormat="1" applyFill="1" applyBorder="1" applyAlignment="1">
      <alignment horizontal="center" vertical="center"/>
    </xf>
    <xf numFmtId="1" fontId="0" fillId="10" borderId="132" xfId="0" applyNumberFormat="1" applyFill="1" applyBorder="1" applyAlignment="1">
      <alignment horizontal="center" vertical="center"/>
    </xf>
    <xf numFmtId="1" fontId="0" fillId="0" borderId="131" xfId="0" applyNumberFormat="1" applyBorder="1" applyAlignment="1">
      <alignment horizontal="center" vertical="center"/>
    </xf>
    <xf numFmtId="0" fontId="15" fillId="0" borderId="0" xfId="0" applyFont="1"/>
    <xf numFmtId="0" fontId="3" fillId="0" borderId="3" xfId="0" applyFont="1" applyBorder="1" applyAlignment="1">
      <alignment horizontal="left" indent="1"/>
    </xf>
    <xf numFmtId="1" fontId="3" fillId="3" borderId="133" xfId="0" applyNumberFormat="1" applyFont="1" applyFill="1" applyBorder="1" applyAlignment="1">
      <alignment horizontal="center" vertical="center"/>
    </xf>
    <xf numFmtId="1" fontId="3" fillId="3" borderId="134" xfId="0" applyNumberFormat="1" applyFont="1" applyFill="1" applyBorder="1" applyAlignment="1">
      <alignment horizontal="center" vertical="center"/>
    </xf>
    <xf numFmtId="1" fontId="3" fillId="3" borderId="135" xfId="0" applyNumberFormat="1" applyFont="1" applyFill="1" applyBorder="1" applyAlignment="1">
      <alignment horizontal="center" vertical="center"/>
    </xf>
    <xf numFmtId="1" fontId="3" fillId="3" borderId="91" xfId="0" applyNumberFormat="1" applyFont="1" applyFill="1" applyBorder="1" applyAlignment="1">
      <alignment horizontal="center" vertical="center"/>
    </xf>
    <xf numFmtId="1" fontId="3" fillId="8" borderId="4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90" xfId="0" applyNumberFormat="1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3" fillId="0" borderId="8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1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1" borderId="46" xfId="0" applyFont="1" applyFill="1" applyBorder="1" applyAlignment="1">
      <alignment horizontal="center" vertical="center"/>
    </xf>
    <xf numFmtId="0" fontId="3" fillId="21" borderId="47" xfId="0" applyFont="1" applyFill="1" applyBorder="1" applyAlignment="1">
      <alignment horizontal="center" vertical="center"/>
    </xf>
    <xf numFmtId="0" fontId="3" fillId="21" borderId="48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3" fillId="21" borderId="1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2" fontId="0" fillId="0" borderId="8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8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3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460">
    <cellStyle name="已访问的超链接" xfId="52" builtinId="9" hidden="1"/>
    <cellStyle name="已访问的超链接" xfId="56" builtinId="9" hidden="1"/>
    <cellStyle name="已访问的超链接" xfId="60" builtinId="9" hidden="1"/>
    <cellStyle name="已访问的超链接" xfId="64" builtinId="9" hidden="1"/>
    <cellStyle name="已访问的超链接" xfId="68" builtinId="9" hidden="1"/>
    <cellStyle name="已访问的超链接" xfId="72" builtinId="9" hidden="1"/>
    <cellStyle name="已访问的超链接" xfId="76" builtinId="9" hidden="1"/>
    <cellStyle name="已访问的超链接" xfId="80" builtinId="9" hidden="1"/>
    <cellStyle name="已访问的超链接" xfId="84" builtinId="9" hidden="1"/>
    <cellStyle name="已访问的超链接" xfId="88" builtinId="9" hidden="1"/>
    <cellStyle name="已访问的超链接" xfId="92" builtinId="9" hidden="1"/>
    <cellStyle name="已访问的超链接" xfId="96" builtinId="9" hidden="1"/>
    <cellStyle name="已访问的超链接" xfId="100" builtinId="9" hidden="1"/>
    <cellStyle name="已访问的超链接" xfId="104" builtinId="9" hidden="1"/>
    <cellStyle name="已访问的超链接" xfId="108" builtinId="9" hidden="1"/>
    <cellStyle name="已访问的超链接" xfId="112" builtinId="9" hidden="1"/>
    <cellStyle name="已访问的超链接" xfId="116" builtinId="9" hidden="1"/>
    <cellStyle name="已访问的超链接" xfId="120" builtinId="9" hidden="1"/>
    <cellStyle name="已访问的超链接" xfId="124" builtinId="9" hidden="1"/>
    <cellStyle name="已访问的超链接" xfId="128" builtinId="9" hidden="1"/>
    <cellStyle name="已访问的超链接" xfId="132" builtinId="9" hidden="1"/>
    <cellStyle name="已访问的超链接" xfId="136" builtinId="9" hidden="1"/>
    <cellStyle name="已访问的超链接" xfId="140" builtinId="9" hidden="1"/>
    <cellStyle name="已访问的超链接" xfId="144" builtinId="9" hidden="1"/>
    <cellStyle name="已访问的超链接" xfId="148" builtinId="9" hidden="1"/>
    <cellStyle name="已访问的超链接" xfId="152" builtinId="9" hidden="1"/>
    <cellStyle name="已访问的超链接" xfId="156" builtinId="9" hidden="1"/>
    <cellStyle name="已访问的超链接" xfId="160" builtinId="9" hidden="1"/>
    <cellStyle name="已访问的超链接" xfId="164" builtinId="9" hidden="1"/>
    <cellStyle name="已访问的超链接" xfId="168" builtinId="9" hidden="1"/>
    <cellStyle name="已访问的超链接" xfId="172" builtinId="9" hidden="1"/>
    <cellStyle name="已访问的超链接" xfId="176" builtinId="9" hidden="1"/>
    <cellStyle name="已访问的超链接" xfId="180" builtinId="9" hidden="1"/>
    <cellStyle name="已访问的超链接" xfId="184" builtinId="9" hidden="1"/>
    <cellStyle name="已访问的超链接" xfId="188" builtinId="9" hidden="1"/>
    <cellStyle name="已访问的超链接" xfId="192" builtinId="9" hidden="1"/>
    <cellStyle name="已访问的超链接" xfId="196" builtinId="9" hidden="1"/>
    <cellStyle name="已访问的超链接" xfId="200" builtinId="9" hidden="1"/>
    <cellStyle name="已访问的超链接" xfId="204" builtinId="9" hidden="1"/>
    <cellStyle name="已访问的超链接" xfId="208" builtinId="9" hidden="1"/>
    <cellStyle name="已访问的超链接" xfId="212" builtinId="9" hidden="1"/>
    <cellStyle name="已访问的超链接" xfId="216" builtinId="9" hidden="1"/>
    <cellStyle name="已访问的超链接" xfId="220" builtinId="9" hidden="1"/>
    <cellStyle name="已访问的超链接" xfId="224" builtinId="9" hidden="1"/>
    <cellStyle name="已访问的超链接" xfId="228" builtinId="9" hidden="1"/>
    <cellStyle name="已访问的超链接" xfId="232" builtinId="9" hidden="1"/>
    <cellStyle name="已访问的超链接" xfId="236" builtinId="9" hidden="1"/>
    <cellStyle name="已访问的超链接" xfId="240" builtinId="9" hidden="1"/>
    <cellStyle name="已访问的超链接" xfId="244" builtinId="9" hidden="1"/>
    <cellStyle name="已访问的超链接" xfId="248" builtinId="9" hidden="1"/>
    <cellStyle name="已访问的超链接" xfId="252" builtinId="9" hidden="1"/>
    <cellStyle name="已访问的超链接" xfId="256" builtinId="9" hidden="1"/>
    <cellStyle name="已访问的超链接" xfId="260" builtinId="9" hidden="1"/>
    <cellStyle name="已访问的超链接" xfId="264" builtinId="9" hidden="1"/>
    <cellStyle name="已访问的超链接" xfId="268" builtinId="9" hidden="1"/>
    <cellStyle name="已访问的超链接" xfId="272" builtinId="9" hidden="1"/>
    <cellStyle name="已访问的超链接" xfId="276" builtinId="9" hidden="1"/>
    <cellStyle name="已访问的超链接" xfId="280" builtinId="9" hidden="1"/>
    <cellStyle name="已访问的超链接" xfId="284" builtinId="9" hidden="1"/>
    <cellStyle name="已访问的超链接" xfId="288" builtinId="9" hidden="1"/>
    <cellStyle name="已访问的超链接" xfId="292" builtinId="9" hidden="1"/>
    <cellStyle name="已访问的超链接" xfId="296" builtinId="9" hidden="1"/>
    <cellStyle name="已访问的超链接" xfId="300" builtinId="9" hidden="1"/>
    <cellStyle name="已访问的超链接" xfId="304" builtinId="9" hidden="1"/>
    <cellStyle name="已访问的超链接" xfId="308" builtinId="9" hidden="1"/>
    <cellStyle name="已访问的超链接" xfId="312" builtinId="9" hidden="1"/>
    <cellStyle name="已访问的超链接" xfId="316" builtinId="9" hidden="1"/>
    <cellStyle name="已访问的超链接" xfId="320" builtinId="9" hidden="1"/>
    <cellStyle name="已访问的超链接" xfId="324" builtinId="9" hidden="1"/>
    <cellStyle name="已访问的超链接" xfId="328" builtinId="9" hidden="1"/>
    <cellStyle name="已访问的超链接" xfId="332" builtinId="9" hidden="1"/>
    <cellStyle name="已访问的超链接" xfId="336" builtinId="9" hidden="1"/>
    <cellStyle name="已访问的超链接" xfId="340" builtinId="9" hidden="1"/>
    <cellStyle name="已访问的超链接" xfId="344" builtinId="9" hidden="1"/>
    <cellStyle name="已访问的超链接" xfId="348" builtinId="9" hidden="1"/>
    <cellStyle name="已访问的超链接" xfId="352" builtinId="9" hidden="1"/>
    <cellStyle name="已访问的超链接" xfId="356" builtinId="9" hidden="1"/>
    <cellStyle name="已访问的超链接" xfId="360" builtinId="9" hidden="1"/>
    <cellStyle name="已访问的超链接" xfId="364" builtinId="9" hidden="1"/>
    <cellStyle name="已访问的超链接" xfId="368" builtinId="9" hidden="1"/>
    <cellStyle name="已访问的超链接" xfId="372" builtinId="9" hidden="1"/>
    <cellStyle name="已访问的超链接" xfId="376" builtinId="9" hidden="1"/>
    <cellStyle name="已访问的超链接" xfId="380" builtinId="9" hidden="1"/>
    <cellStyle name="已访问的超链接" xfId="384" builtinId="9" hidden="1"/>
    <cellStyle name="已访问的超链接" xfId="388" builtinId="9" hidden="1"/>
    <cellStyle name="已访问的超链接" xfId="392" builtinId="9" hidden="1"/>
    <cellStyle name="已访问的超链接" xfId="396" builtinId="9" hidden="1"/>
    <cellStyle name="已访问的超链接" xfId="400" builtinId="9" hidden="1"/>
    <cellStyle name="已访问的超链接" xfId="404" builtinId="9" hidden="1"/>
    <cellStyle name="已访问的超链接" xfId="408" builtinId="9" hidden="1"/>
    <cellStyle name="已访问的超链接" xfId="412" builtinId="9" hidden="1"/>
    <cellStyle name="已访问的超链接" xfId="416" builtinId="9" hidden="1"/>
    <cellStyle name="已访问的超链接" xfId="420" builtinId="9" hidden="1"/>
    <cellStyle name="已访问的超链接" xfId="424" builtinId="9" hidden="1"/>
    <cellStyle name="已访问的超链接" xfId="428" builtinId="9" hidden="1"/>
    <cellStyle name="已访问的超链接" xfId="432" builtinId="9" hidden="1"/>
    <cellStyle name="已访问的超链接" xfId="436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57" builtinId="9" hidden="1"/>
    <cellStyle name="已访问的超链接" xfId="455" builtinId="9" hidden="1"/>
    <cellStyle name="已访问的超链接" xfId="453" builtinId="9" hidden="1"/>
    <cellStyle name="已访问的超链接" xfId="451" builtinId="9" hidden="1"/>
    <cellStyle name="已访问的超链接" xfId="449" builtinId="9" hidden="1"/>
    <cellStyle name="已访问的超链接" xfId="447" builtinId="9" hidden="1"/>
    <cellStyle name="已访问的超链接" xfId="445" builtinId="9" hidden="1"/>
    <cellStyle name="已访问的超链接" xfId="443" builtinId="9" hidden="1"/>
    <cellStyle name="已访问的超链接" xfId="441" builtinId="9" hidden="1"/>
    <cellStyle name="已访问的超链接" xfId="438" builtinId="9" hidden="1"/>
    <cellStyle name="已访问的超链接" xfId="434" builtinId="9" hidden="1"/>
    <cellStyle name="已访问的超链接" xfId="430" builtinId="9" hidden="1"/>
    <cellStyle name="已访问的超链接" xfId="426" builtinId="9" hidden="1"/>
    <cellStyle name="已访问的超链接" xfId="422" builtinId="9" hidden="1"/>
    <cellStyle name="已访问的超链接" xfId="418" builtinId="9" hidden="1"/>
    <cellStyle name="已访问的超链接" xfId="414" builtinId="9" hidden="1"/>
    <cellStyle name="已访问的超链接" xfId="410" builtinId="9" hidden="1"/>
    <cellStyle name="已访问的超链接" xfId="406" builtinId="9" hidden="1"/>
    <cellStyle name="已访问的超链接" xfId="402" builtinId="9" hidden="1"/>
    <cellStyle name="已访问的超链接" xfId="398" builtinId="9" hidden="1"/>
    <cellStyle name="已访问的超链接" xfId="394" builtinId="9" hidden="1"/>
    <cellStyle name="已访问的超链接" xfId="390" builtinId="9" hidden="1"/>
    <cellStyle name="已访问的超链接" xfId="386" builtinId="9" hidden="1"/>
    <cellStyle name="已访问的超链接" xfId="382" builtinId="9" hidden="1"/>
    <cellStyle name="已访问的超链接" xfId="378" builtinId="9" hidden="1"/>
    <cellStyle name="已访问的超链接" xfId="374" builtinId="9" hidden="1"/>
    <cellStyle name="已访问的超链接" xfId="370" builtinId="9" hidden="1"/>
    <cellStyle name="已访问的超链接" xfId="366" builtinId="9" hidden="1"/>
    <cellStyle name="已访问的超链接" xfId="362" builtinId="9" hidden="1"/>
    <cellStyle name="已访问的超链接" xfId="358" builtinId="9" hidden="1"/>
    <cellStyle name="已访问的超链接" xfId="354" builtinId="9" hidden="1"/>
    <cellStyle name="已访问的超链接" xfId="350" builtinId="9" hidden="1"/>
    <cellStyle name="已访问的超链接" xfId="346" builtinId="9" hidden="1"/>
    <cellStyle name="已访问的超链接" xfId="342" builtinId="9" hidden="1"/>
    <cellStyle name="已访问的超链接" xfId="338" builtinId="9" hidden="1"/>
    <cellStyle name="已访问的超链接" xfId="334" builtinId="9" hidden="1"/>
    <cellStyle name="已访问的超链接" xfId="330" builtinId="9" hidden="1"/>
    <cellStyle name="已访问的超链接" xfId="326" builtinId="9" hidden="1"/>
    <cellStyle name="已访问的超链接" xfId="322" builtinId="9" hidden="1"/>
    <cellStyle name="已访问的超链接" xfId="318" builtinId="9" hidden="1"/>
    <cellStyle name="已访问的超链接" xfId="314" builtinId="9" hidden="1"/>
    <cellStyle name="已访问的超链接" xfId="310" builtinId="9" hidden="1"/>
    <cellStyle name="已访问的超链接" xfId="306" builtinId="9" hidden="1"/>
    <cellStyle name="已访问的超链接" xfId="302" builtinId="9" hidden="1"/>
    <cellStyle name="已访问的超链接" xfId="298" builtinId="9" hidden="1"/>
    <cellStyle name="已访问的超链接" xfId="294" builtinId="9" hidden="1"/>
    <cellStyle name="已访问的超链接" xfId="290" builtinId="9" hidden="1"/>
    <cellStyle name="已访问的超链接" xfId="286" builtinId="9" hidden="1"/>
    <cellStyle name="已访问的超链接" xfId="282" builtinId="9" hidden="1"/>
    <cellStyle name="已访问的超链接" xfId="278" builtinId="9" hidden="1"/>
    <cellStyle name="已访问的超链接" xfId="274" builtinId="9" hidden="1"/>
    <cellStyle name="已访问的超链接" xfId="270" builtinId="9" hidden="1"/>
    <cellStyle name="已访问的超链接" xfId="266" builtinId="9" hidden="1"/>
    <cellStyle name="已访问的超链接" xfId="262" builtinId="9" hidden="1"/>
    <cellStyle name="已访问的超链接" xfId="258" builtinId="9" hidden="1"/>
    <cellStyle name="已访问的超链接" xfId="254" builtinId="9" hidden="1"/>
    <cellStyle name="已访问的超链接" xfId="250" builtinId="9" hidden="1"/>
    <cellStyle name="已访问的超链接" xfId="246" builtinId="9" hidden="1"/>
    <cellStyle name="已访问的超链接" xfId="242" builtinId="9" hidden="1"/>
    <cellStyle name="已访问的超链接" xfId="238" builtinId="9" hidden="1"/>
    <cellStyle name="已访问的超链接" xfId="234" builtinId="9" hidden="1"/>
    <cellStyle name="已访问的超链接" xfId="230" builtinId="9" hidden="1"/>
    <cellStyle name="已访问的超链接" xfId="226" builtinId="9" hidden="1"/>
    <cellStyle name="已访问的超链接" xfId="222" builtinId="9" hidden="1"/>
    <cellStyle name="已访问的超链接" xfId="218" builtinId="9" hidden="1"/>
    <cellStyle name="已访问的超链接" xfId="214" builtinId="9" hidden="1"/>
    <cellStyle name="已访问的超链接" xfId="210" builtinId="9" hidden="1"/>
    <cellStyle name="已访问的超链接" xfId="206" builtinId="9" hidden="1"/>
    <cellStyle name="已访问的超链接" xfId="202" builtinId="9" hidden="1"/>
    <cellStyle name="已访问的超链接" xfId="198" builtinId="9" hidden="1"/>
    <cellStyle name="已访问的超链接" xfId="194" builtinId="9" hidden="1"/>
    <cellStyle name="已访问的超链接" xfId="190" builtinId="9" hidden="1"/>
    <cellStyle name="已访问的超链接" xfId="186" builtinId="9" hidden="1"/>
    <cellStyle name="已访问的超链接" xfId="182" builtinId="9" hidden="1"/>
    <cellStyle name="已访问的超链接" xfId="178" builtinId="9" hidden="1"/>
    <cellStyle name="已访问的超链接" xfId="174" builtinId="9" hidden="1"/>
    <cellStyle name="已访问的超链接" xfId="170" builtinId="9" hidden="1"/>
    <cellStyle name="已访问的超链接" xfId="166" builtinId="9" hidden="1"/>
    <cellStyle name="已访问的超链接" xfId="162" builtinId="9" hidden="1"/>
    <cellStyle name="已访问的超链接" xfId="158" builtinId="9" hidden="1"/>
    <cellStyle name="已访问的超链接" xfId="154" builtinId="9" hidden="1"/>
    <cellStyle name="已访问的超链接" xfId="150" builtinId="9" hidden="1"/>
    <cellStyle name="已访问的超链接" xfId="146" builtinId="9" hidden="1"/>
    <cellStyle name="已访问的超链接" xfId="142" builtinId="9" hidden="1"/>
    <cellStyle name="已访问的超链接" xfId="138" builtinId="9" hidden="1"/>
    <cellStyle name="已访问的超链接" xfId="134" builtinId="9" hidden="1"/>
    <cellStyle name="已访问的超链接" xfId="130" builtinId="9" hidden="1"/>
    <cellStyle name="已访问的超链接" xfId="126" builtinId="9" hidden="1"/>
    <cellStyle name="已访问的超链接" xfId="122" builtinId="9" hidden="1"/>
    <cellStyle name="已访问的超链接" xfId="118" builtinId="9" hidden="1"/>
    <cellStyle name="已访问的超链接" xfId="114" builtinId="9" hidden="1"/>
    <cellStyle name="已访问的超链接" xfId="110" builtinId="9" hidden="1"/>
    <cellStyle name="已访问的超链接" xfId="106" builtinId="9" hidden="1"/>
    <cellStyle name="已访问的超链接" xfId="102" builtinId="9" hidden="1"/>
    <cellStyle name="已访问的超链接" xfId="98" builtinId="9" hidden="1"/>
    <cellStyle name="已访问的超链接" xfId="94" builtinId="9" hidden="1"/>
    <cellStyle name="已访问的超链接" xfId="90" builtinId="9" hidden="1"/>
    <cellStyle name="已访问的超链接" xfId="86" builtinId="9" hidden="1"/>
    <cellStyle name="已访问的超链接" xfId="82" builtinId="9" hidden="1"/>
    <cellStyle name="已访问的超链接" xfId="78" builtinId="9" hidden="1"/>
    <cellStyle name="已访问的超链接" xfId="74" builtinId="9" hidden="1"/>
    <cellStyle name="已访问的超链接" xfId="70" builtinId="9" hidden="1"/>
    <cellStyle name="已访问的超链接" xfId="66" builtinId="9" hidden="1"/>
    <cellStyle name="已访问的超链接" xfId="62" builtinId="9" hidden="1"/>
    <cellStyle name="已访问的超链接" xfId="58" builtinId="9" hidden="1"/>
    <cellStyle name="已访问的超链接" xfId="54" builtinId="9" hidden="1"/>
    <cellStyle name="已访问的超链接" xfId="50" builtinId="9" hidden="1"/>
    <cellStyle name="已访问的超链接" xfId="18" builtinId="9" hidden="1"/>
    <cellStyle name="已访问的超链接" xfId="20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8" builtinId="9" hidden="1"/>
    <cellStyle name="已访问的超链接" xfId="46" builtinId="9" hidden="1"/>
    <cellStyle name="已访问的超链接" xfId="38" builtinId="9" hidden="1"/>
    <cellStyle name="已访问的超链接" xfId="30" builtinId="9" hidden="1"/>
    <cellStyle name="已访问的超链接" xfId="22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6" builtinId="9" hidden="1"/>
    <cellStyle name="已访问的超链接" xfId="14" builtinId="9" hidden="1"/>
    <cellStyle name="已访问的超链接" xfId="4" builtinId="9" hidden="1"/>
    <cellStyle name="已访问的超链接" xfId="6" builtinId="9" hidden="1"/>
    <cellStyle name="已访问的超链接" xfId="2" builtinId="9" hidden="1"/>
    <cellStyle name="常规" xfId="0" builtinId="0"/>
    <cellStyle name="百分比" xfId="459" builtinId="5"/>
    <cellStyle name="超链接" xfId="189" builtinId="8" hidden="1"/>
    <cellStyle name="超链接" xfId="193" builtinId="8" hidden="1"/>
    <cellStyle name="超链接" xfId="195" builtinId="8" hidden="1"/>
    <cellStyle name="超链接" xfId="197" builtinId="8" hidden="1"/>
    <cellStyle name="超链接" xfId="201" builtinId="8" hidden="1"/>
    <cellStyle name="超链接" xfId="203" builtinId="8" hidden="1"/>
    <cellStyle name="超链接" xfId="205" builtinId="8" hidden="1"/>
    <cellStyle name="超链接" xfId="209" builtinId="8" hidden="1"/>
    <cellStyle name="超链接" xfId="211" builtinId="8" hidden="1"/>
    <cellStyle name="超链接" xfId="213" builtinId="8" hidden="1"/>
    <cellStyle name="超链接" xfId="217" builtinId="8" hidden="1"/>
    <cellStyle name="超链接" xfId="219" builtinId="8" hidden="1"/>
    <cellStyle name="超链接" xfId="221" builtinId="8" hidden="1"/>
    <cellStyle name="超链接" xfId="225" builtinId="8" hidden="1"/>
    <cellStyle name="超链接" xfId="227" builtinId="8" hidden="1"/>
    <cellStyle name="超链接" xfId="229" builtinId="8" hidden="1"/>
    <cellStyle name="超链接" xfId="233" builtinId="8" hidden="1"/>
    <cellStyle name="超链接" xfId="235" builtinId="8" hidden="1"/>
    <cellStyle name="超链接" xfId="237" builtinId="8" hidden="1"/>
    <cellStyle name="超链接" xfId="241" builtinId="8" hidden="1"/>
    <cellStyle name="超链接" xfId="243" builtinId="8" hidden="1"/>
    <cellStyle name="超链接" xfId="245" builtinId="8" hidden="1"/>
    <cellStyle name="超链接" xfId="249" builtinId="8" hidden="1"/>
    <cellStyle name="超链接" xfId="251" builtinId="8" hidden="1"/>
    <cellStyle name="超链接" xfId="253" builtinId="8" hidden="1"/>
    <cellStyle name="超链接" xfId="257" builtinId="8" hidden="1"/>
    <cellStyle name="超链接" xfId="259" builtinId="8" hidden="1"/>
    <cellStyle name="超链接" xfId="261" builtinId="8" hidden="1"/>
    <cellStyle name="超链接" xfId="265" builtinId="8" hidden="1"/>
    <cellStyle name="超链接" xfId="267" builtinId="8" hidden="1"/>
    <cellStyle name="超链接" xfId="269" builtinId="8" hidden="1"/>
    <cellStyle name="超链接" xfId="273" builtinId="8" hidden="1"/>
    <cellStyle name="超链接" xfId="275" builtinId="8" hidden="1"/>
    <cellStyle name="超链接" xfId="277" builtinId="8" hidden="1"/>
    <cellStyle name="超链接" xfId="281" builtinId="8" hidden="1"/>
    <cellStyle name="超链接" xfId="283" builtinId="8" hidden="1"/>
    <cellStyle name="超链接" xfId="285" builtinId="8" hidden="1"/>
    <cellStyle name="超链接" xfId="289" builtinId="8" hidden="1"/>
    <cellStyle name="超链接" xfId="291" builtinId="8" hidden="1"/>
    <cellStyle name="超链接" xfId="293" builtinId="8" hidden="1"/>
    <cellStyle name="超链接" xfId="297" builtinId="8" hidden="1"/>
    <cellStyle name="超链接" xfId="299" builtinId="8" hidden="1"/>
    <cellStyle name="超链接" xfId="301" builtinId="8" hidden="1"/>
    <cellStyle name="超链接" xfId="305" builtinId="8" hidden="1"/>
    <cellStyle name="超链接" xfId="307" builtinId="8" hidden="1"/>
    <cellStyle name="超链接" xfId="309" builtinId="8" hidden="1"/>
    <cellStyle name="超链接" xfId="313" builtinId="8" hidden="1"/>
    <cellStyle name="超链接" xfId="315" builtinId="8" hidden="1"/>
    <cellStyle name="超链接" xfId="317" builtinId="8" hidden="1"/>
    <cellStyle name="超链接" xfId="321" builtinId="8" hidden="1"/>
    <cellStyle name="超链接" xfId="323" builtinId="8" hidden="1"/>
    <cellStyle name="超链接" xfId="325" builtinId="8" hidden="1"/>
    <cellStyle name="超链接" xfId="329" builtinId="8" hidden="1"/>
    <cellStyle name="超链接" xfId="331" builtinId="8" hidden="1"/>
    <cellStyle name="超链接" xfId="333" builtinId="8" hidden="1"/>
    <cellStyle name="超链接" xfId="337" builtinId="8" hidden="1"/>
    <cellStyle name="超链接" xfId="339" builtinId="8" hidden="1"/>
    <cellStyle name="超链接" xfId="341" builtinId="8" hidden="1"/>
    <cellStyle name="超链接" xfId="345" builtinId="8" hidden="1"/>
    <cellStyle name="超链接" xfId="347" builtinId="8" hidden="1"/>
    <cellStyle name="超链接" xfId="349" builtinId="8" hidden="1"/>
    <cellStyle name="超链接" xfId="353" builtinId="8" hidden="1"/>
    <cellStyle name="超链接" xfId="355" builtinId="8" hidden="1"/>
    <cellStyle name="超链接" xfId="357" builtinId="8" hidden="1"/>
    <cellStyle name="超链接" xfId="361" builtinId="8" hidden="1"/>
    <cellStyle name="超链接" xfId="363" builtinId="8" hidden="1"/>
    <cellStyle name="超链接" xfId="365" builtinId="8" hidden="1"/>
    <cellStyle name="超链接" xfId="369" builtinId="8" hidden="1"/>
    <cellStyle name="超链接" xfId="371" builtinId="8" hidden="1"/>
    <cellStyle name="超链接" xfId="373" builtinId="8" hidden="1"/>
    <cellStyle name="超链接" xfId="377" builtinId="8" hidden="1"/>
    <cellStyle name="超链接" xfId="379" builtinId="8" hidden="1"/>
    <cellStyle name="超链接" xfId="381" builtinId="8" hidden="1"/>
    <cellStyle name="超链接" xfId="385" builtinId="8" hidden="1"/>
    <cellStyle name="超链接" xfId="387" builtinId="8" hidden="1"/>
    <cellStyle name="超链接" xfId="389" builtinId="8" hidden="1"/>
    <cellStyle name="超链接" xfId="393" builtinId="8" hidden="1"/>
    <cellStyle name="超链接" xfId="395" builtinId="8" hidden="1"/>
    <cellStyle name="超链接" xfId="397" builtinId="8" hidden="1"/>
    <cellStyle name="超链接" xfId="401" builtinId="8" hidden="1"/>
    <cellStyle name="超链接" xfId="403" builtinId="8" hidden="1"/>
    <cellStyle name="超链接" xfId="405" builtinId="8" hidden="1"/>
    <cellStyle name="超链接" xfId="409" builtinId="8" hidden="1"/>
    <cellStyle name="超链接" xfId="411" builtinId="8" hidden="1"/>
    <cellStyle name="超链接" xfId="413" builtinId="8" hidden="1"/>
    <cellStyle name="超链接" xfId="417" builtinId="8" hidden="1"/>
    <cellStyle name="超链接" xfId="419" builtinId="8" hidden="1"/>
    <cellStyle name="超链接" xfId="421" builtinId="8" hidden="1"/>
    <cellStyle name="超链接" xfId="425" builtinId="8" hidden="1"/>
    <cellStyle name="超链接" xfId="427" builtinId="8" hidden="1"/>
    <cellStyle name="超链接" xfId="429" builtinId="8" hidden="1"/>
    <cellStyle name="超链接" xfId="433" builtinId="8" hidden="1"/>
    <cellStyle name="超链接" xfId="435" builtinId="8" hidden="1"/>
    <cellStyle name="超链接" xfId="437" builtinId="8" hidden="1"/>
    <cellStyle name="超链接" xfId="431" builtinId="8" hidden="1"/>
    <cellStyle name="超链接" xfId="423" builtinId="8" hidden="1"/>
    <cellStyle name="超链接" xfId="415" builtinId="8" hidden="1"/>
    <cellStyle name="超链接" xfId="407" builtinId="8" hidden="1"/>
    <cellStyle name="超链接" xfId="399" builtinId="8" hidden="1"/>
    <cellStyle name="超链接" xfId="391" builtinId="8" hidden="1"/>
    <cellStyle name="超链接" xfId="383" builtinId="8" hidden="1"/>
    <cellStyle name="超链接" xfId="375" builtinId="8" hidden="1"/>
    <cellStyle name="超链接" xfId="367" builtinId="8" hidden="1"/>
    <cellStyle name="超链接" xfId="359" builtinId="8" hidden="1"/>
    <cellStyle name="超链接" xfId="351" builtinId="8" hidden="1"/>
    <cellStyle name="超链接" xfId="343" builtinId="8" hidden="1"/>
    <cellStyle name="超链接" xfId="335" builtinId="8" hidden="1"/>
    <cellStyle name="超链接" xfId="327" builtinId="8" hidden="1"/>
    <cellStyle name="超链接" xfId="319" builtinId="8" hidden="1"/>
    <cellStyle name="超链接" xfId="311" builtinId="8" hidden="1"/>
    <cellStyle name="超链接" xfId="303" builtinId="8" hidden="1"/>
    <cellStyle name="超链接" xfId="295" builtinId="8" hidden="1"/>
    <cellStyle name="超链接" xfId="287" builtinId="8" hidden="1"/>
    <cellStyle name="超链接" xfId="279" builtinId="8" hidden="1"/>
    <cellStyle name="超链接" xfId="271" builtinId="8" hidden="1"/>
    <cellStyle name="超链接" xfId="263" builtinId="8" hidden="1"/>
    <cellStyle name="超链接" xfId="255" builtinId="8" hidden="1"/>
    <cellStyle name="超链接" xfId="247" builtinId="8" hidden="1"/>
    <cellStyle name="超链接" xfId="239" builtinId="8" hidden="1"/>
    <cellStyle name="超链接" xfId="231" builtinId="8" hidden="1"/>
    <cellStyle name="超链接" xfId="223" builtinId="8" hidden="1"/>
    <cellStyle name="超链接" xfId="215" builtinId="8" hidden="1"/>
    <cellStyle name="超链接" xfId="207" builtinId="8" hidden="1"/>
    <cellStyle name="超链接" xfId="199" builtinId="8" hidden="1"/>
    <cellStyle name="超链接" xfId="191" builtinId="8" hidden="1"/>
    <cellStyle name="超链接" xfId="81" builtinId="8" hidden="1"/>
    <cellStyle name="超链接" xfId="83" builtinId="8" hidden="1"/>
    <cellStyle name="超链接" xfId="85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5" builtinId="8" hidden="1"/>
    <cellStyle name="超链接" xfId="187" builtinId="8" hidden="1"/>
    <cellStyle name="超链接" xfId="183" builtinId="8" hidden="1"/>
    <cellStyle name="超链接" xfId="167" builtinId="8" hidden="1"/>
    <cellStyle name="超链接" xfId="151" builtinId="8" hidden="1"/>
    <cellStyle name="超链接" xfId="135" builtinId="8" hidden="1"/>
    <cellStyle name="超链接" xfId="119" builtinId="8" hidden="1"/>
    <cellStyle name="超链接" xfId="103" builtinId="8" hidden="1"/>
    <cellStyle name="超链接" xfId="87" builtinId="8" hidden="1"/>
    <cellStyle name="超链接" xfId="37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71" builtinId="8" hidden="1"/>
    <cellStyle name="超链接" xfId="39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5" builtinId="8" hidden="1"/>
    <cellStyle name="超链接" xfId="7" builtinId="8" hidden="1"/>
    <cellStyle name="超链接" xfId="3" builtinId="8" hidden="1"/>
    <cellStyle name="超链接" xfId="1" builtinId="8" hidden="1"/>
    <cellStyle name="超链接" xfId="43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34"x34"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TPM!$E$7</c:f>
              <c:strCache>
                <c:ptCount val="1"/>
                <c:pt idx="0">
                  <c:v>REQ-0-SRD-0820,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TPM!$D$10:$D$14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TPM!$G$10:$G$14</c:f>
              <c:numCache>
                <c:formatCode>0</c:formatCode>
                <c:ptCount val="5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E-A740-A36A-C3EEA1B61E7B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TPM!$D$10:$D$14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TPM!$H$10:$H$14</c:f>
              <c:numCache>
                <c:formatCode>0.0</c:formatCode>
                <c:ptCount val="5"/>
                <c:pt idx="0">
                  <c:v>201.8</c:v>
                </c:pt>
                <c:pt idx="1">
                  <c:v>206.59138413786766</c:v>
                </c:pt>
                <c:pt idx="2">
                  <c:v>205.23157651784484</c:v>
                </c:pt>
                <c:pt idx="3">
                  <c:v>205.23157651784484</c:v>
                </c:pt>
                <c:pt idx="4">
                  <c:v>205.6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E-A740-A36A-C3EEA1B6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</a:t>
            </a:r>
            <a:r>
              <a:rPr lang="en-US" sz="2000" b="1" baseline="0"/>
              <a:t> mR=8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TPM!$AC$3:$AC$7</c:f>
              <c:numCache>
                <c:formatCode>0.0%</c:formatCode>
                <c:ptCount val="5"/>
                <c:pt idx="0">
                  <c:v>0.55994548584648107</c:v>
                </c:pt>
                <c:pt idx="1">
                  <c:v>0.54378950780335922</c:v>
                </c:pt>
                <c:pt idx="2">
                  <c:v>0.54378950780335922</c:v>
                </c:pt>
                <c:pt idx="3">
                  <c:v>0.54378950780335922</c:v>
                </c:pt>
                <c:pt idx="4">
                  <c:v>0.59219479112084294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3-2E45-9C8A-DA2557088AA5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TPM!$AD$3:$AD$7</c:f>
              <c:numCache>
                <c:formatCode>0.0%</c:formatCode>
                <c:ptCount val="5"/>
                <c:pt idx="0">
                  <c:v>0.71689499531318457</c:v>
                </c:pt>
                <c:pt idx="1">
                  <c:v>0.704949791290165</c:v>
                </c:pt>
                <c:pt idx="2">
                  <c:v>0.704949791290165</c:v>
                </c:pt>
                <c:pt idx="3">
                  <c:v>0.704949791290165</c:v>
                </c:pt>
                <c:pt idx="4">
                  <c:v>0.74030833575963306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3-2E45-9C8A-DA2557088AA5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TPM!$AE$3:$AE$7</c:f>
              <c:numCache>
                <c:formatCode>0.0%</c:formatCode>
                <c:ptCount val="5"/>
                <c:pt idx="0">
                  <c:v>0.82926578316444288</c:v>
                </c:pt>
                <c:pt idx="1">
                  <c:v>0.82146484021715116</c:v>
                </c:pt>
                <c:pt idx="2">
                  <c:v>0.82146484021715116</c:v>
                </c:pt>
                <c:pt idx="3">
                  <c:v>0.82146484021715116</c:v>
                </c:pt>
                <c:pt idx="4">
                  <c:v>0.84439297153581128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3-2E45-9C8A-DA2557088AA5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TPM!$Z$3:$Z$7</c:f>
              <c:numCache>
                <c:formatCode>0%</c:formatCode>
                <c:ptCount val="5"/>
                <c:pt idx="0">
                  <c:v>0.54070689357402035</c:v>
                </c:pt>
                <c:pt idx="1">
                  <c:v>0.54070689357402035</c:v>
                </c:pt>
                <c:pt idx="2">
                  <c:v>0.54070689357402035</c:v>
                </c:pt>
                <c:pt idx="3">
                  <c:v>0.54070689357402035</c:v>
                </c:pt>
                <c:pt idx="4">
                  <c:v>0.54070689357402035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3-2E45-9C8A-DA2557088AA5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TPM!$AA$3:$AA$7</c:f>
              <c:numCache>
                <c:formatCode>0%</c:formatCode>
                <c:ptCount val="5"/>
                <c:pt idx="0">
                  <c:v>0.7026535143552034</c:v>
                </c:pt>
                <c:pt idx="1">
                  <c:v>0.7026535143552034</c:v>
                </c:pt>
                <c:pt idx="2">
                  <c:v>0.7026535143552034</c:v>
                </c:pt>
                <c:pt idx="3">
                  <c:v>0.7026535143552034</c:v>
                </c:pt>
                <c:pt idx="4">
                  <c:v>0.7026535143552034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3-2E45-9C8A-DA2557088AA5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TPM!$AB$3:$AB$7</c:f>
              <c:numCache>
                <c:formatCode>0%</c:formatCode>
                <c:ptCount val="5"/>
                <c:pt idx="0">
                  <c:v>0.81995862367514893</c:v>
                </c:pt>
                <c:pt idx="1">
                  <c:v>0.81995862367514893</c:v>
                </c:pt>
                <c:pt idx="2">
                  <c:v>0.81995862367514893</c:v>
                </c:pt>
                <c:pt idx="3">
                  <c:v>0.81995862367514893</c:v>
                </c:pt>
                <c:pt idx="4">
                  <c:v>0.81995862367514893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3-2E45-9C8A-DA255708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Strehl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</a:t>
            </a:r>
            <a:r>
              <a:rPr lang="en-US" sz="2000" b="1" baseline="0"/>
              <a:t> mR=12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TPM!$AC$10:$AC$14</c:f>
              <c:numCache>
                <c:formatCode>0.0%</c:formatCode>
                <c:ptCount val="5"/>
                <c:pt idx="0">
                  <c:v>0.42116303690631107</c:v>
                </c:pt>
                <c:pt idx="1">
                  <c:v>0.40396603828882843</c:v>
                </c:pt>
                <c:pt idx="2">
                  <c:v>0.40192985097612854</c:v>
                </c:pt>
                <c:pt idx="3">
                  <c:v>0.40192985097612854</c:v>
                </c:pt>
                <c:pt idx="4">
                  <c:v>0.54924377730641671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C049-A0BC-86577211AEE9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TPM!$AD$10:$AD$14</c:f>
              <c:numCache>
                <c:formatCode>0.0%</c:formatCode>
                <c:ptCount val="5"/>
                <c:pt idx="0">
                  <c:v>0.60878522041486482</c:v>
                </c:pt>
                <c:pt idx="1">
                  <c:v>0.5943921079446296</c:v>
                </c:pt>
                <c:pt idx="2">
                  <c:v>0.59267077346133157</c:v>
                </c:pt>
                <c:pt idx="3">
                  <c:v>0.59267077346133157</c:v>
                </c:pt>
                <c:pt idx="4">
                  <c:v>0.70899919897764585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A-C049-A0BC-86577211AEE9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TPM!$AE$10:$AE$14</c:f>
              <c:numCache>
                <c:formatCode>0.0%</c:formatCode>
                <c:ptCount val="5"/>
                <c:pt idx="0">
                  <c:v>0.75641660937114696</c:v>
                </c:pt>
                <c:pt idx="1">
                  <c:v>0.74630453706946953</c:v>
                </c:pt>
                <c:pt idx="2">
                  <c:v>0.74508805346526075</c:v>
                </c:pt>
                <c:pt idx="3">
                  <c:v>0.74508805346526075</c:v>
                </c:pt>
                <c:pt idx="4">
                  <c:v>0.82411578245021211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A-C049-A0BC-86577211AEE9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TPM!$Z$10:$Z$14</c:f>
              <c:numCache>
                <c:formatCode>0%</c:formatCode>
                <c:ptCount val="5"/>
                <c:pt idx="0">
                  <c:v>0.40167605026969755</c:v>
                </c:pt>
                <c:pt idx="1">
                  <c:v>0.40167605026969755</c:v>
                </c:pt>
                <c:pt idx="2">
                  <c:v>0.40167605026969755</c:v>
                </c:pt>
                <c:pt idx="3">
                  <c:v>0.40167605026969755</c:v>
                </c:pt>
                <c:pt idx="4">
                  <c:v>0.40167605026969755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A-C049-A0BC-86577211AEE9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TPM!$AA$10:$AA$14</c:f>
              <c:numCache>
                <c:formatCode>0%</c:formatCode>
                <c:ptCount val="5"/>
                <c:pt idx="0">
                  <c:v>0.5924559574490057</c:v>
                </c:pt>
                <c:pt idx="1">
                  <c:v>0.5924559574490057</c:v>
                </c:pt>
                <c:pt idx="2">
                  <c:v>0.5924559574490057</c:v>
                </c:pt>
                <c:pt idx="3">
                  <c:v>0.5924559574490057</c:v>
                </c:pt>
                <c:pt idx="4">
                  <c:v>0.5924559574490057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A-C049-A0BC-86577211AEE9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TPM!$AB$10:$AB$14</c:f>
              <c:numCache>
                <c:formatCode>0%</c:formatCode>
                <c:ptCount val="5"/>
                <c:pt idx="0">
                  <c:v>0.74493613250232071</c:v>
                </c:pt>
                <c:pt idx="1">
                  <c:v>0.74493613250232071</c:v>
                </c:pt>
                <c:pt idx="2">
                  <c:v>0.74493613250232071</c:v>
                </c:pt>
                <c:pt idx="3">
                  <c:v>0.74493613250232071</c:v>
                </c:pt>
                <c:pt idx="4">
                  <c:v>0.74493613250232071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A-C049-A0BC-86577211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 mR=8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TPM!$V$3</c:f>
              <c:strCache>
                <c:ptCount val="1"/>
                <c:pt idx="0">
                  <c:v>REQ-0-SRD-0880,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TPM!$U$3:$U$7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TPM!$X$3:$X$7</c:f>
              <c:numCache>
                <c:formatCode>0</c:formatCode>
                <c:ptCount val="5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E-F14D-A84B-0B67C88F03ED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TPM!$U$3:$U$7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TPM!$Y$3:$Y$7</c:f>
              <c:numCache>
                <c:formatCode>0.0</c:formatCode>
                <c:ptCount val="5"/>
                <c:pt idx="0">
                  <c:v>151.5</c:v>
                </c:pt>
                <c:pt idx="1">
                  <c:v>155.27717153529039</c:v>
                </c:pt>
                <c:pt idx="2">
                  <c:v>155.27717153529039</c:v>
                </c:pt>
                <c:pt idx="3">
                  <c:v>155.27717153529039</c:v>
                </c:pt>
                <c:pt idx="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F14D-A84B-0B67C88F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NGSAO mR=12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TPM!$V$10</c:f>
              <c:strCache>
                <c:ptCount val="1"/>
                <c:pt idx="0">
                  <c:v>REQ-0-SRD-0881,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TPM!$U$10:$U$14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TPM!$X$10:$X$14</c:f>
              <c:numCache>
                <c:formatCode>0</c:formatCode>
                <c:ptCount val="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3-5441-890A-0DF4EAB37229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TPM!$U$10:$U$14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TPM!$Y$10:$Y$14</c:f>
              <c:numCache>
                <c:formatCode>0.0</c:formatCode>
                <c:ptCount val="5"/>
                <c:pt idx="0">
                  <c:v>185</c:v>
                </c:pt>
                <c:pt idx="1">
                  <c:v>189.40696924875812</c:v>
                </c:pt>
                <c:pt idx="2">
                  <c:v>189.93419913222579</c:v>
                </c:pt>
                <c:pt idx="3">
                  <c:v>189.93419913222579</c:v>
                </c:pt>
                <c:pt idx="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3-5441-890A-0DF4EAB3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On-axis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TPM!$E$7</c:f>
              <c:strCache>
                <c:ptCount val="1"/>
                <c:pt idx="0">
                  <c:v>REQ-0-SRD-0820, 850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TPM!$G$3:$G$7</c:f>
              <c:numCache>
                <c:formatCode>0</c:formatCode>
                <c:ptCount val="5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2849-8CB5-226D1123ADFE}"/>
            </c:ext>
          </c:extLst>
        </c:ser>
        <c:ser>
          <c:idx val="1"/>
          <c:order val="1"/>
          <c:tx>
            <c:strRef>
              <c:f>TPM!$H$2</c:f>
              <c:strCache>
                <c:ptCount val="1"/>
                <c:pt idx="0">
                  <c:v>WFE CBE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22225" cap="rnd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TPM!$H$3:$H$7</c:f>
              <c:numCache>
                <c:formatCode>0.0</c:formatCode>
                <c:ptCount val="5"/>
                <c:pt idx="0">
                  <c:v>185.9</c:v>
                </c:pt>
                <c:pt idx="1">
                  <c:v>192.9067132061505</c:v>
                </c:pt>
                <c:pt idx="2">
                  <c:v>189.79989462589276</c:v>
                </c:pt>
                <c:pt idx="3">
                  <c:v>189.79989462589276</c:v>
                </c:pt>
                <c:pt idx="4">
                  <c:v>188.6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2849-8CB5-226D1123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2447"/>
        <c:axId val="1200485007"/>
      </c:lineChart>
      <c:catAx>
        <c:axId val="12010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007"/>
        <c:crosses val="autoZero"/>
        <c:auto val="1"/>
        <c:lblAlgn val="ctr"/>
        <c:lblOffset val="100"/>
        <c:noMultiLvlLbl val="0"/>
      </c:catAx>
      <c:valAx>
        <c:axId val="1200485007"/>
        <c:scaling>
          <c:orientation val="minMax"/>
          <c:max val="21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WFE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34"x34"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TPM!$L$10:$L$14</c:f>
              <c:numCache>
                <c:formatCode>0.0%</c:formatCode>
                <c:ptCount val="5"/>
                <c:pt idx="0">
                  <c:v>0.35739237613403213</c:v>
                </c:pt>
                <c:pt idx="1">
                  <c:v>0.34015262244569361</c:v>
                </c:pt>
                <c:pt idx="2">
                  <c:v>0.34499967372455831</c:v>
                </c:pt>
                <c:pt idx="3">
                  <c:v>0.34499967372455831</c:v>
                </c:pt>
                <c:pt idx="4">
                  <c:v>0.34368281451696997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F74B-A72D-55AECAD6E7B3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TPM!$M$10:$M$14</c:f>
              <c:numCache>
                <c:formatCode>0.0%</c:formatCode>
                <c:ptCount val="5"/>
                <c:pt idx="0">
                  <c:v>0.55403944018806428</c:v>
                </c:pt>
                <c:pt idx="1">
                  <c:v>0.53853974349662448</c:v>
                </c:pt>
                <c:pt idx="2">
                  <c:v>0.54293073058547425</c:v>
                </c:pt>
                <c:pt idx="3">
                  <c:v>0.54293073058547425</c:v>
                </c:pt>
                <c:pt idx="4">
                  <c:v>0.54174039100445825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F74B-A72D-55AECAD6E7B3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TPM!$N$10:$N$14</c:f>
              <c:numCache>
                <c:formatCode>0.0%</c:formatCode>
                <c:ptCount val="5"/>
                <c:pt idx="0">
                  <c:v>0.71736739465541166</c:v>
                </c:pt>
                <c:pt idx="1">
                  <c:v>0.70600859712699449</c:v>
                </c:pt>
                <c:pt idx="2">
                  <c:v>0.70924084489060657</c:v>
                </c:pt>
                <c:pt idx="3">
                  <c:v>0.70924084489060657</c:v>
                </c:pt>
                <c:pt idx="4">
                  <c:v>0.7083657580144388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4-F74B-A72D-55AECAD6E7B3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TPM!$I$10:$I$14</c:f>
              <c:numCache>
                <c:formatCode>0%</c:formatCode>
                <c:ptCount val="5"/>
                <c:pt idx="0">
                  <c:v>0.33870327218423846</c:v>
                </c:pt>
                <c:pt idx="1">
                  <c:v>0.33870327218423846</c:v>
                </c:pt>
                <c:pt idx="2">
                  <c:v>0.33870327218423846</c:v>
                </c:pt>
                <c:pt idx="3">
                  <c:v>0.33870327218423846</c:v>
                </c:pt>
                <c:pt idx="4">
                  <c:v>0.33870327218423846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4-F74B-A72D-55AECAD6E7B3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TPM!$J$10:$J$14</c:f>
              <c:numCache>
                <c:formatCode>0%</c:formatCode>
                <c:ptCount val="5"/>
                <c:pt idx="0">
                  <c:v>0.53722159520170942</c:v>
                </c:pt>
                <c:pt idx="1">
                  <c:v>0.53722159520170942</c:v>
                </c:pt>
                <c:pt idx="2">
                  <c:v>0.53722159520170942</c:v>
                </c:pt>
                <c:pt idx="3">
                  <c:v>0.53722159520170942</c:v>
                </c:pt>
                <c:pt idx="4">
                  <c:v>0.53722159520170942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4-F74B-A72D-55AECAD6E7B3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TPM!$K$10:$K$14</c:f>
              <c:numCache>
                <c:formatCode>0%</c:formatCode>
                <c:ptCount val="5"/>
                <c:pt idx="0">
                  <c:v>0.70503604750352866</c:v>
                </c:pt>
                <c:pt idx="1">
                  <c:v>0.70503604750352866</c:v>
                </c:pt>
                <c:pt idx="2">
                  <c:v>0.70503604750352866</c:v>
                </c:pt>
                <c:pt idx="3">
                  <c:v>0.70503604750352866</c:v>
                </c:pt>
                <c:pt idx="4">
                  <c:v>0.70503604750352866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4-F74B-A72D-55AECAD6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LGS MCAO On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TPM!$I$2</c:f>
              <c:strCache>
                <c:ptCount val="1"/>
                <c:pt idx="0">
                  <c:v>SJ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TPM!$L$3:$L$7</c:f>
              <c:numCache>
                <c:formatCode>0.0%</c:formatCode>
                <c:ptCount val="5"/>
                <c:pt idx="0">
                  <c:v>0.4176258407333624</c:v>
                </c:pt>
                <c:pt idx="1">
                  <c:v>0.39053775651456846</c:v>
                </c:pt>
                <c:pt idx="2">
                  <c:v>0.40244810178610685</c:v>
                </c:pt>
                <c:pt idx="3">
                  <c:v>0.40244810178610685</c:v>
                </c:pt>
                <c:pt idx="4">
                  <c:v>0.40709151329146004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2-1A4D-A58F-087FE9CCD4F1}"/>
            </c:ext>
          </c:extLst>
        </c:ser>
        <c:ser>
          <c:idx val="1"/>
          <c:order val="1"/>
          <c:tx>
            <c:strRef>
              <c:f>TPM!$J$2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TPM!$M$3:$M$7</c:f>
              <c:numCache>
                <c:formatCode>0.0%</c:formatCode>
                <c:ptCount val="5"/>
                <c:pt idx="0">
                  <c:v>0.60584550958765737</c:v>
                </c:pt>
                <c:pt idx="1">
                  <c:v>0.58297082993208549</c:v>
                </c:pt>
                <c:pt idx="2">
                  <c:v>0.59310923967565843</c:v>
                </c:pt>
                <c:pt idx="3">
                  <c:v>0.59310923967565843</c:v>
                </c:pt>
                <c:pt idx="4">
                  <c:v>0.59702711960513077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2-1A4D-A58F-087FE9CCD4F1}"/>
            </c:ext>
          </c:extLst>
        </c:ser>
        <c:ser>
          <c:idx val="2"/>
          <c:order val="2"/>
          <c:tx>
            <c:strRef>
              <c:f>TPM!$K$2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TPM!$D$3:$D$7</c:f>
              <c:strCache>
                <c:ptCount val="5"/>
                <c:pt idx="0">
                  <c:v>REL05*</c:v>
                </c:pt>
                <c:pt idx="1">
                  <c:v>REL06</c:v>
                </c:pt>
                <c:pt idx="2">
                  <c:v>REL07</c:v>
                </c:pt>
                <c:pt idx="3">
                  <c:v>REL08</c:v>
                </c:pt>
                <c:pt idx="4">
                  <c:v>REL09</c:v>
                </c:pt>
              </c:strCache>
            </c:strRef>
          </c:cat>
          <c:val>
            <c:numRef>
              <c:f>TPM!$N$3:$N$7</c:f>
              <c:numCache>
                <c:formatCode>0.0%</c:formatCode>
                <c:ptCount val="5"/>
                <c:pt idx="0">
                  <c:v>0.75435984915702747</c:v>
                </c:pt>
                <c:pt idx="1">
                  <c:v>0.7382039059849177</c:v>
                </c:pt>
                <c:pt idx="2">
                  <c:v>0.74539806830696687</c:v>
                </c:pt>
                <c:pt idx="3">
                  <c:v>0.74539806830696687</c:v>
                </c:pt>
                <c:pt idx="4">
                  <c:v>0.74816374365670146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32-1A4D-A58F-087FE9CCD4F1}"/>
            </c:ext>
          </c:extLst>
        </c:ser>
        <c:ser>
          <c:idx val="3"/>
          <c:order val="3"/>
          <c:tx>
            <c:v>SJ_REQ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TPM!$I$3:$I$7</c:f>
              <c:numCache>
                <c:formatCode>0%</c:formatCode>
                <c:ptCount val="5"/>
                <c:pt idx="0">
                  <c:v>0.3901826916162297</c:v>
                </c:pt>
                <c:pt idx="1">
                  <c:v>0.3901826916162297</c:v>
                </c:pt>
                <c:pt idx="2">
                  <c:v>0.3901826916162297</c:v>
                </c:pt>
                <c:pt idx="3">
                  <c:v>0.3901826916162297</c:v>
                </c:pt>
                <c:pt idx="4">
                  <c:v>0.3901826916162297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32-1A4D-A58F-087FE9CCD4F1}"/>
            </c:ext>
          </c:extLst>
        </c:ser>
        <c:ser>
          <c:idx val="4"/>
          <c:order val="4"/>
          <c:tx>
            <c:v>SH_REQ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TPM!$J$3:$J$7</c:f>
              <c:numCache>
                <c:formatCode>0%</c:formatCode>
                <c:ptCount val="5"/>
                <c:pt idx="0">
                  <c:v>0.58266658186945186</c:v>
                </c:pt>
                <c:pt idx="1">
                  <c:v>0.58266658186945186</c:v>
                </c:pt>
                <c:pt idx="2">
                  <c:v>0.58266658186945186</c:v>
                </c:pt>
                <c:pt idx="3">
                  <c:v>0.58266658186945186</c:v>
                </c:pt>
                <c:pt idx="4">
                  <c:v>0.58266658186945186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2-1A4D-A58F-087FE9CCD4F1}"/>
            </c:ext>
          </c:extLst>
        </c:ser>
        <c:ser>
          <c:idx val="5"/>
          <c:order val="5"/>
          <c:tx>
            <c:v>SK_REQ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TPM!$K$3:$K$7</c:f>
              <c:numCache>
                <c:formatCode>0%</c:formatCode>
                <c:ptCount val="5"/>
                <c:pt idx="0">
                  <c:v>0.73798717078394094</c:v>
                </c:pt>
                <c:pt idx="1">
                  <c:v>0.73798717078394094</c:v>
                </c:pt>
                <c:pt idx="2">
                  <c:v>0.73798717078394094</c:v>
                </c:pt>
                <c:pt idx="3">
                  <c:v>0.73798717078394094</c:v>
                </c:pt>
                <c:pt idx="4">
                  <c:v>0.73798717078394094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32-1A4D-A58F-087FE9CC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57327"/>
        <c:axId val="1995741503"/>
      </c:lineChart>
      <c:catAx>
        <c:axId val="12078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1503"/>
        <c:crosses val="autoZero"/>
        <c:auto val="1"/>
        <c:lblAlgn val="ctr"/>
        <c:lblOffset val="100"/>
        <c:noMultiLvlLbl val="0"/>
      </c:catAx>
      <c:valAx>
        <c:axId val="1995741503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Strehl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5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1117600</xdr:colOff>
      <xdr:row>15</xdr:row>
      <xdr:rowOff>190500</xdr:rowOff>
    </xdr:from>
    <xdr:to>
      <xdr:col>14</xdr:col>
      <xdr:colOff>584200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523FE-4007-7349-996B-5387099B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203200</xdr:colOff>
      <xdr:row>37</xdr:row>
      <xdr:rowOff>177800</xdr:rowOff>
    </xdr:from>
    <xdr:to>
      <xdr:col>24</xdr:col>
      <xdr:colOff>254000</xdr:colOff>
      <xdr:row>60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BFB2DD-4BB2-F44C-8B6D-7F1198600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469900</xdr:colOff>
      <xdr:row>37</xdr:row>
      <xdr:rowOff>177800</xdr:rowOff>
    </xdr:from>
    <xdr:to>
      <xdr:col>31</xdr:col>
      <xdr:colOff>571500</xdr:colOff>
      <xdr:row>60</xdr:row>
      <xdr:rowOff>82550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F2C48F-5A6D-EE47-9011-05AAFBFBD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215900</xdr:colOff>
      <xdr:row>15</xdr:row>
      <xdr:rowOff>63500</xdr:rowOff>
    </xdr:from>
    <xdr:to>
      <xdr:col>24</xdr:col>
      <xdr:colOff>203200</xdr:colOff>
      <xdr:row>36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9F2748-EF0F-DA46-8BE8-411B1BF97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431800</xdr:colOff>
      <xdr:row>15</xdr:row>
      <xdr:rowOff>63500</xdr:rowOff>
    </xdr:from>
    <xdr:to>
      <xdr:col>31</xdr:col>
      <xdr:colOff>558800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281832-46C8-B54F-A738-CDB17F050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317500</xdr:colOff>
      <xdr:row>16</xdr:row>
      <xdr:rowOff>12700</xdr:rowOff>
    </xdr:from>
    <xdr:to>
      <xdr:col>5</xdr:col>
      <xdr:colOff>762000</xdr:colOff>
      <xdr:row>37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72B3C6-EF54-454B-AA32-BA7CE3FC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1117600</xdr:colOff>
      <xdr:row>37</xdr:row>
      <xdr:rowOff>190500</xdr:rowOff>
    </xdr:from>
    <xdr:to>
      <xdr:col>14</xdr:col>
      <xdr:colOff>622300</xdr:colOff>
      <xdr:row>60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D0EE91-18FA-9940-AD5B-FE87D8B33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330200</xdr:colOff>
      <xdr:row>37</xdr:row>
      <xdr:rowOff>190500</xdr:rowOff>
    </xdr:from>
    <xdr:to>
      <xdr:col>5</xdr:col>
      <xdr:colOff>762000</xdr:colOff>
      <xdr:row>60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1410D0-63EF-024E-95A1-DE5D3432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ushare.tmt.org/docushare/dsweb/Get/Document-1047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topLeftCell="A10" workbookViewId="0">
      <selection activeCell="B10" sqref="B10"/>
    </sheetView>
  </sheetViews>
  <sheetFormatPr defaultColWidth="11" defaultRowHeight="15.6"/>
  <cols>
    <col min="1" max="1" width="9" customWidth="1"/>
    <col min="2" max="2" width="61.125" customWidth="1"/>
  </cols>
  <sheetData>
    <row r="1" spans="1:2" ht="24.95">
      <c r="B1" s="322" t="s">
        <v>0</v>
      </c>
    </row>
    <row r="2" spans="1:2">
      <c r="B2" t="s">
        <v>1</v>
      </c>
    </row>
    <row r="4" spans="1:2">
      <c r="A4" s="264" t="s">
        <v>2</v>
      </c>
      <c r="B4" s="264" t="s">
        <v>3</v>
      </c>
    </row>
    <row r="5" spans="1:2">
      <c r="A5" s="261" t="s">
        <v>4</v>
      </c>
      <c r="B5" s="261" t="s">
        <v>5</v>
      </c>
    </row>
    <row r="6" spans="1:2">
      <c r="A6" s="261" t="s">
        <v>6</v>
      </c>
      <c r="B6" s="261" t="s">
        <v>7</v>
      </c>
    </row>
    <row r="7" spans="1:2">
      <c r="A7" s="261" t="s">
        <v>8</v>
      </c>
      <c r="B7" s="261" t="s">
        <v>9</v>
      </c>
    </row>
    <row r="8" spans="1:2">
      <c r="A8" s="261" t="s">
        <v>10</v>
      </c>
      <c r="B8" s="261" t="s">
        <v>11</v>
      </c>
    </row>
    <row r="9" spans="1:2">
      <c r="A9" s="261" t="s">
        <v>12</v>
      </c>
      <c r="B9" s="261" t="s">
        <v>13</v>
      </c>
    </row>
    <row r="10" spans="1:2" ht="263.45">
      <c r="A10" s="262" t="s">
        <v>14</v>
      </c>
      <c r="B10" s="263" t="s">
        <v>15</v>
      </c>
    </row>
    <row r="11" spans="1:2">
      <c r="A11" t="s">
        <v>16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"/>
  <sheetViews>
    <sheetView workbookViewId="0">
      <selection activeCell="I15" sqref="I15"/>
    </sheetView>
  </sheetViews>
  <sheetFormatPr defaultColWidth="11" defaultRowHeight="15.6"/>
  <cols>
    <col min="8" max="8" width="42.375" customWidth="1"/>
  </cols>
  <sheetData>
    <row r="2" spans="2:8" ht="120" customHeight="1">
      <c r="B2" s="9" t="s">
        <v>17</v>
      </c>
      <c r="C2" s="332" t="s">
        <v>18</v>
      </c>
      <c r="D2" s="332"/>
      <c r="E2" s="332"/>
      <c r="F2" s="332"/>
      <c r="G2" s="332"/>
      <c r="H2" s="1" t="s">
        <v>19</v>
      </c>
    </row>
  </sheetData>
  <mergeCells count="1">
    <mergeCell ref="C2:G2"/>
  </mergeCells>
  <hyperlinks>
    <hyperlink ref="B2" r:id="rId1" xr:uid="{00000000-0004-0000-02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AB125"/>
  <sheetViews>
    <sheetView topLeftCell="A27" zoomScaleNormal="100" workbookViewId="0">
      <pane xSplit="4" topLeftCell="E1" activePane="topRight" state="frozen"/>
      <selection pane="topRight" activeCell="P87" sqref="P87"/>
    </sheetView>
  </sheetViews>
  <sheetFormatPr defaultColWidth="22.125" defaultRowHeight="15.6" outlineLevelRow="3" outlineLevelCol="1"/>
  <cols>
    <col min="1" max="1" width="20.125" style="2" hidden="1" customWidth="1" outlineLevel="1"/>
    <col min="2" max="2" width="20.125" style="3" hidden="1" customWidth="1" outlineLevel="1"/>
    <col min="3" max="3" width="16.375" style="3" customWidth="1" collapsed="1"/>
    <col min="4" max="4" width="42.5" style="2" customWidth="1"/>
    <col min="5" max="8" width="5" style="2" customWidth="1"/>
    <col min="9" max="9" width="7" style="2" hidden="1" customWidth="1" outlineLevel="1"/>
    <col min="10" max="13" width="5" style="2" hidden="1" customWidth="1" outlineLevel="1"/>
    <col min="14" max="14" width="5" style="2" customWidth="1" collapsed="1"/>
    <col min="15" max="17" width="5" style="2" customWidth="1"/>
    <col min="18" max="18" width="5.5" style="2" hidden="1" customWidth="1" outlineLevel="1"/>
    <col min="19" max="22" width="5" style="2" hidden="1" customWidth="1" outlineLevel="1"/>
    <col min="23" max="23" width="19.5" style="8" customWidth="1" collapsed="1"/>
    <col min="24" max="24" width="1.875" style="16" customWidth="1"/>
    <col min="25" max="25" width="69" style="2" hidden="1" customWidth="1"/>
    <col min="26" max="26" width="22.125" style="2" hidden="1" customWidth="1"/>
    <col min="27" max="27" width="0" style="2" hidden="1" customWidth="1" outlineLevel="1"/>
    <col min="28" max="28" width="22.125" style="2" collapsed="1"/>
    <col min="29" max="16384" width="22.125" style="2"/>
  </cols>
  <sheetData>
    <row r="1" spans="1:28">
      <c r="B1" s="3" t="s">
        <v>16</v>
      </c>
      <c r="C1" s="2" t="s">
        <v>20</v>
      </c>
      <c r="H1" s="5"/>
      <c r="I1" s="2" t="s">
        <v>16</v>
      </c>
      <c r="J1" s="4"/>
      <c r="K1" s="2" t="s">
        <v>21</v>
      </c>
      <c r="L1" s="3"/>
      <c r="M1" s="3"/>
      <c r="Q1" s="6"/>
      <c r="S1" s="3"/>
      <c r="T1" s="6"/>
      <c r="U1" s="3"/>
      <c r="V1" s="3"/>
      <c r="X1" s="50" t="s">
        <v>16</v>
      </c>
    </row>
    <row r="2" spans="1:28">
      <c r="G2" s="5"/>
      <c r="I2" s="3"/>
      <c r="J2" s="7"/>
      <c r="K2" s="2" t="s">
        <v>22</v>
      </c>
      <c r="L2" s="3"/>
      <c r="N2" s="3"/>
      <c r="O2" s="3"/>
      <c r="P2" s="6"/>
      <c r="Q2" s="3"/>
      <c r="R2" s="3"/>
      <c r="S2" s="3"/>
      <c r="T2" s="6"/>
      <c r="U2" s="3"/>
      <c r="V2" s="3"/>
    </row>
    <row r="3" spans="1:28" ht="15.95" thickBot="1">
      <c r="E3" s="3"/>
      <c r="F3" s="3"/>
      <c r="G3" s="6"/>
      <c r="H3" s="3"/>
      <c r="I3" s="3"/>
      <c r="J3" s="3"/>
      <c r="K3" s="6"/>
      <c r="L3" s="3"/>
      <c r="M3" s="3"/>
      <c r="N3" s="3"/>
      <c r="O3" s="3"/>
      <c r="P3" s="6"/>
      <c r="Q3" s="3"/>
      <c r="R3" s="3"/>
      <c r="S3" s="3"/>
      <c r="T3" s="6"/>
      <c r="U3" s="3"/>
      <c r="V3" s="3"/>
    </row>
    <row r="4" spans="1:28" ht="15.95" thickBot="1">
      <c r="B4" s="51"/>
      <c r="C4" s="51"/>
      <c r="D4" s="71"/>
      <c r="E4" s="348" t="s">
        <v>23</v>
      </c>
      <c r="F4" s="349"/>
      <c r="G4" s="349"/>
      <c r="H4" s="350"/>
      <c r="I4" s="351" t="s">
        <v>24</v>
      </c>
      <c r="J4" s="351"/>
      <c r="K4" s="351"/>
      <c r="L4" s="351"/>
      <c r="M4" s="351"/>
      <c r="N4" s="348" t="s">
        <v>25</v>
      </c>
      <c r="O4" s="349"/>
      <c r="P4" s="349"/>
      <c r="Q4" s="350"/>
      <c r="R4" s="352" t="s">
        <v>26</v>
      </c>
      <c r="S4" s="351"/>
      <c r="T4" s="351"/>
      <c r="U4" s="351"/>
      <c r="V4" s="353"/>
      <c r="X4" s="16" t="s">
        <v>16</v>
      </c>
    </row>
    <row r="5" spans="1:28" ht="15.95" thickBot="1">
      <c r="A5" s="52" t="s">
        <v>27</v>
      </c>
      <c r="B5" s="52" t="s">
        <v>28</v>
      </c>
      <c r="C5" s="138" t="s">
        <v>29</v>
      </c>
      <c r="D5" s="90" t="s">
        <v>30</v>
      </c>
      <c r="E5" s="110" t="s">
        <v>31</v>
      </c>
      <c r="F5" s="111" t="s">
        <v>32</v>
      </c>
      <c r="G5" s="112" t="s">
        <v>32</v>
      </c>
      <c r="H5" s="113" t="s">
        <v>33</v>
      </c>
      <c r="I5" s="131" t="s">
        <v>31</v>
      </c>
      <c r="J5" s="114" t="s">
        <v>32</v>
      </c>
      <c r="K5" s="115" t="s">
        <v>32</v>
      </c>
      <c r="L5" s="114" t="s">
        <v>33</v>
      </c>
      <c r="M5" s="116" t="s">
        <v>34</v>
      </c>
      <c r="N5" s="110" t="s">
        <v>31</v>
      </c>
      <c r="O5" s="111" t="s">
        <v>32</v>
      </c>
      <c r="P5" s="112" t="s">
        <v>32</v>
      </c>
      <c r="Q5" s="113" t="s">
        <v>33</v>
      </c>
      <c r="R5" s="114" t="s">
        <v>31</v>
      </c>
      <c r="S5" s="114" t="s">
        <v>32</v>
      </c>
      <c r="T5" s="115" t="s">
        <v>32</v>
      </c>
      <c r="U5" s="114" t="s">
        <v>33</v>
      </c>
      <c r="V5" s="116" t="s">
        <v>34</v>
      </c>
      <c r="Y5" s="2" t="s">
        <v>35</v>
      </c>
      <c r="AA5" s="2" t="s">
        <v>36</v>
      </c>
    </row>
    <row r="6" spans="1:28" ht="15.95" thickBot="1">
      <c r="A6" s="53"/>
      <c r="B6" s="137"/>
      <c r="C6" s="136"/>
      <c r="D6" s="2" t="s">
        <v>37</v>
      </c>
      <c r="E6" s="215">
        <v>193</v>
      </c>
      <c r="F6" s="99"/>
      <c r="G6" s="99"/>
      <c r="H6" s="109"/>
      <c r="I6" s="257">
        <f>SQRT(SUMSQ(J7,J84))</f>
        <v>188.58142680550492</v>
      </c>
      <c r="J6" s="66"/>
      <c r="K6" s="66"/>
      <c r="L6" s="66"/>
      <c r="M6" s="120"/>
      <c r="N6" s="215">
        <v>207</v>
      </c>
      <c r="O6" s="99"/>
      <c r="P6" s="99"/>
      <c r="Q6" s="109"/>
      <c r="R6" s="260">
        <f>SQRT(SUMSQ(S7,S84))</f>
        <v>205.56625388424044</v>
      </c>
      <c r="S6" s="117"/>
      <c r="T6" s="117"/>
      <c r="U6" s="117"/>
      <c r="V6" s="117"/>
      <c r="W6" s="214" t="s">
        <v>19</v>
      </c>
      <c r="X6" s="54"/>
      <c r="AA6" s="2" t="s">
        <v>38</v>
      </c>
    </row>
    <row r="7" spans="1:28" ht="15.95" thickBot="1">
      <c r="A7" s="55"/>
      <c r="B7" s="55"/>
      <c r="C7" s="139" t="s">
        <v>39</v>
      </c>
      <c r="D7" s="73" t="s">
        <v>40</v>
      </c>
      <c r="E7" s="101"/>
      <c r="F7" s="67">
        <f>SQRT(SUMSQ(G8:G81))</f>
        <v>170.65516579301081</v>
      </c>
      <c r="G7" s="92"/>
      <c r="H7" s="100"/>
      <c r="I7" s="119"/>
      <c r="J7" s="67">
        <f>SQRT(SUMSQ(K8:K81))</f>
        <v>169.03481930063995</v>
      </c>
      <c r="K7" s="66"/>
      <c r="L7" s="66"/>
      <c r="M7" s="120"/>
      <c r="N7" s="101"/>
      <c r="O7" s="67">
        <f>SQRT(SUMSQ(P8:P81))</f>
        <v>188.09234410746228</v>
      </c>
      <c r="P7" s="92"/>
      <c r="Q7" s="100"/>
      <c r="R7" s="119"/>
      <c r="S7" s="67">
        <f>SQRT(SUMSQ(T8:T81))</f>
        <v>187.79590074333359</v>
      </c>
      <c r="T7" s="66"/>
      <c r="U7" s="66"/>
      <c r="V7" s="120"/>
      <c r="W7" s="216" t="s">
        <v>41</v>
      </c>
      <c r="X7" s="56"/>
      <c r="AB7" s="2" t="s">
        <v>16</v>
      </c>
    </row>
    <row r="8" spans="1:28" ht="15.95" outlineLevel="1" thickBot="1">
      <c r="A8" s="57"/>
      <c r="B8" s="57"/>
      <c r="C8" s="57"/>
      <c r="D8" s="74" t="s">
        <v>42</v>
      </c>
      <c r="E8" s="101"/>
      <c r="F8" s="92"/>
      <c r="G8" s="92"/>
      <c r="H8" s="100"/>
      <c r="I8" s="119"/>
      <c r="J8" s="66"/>
      <c r="K8" s="66"/>
      <c r="L8" s="66"/>
      <c r="M8" s="120"/>
      <c r="N8" s="101"/>
      <c r="O8" s="92"/>
      <c r="P8" s="92"/>
      <c r="Q8" s="100"/>
      <c r="R8" s="119"/>
      <c r="S8" s="66"/>
      <c r="T8" s="66"/>
      <c r="U8" s="66"/>
      <c r="V8" s="120"/>
      <c r="W8" s="58" t="s">
        <v>43</v>
      </c>
      <c r="X8" s="17"/>
    </row>
    <row r="9" spans="1:28" ht="15.95" outlineLevel="2" thickBot="1">
      <c r="A9" s="57"/>
      <c r="B9" s="57"/>
      <c r="C9" s="57" t="s">
        <v>44</v>
      </c>
      <c r="D9" s="75" t="s">
        <v>45</v>
      </c>
      <c r="E9" s="101"/>
      <c r="F9" s="92"/>
      <c r="G9" s="93">
        <v>6</v>
      </c>
      <c r="H9" s="100"/>
      <c r="I9" s="119"/>
      <c r="J9" s="66"/>
      <c r="K9" s="85">
        <f>SQRT(SUMSQ(L10))</f>
        <v>6</v>
      </c>
      <c r="L9" s="66"/>
      <c r="M9" s="120"/>
      <c r="N9" s="101"/>
      <c r="O9" s="92"/>
      <c r="P9" s="93">
        <v>6</v>
      </c>
      <c r="Q9" s="100"/>
      <c r="R9" s="119"/>
      <c r="S9" s="66"/>
      <c r="T9" s="85">
        <f>U10</f>
        <v>6</v>
      </c>
      <c r="U9" s="66"/>
      <c r="V9" s="120"/>
      <c r="W9" s="58" t="s">
        <v>46</v>
      </c>
      <c r="X9" s="17"/>
    </row>
    <row r="10" spans="1:28" ht="15.95" outlineLevel="2" thickBot="1">
      <c r="A10" s="59"/>
      <c r="B10" s="59"/>
      <c r="C10" s="59"/>
      <c r="D10" s="76" t="s">
        <v>47</v>
      </c>
      <c r="E10" s="101"/>
      <c r="F10" s="92"/>
      <c r="G10" s="92"/>
      <c r="H10" s="102">
        <v>6</v>
      </c>
      <c r="I10" s="119"/>
      <c r="J10" s="66"/>
      <c r="K10" s="66"/>
      <c r="L10" s="4">
        <v>6</v>
      </c>
      <c r="M10" s="120"/>
      <c r="N10" s="101"/>
      <c r="O10" s="92"/>
      <c r="P10" s="92"/>
      <c r="Q10" s="102">
        <v>6</v>
      </c>
      <c r="R10" s="119"/>
      <c r="S10" s="66"/>
      <c r="T10" s="66"/>
      <c r="U10" s="4">
        <f>L10</f>
        <v>6</v>
      </c>
      <c r="V10" s="120"/>
      <c r="W10" s="58" t="s">
        <v>48</v>
      </c>
      <c r="X10" s="17"/>
    </row>
    <row r="11" spans="1:28" ht="15.95" outlineLevel="2" thickBot="1">
      <c r="A11" s="57"/>
      <c r="B11" s="57"/>
      <c r="C11" s="57" t="s">
        <v>49</v>
      </c>
      <c r="D11" s="75" t="s">
        <v>50</v>
      </c>
      <c r="E11" s="101"/>
      <c r="F11" s="92"/>
      <c r="G11" s="97">
        <v>29.388603233226313</v>
      </c>
      <c r="H11" s="100"/>
      <c r="I11" s="119"/>
      <c r="J11" s="66"/>
      <c r="K11" s="85">
        <f>SQRT(SUMSQ(L12))</f>
        <v>29.388603233226313</v>
      </c>
      <c r="L11" s="66"/>
      <c r="M11" s="120"/>
      <c r="N11" s="101"/>
      <c r="O11" s="92"/>
      <c r="P11" s="97">
        <v>29.388603233226313</v>
      </c>
      <c r="Q11" s="100"/>
      <c r="R11" s="119"/>
      <c r="S11" s="66"/>
      <c r="T11" s="85">
        <f>U12</f>
        <v>29.388603233226313</v>
      </c>
      <c r="U11" s="66"/>
      <c r="V11" s="120"/>
      <c r="W11" s="58" t="s">
        <v>51</v>
      </c>
      <c r="X11" s="17"/>
    </row>
    <row r="12" spans="1:28" ht="15.95" outlineLevel="2" thickBot="1">
      <c r="A12" s="59"/>
      <c r="B12" s="59"/>
      <c r="C12" s="59"/>
      <c r="D12" s="76" t="s">
        <v>52</v>
      </c>
      <c r="E12" s="101"/>
      <c r="F12" s="96"/>
      <c r="G12" s="96"/>
      <c r="H12" s="103">
        <v>29.388603233226313</v>
      </c>
      <c r="I12" s="119"/>
      <c r="J12" s="66"/>
      <c r="K12" s="66"/>
      <c r="L12" s="4">
        <v>29.388603233226313</v>
      </c>
      <c r="M12" s="120"/>
      <c r="N12" s="101"/>
      <c r="O12" s="96"/>
      <c r="P12" s="96"/>
      <c r="Q12" s="103">
        <v>29.388603233226313</v>
      </c>
      <c r="R12" s="119"/>
      <c r="S12" s="66"/>
      <c r="T12" s="66"/>
      <c r="U12" s="4">
        <f>L12</f>
        <v>29.388603233226313</v>
      </c>
      <c r="V12" s="120"/>
      <c r="W12" s="58"/>
      <c r="X12" s="17"/>
    </row>
    <row r="13" spans="1:28" ht="15.95" outlineLevel="2" thickBot="1">
      <c r="A13" s="57"/>
      <c r="B13" s="57"/>
      <c r="C13" s="57" t="s">
        <v>53</v>
      </c>
      <c r="D13" s="75" t="s">
        <v>54</v>
      </c>
      <c r="E13" s="101"/>
      <c r="F13" s="92"/>
      <c r="G13" s="98">
        <v>13.61</v>
      </c>
      <c r="H13" s="100"/>
      <c r="I13" s="119"/>
      <c r="J13" s="66"/>
      <c r="K13" s="85">
        <f>SQRT(SUMSQ(L14))</f>
        <v>10.5</v>
      </c>
      <c r="L13" s="66"/>
      <c r="M13" s="120"/>
      <c r="N13" s="101"/>
      <c r="O13" s="92"/>
      <c r="P13" s="98">
        <v>13.61</v>
      </c>
      <c r="Q13" s="100"/>
      <c r="R13" s="119"/>
      <c r="S13" s="66"/>
      <c r="T13" s="85">
        <f>U14</f>
        <v>10.5</v>
      </c>
      <c r="U13" s="66"/>
      <c r="V13" s="120"/>
      <c r="W13" s="60" t="s">
        <v>55</v>
      </c>
      <c r="X13" s="61"/>
    </row>
    <row r="14" spans="1:28" ht="15.95" outlineLevel="2" thickBot="1">
      <c r="A14" s="59"/>
      <c r="B14" s="59"/>
      <c r="C14" s="59"/>
      <c r="D14" s="76" t="s">
        <v>56</v>
      </c>
      <c r="E14" s="101"/>
      <c r="F14" s="92"/>
      <c r="G14" s="92"/>
      <c r="H14" s="102">
        <v>13.61</v>
      </c>
      <c r="I14" s="119"/>
      <c r="J14" s="66"/>
      <c r="K14" s="66"/>
      <c r="L14" s="4">
        <v>10.5</v>
      </c>
      <c r="M14" s="120"/>
      <c r="N14" s="101"/>
      <c r="O14" s="92"/>
      <c r="P14" s="92"/>
      <c r="Q14" s="102">
        <v>13.61</v>
      </c>
      <c r="R14" s="119"/>
      <c r="S14" s="66"/>
      <c r="T14" s="66"/>
      <c r="U14" s="4">
        <f>L14</f>
        <v>10.5</v>
      </c>
      <c r="V14" s="120"/>
      <c r="W14" s="58"/>
      <c r="X14" s="17"/>
      <c r="AA14" s="2" t="s">
        <v>57</v>
      </c>
    </row>
    <row r="15" spans="1:28" ht="15.95" outlineLevel="2" thickBot="1">
      <c r="A15" s="57"/>
      <c r="B15" s="57"/>
      <c r="C15" s="57" t="s">
        <v>58</v>
      </c>
      <c r="D15" s="75" t="s">
        <v>59</v>
      </c>
      <c r="E15" s="101"/>
      <c r="F15" s="92"/>
      <c r="G15" s="93">
        <v>12.882546332150334</v>
      </c>
      <c r="H15" s="100"/>
      <c r="I15" s="119"/>
      <c r="J15" s="66"/>
      <c r="K15" s="85">
        <f>SQRT(SUMSQ(L16:L18))</f>
        <v>12.882546332150334</v>
      </c>
      <c r="L15" s="66"/>
      <c r="M15" s="120"/>
      <c r="N15" s="101"/>
      <c r="O15" s="92"/>
      <c r="P15" s="93">
        <v>18.301912468373352</v>
      </c>
      <c r="Q15" s="100"/>
      <c r="R15" s="119"/>
      <c r="S15" s="66"/>
      <c r="T15" s="85">
        <f>SQRT(SUMSQ(U16:U18))</f>
        <v>12.882546332150334</v>
      </c>
      <c r="U15" s="66"/>
      <c r="V15" s="120"/>
      <c r="W15" s="60" t="s">
        <v>60</v>
      </c>
      <c r="X15" s="61"/>
    </row>
    <row r="16" spans="1:28" ht="15.95" outlineLevel="2" thickBot="1">
      <c r="A16" s="59"/>
      <c r="B16" s="59"/>
      <c r="C16" s="59"/>
      <c r="D16" s="76" t="s">
        <v>61</v>
      </c>
      <c r="E16" s="101"/>
      <c r="F16" s="92"/>
      <c r="G16" s="92"/>
      <c r="H16" s="102">
        <v>11.4</v>
      </c>
      <c r="I16" s="119"/>
      <c r="J16" s="66"/>
      <c r="K16" s="66"/>
      <c r="L16" s="4">
        <v>11.4</v>
      </c>
      <c r="M16" s="120"/>
      <c r="N16" s="101"/>
      <c r="O16" s="92"/>
      <c r="P16" s="92"/>
      <c r="Q16" s="102">
        <v>11.4</v>
      </c>
      <c r="R16" s="119"/>
      <c r="S16" s="66"/>
      <c r="T16" s="66"/>
      <c r="U16" s="4">
        <f>L16</f>
        <v>11.4</v>
      </c>
      <c r="V16" s="120"/>
      <c r="W16" s="58"/>
      <c r="X16" s="17"/>
    </row>
    <row r="17" spans="1:27" ht="15.95" outlineLevel="2" thickBot="1">
      <c r="A17" s="59"/>
      <c r="B17" s="59"/>
      <c r="C17" s="59"/>
      <c r="D17" s="76" t="s">
        <v>62</v>
      </c>
      <c r="E17" s="101"/>
      <c r="F17" s="92"/>
      <c r="G17" s="92"/>
      <c r="H17" s="102">
        <v>0</v>
      </c>
      <c r="I17" s="119"/>
      <c r="J17" s="66"/>
      <c r="K17" s="66"/>
      <c r="L17" s="4">
        <v>0</v>
      </c>
      <c r="M17" s="120"/>
      <c r="N17" s="101"/>
      <c r="O17" s="92"/>
      <c r="P17" s="92"/>
      <c r="Q17" s="102">
        <v>13</v>
      </c>
      <c r="R17" s="119"/>
      <c r="S17" s="66"/>
      <c r="T17" s="66"/>
      <c r="U17" s="4">
        <f>L17</f>
        <v>0</v>
      </c>
      <c r="V17" s="120"/>
      <c r="W17" s="58"/>
      <c r="X17" s="17"/>
      <c r="Z17" s="18" t="s">
        <v>63</v>
      </c>
      <c r="AA17" s="2" t="s">
        <v>64</v>
      </c>
    </row>
    <row r="18" spans="1:27" ht="15.95" outlineLevel="2" thickBot="1">
      <c r="A18" s="59"/>
      <c r="B18" s="59"/>
      <c r="C18" s="59"/>
      <c r="D18" s="76" t="s">
        <v>65</v>
      </c>
      <c r="E18" s="101"/>
      <c r="F18" s="92"/>
      <c r="G18" s="92"/>
      <c r="H18" s="102">
        <v>6</v>
      </c>
      <c r="I18" s="119"/>
      <c r="J18" s="66"/>
      <c r="K18" s="66"/>
      <c r="L18" s="4">
        <v>6</v>
      </c>
      <c r="M18" s="120"/>
      <c r="N18" s="101"/>
      <c r="O18" s="92"/>
      <c r="P18" s="92"/>
      <c r="Q18" s="102">
        <v>6</v>
      </c>
      <c r="R18" s="119"/>
      <c r="S18" s="66"/>
      <c r="T18" s="66"/>
      <c r="U18" s="4">
        <f>L18</f>
        <v>6</v>
      </c>
      <c r="V18" s="120"/>
      <c r="W18" s="58"/>
      <c r="X18" s="17"/>
    </row>
    <row r="19" spans="1:27" ht="15.95" outlineLevel="2" thickBot="1">
      <c r="A19" s="57"/>
      <c r="B19" s="57"/>
      <c r="C19" s="57" t="s">
        <v>66</v>
      </c>
      <c r="D19" s="75" t="s">
        <v>67</v>
      </c>
      <c r="E19" s="101"/>
      <c r="F19" s="92"/>
      <c r="G19" s="93">
        <v>10.733592129385205</v>
      </c>
      <c r="H19" s="100"/>
      <c r="I19" s="119"/>
      <c r="J19" s="66"/>
      <c r="K19" s="85">
        <f>SQRT(SUMSQ(L20:L21))</f>
        <v>10.733592129385205</v>
      </c>
      <c r="L19" s="66"/>
      <c r="M19" s="120"/>
      <c r="N19" s="101"/>
      <c r="O19" s="92"/>
      <c r="P19" s="93">
        <v>10.733592129385205</v>
      </c>
      <c r="Q19" s="100"/>
      <c r="R19" s="119"/>
      <c r="S19" s="66"/>
      <c r="T19" s="85">
        <f>SQRT(SUMSQ(U20:U21))</f>
        <v>10.733592129385205</v>
      </c>
      <c r="U19" s="66"/>
      <c r="V19" s="120"/>
      <c r="W19" s="60" t="s">
        <v>68</v>
      </c>
      <c r="X19" s="61"/>
    </row>
    <row r="20" spans="1:27" ht="15.95" outlineLevel="2" thickBot="1">
      <c r="A20" s="59"/>
      <c r="B20" s="59"/>
      <c r="C20" s="59"/>
      <c r="D20" s="76" t="s">
        <v>69</v>
      </c>
      <c r="E20" s="101"/>
      <c r="F20" s="92"/>
      <c r="G20" s="92"/>
      <c r="H20" s="102">
        <v>8.9</v>
      </c>
      <c r="I20" s="119"/>
      <c r="J20" s="66"/>
      <c r="K20" s="66"/>
      <c r="L20" s="4">
        <v>8.9</v>
      </c>
      <c r="M20" s="120"/>
      <c r="N20" s="101"/>
      <c r="O20" s="92"/>
      <c r="P20" s="92"/>
      <c r="Q20" s="102">
        <v>8.9</v>
      </c>
      <c r="R20" s="119"/>
      <c r="S20" s="66"/>
      <c r="T20" s="66"/>
      <c r="U20" s="4">
        <f>L20</f>
        <v>8.9</v>
      </c>
      <c r="V20" s="120"/>
      <c r="W20" s="58"/>
      <c r="X20" s="17"/>
    </row>
    <row r="21" spans="1:27" ht="15.95" outlineLevel="2" thickBot="1">
      <c r="A21" s="59"/>
      <c r="B21" s="59"/>
      <c r="C21" s="59"/>
      <c r="D21" s="76" t="s">
        <v>70</v>
      </c>
      <c r="E21" s="101"/>
      <c r="F21" s="92"/>
      <c r="G21" s="92"/>
      <c r="H21" s="102">
        <v>6</v>
      </c>
      <c r="I21" s="119"/>
      <c r="J21" s="66"/>
      <c r="K21" s="66"/>
      <c r="L21" s="4">
        <v>6</v>
      </c>
      <c r="M21" s="120"/>
      <c r="N21" s="101"/>
      <c r="O21" s="92"/>
      <c r="P21" s="92"/>
      <c r="Q21" s="102">
        <v>6</v>
      </c>
      <c r="R21" s="119"/>
      <c r="S21" s="66"/>
      <c r="T21" s="66"/>
      <c r="U21" s="4">
        <f>L21</f>
        <v>6</v>
      </c>
      <c r="V21" s="120"/>
      <c r="W21" s="58"/>
      <c r="X21" s="17"/>
    </row>
    <row r="22" spans="1:27" ht="15.95" outlineLevel="2" thickBot="1">
      <c r="A22" s="57"/>
      <c r="B22" s="57"/>
      <c r="C22" s="57" t="s">
        <v>71</v>
      </c>
      <c r="D22" s="75" t="s">
        <v>72</v>
      </c>
      <c r="E22" s="101"/>
      <c r="F22" s="92"/>
      <c r="G22" s="93">
        <v>15.9</v>
      </c>
      <c r="H22" s="100"/>
      <c r="I22" s="119"/>
      <c r="J22" s="66"/>
      <c r="K22" s="85">
        <f>SQRT(SUMSQ(L23))</f>
        <v>15.9</v>
      </c>
      <c r="L22" s="66"/>
      <c r="M22" s="120"/>
      <c r="N22" s="101"/>
      <c r="O22" s="92"/>
      <c r="P22" s="93">
        <v>15.9</v>
      </c>
      <c r="Q22" s="100"/>
      <c r="R22" s="119"/>
      <c r="S22" s="66"/>
      <c r="T22" s="85">
        <f>U23</f>
        <v>15.9</v>
      </c>
      <c r="U22" s="66"/>
      <c r="V22" s="120"/>
      <c r="W22" s="60" t="s">
        <v>73</v>
      </c>
      <c r="X22" s="61"/>
    </row>
    <row r="23" spans="1:27" ht="15.95" outlineLevel="2" thickBot="1">
      <c r="A23" s="59"/>
      <c r="B23" s="59"/>
      <c r="C23" s="59"/>
      <c r="D23" s="76" t="s">
        <v>74</v>
      </c>
      <c r="E23" s="101"/>
      <c r="F23" s="92"/>
      <c r="G23" s="92"/>
      <c r="H23" s="102">
        <v>15.9</v>
      </c>
      <c r="I23" s="119"/>
      <c r="J23" s="66"/>
      <c r="K23" s="66"/>
      <c r="L23" s="4">
        <v>15.9</v>
      </c>
      <c r="M23" s="120"/>
      <c r="N23" s="101"/>
      <c r="O23" s="92"/>
      <c r="P23" s="92"/>
      <c r="Q23" s="102">
        <v>15.9</v>
      </c>
      <c r="R23" s="119"/>
      <c r="S23" s="66"/>
      <c r="T23" s="66"/>
      <c r="U23" s="4">
        <f>L23</f>
        <v>15.9</v>
      </c>
      <c r="V23" s="120"/>
      <c r="W23" s="58"/>
      <c r="X23" s="17"/>
    </row>
    <row r="24" spans="1:27" ht="15.95" outlineLevel="1" thickBot="1">
      <c r="A24" s="59"/>
      <c r="B24" s="59"/>
      <c r="C24" s="59"/>
      <c r="D24" s="74" t="s">
        <v>75</v>
      </c>
      <c r="E24" s="101"/>
      <c r="F24" s="92"/>
      <c r="G24" s="92"/>
      <c r="H24" s="100"/>
      <c r="I24" s="119"/>
      <c r="J24" s="66"/>
      <c r="K24" s="66"/>
      <c r="L24" s="66"/>
      <c r="M24" s="120"/>
      <c r="N24" s="101"/>
      <c r="O24" s="92"/>
      <c r="P24" s="92"/>
      <c r="Q24" s="100"/>
      <c r="R24" s="119"/>
      <c r="S24" s="66"/>
      <c r="T24" s="66"/>
      <c r="U24" s="66"/>
      <c r="V24" s="120"/>
      <c r="W24" s="60" t="s">
        <v>76</v>
      </c>
      <c r="X24" s="61"/>
    </row>
    <row r="25" spans="1:27" ht="15.95" outlineLevel="2" thickBot="1">
      <c r="A25" s="57"/>
      <c r="B25" s="57"/>
      <c r="C25" s="57" t="s">
        <v>77</v>
      </c>
      <c r="D25" s="75" t="s">
        <v>78</v>
      </c>
      <c r="E25" s="101"/>
      <c r="F25" s="92"/>
      <c r="G25" s="93">
        <v>29.732137494637012</v>
      </c>
      <c r="H25" s="100"/>
      <c r="I25" s="119"/>
      <c r="J25" s="66"/>
      <c r="K25" s="85">
        <f>SQRT(SUMSQ(L26:L27))</f>
        <v>29.732137494637012</v>
      </c>
      <c r="L25" s="66"/>
      <c r="M25" s="120"/>
      <c r="N25" s="101"/>
      <c r="O25" s="92"/>
      <c r="P25" s="93">
        <v>29.732137494637012</v>
      </c>
      <c r="Q25" s="100"/>
      <c r="R25" s="119"/>
      <c r="S25" s="66"/>
      <c r="T25" s="85">
        <f>SQRT(SUMSQ(U26:U27))</f>
        <v>29.732137494637012</v>
      </c>
      <c r="U25" s="66"/>
      <c r="V25" s="120"/>
      <c r="W25" s="60" t="s">
        <v>79</v>
      </c>
      <c r="X25" s="61"/>
    </row>
    <row r="26" spans="1:27" ht="15.95" outlineLevel="2" thickBot="1">
      <c r="A26" s="59"/>
      <c r="B26" s="59"/>
      <c r="C26" s="59"/>
      <c r="D26" s="76" t="s">
        <v>80</v>
      </c>
      <c r="E26" s="101"/>
      <c r="F26" s="92"/>
      <c r="G26" s="92"/>
      <c r="H26" s="102">
        <v>22</v>
      </c>
      <c r="I26" s="119"/>
      <c r="J26" s="66"/>
      <c r="K26" s="66"/>
      <c r="L26" s="4">
        <v>22</v>
      </c>
      <c r="M26" s="120"/>
      <c r="N26" s="101"/>
      <c r="O26" s="92"/>
      <c r="P26" s="92"/>
      <c r="Q26" s="102">
        <v>22</v>
      </c>
      <c r="R26" s="119"/>
      <c r="S26" s="66"/>
      <c r="T26" s="66"/>
      <c r="U26" s="4">
        <f>L26</f>
        <v>22</v>
      </c>
      <c r="V26" s="120"/>
      <c r="W26" s="58"/>
      <c r="X26" s="17"/>
    </row>
    <row r="27" spans="1:27" ht="15.95" outlineLevel="2" thickBot="1">
      <c r="A27" s="59"/>
      <c r="B27" s="59"/>
      <c r="C27" s="59"/>
      <c r="D27" s="76" t="s">
        <v>81</v>
      </c>
      <c r="E27" s="101"/>
      <c r="F27" s="92"/>
      <c r="G27" s="92"/>
      <c r="H27" s="102">
        <v>20</v>
      </c>
      <c r="I27" s="119"/>
      <c r="J27" s="66"/>
      <c r="K27" s="66"/>
      <c r="L27" s="4">
        <v>20</v>
      </c>
      <c r="M27" s="120"/>
      <c r="N27" s="101"/>
      <c r="O27" s="92"/>
      <c r="P27" s="92"/>
      <c r="Q27" s="102">
        <v>20</v>
      </c>
      <c r="R27" s="119"/>
      <c r="S27" s="66"/>
      <c r="T27" s="66"/>
      <c r="U27" s="4">
        <f>L27</f>
        <v>20</v>
      </c>
      <c r="V27" s="120"/>
      <c r="W27" s="58"/>
      <c r="X27" s="17"/>
    </row>
    <row r="28" spans="1:27" ht="15.95" outlineLevel="1" thickBot="1">
      <c r="A28" s="59"/>
      <c r="B28" s="59"/>
      <c r="C28" s="59"/>
      <c r="D28" s="74" t="s">
        <v>82</v>
      </c>
      <c r="E28" s="101"/>
      <c r="F28" s="92"/>
      <c r="G28" s="92"/>
      <c r="H28" s="100"/>
      <c r="I28" s="119"/>
      <c r="J28" s="66"/>
      <c r="K28" s="66"/>
      <c r="L28" s="66"/>
      <c r="M28" s="120"/>
      <c r="N28" s="101"/>
      <c r="O28" s="92"/>
      <c r="P28" s="92"/>
      <c r="Q28" s="100"/>
      <c r="R28" s="119"/>
      <c r="S28" s="66"/>
      <c r="T28" s="66"/>
      <c r="U28" s="66"/>
      <c r="V28" s="120"/>
      <c r="W28" s="60" t="s">
        <v>83</v>
      </c>
      <c r="X28" s="61"/>
    </row>
    <row r="29" spans="1:27" ht="15.95" outlineLevel="2" thickBot="1">
      <c r="A29" s="57"/>
      <c r="B29" s="57"/>
      <c r="C29" s="57" t="s">
        <v>84</v>
      </c>
      <c r="D29" s="75" t="s">
        <v>85</v>
      </c>
      <c r="E29" s="101"/>
      <c r="F29" s="92"/>
      <c r="G29" s="91">
        <v>154.65905635248134</v>
      </c>
      <c r="H29" s="100"/>
      <c r="I29" s="119"/>
      <c r="J29" s="66"/>
      <c r="K29" s="6">
        <f>SQRT(SUMSQ(L30:L59))</f>
        <v>154.62438467460427</v>
      </c>
      <c r="L29" s="66"/>
      <c r="M29" s="120"/>
      <c r="N29" s="101"/>
      <c r="O29" s="92"/>
      <c r="P29" s="6">
        <f>SQRT(SUMSQ(Q30:Q59))</f>
        <v>173.22230806636887</v>
      </c>
      <c r="Q29" s="100"/>
      <c r="R29" s="119"/>
      <c r="S29" s="66"/>
      <c r="T29" s="6">
        <f>SQRT(SUMSQ(U30:U59))</f>
        <v>174.93721884150327</v>
      </c>
      <c r="U29" s="66"/>
      <c r="V29" s="120"/>
      <c r="W29" s="60" t="s">
        <v>86</v>
      </c>
      <c r="X29" s="61"/>
    </row>
    <row r="30" spans="1:27" ht="15.95" hidden="1" outlineLevel="3" thickBot="1">
      <c r="A30" s="57"/>
      <c r="B30" s="57"/>
      <c r="C30" s="57" t="s">
        <v>87</v>
      </c>
      <c r="D30" s="77" t="s">
        <v>88</v>
      </c>
      <c r="E30" s="101"/>
      <c r="F30" s="92"/>
      <c r="G30" s="92"/>
      <c r="H30" s="104">
        <v>50.358713248056688</v>
      </c>
      <c r="I30" s="119"/>
      <c r="J30" s="66"/>
      <c r="K30" s="66"/>
      <c r="L30" s="6">
        <f>SQRT(SUMSQ(M31:M38))</f>
        <v>50.358713248056688</v>
      </c>
      <c r="M30" s="120"/>
      <c r="N30" s="101"/>
      <c r="O30" s="92"/>
      <c r="P30" s="92"/>
      <c r="Q30" s="104">
        <v>62.2719326823891</v>
      </c>
      <c r="R30" s="119"/>
      <c r="S30" s="66"/>
      <c r="T30" s="66"/>
      <c r="U30" s="6">
        <f>SQRT(SUMSQ(V31:V38))</f>
        <v>62.128898268036266</v>
      </c>
      <c r="V30" s="120"/>
      <c r="W30" s="60" t="s">
        <v>89</v>
      </c>
      <c r="X30" s="61"/>
    </row>
    <row r="31" spans="1:27" ht="15.95" hidden="1" outlineLevel="3" thickBot="1">
      <c r="A31" s="59"/>
      <c r="B31" s="59" t="s">
        <v>90</v>
      </c>
      <c r="C31" s="59"/>
      <c r="D31" s="78" t="s">
        <v>91</v>
      </c>
      <c r="E31" s="101"/>
      <c r="F31" s="92"/>
      <c r="G31" s="92"/>
      <c r="H31" s="100"/>
      <c r="I31" s="119"/>
      <c r="J31" s="66"/>
      <c r="K31" s="66"/>
      <c r="L31" s="66"/>
      <c r="M31" s="123">
        <v>0</v>
      </c>
      <c r="N31" s="101"/>
      <c r="O31" s="92"/>
      <c r="P31" s="92"/>
      <c r="Q31" s="100"/>
      <c r="R31" s="119"/>
      <c r="S31" s="66"/>
      <c r="T31" s="66"/>
      <c r="U31" s="66"/>
      <c r="V31" s="121">
        <v>20</v>
      </c>
      <c r="W31" s="58"/>
      <c r="X31" s="17"/>
    </row>
    <row r="32" spans="1:27" ht="15.95" hidden="1" outlineLevel="3" thickBot="1">
      <c r="A32" s="59"/>
      <c r="B32" s="59" t="s">
        <v>92</v>
      </c>
      <c r="C32" s="59"/>
      <c r="D32" s="78" t="s">
        <v>93</v>
      </c>
      <c r="E32" s="101"/>
      <c r="F32" s="92"/>
      <c r="G32" s="92"/>
      <c r="H32" s="100"/>
      <c r="I32" s="119"/>
      <c r="J32" s="66"/>
      <c r="K32" s="66"/>
      <c r="L32" s="66"/>
      <c r="M32" s="122">
        <v>35</v>
      </c>
      <c r="N32" s="101"/>
      <c r="O32" s="92"/>
      <c r="P32" s="92"/>
      <c r="Q32" s="100"/>
      <c r="R32" s="119"/>
      <c r="S32" s="66"/>
      <c r="T32" s="66"/>
      <c r="U32" s="66"/>
      <c r="V32" s="122">
        <f>M32</f>
        <v>35</v>
      </c>
      <c r="W32" s="58"/>
      <c r="X32" s="17"/>
    </row>
    <row r="33" spans="1:27" ht="15.95" hidden="1" outlineLevel="3" thickBot="1">
      <c r="A33" s="59"/>
      <c r="B33" s="59" t="s">
        <v>94</v>
      </c>
      <c r="C33" s="59"/>
      <c r="D33" s="78" t="s">
        <v>95</v>
      </c>
      <c r="E33" s="101"/>
      <c r="F33" s="92"/>
      <c r="G33" s="92"/>
      <c r="H33" s="100"/>
      <c r="I33" s="119"/>
      <c r="J33" s="66"/>
      <c r="K33" s="66"/>
      <c r="L33" s="66"/>
      <c r="M33" s="123">
        <v>25</v>
      </c>
      <c r="N33" s="101"/>
      <c r="O33" s="92"/>
      <c r="P33" s="92"/>
      <c r="Q33" s="100"/>
      <c r="R33" s="119"/>
      <c r="S33" s="66"/>
      <c r="T33" s="66"/>
      <c r="U33" s="66"/>
      <c r="V33" s="123">
        <v>37</v>
      </c>
      <c r="W33" s="58"/>
      <c r="X33" s="17"/>
    </row>
    <row r="34" spans="1:27" ht="15.95" hidden="1" outlineLevel="3" thickBot="1">
      <c r="A34" s="59"/>
      <c r="B34" s="59" t="s">
        <v>96</v>
      </c>
      <c r="C34" s="59"/>
      <c r="D34" s="78" t="s">
        <v>97</v>
      </c>
      <c r="E34" s="101"/>
      <c r="F34" s="92"/>
      <c r="G34" s="92"/>
      <c r="H34" s="100"/>
      <c r="I34" s="119"/>
      <c r="J34" s="66"/>
      <c r="K34" s="66"/>
      <c r="L34" s="66"/>
      <c r="M34" s="121">
        <v>12</v>
      </c>
      <c r="N34" s="101"/>
      <c r="O34" s="92"/>
      <c r="P34" s="92"/>
      <c r="Q34" s="100"/>
      <c r="R34" s="119"/>
      <c r="S34" s="66"/>
      <c r="T34" s="66"/>
      <c r="U34" s="66"/>
      <c r="V34" s="121">
        <v>18</v>
      </c>
      <c r="X34" s="17" t="s">
        <v>16</v>
      </c>
      <c r="Y34" s="2" t="s">
        <v>98</v>
      </c>
    </row>
    <row r="35" spans="1:27" ht="15.95" hidden="1" outlineLevel="3" thickBot="1">
      <c r="A35" s="59"/>
      <c r="B35" s="59" t="s">
        <v>99</v>
      </c>
      <c r="C35" s="59"/>
      <c r="D35" s="78" t="s">
        <v>100</v>
      </c>
      <c r="E35" s="101"/>
      <c r="F35" s="92"/>
      <c r="G35" s="92"/>
      <c r="H35" s="100"/>
      <c r="I35" s="119"/>
      <c r="J35" s="66"/>
      <c r="K35" s="66"/>
      <c r="L35" s="66"/>
      <c r="M35" s="122">
        <v>16</v>
      </c>
      <c r="N35" s="101"/>
      <c r="O35" s="92"/>
      <c r="P35" s="92"/>
      <c r="Q35" s="100"/>
      <c r="R35" s="119"/>
      <c r="S35" s="66"/>
      <c r="T35" s="66"/>
      <c r="U35" s="66"/>
      <c r="V35" s="122">
        <f>M35</f>
        <v>16</v>
      </c>
      <c r="X35" s="17"/>
    </row>
    <row r="36" spans="1:27" ht="31.5" hidden="1" outlineLevel="3" thickBot="1">
      <c r="A36" s="59"/>
      <c r="B36" s="59" t="s">
        <v>101</v>
      </c>
      <c r="C36" s="59"/>
      <c r="D36" s="79" t="s">
        <v>102</v>
      </c>
      <c r="E36" s="101"/>
      <c r="F36" s="92"/>
      <c r="G36" s="92"/>
      <c r="H36" s="100"/>
      <c r="I36" s="119"/>
      <c r="J36" s="66"/>
      <c r="K36" s="66"/>
      <c r="L36" s="66"/>
      <c r="M36" s="122">
        <v>6</v>
      </c>
      <c r="N36" s="101"/>
      <c r="O36" s="92"/>
      <c r="P36" s="92"/>
      <c r="Q36" s="100"/>
      <c r="R36" s="119"/>
      <c r="S36" s="66"/>
      <c r="T36" s="66"/>
      <c r="U36" s="66"/>
      <c r="V36" s="122">
        <f>M36</f>
        <v>6</v>
      </c>
      <c r="W36" s="58"/>
      <c r="X36" s="17"/>
    </row>
    <row r="37" spans="1:27" ht="15.95" hidden="1" outlineLevel="3" thickBot="1">
      <c r="A37" s="59"/>
      <c r="B37" s="59" t="s">
        <v>103</v>
      </c>
      <c r="C37" s="59"/>
      <c r="D37" s="78" t="s">
        <v>104</v>
      </c>
      <c r="E37" s="101"/>
      <c r="F37" s="92"/>
      <c r="G37" s="92"/>
      <c r="H37" s="100"/>
      <c r="I37" s="119"/>
      <c r="J37" s="66"/>
      <c r="K37" s="66"/>
      <c r="L37" s="66"/>
      <c r="M37" s="122">
        <v>5</v>
      </c>
      <c r="N37" s="101"/>
      <c r="O37" s="92"/>
      <c r="P37" s="92"/>
      <c r="Q37" s="100"/>
      <c r="R37" s="119"/>
      <c r="S37" s="66"/>
      <c r="T37" s="66"/>
      <c r="U37" s="66"/>
      <c r="V37" s="122">
        <f>M37</f>
        <v>5</v>
      </c>
      <c r="W37" s="58"/>
      <c r="X37" s="17"/>
    </row>
    <row r="38" spans="1:27" ht="15.95" hidden="1" outlineLevel="3" thickBot="1">
      <c r="A38" s="59"/>
      <c r="B38" s="59" t="s">
        <v>105</v>
      </c>
      <c r="C38" s="59"/>
      <c r="D38" s="78" t="s">
        <v>106</v>
      </c>
      <c r="E38" s="101"/>
      <c r="F38" s="92"/>
      <c r="G38" s="92"/>
      <c r="H38" s="100"/>
      <c r="I38" s="119"/>
      <c r="J38" s="66"/>
      <c r="K38" s="66"/>
      <c r="L38" s="66"/>
      <c r="M38" s="122">
        <v>15</v>
      </c>
      <c r="N38" s="101"/>
      <c r="O38" s="92"/>
      <c r="P38" s="92"/>
      <c r="Q38" s="100"/>
      <c r="R38" s="119"/>
      <c r="S38" s="66"/>
      <c r="T38" s="66"/>
      <c r="U38" s="66"/>
      <c r="V38" s="122">
        <f>M38</f>
        <v>15</v>
      </c>
      <c r="W38" s="58"/>
      <c r="X38" s="17"/>
    </row>
    <row r="39" spans="1:27" ht="15.95" hidden="1" outlineLevel="3" thickBot="1">
      <c r="A39" s="55"/>
      <c r="B39" s="55" t="s">
        <v>107</v>
      </c>
      <c r="C39" s="55" t="s">
        <v>108</v>
      </c>
      <c r="D39" s="77" t="s">
        <v>109</v>
      </c>
      <c r="E39" s="101"/>
      <c r="F39" s="92"/>
      <c r="G39" s="92"/>
      <c r="H39" s="105">
        <v>51.45204637174308</v>
      </c>
      <c r="I39" s="119"/>
      <c r="J39" s="66"/>
      <c r="K39" s="66"/>
      <c r="L39" s="86">
        <f>SQRT(SUMSQ(M40:M45))</f>
        <v>47.232298271415928</v>
      </c>
      <c r="M39" s="120"/>
      <c r="N39" s="101"/>
      <c r="O39" s="92"/>
      <c r="P39" s="92"/>
      <c r="Q39" s="105">
        <v>51.45204637174308</v>
      </c>
      <c r="R39" s="119"/>
      <c r="S39" s="66"/>
      <c r="T39" s="66"/>
      <c r="U39" s="86">
        <f>SQRT(SUMSQ(V40:V45))</f>
        <v>47.232298271415928</v>
      </c>
      <c r="V39" s="120"/>
      <c r="W39" s="60" t="s">
        <v>110</v>
      </c>
      <c r="X39" s="61"/>
    </row>
    <row r="40" spans="1:27" ht="15.95" hidden="1" outlineLevel="3" thickBot="1">
      <c r="A40" s="59" t="s">
        <v>111</v>
      </c>
      <c r="B40" s="59" t="s">
        <v>112</v>
      </c>
      <c r="C40" s="59"/>
      <c r="D40" s="78" t="s">
        <v>113</v>
      </c>
      <c r="E40" s="101"/>
      <c r="F40" s="92"/>
      <c r="G40" s="92"/>
      <c r="H40" s="100"/>
      <c r="I40" s="119"/>
      <c r="J40" s="66"/>
      <c r="K40" s="66"/>
      <c r="L40" s="66"/>
      <c r="M40" s="122">
        <v>0</v>
      </c>
      <c r="N40" s="101"/>
      <c r="O40" s="92"/>
      <c r="P40" s="92"/>
      <c r="Q40" s="100"/>
      <c r="R40" s="119"/>
      <c r="S40" s="66"/>
      <c r="T40" s="66"/>
      <c r="U40" s="66"/>
      <c r="V40" s="122">
        <f>M40</f>
        <v>0</v>
      </c>
      <c r="W40" s="58"/>
      <c r="X40" s="17"/>
    </row>
    <row r="41" spans="1:27" ht="15.95" hidden="1" outlineLevel="3" thickBot="1">
      <c r="A41" s="59" t="s">
        <v>114</v>
      </c>
      <c r="B41" s="59"/>
      <c r="C41" s="59"/>
      <c r="D41" s="78" t="s">
        <v>115</v>
      </c>
      <c r="E41" s="101"/>
      <c r="F41" s="92"/>
      <c r="G41" s="92"/>
      <c r="H41" s="100"/>
      <c r="I41" s="119"/>
      <c r="J41" s="66"/>
      <c r="K41" s="66"/>
      <c r="L41" s="66"/>
      <c r="M41" s="122">
        <v>19</v>
      </c>
      <c r="N41" s="101"/>
      <c r="O41" s="92"/>
      <c r="P41" s="92"/>
      <c r="Q41" s="100"/>
      <c r="R41" s="119"/>
      <c r="S41" s="66"/>
      <c r="T41" s="66"/>
      <c r="U41" s="66"/>
      <c r="V41" s="122">
        <f t="shared" ref="V41:V44" si="0">M41</f>
        <v>19</v>
      </c>
      <c r="W41" s="58"/>
      <c r="X41" s="17"/>
    </row>
    <row r="42" spans="1:27" ht="15.95" hidden="1" outlineLevel="3" thickBot="1">
      <c r="A42" s="59" t="s">
        <v>116</v>
      </c>
      <c r="B42" s="59"/>
      <c r="C42" s="59"/>
      <c r="D42" s="78" t="s">
        <v>117</v>
      </c>
      <c r="E42" s="101"/>
      <c r="F42" s="92"/>
      <c r="G42" s="92"/>
      <c r="H42" s="100"/>
      <c r="I42" s="119"/>
      <c r="J42" s="66"/>
      <c r="K42" s="66"/>
      <c r="L42" s="66"/>
      <c r="M42" s="122">
        <v>8.5</v>
      </c>
      <c r="N42" s="101"/>
      <c r="O42" s="92"/>
      <c r="P42" s="92"/>
      <c r="Q42" s="100"/>
      <c r="R42" s="119"/>
      <c r="S42" s="66"/>
      <c r="T42" s="66"/>
      <c r="U42" s="66"/>
      <c r="V42" s="122">
        <f t="shared" si="0"/>
        <v>8.5</v>
      </c>
      <c r="W42" s="58"/>
      <c r="X42" s="17"/>
      <c r="Z42" s="2" t="s">
        <v>118</v>
      </c>
      <c r="AA42" s="2" t="s">
        <v>119</v>
      </c>
    </row>
    <row r="43" spans="1:27" ht="15.95" hidden="1" outlineLevel="3" thickBot="1">
      <c r="A43" s="59" t="s">
        <v>120</v>
      </c>
      <c r="B43" s="59"/>
      <c r="C43" s="59"/>
      <c r="D43" s="78" t="s">
        <v>121</v>
      </c>
      <c r="E43" s="101"/>
      <c r="F43" s="92"/>
      <c r="G43" s="92"/>
      <c r="H43" s="100"/>
      <c r="I43" s="119"/>
      <c r="J43" s="66"/>
      <c r="K43" s="66"/>
      <c r="L43" s="66"/>
      <c r="M43" s="122">
        <v>5.8</v>
      </c>
      <c r="N43" s="101"/>
      <c r="O43" s="92"/>
      <c r="P43" s="92"/>
      <c r="Q43" s="100"/>
      <c r="R43" s="119"/>
      <c r="S43" s="66"/>
      <c r="T43" s="66"/>
      <c r="U43" s="66"/>
      <c r="V43" s="122">
        <f t="shared" si="0"/>
        <v>5.8</v>
      </c>
      <c r="W43" s="58"/>
      <c r="X43" s="17"/>
      <c r="Z43" s="2" t="s">
        <v>122</v>
      </c>
    </row>
    <row r="44" spans="1:27" ht="15.95" hidden="1" outlineLevel="3" thickBot="1">
      <c r="A44" s="59" t="s">
        <v>123</v>
      </c>
      <c r="B44" s="59"/>
      <c r="C44" s="59"/>
      <c r="D44" s="78" t="s">
        <v>124</v>
      </c>
      <c r="E44" s="101"/>
      <c r="F44" s="92"/>
      <c r="G44" s="92"/>
      <c r="H44" s="100"/>
      <c r="I44" s="119"/>
      <c r="J44" s="66"/>
      <c r="K44" s="66"/>
      <c r="L44" s="66"/>
      <c r="M44" s="122">
        <v>0</v>
      </c>
      <c r="N44" s="101"/>
      <c r="O44" s="92"/>
      <c r="P44" s="92"/>
      <c r="Q44" s="100"/>
      <c r="R44" s="119"/>
      <c r="S44" s="66"/>
      <c r="T44" s="66"/>
      <c r="U44" s="66"/>
      <c r="V44" s="122">
        <f t="shared" si="0"/>
        <v>0</v>
      </c>
      <c r="W44" s="58"/>
      <c r="X44" s="17"/>
    </row>
    <row r="45" spans="1:27" ht="15.95" hidden="1" outlineLevel="3" thickBot="1">
      <c r="A45" s="59" t="s">
        <v>125</v>
      </c>
      <c r="B45" s="59"/>
      <c r="C45" s="59"/>
      <c r="D45" s="78" t="s">
        <v>126</v>
      </c>
      <c r="E45" s="101"/>
      <c r="F45" s="92"/>
      <c r="G45" s="92"/>
      <c r="H45" s="100"/>
      <c r="I45" s="119"/>
      <c r="J45" s="66"/>
      <c r="K45" s="66"/>
      <c r="L45" s="66"/>
      <c r="M45" s="122">
        <v>42</v>
      </c>
      <c r="N45" s="101"/>
      <c r="O45" s="92"/>
      <c r="P45" s="92"/>
      <c r="Q45" s="100"/>
      <c r="R45" s="119"/>
      <c r="S45" s="66"/>
      <c r="T45" s="66"/>
      <c r="U45" s="66"/>
      <c r="V45" s="122">
        <f>M45</f>
        <v>42</v>
      </c>
      <c r="W45" s="58"/>
      <c r="X45" s="17"/>
    </row>
    <row r="46" spans="1:27" ht="15.95" hidden="1" outlineLevel="3" thickBot="1">
      <c r="A46" s="55"/>
      <c r="B46" s="55" t="s">
        <v>127</v>
      </c>
      <c r="C46" s="55" t="s">
        <v>128</v>
      </c>
      <c r="D46" s="77" t="s">
        <v>129</v>
      </c>
      <c r="E46" s="101"/>
      <c r="F46" s="92"/>
      <c r="G46" s="92"/>
      <c r="H46" s="105">
        <v>44.069932334869769</v>
      </c>
      <c r="I46" s="119"/>
      <c r="J46" s="66"/>
      <c r="K46" s="66"/>
      <c r="L46" s="86">
        <f>SQRT(SUMSQ(M47:M54))</f>
        <v>46.070647227925939</v>
      </c>
      <c r="M46" s="120"/>
      <c r="N46" s="101"/>
      <c r="O46" s="92"/>
      <c r="P46" s="92"/>
      <c r="Q46" s="105">
        <v>44.069932334869769</v>
      </c>
      <c r="R46" s="119"/>
      <c r="S46" s="66"/>
      <c r="T46" s="66"/>
      <c r="U46" s="68">
        <f>SQRT(SUMSQ(V47:V54))</f>
        <v>46.070647227925939</v>
      </c>
      <c r="V46" s="120"/>
      <c r="W46" s="60" t="s">
        <v>130</v>
      </c>
      <c r="X46" s="61"/>
    </row>
    <row r="47" spans="1:27" ht="15.95" hidden="1" outlineLevel="3" thickBot="1">
      <c r="A47" s="59"/>
      <c r="B47" s="59"/>
      <c r="C47" s="59"/>
      <c r="D47" s="78" t="s">
        <v>131</v>
      </c>
      <c r="E47" s="101"/>
      <c r="F47" s="92"/>
      <c r="G47" s="92"/>
      <c r="H47" s="100"/>
      <c r="I47" s="119"/>
      <c r="J47" s="66"/>
      <c r="K47" s="66"/>
      <c r="L47" s="66"/>
      <c r="M47" s="122">
        <v>23.1</v>
      </c>
      <c r="N47" s="101"/>
      <c r="O47" s="92"/>
      <c r="P47" s="92"/>
      <c r="Q47" s="100"/>
      <c r="R47" s="119"/>
      <c r="S47" s="66"/>
      <c r="T47" s="66"/>
      <c r="U47" s="66"/>
      <c r="V47" s="122">
        <f>M47</f>
        <v>23.1</v>
      </c>
      <c r="W47" s="58"/>
      <c r="X47" s="17"/>
      <c r="Y47" s="2" t="s">
        <v>132</v>
      </c>
      <c r="Z47" s="2" t="s">
        <v>63</v>
      </c>
      <c r="AA47" s="2" t="s">
        <v>133</v>
      </c>
    </row>
    <row r="48" spans="1:27" ht="15.95" hidden="1" outlineLevel="3" thickBot="1">
      <c r="A48" s="59"/>
      <c r="B48" s="59"/>
      <c r="C48" s="59"/>
      <c r="D48" s="78" t="s">
        <v>134</v>
      </c>
      <c r="E48" s="101"/>
      <c r="F48" s="92"/>
      <c r="G48" s="92"/>
      <c r="H48" s="100"/>
      <c r="I48" s="119"/>
      <c r="J48" s="66"/>
      <c r="K48" s="66"/>
      <c r="L48" s="66"/>
      <c r="M48" s="122">
        <v>0</v>
      </c>
      <c r="N48" s="101"/>
      <c r="O48" s="92"/>
      <c r="P48" s="92"/>
      <c r="Q48" s="100"/>
      <c r="R48" s="119"/>
      <c r="S48" s="66"/>
      <c r="T48" s="66"/>
      <c r="U48" s="66"/>
      <c r="V48" s="122">
        <f t="shared" ref="V48:V51" si="1">M48</f>
        <v>0</v>
      </c>
      <c r="W48" s="58"/>
      <c r="X48" s="17"/>
      <c r="Y48" s="2" t="s">
        <v>135</v>
      </c>
      <c r="Z48" s="2" t="s">
        <v>63</v>
      </c>
      <c r="AA48" s="2" t="s">
        <v>136</v>
      </c>
    </row>
    <row r="49" spans="1:27" ht="15.95" hidden="1" outlineLevel="3" thickBot="1">
      <c r="A49" s="59"/>
      <c r="B49" s="59"/>
      <c r="C49" s="59"/>
      <c r="D49" s="78" t="s">
        <v>137</v>
      </c>
      <c r="E49" s="101"/>
      <c r="F49" s="92"/>
      <c r="G49" s="92"/>
      <c r="H49" s="100"/>
      <c r="I49" s="119"/>
      <c r="J49" s="66"/>
      <c r="K49" s="66"/>
      <c r="L49" s="66"/>
      <c r="M49" s="122">
        <v>0</v>
      </c>
      <c r="N49" s="101"/>
      <c r="O49" s="92"/>
      <c r="P49" s="92"/>
      <c r="Q49" s="100"/>
      <c r="R49" s="119"/>
      <c r="S49" s="66"/>
      <c r="T49" s="66"/>
      <c r="U49" s="66"/>
      <c r="V49" s="122">
        <f t="shared" si="1"/>
        <v>0</v>
      </c>
      <c r="W49" s="58"/>
      <c r="X49" s="17"/>
      <c r="Y49" s="2" t="s">
        <v>138</v>
      </c>
    </row>
    <row r="50" spans="1:27" ht="15.95" hidden="1" outlineLevel="3" thickBot="1">
      <c r="A50" s="59"/>
      <c r="B50" s="59"/>
      <c r="C50" s="59"/>
      <c r="D50" s="78" t="s">
        <v>139</v>
      </c>
      <c r="E50" s="101"/>
      <c r="F50" s="92"/>
      <c r="G50" s="92"/>
      <c r="H50" s="100"/>
      <c r="I50" s="119"/>
      <c r="J50" s="66"/>
      <c r="K50" s="66"/>
      <c r="L50" s="66"/>
      <c r="M50" s="122">
        <v>3.93</v>
      </c>
      <c r="N50" s="101"/>
      <c r="O50" s="92"/>
      <c r="P50" s="92"/>
      <c r="Q50" s="100"/>
      <c r="R50" s="119"/>
      <c r="S50" s="66"/>
      <c r="T50" s="66"/>
      <c r="U50" s="66"/>
      <c r="V50" s="122">
        <f t="shared" si="1"/>
        <v>3.93</v>
      </c>
      <c r="W50" s="58"/>
      <c r="X50" s="17"/>
      <c r="Y50" s="2" t="s">
        <v>140</v>
      </c>
    </row>
    <row r="51" spans="1:27" ht="15.95" hidden="1" outlineLevel="3" thickBot="1">
      <c r="A51" s="59"/>
      <c r="B51" s="59"/>
      <c r="C51" s="59"/>
      <c r="D51" s="78" t="s">
        <v>141</v>
      </c>
      <c r="E51" s="101"/>
      <c r="F51" s="92"/>
      <c r="G51" s="92"/>
      <c r="H51" s="100"/>
      <c r="I51" s="119"/>
      <c r="J51" s="66"/>
      <c r="K51" s="66"/>
      <c r="L51" s="66"/>
      <c r="M51" s="122">
        <v>22.6</v>
      </c>
      <c r="N51" s="101"/>
      <c r="O51" s="92"/>
      <c r="P51" s="92"/>
      <c r="Q51" s="100"/>
      <c r="R51" s="119"/>
      <c r="S51" s="66"/>
      <c r="T51" s="66"/>
      <c r="U51" s="66"/>
      <c r="V51" s="122">
        <f t="shared" si="1"/>
        <v>22.6</v>
      </c>
      <c r="W51" s="58"/>
      <c r="X51" s="17"/>
      <c r="Y51" s="2" t="s">
        <v>142</v>
      </c>
    </row>
    <row r="52" spans="1:27" ht="15.95" hidden="1" outlineLevel="3" thickBot="1">
      <c r="A52" s="59"/>
      <c r="B52" s="59"/>
      <c r="C52" s="59"/>
      <c r="D52" s="78" t="s">
        <v>143</v>
      </c>
      <c r="E52" s="101"/>
      <c r="F52" s="92"/>
      <c r="G52" s="92"/>
      <c r="H52" s="100"/>
      <c r="I52" s="119"/>
      <c r="J52" s="66"/>
      <c r="K52" s="66"/>
      <c r="L52" s="66"/>
      <c r="M52" s="122">
        <v>16.693999999999999</v>
      </c>
      <c r="N52" s="101"/>
      <c r="O52" s="92"/>
      <c r="P52" s="92"/>
      <c r="Q52" s="100"/>
      <c r="R52" s="119"/>
      <c r="S52" s="66"/>
      <c r="T52" s="66"/>
      <c r="U52" s="66"/>
      <c r="V52" s="122">
        <f>M52</f>
        <v>16.693999999999999</v>
      </c>
      <c r="W52" s="58"/>
      <c r="X52" s="17"/>
      <c r="Y52" s="2" t="s">
        <v>138</v>
      </c>
    </row>
    <row r="53" spans="1:27" ht="15.95" hidden="1" outlineLevel="3" thickBot="1">
      <c r="A53" s="59"/>
      <c r="B53" s="59"/>
      <c r="C53" s="59"/>
      <c r="D53" s="78" t="s">
        <v>144</v>
      </c>
      <c r="E53" s="101"/>
      <c r="F53" s="92"/>
      <c r="G53" s="92"/>
      <c r="H53" s="100"/>
      <c r="I53" s="119"/>
      <c r="J53" s="66"/>
      <c r="K53" s="66"/>
      <c r="L53" s="66"/>
      <c r="M53" s="122">
        <v>0</v>
      </c>
      <c r="N53" s="101"/>
      <c r="O53" s="92"/>
      <c r="P53" s="92"/>
      <c r="Q53" s="100"/>
      <c r="R53" s="119"/>
      <c r="S53" s="66"/>
      <c r="T53" s="66"/>
      <c r="U53" s="66"/>
      <c r="V53" s="122">
        <f>M53</f>
        <v>0</v>
      </c>
      <c r="W53" s="58"/>
      <c r="X53" s="17"/>
      <c r="Y53" s="2" t="s">
        <v>138</v>
      </c>
    </row>
    <row r="54" spans="1:27" ht="15.95" hidden="1" outlineLevel="3" thickBot="1">
      <c r="A54" s="59"/>
      <c r="B54" s="59"/>
      <c r="C54" s="59"/>
      <c r="D54" s="78" t="s">
        <v>145</v>
      </c>
      <c r="E54" s="101"/>
      <c r="F54" s="92"/>
      <c r="G54" s="92"/>
      <c r="H54" s="100"/>
      <c r="I54" s="119"/>
      <c r="J54" s="66"/>
      <c r="K54" s="66"/>
      <c r="L54" s="66"/>
      <c r="M54" s="122">
        <v>28</v>
      </c>
      <c r="N54" s="101"/>
      <c r="O54" s="92"/>
      <c r="P54" s="92"/>
      <c r="Q54" s="100"/>
      <c r="R54" s="119"/>
      <c r="S54" s="66"/>
      <c r="T54" s="66"/>
      <c r="U54" s="66"/>
      <c r="V54" s="122">
        <f t="shared" ref="V54" si="2">M54</f>
        <v>28</v>
      </c>
      <c r="W54" s="58"/>
      <c r="X54" s="17"/>
      <c r="Y54" s="2" t="s">
        <v>146</v>
      </c>
    </row>
    <row r="55" spans="1:27" ht="15.95" hidden="1" outlineLevel="3" thickBot="1">
      <c r="A55" s="55"/>
      <c r="B55" s="55" t="s">
        <v>147</v>
      </c>
      <c r="C55" s="55" t="s">
        <v>148</v>
      </c>
      <c r="D55" s="77" t="s">
        <v>149</v>
      </c>
      <c r="E55" s="101"/>
      <c r="F55" s="92"/>
      <c r="G55" s="92"/>
      <c r="H55" s="105">
        <v>33.600595232822883</v>
      </c>
      <c r="I55" s="119"/>
      <c r="J55" s="66"/>
      <c r="K55" s="66"/>
      <c r="L55" s="86">
        <f>SQRT(SUMSQ(M56:M58))</f>
        <v>33.600595232822883</v>
      </c>
      <c r="M55" s="120"/>
      <c r="N55" s="101"/>
      <c r="O55" s="92"/>
      <c r="P55" s="92"/>
      <c r="Q55" s="105">
        <v>33.600595232822883</v>
      </c>
      <c r="R55" s="119"/>
      <c r="S55" s="66"/>
      <c r="T55" s="66"/>
      <c r="U55" s="68">
        <f>SQRT(SUMSQ(V56:V58))</f>
        <v>33.600595232822883</v>
      </c>
      <c r="V55" s="120"/>
      <c r="W55" s="60" t="s">
        <v>150</v>
      </c>
      <c r="X55" s="61"/>
    </row>
    <row r="56" spans="1:27" ht="15.95" hidden="1" outlineLevel="3" thickBot="1">
      <c r="A56" s="59"/>
      <c r="B56" s="59"/>
      <c r="C56" s="59"/>
      <c r="D56" s="78" t="s">
        <v>151</v>
      </c>
      <c r="E56" s="101"/>
      <c r="F56" s="92"/>
      <c r="G56" s="92"/>
      <c r="H56" s="100"/>
      <c r="I56" s="119"/>
      <c r="J56" s="66"/>
      <c r="K56" s="66"/>
      <c r="L56" s="66"/>
      <c r="M56" s="122">
        <v>0</v>
      </c>
      <c r="N56" s="101"/>
      <c r="O56" s="92"/>
      <c r="P56" s="92"/>
      <c r="Q56" s="100"/>
      <c r="R56" s="119"/>
      <c r="S56" s="66"/>
      <c r="T56" s="66"/>
      <c r="U56" s="66"/>
      <c r="V56" s="122">
        <f>M56</f>
        <v>0</v>
      </c>
      <c r="W56" s="58"/>
      <c r="X56" s="62" t="s">
        <v>16</v>
      </c>
    </row>
    <row r="57" spans="1:27" ht="15.95" hidden="1" outlineLevel="3" thickBot="1">
      <c r="A57" s="59"/>
      <c r="B57" s="59"/>
      <c r="C57" s="59"/>
      <c r="D57" s="78" t="s">
        <v>152</v>
      </c>
      <c r="E57" s="101"/>
      <c r="F57" s="92"/>
      <c r="G57" s="92"/>
      <c r="H57" s="100"/>
      <c r="I57" s="119"/>
      <c r="J57" s="66"/>
      <c r="K57" s="66"/>
      <c r="L57" s="66"/>
      <c r="M57" s="122">
        <v>27</v>
      </c>
      <c r="N57" s="101"/>
      <c r="O57" s="92"/>
      <c r="P57" s="92"/>
      <c r="Q57" s="100"/>
      <c r="R57" s="119"/>
      <c r="S57" s="66"/>
      <c r="T57" s="66"/>
      <c r="U57" s="66"/>
      <c r="V57" s="122">
        <f t="shared" ref="V57:V58" si="3">M57</f>
        <v>27</v>
      </c>
      <c r="W57" s="2"/>
      <c r="X57" s="17" t="s">
        <v>16</v>
      </c>
    </row>
    <row r="58" spans="1:27" ht="15.95" hidden="1" outlineLevel="3" thickBot="1">
      <c r="A58" s="59"/>
      <c r="B58" s="59"/>
      <c r="C58" s="59"/>
      <c r="D58" s="78" t="s">
        <v>153</v>
      </c>
      <c r="E58" s="101"/>
      <c r="F58" s="92"/>
      <c r="G58" s="92"/>
      <c r="H58" s="100"/>
      <c r="I58" s="119"/>
      <c r="J58" s="66"/>
      <c r="K58" s="66"/>
      <c r="L58" s="66"/>
      <c r="M58" s="122">
        <v>20</v>
      </c>
      <c r="N58" s="101"/>
      <c r="O58" s="92"/>
      <c r="P58" s="92"/>
      <c r="Q58" s="100"/>
      <c r="R58" s="119"/>
      <c r="S58" s="66"/>
      <c r="T58" s="66"/>
      <c r="U58" s="66"/>
      <c r="V58" s="122">
        <f t="shared" si="3"/>
        <v>20</v>
      </c>
      <c r="W58" s="58"/>
      <c r="X58" s="17"/>
    </row>
    <row r="59" spans="1:27" ht="31.5" hidden="1" outlineLevel="3" thickBot="1">
      <c r="A59" s="43"/>
      <c r="B59" s="43" t="s">
        <v>154</v>
      </c>
      <c r="C59" s="63" t="s">
        <v>155</v>
      </c>
      <c r="D59" s="77" t="s">
        <v>156</v>
      </c>
      <c r="E59" s="101"/>
      <c r="F59" s="92"/>
      <c r="G59" s="92"/>
      <c r="H59" s="106">
        <v>125.15970477753612</v>
      </c>
      <c r="I59" s="119"/>
      <c r="J59" s="66"/>
      <c r="K59" s="66"/>
      <c r="L59" s="87">
        <f>SQRT(SUMSQ(M60:M68))</f>
        <v>126.05675626478732</v>
      </c>
      <c r="M59" s="120"/>
      <c r="N59" s="101"/>
      <c r="O59" s="92"/>
      <c r="P59" s="92"/>
      <c r="Q59" s="106">
        <v>142.86252972700714</v>
      </c>
      <c r="R59" s="119"/>
      <c r="S59" s="66"/>
      <c r="T59" s="66"/>
      <c r="U59" s="87">
        <f>SQRT(SUMSQ(V60:V68))</f>
        <v>145.81027398643761</v>
      </c>
      <c r="V59" s="123"/>
      <c r="W59" s="60" t="s">
        <v>157</v>
      </c>
      <c r="X59" s="61" t="s">
        <v>16</v>
      </c>
    </row>
    <row r="60" spans="1:27" ht="15.95" hidden="1" outlineLevel="3" thickBot="1">
      <c r="A60" s="59" t="s">
        <v>158</v>
      </c>
      <c r="B60" s="59" t="s">
        <v>159</v>
      </c>
      <c r="C60" s="59"/>
      <c r="D60" s="78" t="s">
        <v>160</v>
      </c>
      <c r="E60" s="101"/>
      <c r="F60" s="92"/>
      <c r="G60" s="92"/>
      <c r="H60" s="100"/>
      <c r="I60" s="119"/>
      <c r="J60" s="66"/>
      <c r="K60" s="66"/>
      <c r="L60" s="66"/>
      <c r="M60" s="122">
        <v>70.709999999999994</v>
      </c>
      <c r="N60" s="101"/>
      <c r="O60" s="92"/>
      <c r="P60" s="92"/>
      <c r="Q60" s="100"/>
      <c r="R60" s="119"/>
      <c r="S60" s="66"/>
      <c r="T60" s="66"/>
      <c r="U60" s="66"/>
      <c r="V60" s="124">
        <f>M60</f>
        <v>70.709999999999994</v>
      </c>
      <c r="W60" s="58"/>
      <c r="X60" s="17" t="s">
        <v>16</v>
      </c>
      <c r="Y60" s="2" t="s">
        <v>161</v>
      </c>
      <c r="AA60" s="2" t="s">
        <v>162</v>
      </c>
    </row>
    <row r="61" spans="1:27" ht="15.95" hidden="1" outlineLevel="3" thickBot="1">
      <c r="A61" s="59" t="s">
        <v>163</v>
      </c>
      <c r="B61" s="59" t="s">
        <v>164</v>
      </c>
      <c r="C61" s="59"/>
      <c r="D61" s="78" t="s">
        <v>165</v>
      </c>
      <c r="E61" s="101"/>
      <c r="F61" s="92"/>
      <c r="G61" s="92"/>
      <c r="H61" s="100"/>
      <c r="I61" s="119"/>
      <c r="J61" s="66"/>
      <c r="K61" s="66"/>
      <c r="L61" s="66"/>
      <c r="M61" s="121">
        <v>53.11</v>
      </c>
      <c r="N61" s="101"/>
      <c r="O61" s="92"/>
      <c r="P61" s="92"/>
      <c r="Q61" s="100"/>
      <c r="R61" s="119"/>
      <c r="S61" s="66"/>
      <c r="T61" s="66"/>
      <c r="U61" s="66"/>
      <c r="V61" s="125">
        <v>88</v>
      </c>
      <c r="W61" s="58"/>
      <c r="X61" s="17" t="s">
        <v>16</v>
      </c>
      <c r="Y61" s="2" t="s">
        <v>166</v>
      </c>
    </row>
    <row r="62" spans="1:27" ht="15.95" hidden="1" outlineLevel="3" thickBot="1">
      <c r="A62" s="59" t="s">
        <v>167</v>
      </c>
      <c r="B62" s="59"/>
      <c r="C62" s="59"/>
      <c r="D62" s="78" t="s">
        <v>168</v>
      </c>
      <c r="E62" s="101"/>
      <c r="F62" s="92"/>
      <c r="G62" s="92"/>
      <c r="H62" s="100"/>
      <c r="I62" s="119"/>
      <c r="J62" s="66"/>
      <c r="K62" s="66"/>
      <c r="L62" s="66"/>
      <c r="M62" s="122">
        <v>11</v>
      </c>
      <c r="N62" s="101"/>
      <c r="O62" s="92"/>
      <c r="P62" s="92"/>
      <c r="Q62" s="100"/>
      <c r="R62" s="119"/>
      <c r="S62" s="66"/>
      <c r="T62" s="66"/>
      <c r="U62" s="66"/>
      <c r="V62" s="124">
        <f>M62</f>
        <v>11</v>
      </c>
      <c r="W62" s="58"/>
      <c r="X62" s="17" t="s">
        <v>16</v>
      </c>
      <c r="Y62" s="29" t="s">
        <v>169</v>
      </c>
    </row>
    <row r="63" spans="1:27" ht="15.95" hidden="1" outlineLevel="3" thickBot="1">
      <c r="A63" s="59"/>
      <c r="B63" s="59" t="s">
        <v>170</v>
      </c>
      <c r="C63" s="59"/>
      <c r="D63" s="78" t="s">
        <v>171</v>
      </c>
      <c r="E63" s="101"/>
      <c r="F63" s="92"/>
      <c r="G63" s="92"/>
      <c r="H63" s="100"/>
      <c r="I63" s="119"/>
      <c r="J63" s="66"/>
      <c r="K63" s="66"/>
      <c r="L63" s="66"/>
      <c r="M63" s="123">
        <v>36.68</v>
      </c>
      <c r="N63" s="101"/>
      <c r="O63" s="92"/>
      <c r="P63" s="92"/>
      <c r="Q63" s="100"/>
      <c r="R63" s="119"/>
      <c r="S63" s="66"/>
      <c r="T63" s="66"/>
      <c r="U63" s="66"/>
      <c r="V63" s="125">
        <v>46.14</v>
      </c>
      <c r="W63" s="58"/>
      <c r="X63" s="17" t="s">
        <v>16</v>
      </c>
      <c r="Y63" s="29" t="s">
        <v>172</v>
      </c>
    </row>
    <row r="64" spans="1:27" ht="15.95" hidden="1" outlineLevel="3" thickBot="1">
      <c r="A64" s="59"/>
      <c r="B64" s="59"/>
      <c r="C64" s="59"/>
      <c r="D64" s="78" t="s">
        <v>173</v>
      </c>
      <c r="E64" s="101"/>
      <c r="F64" s="92"/>
      <c r="G64" s="92"/>
      <c r="H64" s="100"/>
      <c r="I64" s="119"/>
      <c r="J64" s="66"/>
      <c r="K64" s="66"/>
      <c r="L64" s="66"/>
      <c r="M64" s="123">
        <v>14.39</v>
      </c>
      <c r="N64" s="101"/>
      <c r="O64" s="92"/>
      <c r="P64" s="92"/>
      <c r="Q64" s="100"/>
      <c r="R64" s="119"/>
      <c r="S64" s="66"/>
      <c r="T64" s="66"/>
      <c r="U64" s="66"/>
      <c r="V64" s="125">
        <v>5.53</v>
      </c>
      <c r="W64" s="58"/>
      <c r="X64" s="17" t="s">
        <v>16</v>
      </c>
      <c r="Y64" s="29" t="s">
        <v>174</v>
      </c>
    </row>
    <row r="65" spans="1:26" ht="15.95" hidden="1" outlineLevel="3" thickBot="1">
      <c r="A65" s="59" t="s">
        <v>175</v>
      </c>
      <c r="B65" s="59" t="s">
        <v>176</v>
      </c>
      <c r="C65" s="59"/>
      <c r="D65" s="78" t="s">
        <v>177</v>
      </c>
      <c r="E65" s="101"/>
      <c r="F65" s="92"/>
      <c r="G65" s="92"/>
      <c r="H65" s="100"/>
      <c r="I65" s="119"/>
      <c r="J65" s="66"/>
      <c r="K65" s="66"/>
      <c r="L65" s="66"/>
      <c r="M65" s="123">
        <v>27.9</v>
      </c>
      <c r="N65" s="101"/>
      <c r="O65" s="92"/>
      <c r="P65" s="92"/>
      <c r="Q65" s="100"/>
      <c r="R65" s="119"/>
      <c r="S65" s="66"/>
      <c r="T65" s="66"/>
      <c r="U65" s="66"/>
      <c r="V65" s="125">
        <v>26.82</v>
      </c>
      <c r="W65" s="58"/>
      <c r="X65" s="17" t="s">
        <v>16</v>
      </c>
      <c r="Y65" s="29" t="s">
        <v>178</v>
      </c>
    </row>
    <row r="66" spans="1:26" ht="15.95" hidden="1" outlineLevel="3" thickBot="1">
      <c r="A66" s="59" t="s">
        <v>179</v>
      </c>
      <c r="B66" s="59"/>
      <c r="C66" s="59"/>
      <c r="D66" s="78" t="s">
        <v>180</v>
      </c>
      <c r="E66" s="101"/>
      <c r="F66" s="92"/>
      <c r="G66" s="92"/>
      <c r="H66" s="100"/>
      <c r="I66" s="119"/>
      <c r="J66" s="66"/>
      <c r="K66" s="66"/>
      <c r="L66" s="66"/>
      <c r="M66" s="123">
        <v>39.270000000000003</v>
      </c>
      <c r="N66" s="101"/>
      <c r="O66" s="92"/>
      <c r="P66" s="92"/>
      <c r="Q66" s="100"/>
      <c r="R66" s="119"/>
      <c r="S66" s="66"/>
      <c r="T66" s="66"/>
      <c r="U66" s="66"/>
      <c r="V66" s="125">
        <v>39.619999999999997</v>
      </c>
      <c r="W66" s="58"/>
      <c r="X66" s="17" t="s">
        <v>16</v>
      </c>
      <c r="Y66" s="29" t="s">
        <v>181</v>
      </c>
    </row>
    <row r="67" spans="1:26" ht="15.95" hidden="1" outlineLevel="3" thickBot="1">
      <c r="A67" s="59" t="s">
        <v>182</v>
      </c>
      <c r="B67" s="59"/>
      <c r="C67" s="59"/>
      <c r="D67" s="78" t="s">
        <v>183</v>
      </c>
      <c r="E67" s="101"/>
      <c r="F67" s="92"/>
      <c r="G67" s="92"/>
      <c r="H67" s="100"/>
      <c r="I67" s="119"/>
      <c r="J67" s="66"/>
      <c r="K67" s="66"/>
      <c r="L67" s="66"/>
      <c r="M67" s="123">
        <v>42.49</v>
      </c>
      <c r="N67" s="101"/>
      <c r="O67" s="92"/>
      <c r="P67" s="92"/>
      <c r="Q67" s="100"/>
      <c r="R67" s="119"/>
      <c r="S67" s="66"/>
      <c r="T67" s="66"/>
      <c r="U67" s="66"/>
      <c r="V67" s="125">
        <v>40.950000000000003</v>
      </c>
      <c r="W67" s="58"/>
      <c r="X67" s="17" t="s">
        <v>16</v>
      </c>
      <c r="Y67" s="29" t="s">
        <v>184</v>
      </c>
      <c r="Z67" s="2" t="s">
        <v>63</v>
      </c>
    </row>
    <row r="68" spans="1:26" ht="15.95" hidden="1" outlineLevel="3" thickBot="1">
      <c r="A68" s="59"/>
      <c r="B68" s="59"/>
      <c r="C68" s="59"/>
      <c r="D68" s="78" t="s">
        <v>185</v>
      </c>
      <c r="E68" s="101"/>
      <c r="F68" s="92"/>
      <c r="G68" s="92"/>
      <c r="H68" s="100"/>
      <c r="I68" s="119"/>
      <c r="J68" s="66"/>
      <c r="K68" s="66"/>
      <c r="L68" s="66"/>
      <c r="M68" s="122">
        <v>47.647582310123568</v>
      </c>
      <c r="N68" s="101"/>
      <c r="O68" s="92"/>
      <c r="P68" s="92"/>
      <c r="Q68" s="100"/>
      <c r="R68" s="119"/>
      <c r="S68" s="66"/>
      <c r="T68" s="66"/>
      <c r="U68" s="66"/>
      <c r="V68" s="124">
        <f>M68</f>
        <v>47.647582310123568</v>
      </c>
      <c r="W68" s="58"/>
      <c r="X68" s="17" t="s">
        <v>16</v>
      </c>
      <c r="Y68" s="29" t="s">
        <v>186</v>
      </c>
    </row>
    <row r="69" spans="1:26" ht="15.95" outlineLevel="2" collapsed="1" thickBot="1">
      <c r="A69" s="42"/>
      <c r="B69" s="42" t="s">
        <v>187</v>
      </c>
      <c r="C69" s="42" t="s">
        <v>187</v>
      </c>
      <c r="D69" s="75" t="s">
        <v>188</v>
      </c>
      <c r="E69" s="101"/>
      <c r="F69" s="92"/>
      <c r="G69" s="94">
        <v>39.697100649795573</v>
      </c>
      <c r="H69" s="107"/>
      <c r="I69" s="119"/>
      <c r="J69" s="66"/>
      <c r="K69" s="68">
        <f>SQRT(SUMSQ(L70:L80))</f>
        <v>39.697100649795573</v>
      </c>
      <c r="L69" s="88"/>
      <c r="M69" s="120"/>
      <c r="N69" s="101"/>
      <c r="O69" s="92"/>
      <c r="P69" s="94">
        <v>39.697100649795573</v>
      </c>
      <c r="Q69" s="107"/>
      <c r="R69" s="119"/>
      <c r="S69" s="66"/>
      <c r="T69" s="68">
        <f>SQRT(SUMSQ(U70:U80))</f>
        <v>39.697100649795573</v>
      </c>
      <c r="U69" s="89"/>
      <c r="V69" s="120"/>
      <c r="W69" s="60" t="s">
        <v>189</v>
      </c>
      <c r="X69" s="61"/>
    </row>
    <row r="70" spans="1:26" ht="15.95" hidden="1" outlineLevel="3" thickBot="1">
      <c r="A70" s="59"/>
      <c r="B70" s="59"/>
      <c r="C70" s="59"/>
      <c r="D70" s="76" t="s">
        <v>190</v>
      </c>
      <c r="E70" s="101"/>
      <c r="F70" s="92"/>
      <c r="G70" s="95"/>
      <c r="H70" s="108">
        <v>7</v>
      </c>
      <c r="I70" s="119"/>
      <c r="J70" s="66"/>
      <c r="K70" s="88"/>
      <c r="L70" s="68">
        <v>7</v>
      </c>
      <c r="M70" s="120"/>
      <c r="N70" s="101"/>
      <c r="O70" s="92"/>
      <c r="P70" s="95"/>
      <c r="Q70" s="108">
        <v>7</v>
      </c>
      <c r="R70" s="119"/>
      <c r="S70" s="66"/>
      <c r="T70" s="89"/>
      <c r="U70" s="68">
        <f>L70</f>
        <v>7</v>
      </c>
      <c r="V70" s="120"/>
      <c r="W70" s="58"/>
      <c r="X70" s="17"/>
    </row>
    <row r="71" spans="1:26" ht="15.95" hidden="1" outlineLevel="3" thickBot="1">
      <c r="A71" s="59"/>
      <c r="B71" s="59"/>
      <c r="C71" s="59"/>
      <c r="D71" s="76" t="s">
        <v>191</v>
      </c>
      <c r="E71" s="101"/>
      <c r="F71" s="92"/>
      <c r="G71" s="95"/>
      <c r="H71" s="108">
        <v>14.27</v>
      </c>
      <c r="I71" s="119"/>
      <c r="J71" s="66"/>
      <c r="K71" s="88"/>
      <c r="L71" s="68">
        <v>14.27</v>
      </c>
      <c r="M71" s="120"/>
      <c r="N71" s="101"/>
      <c r="O71" s="92"/>
      <c r="P71" s="95"/>
      <c r="Q71" s="108">
        <v>14.27</v>
      </c>
      <c r="R71" s="119"/>
      <c r="S71" s="66"/>
      <c r="T71" s="89"/>
      <c r="U71" s="68">
        <f t="shared" ref="U71:U80" si="4">L71</f>
        <v>14.27</v>
      </c>
      <c r="V71" s="120"/>
      <c r="W71" s="58"/>
      <c r="X71" s="17"/>
    </row>
    <row r="72" spans="1:26" ht="15.95" hidden="1" outlineLevel="3" thickBot="1">
      <c r="A72" s="59"/>
      <c r="B72" s="59"/>
      <c r="C72" s="59"/>
      <c r="D72" s="76" t="s">
        <v>192</v>
      </c>
      <c r="E72" s="101"/>
      <c r="F72" s="92"/>
      <c r="G72" s="95"/>
      <c r="H72" s="108">
        <v>10</v>
      </c>
      <c r="I72" s="119"/>
      <c r="J72" s="66"/>
      <c r="K72" s="88"/>
      <c r="L72" s="68">
        <v>10</v>
      </c>
      <c r="M72" s="120"/>
      <c r="N72" s="101"/>
      <c r="O72" s="92"/>
      <c r="P72" s="95"/>
      <c r="Q72" s="108">
        <v>10</v>
      </c>
      <c r="R72" s="119"/>
      <c r="S72" s="66"/>
      <c r="T72" s="89"/>
      <c r="U72" s="68">
        <f t="shared" si="4"/>
        <v>10</v>
      </c>
      <c r="V72" s="120"/>
      <c r="W72" s="58"/>
      <c r="X72" s="17"/>
    </row>
    <row r="73" spans="1:26" ht="15.95" hidden="1" outlineLevel="3" thickBot="1">
      <c r="A73" s="59"/>
      <c r="B73" s="59"/>
      <c r="C73" s="59"/>
      <c r="D73" s="76" t="s">
        <v>193</v>
      </c>
      <c r="E73" s="101"/>
      <c r="F73" s="92"/>
      <c r="G73" s="95"/>
      <c r="H73" s="108">
        <v>8</v>
      </c>
      <c r="I73" s="119"/>
      <c r="J73" s="66"/>
      <c r="K73" s="88"/>
      <c r="L73" s="68">
        <v>8</v>
      </c>
      <c r="M73" s="120"/>
      <c r="N73" s="101"/>
      <c r="O73" s="92"/>
      <c r="P73" s="95"/>
      <c r="Q73" s="108">
        <v>8</v>
      </c>
      <c r="R73" s="119"/>
      <c r="S73" s="66"/>
      <c r="T73" s="89"/>
      <c r="U73" s="68">
        <f t="shared" si="4"/>
        <v>8</v>
      </c>
      <c r="V73" s="120"/>
      <c r="W73" s="58"/>
      <c r="X73" s="17"/>
    </row>
    <row r="74" spans="1:26" ht="15.95" hidden="1" outlineLevel="3" thickBot="1">
      <c r="A74" s="59"/>
      <c r="B74" s="59"/>
      <c r="C74" s="59"/>
      <c r="D74" s="76" t="s">
        <v>194</v>
      </c>
      <c r="E74" s="101"/>
      <c r="F74" s="92"/>
      <c r="G74" s="95"/>
      <c r="H74" s="108">
        <v>6</v>
      </c>
      <c r="I74" s="119"/>
      <c r="J74" s="66"/>
      <c r="K74" s="88"/>
      <c r="L74" s="68">
        <v>6</v>
      </c>
      <c r="M74" s="120"/>
      <c r="N74" s="101"/>
      <c r="O74" s="92"/>
      <c r="P74" s="95"/>
      <c r="Q74" s="108">
        <v>6</v>
      </c>
      <c r="R74" s="119"/>
      <c r="S74" s="66"/>
      <c r="T74" s="89"/>
      <c r="U74" s="68">
        <f t="shared" si="4"/>
        <v>6</v>
      </c>
      <c r="V74" s="120"/>
      <c r="W74" s="58"/>
      <c r="X74" s="17"/>
    </row>
    <row r="75" spans="1:26" ht="15.95" hidden="1" outlineLevel="3" thickBot="1">
      <c r="A75" s="59"/>
      <c r="B75" s="59"/>
      <c r="C75" s="59"/>
      <c r="D75" s="76" t="s">
        <v>195</v>
      </c>
      <c r="E75" s="101"/>
      <c r="F75" s="92"/>
      <c r="G75" s="95"/>
      <c r="H75" s="108">
        <v>25.5</v>
      </c>
      <c r="I75" s="119"/>
      <c r="J75" s="66"/>
      <c r="K75" s="88"/>
      <c r="L75" s="68">
        <v>25.5</v>
      </c>
      <c r="M75" s="120"/>
      <c r="N75" s="101"/>
      <c r="O75" s="92"/>
      <c r="P75" s="95"/>
      <c r="Q75" s="108">
        <v>25.5</v>
      </c>
      <c r="R75" s="119"/>
      <c r="S75" s="66"/>
      <c r="T75" s="89"/>
      <c r="U75" s="68">
        <f t="shared" si="4"/>
        <v>25.5</v>
      </c>
      <c r="V75" s="120"/>
      <c r="W75" s="58"/>
      <c r="X75" s="17"/>
    </row>
    <row r="76" spans="1:26" ht="15.95" hidden="1" outlineLevel="3" thickBot="1">
      <c r="A76" s="59"/>
      <c r="B76" s="59"/>
      <c r="C76" s="59"/>
      <c r="D76" s="76" t="s">
        <v>196</v>
      </c>
      <c r="E76" s="101"/>
      <c r="F76" s="92"/>
      <c r="G76" s="95"/>
      <c r="H76" s="108">
        <v>3</v>
      </c>
      <c r="I76" s="119"/>
      <c r="J76" s="66"/>
      <c r="K76" s="88"/>
      <c r="L76" s="68">
        <v>3</v>
      </c>
      <c r="M76" s="120"/>
      <c r="N76" s="101"/>
      <c r="O76" s="92"/>
      <c r="P76" s="95"/>
      <c r="Q76" s="108">
        <v>3</v>
      </c>
      <c r="R76" s="119"/>
      <c r="S76" s="66"/>
      <c r="T76" s="89"/>
      <c r="U76" s="68">
        <f t="shared" si="4"/>
        <v>3</v>
      </c>
      <c r="V76" s="120"/>
      <c r="W76" s="58"/>
      <c r="X76" s="17"/>
    </row>
    <row r="77" spans="1:26" ht="15.95" hidden="1" outlineLevel="3" thickBot="1">
      <c r="A77" s="59"/>
      <c r="B77" s="59"/>
      <c r="C77" s="59"/>
      <c r="D77" s="76" t="s">
        <v>197</v>
      </c>
      <c r="E77" s="101"/>
      <c r="F77" s="92"/>
      <c r="G77" s="95"/>
      <c r="H77" s="108">
        <v>3.87</v>
      </c>
      <c r="I77" s="119"/>
      <c r="J77" s="66"/>
      <c r="K77" s="88"/>
      <c r="L77" s="68">
        <v>3.87</v>
      </c>
      <c r="M77" s="120"/>
      <c r="N77" s="101"/>
      <c r="O77" s="92"/>
      <c r="P77" s="95"/>
      <c r="Q77" s="108">
        <v>3.87</v>
      </c>
      <c r="R77" s="119"/>
      <c r="S77" s="66"/>
      <c r="T77" s="89"/>
      <c r="U77" s="68">
        <f t="shared" si="4"/>
        <v>3.87</v>
      </c>
      <c r="V77" s="120"/>
      <c r="W77" s="58"/>
      <c r="X77" s="17"/>
    </row>
    <row r="78" spans="1:26" ht="15.95" hidden="1" outlineLevel="3" thickBot="1">
      <c r="A78" s="59"/>
      <c r="B78" s="59"/>
      <c r="C78" s="59"/>
      <c r="D78" s="76" t="s">
        <v>198</v>
      </c>
      <c r="E78" s="101"/>
      <c r="F78" s="92"/>
      <c r="G78" s="95"/>
      <c r="H78" s="108">
        <v>12.369316876852981</v>
      </c>
      <c r="I78" s="119"/>
      <c r="J78" s="66"/>
      <c r="K78" s="88"/>
      <c r="L78" s="68">
        <v>12.369316876852981</v>
      </c>
      <c r="M78" s="120"/>
      <c r="N78" s="101"/>
      <c r="O78" s="92"/>
      <c r="P78" s="95"/>
      <c r="Q78" s="108">
        <v>12.369316876852981</v>
      </c>
      <c r="R78" s="119"/>
      <c r="S78" s="66"/>
      <c r="T78" s="89"/>
      <c r="U78" s="68">
        <f t="shared" si="4"/>
        <v>12.369316876852981</v>
      </c>
      <c r="V78" s="120"/>
      <c r="W78" s="58"/>
      <c r="X78" s="17"/>
    </row>
    <row r="79" spans="1:26" ht="15.95" hidden="1" outlineLevel="3" thickBot="1">
      <c r="A79" s="59"/>
      <c r="B79" s="59"/>
      <c r="C79" s="59"/>
      <c r="D79" s="76" t="s">
        <v>95</v>
      </c>
      <c r="E79" s="101"/>
      <c r="F79" s="92"/>
      <c r="G79" s="95"/>
      <c r="H79" s="108">
        <v>10</v>
      </c>
      <c r="I79" s="119"/>
      <c r="J79" s="66"/>
      <c r="K79" s="88"/>
      <c r="L79" s="68">
        <v>10</v>
      </c>
      <c r="M79" s="120"/>
      <c r="N79" s="101"/>
      <c r="O79" s="92"/>
      <c r="P79" s="95"/>
      <c r="Q79" s="108">
        <v>10</v>
      </c>
      <c r="R79" s="119"/>
      <c r="S79" s="66"/>
      <c r="T79" s="89"/>
      <c r="U79" s="68">
        <f t="shared" si="4"/>
        <v>10</v>
      </c>
      <c r="V79" s="120"/>
      <c r="W79" s="58"/>
      <c r="X79" s="17"/>
    </row>
    <row r="80" spans="1:26" ht="15.95" hidden="1" outlineLevel="3" thickBot="1">
      <c r="A80" s="59"/>
      <c r="B80" s="59"/>
      <c r="C80" s="59"/>
      <c r="D80" s="76" t="s">
        <v>199</v>
      </c>
      <c r="E80" s="101"/>
      <c r="F80" s="92"/>
      <c r="G80" s="95"/>
      <c r="H80" s="108">
        <v>14</v>
      </c>
      <c r="I80" s="119"/>
      <c r="J80" s="66"/>
      <c r="K80" s="88"/>
      <c r="L80" s="68">
        <v>14</v>
      </c>
      <c r="M80" s="120"/>
      <c r="N80" s="101"/>
      <c r="O80" s="92"/>
      <c r="P80" s="95"/>
      <c r="Q80" s="108">
        <v>14</v>
      </c>
      <c r="R80" s="119"/>
      <c r="S80" s="66"/>
      <c r="T80" s="89"/>
      <c r="U80" s="68">
        <f t="shared" si="4"/>
        <v>14</v>
      </c>
      <c r="V80" s="120"/>
      <c r="W80" s="58"/>
      <c r="X80" s="17"/>
      <c r="Y80" s="2" t="s">
        <v>16</v>
      </c>
    </row>
    <row r="81" spans="1:27" ht="15.95" outlineLevel="2" collapsed="1" thickBot="1">
      <c r="A81" s="42"/>
      <c r="B81" s="42" t="s">
        <v>200</v>
      </c>
      <c r="C81" s="42" t="s">
        <v>200</v>
      </c>
      <c r="D81" s="75" t="s">
        <v>201</v>
      </c>
      <c r="E81" s="101"/>
      <c r="F81" s="92"/>
      <c r="G81" s="94">
        <v>33.541019662496844</v>
      </c>
      <c r="H81" s="100"/>
      <c r="I81" s="119"/>
      <c r="J81" s="66"/>
      <c r="K81" s="68">
        <f>SQRT(SUMSQ(L82:L83))</f>
        <v>25.696108654813862</v>
      </c>
      <c r="L81" s="66"/>
      <c r="M81" s="120"/>
      <c r="N81" s="101"/>
      <c r="O81" s="92"/>
      <c r="P81" s="94">
        <v>33.541019662496844</v>
      </c>
      <c r="Q81" s="100"/>
      <c r="R81" s="119"/>
      <c r="S81" s="66"/>
      <c r="T81" s="68">
        <v>25.7</v>
      </c>
      <c r="U81" s="66"/>
      <c r="V81" s="120"/>
      <c r="W81" s="60" t="s">
        <v>202</v>
      </c>
      <c r="X81" s="61"/>
      <c r="Z81" s="2" t="s">
        <v>63</v>
      </c>
      <c r="AA81" s="2" t="s">
        <v>203</v>
      </c>
    </row>
    <row r="82" spans="1:27" ht="15.95" customHeight="1" outlineLevel="2" thickBot="1">
      <c r="A82" s="59"/>
      <c r="B82" s="59"/>
      <c r="C82" s="59"/>
      <c r="D82" s="76" t="s">
        <v>204</v>
      </c>
      <c r="E82" s="101"/>
      <c r="F82" s="92"/>
      <c r="G82" s="92"/>
      <c r="H82" s="108">
        <v>30</v>
      </c>
      <c r="I82" s="119"/>
      <c r="J82" s="66"/>
      <c r="K82" s="66"/>
      <c r="L82" s="68">
        <v>19</v>
      </c>
      <c r="M82" s="120"/>
      <c r="N82" s="101"/>
      <c r="O82" s="92"/>
      <c r="P82" s="92"/>
      <c r="Q82" s="108">
        <v>30</v>
      </c>
      <c r="R82" s="119"/>
      <c r="S82" s="66"/>
      <c r="T82" s="66"/>
      <c r="U82" s="68">
        <f>L82</f>
        <v>19</v>
      </c>
      <c r="V82" s="120"/>
      <c r="W82" s="58"/>
      <c r="X82" s="17"/>
      <c r="AA82" s="2" t="s">
        <v>205</v>
      </c>
    </row>
    <row r="83" spans="1:27" ht="15.95" customHeight="1" outlineLevel="2" thickBot="1">
      <c r="A83" s="59"/>
      <c r="B83" s="59"/>
      <c r="C83" s="59"/>
      <c r="D83" s="80" t="s">
        <v>206</v>
      </c>
      <c r="E83" s="142"/>
      <c r="F83" s="143"/>
      <c r="G83" s="143"/>
      <c r="H83" s="144">
        <v>15</v>
      </c>
      <c r="I83" s="119"/>
      <c r="J83" s="66"/>
      <c r="K83" s="66"/>
      <c r="L83" s="68">
        <v>17.3</v>
      </c>
      <c r="M83" s="120"/>
      <c r="N83" s="142"/>
      <c r="O83" s="143"/>
      <c r="P83" s="143"/>
      <c r="Q83" s="144">
        <v>15</v>
      </c>
      <c r="R83" s="119"/>
      <c r="S83" s="66"/>
      <c r="T83" s="66"/>
      <c r="U83" s="68">
        <f>L83</f>
        <v>17.3</v>
      </c>
      <c r="V83" s="120"/>
      <c r="W83" s="65"/>
      <c r="X83" s="17"/>
      <c r="AA83" s="2" t="s">
        <v>205</v>
      </c>
    </row>
    <row r="84" spans="1:27" ht="15.95" thickBot="1">
      <c r="A84" s="147"/>
      <c r="B84" s="148" t="s">
        <v>16</v>
      </c>
      <c r="C84" s="148" t="s">
        <v>207</v>
      </c>
      <c r="D84" s="149" t="s">
        <v>208</v>
      </c>
      <c r="E84" s="150"/>
      <c r="F84" s="151">
        <v>84</v>
      </c>
      <c r="G84" s="152"/>
      <c r="H84" s="153"/>
      <c r="I84" s="154"/>
      <c r="J84" s="155">
        <f>SQRT(SUMSQ(K85:K105))</f>
        <v>83.607322645806562</v>
      </c>
      <c r="K84" s="117"/>
      <c r="L84" s="117"/>
      <c r="M84" s="118"/>
      <c r="N84" s="150"/>
      <c r="O84" s="151">
        <v>84</v>
      </c>
      <c r="P84" s="152"/>
      <c r="Q84" s="153"/>
      <c r="R84" s="154"/>
      <c r="S84" s="155">
        <f>SQRT(SUMSQ(T85:T105))</f>
        <v>83.607322645806562</v>
      </c>
      <c r="T84" s="117"/>
      <c r="U84" s="117"/>
      <c r="V84" s="118"/>
      <c r="W84" s="156" t="s">
        <v>209</v>
      </c>
      <c r="X84" s="140"/>
      <c r="AA84" s="2" t="s">
        <v>210</v>
      </c>
    </row>
    <row r="85" spans="1:27" ht="15.95" outlineLevel="1" thickBot="1">
      <c r="A85" s="157"/>
      <c r="B85" s="59"/>
      <c r="C85" s="59"/>
      <c r="D85" s="74" t="s">
        <v>42</v>
      </c>
      <c r="E85" s="101"/>
      <c r="F85" s="92"/>
      <c r="G85" s="92"/>
      <c r="H85" s="100"/>
      <c r="I85" s="119"/>
      <c r="J85" s="66"/>
      <c r="K85" s="66"/>
      <c r="L85" s="66"/>
      <c r="M85" s="120"/>
      <c r="N85" s="101"/>
      <c r="O85" s="92"/>
      <c r="P85" s="92"/>
      <c r="Q85" s="100"/>
      <c r="R85" s="119"/>
      <c r="S85" s="66"/>
      <c r="T85" s="66"/>
      <c r="U85" s="66"/>
      <c r="V85" s="120"/>
      <c r="W85" s="158" t="s">
        <v>211</v>
      </c>
      <c r="X85" s="140"/>
    </row>
    <row r="86" spans="1:27" ht="15.95" outlineLevel="2" thickBot="1">
      <c r="A86" s="159"/>
      <c r="B86" s="42" t="s">
        <v>16</v>
      </c>
      <c r="C86" s="42" t="s">
        <v>212</v>
      </c>
      <c r="D86" s="75" t="s">
        <v>213</v>
      </c>
      <c r="E86" s="101"/>
      <c r="F86" s="92"/>
      <c r="G86" s="68">
        <v>36</v>
      </c>
      <c r="H86" s="100"/>
      <c r="I86" s="119"/>
      <c r="J86" s="66"/>
      <c r="K86" s="68">
        <f>SQRT(SUMSQ(L87:L90))</f>
        <v>36.403082287081133</v>
      </c>
      <c r="L86" s="66"/>
      <c r="M86" s="120"/>
      <c r="N86" s="101"/>
      <c r="O86" s="92"/>
      <c r="P86" s="94">
        <v>36</v>
      </c>
      <c r="Q86" s="100"/>
      <c r="R86" s="119"/>
      <c r="S86" s="66"/>
      <c r="T86" s="68">
        <f>SQRT(SUMSQ(U87:U90))</f>
        <v>36.403082287081133</v>
      </c>
      <c r="U86" s="66"/>
      <c r="V86" s="120"/>
      <c r="W86" s="158" t="s">
        <v>214</v>
      </c>
      <c r="X86" s="140"/>
    </row>
    <row r="87" spans="1:27" ht="15.95" outlineLevel="2" thickBot="1">
      <c r="A87" s="157"/>
      <c r="B87" s="59"/>
      <c r="C87" s="59"/>
      <c r="D87" s="76" t="s">
        <v>215</v>
      </c>
      <c r="E87" s="101"/>
      <c r="F87" s="92"/>
      <c r="G87" s="92"/>
      <c r="H87" s="105">
        <v>12</v>
      </c>
      <c r="I87" s="119"/>
      <c r="J87" s="66"/>
      <c r="K87" s="66"/>
      <c r="L87" s="86">
        <f>8.3*1.4</f>
        <v>11.620000000000001</v>
      </c>
      <c r="M87" s="120"/>
      <c r="N87" s="101"/>
      <c r="O87" s="92"/>
      <c r="P87" s="92"/>
      <c r="Q87" s="105">
        <v>12</v>
      </c>
      <c r="R87" s="119"/>
      <c r="S87" s="66"/>
      <c r="T87" s="66"/>
      <c r="U87" s="68">
        <f>L87</f>
        <v>11.620000000000001</v>
      </c>
      <c r="V87" s="120"/>
      <c r="W87" s="160"/>
      <c r="X87" s="141" t="s">
        <v>216</v>
      </c>
      <c r="AA87" s="2" t="s">
        <v>217</v>
      </c>
    </row>
    <row r="88" spans="1:27" ht="15.95" outlineLevel="2" thickBot="1">
      <c r="A88" s="157"/>
      <c r="B88" s="59"/>
      <c r="C88" s="59"/>
      <c r="D88" s="76" t="s">
        <v>218</v>
      </c>
      <c r="E88" s="101"/>
      <c r="F88" s="92"/>
      <c r="G88" s="92"/>
      <c r="H88" s="105">
        <v>5</v>
      </c>
      <c r="I88" s="119"/>
      <c r="J88" s="66"/>
      <c r="K88" s="66"/>
      <c r="L88" s="86">
        <v>5</v>
      </c>
      <c r="M88" s="120"/>
      <c r="N88" s="101"/>
      <c r="O88" s="92"/>
      <c r="P88" s="92"/>
      <c r="Q88" s="105">
        <v>5</v>
      </c>
      <c r="R88" s="119"/>
      <c r="S88" s="66"/>
      <c r="T88" s="66"/>
      <c r="U88" s="68">
        <f t="shared" ref="U88:U90" si="5">L88</f>
        <v>5</v>
      </c>
      <c r="V88" s="120"/>
      <c r="W88" s="160"/>
      <c r="X88" s="141"/>
    </row>
    <row r="89" spans="1:27" ht="15.95" outlineLevel="2" thickBot="1">
      <c r="A89" s="157"/>
      <c r="B89" s="59"/>
      <c r="C89" s="59"/>
      <c r="D89" s="76" t="s">
        <v>219</v>
      </c>
      <c r="E89" s="101"/>
      <c r="F89" s="92"/>
      <c r="G89" s="92"/>
      <c r="H89" s="105">
        <v>30</v>
      </c>
      <c r="I89" s="119"/>
      <c r="J89" s="66"/>
      <c r="K89" s="66"/>
      <c r="L89" s="86">
        <v>29.6</v>
      </c>
      <c r="M89" s="120"/>
      <c r="N89" s="101"/>
      <c r="O89" s="92"/>
      <c r="P89" s="92"/>
      <c r="Q89" s="105">
        <v>30</v>
      </c>
      <c r="R89" s="119"/>
      <c r="S89" s="66"/>
      <c r="T89" s="66"/>
      <c r="U89" s="68">
        <f t="shared" si="5"/>
        <v>29.6</v>
      </c>
      <c r="V89" s="120"/>
      <c r="W89" s="160"/>
      <c r="X89" s="141" t="s">
        <v>16</v>
      </c>
      <c r="Y89" s="64" t="s">
        <v>16</v>
      </c>
      <c r="AA89" s="2" t="s">
        <v>220</v>
      </c>
    </row>
    <row r="90" spans="1:27" ht="15.95" outlineLevel="2" thickBot="1">
      <c r="A90" s="157"/>
      <c r="B90" s="59"/>
      <c r="C90" s="59"/>
      <c r="D90" s="76" t="s">
        <v>221</v>
      </c>
      <c r="E90" s="101"/>
      <c r="F90" s="92"/>
      <c r="G90" s="92"/>
      <c r="H90" s="105">
        <v>17</v>
      </c>
      <c r="I90" s="119"/>
      <c r="J90" s="66"/>
      <c r="K90" s="66"/>
      <c r="L90" s="86">
        <v>17</v>
      </c>
      <c r="M90" s="120"/>
      <c r="N90" s="101"/>
      <c r="O90" s="92"/>
      <c r="P90" s="92"/>
      <c r="Q90" s="105">
        <v>17</v>
      </c>
      <c r="R90" s="119"/>
      <c r="S90" s="66"/>
      <c r="T90" s="66"/>
      <c r="U90" s="68">
        <f t="shared" si="5"/>
        <v>17</v>
      </c>
      <c r="V90" s="120"/>
      <c r="W90" s="160"/>
      <c r="X90" s="141"/>
    </row>
    <row r="91" spans="1:27" ht="15.95" outlineLevel="1" thickBot="1">
      <c r="A91" s="157"/>
      <c r="B91" s="59"/>
      <c r="C91" s="59"/>
      <c r="D91" s="74" t="s">
        <v>82</v>
      </c>
      <c r="E91" s="101"/>
      <c r="F91" s="92"/>
      <c r="G91" s="92"/>
      <c r="H91" s="100"/>
      <c r="I91" s="119"/>
      <c r="J91" s="66"/>
      <c r="K91" s="66"/>
      <c r="L91" s="66"/>
      <c r="M91" s="120"/>
      <c r="N91" s="101"/>
      <c r="O91" s="92"/>
      <c r="P91" s="92"/>
      <c r="Q91" s="100"/>
      <c r="R91" s="119"/>
      <c r="S91" s="66"/>
      <c r="T91" s="66"/>
      <c r="U91" s="66"/>
      <c r="V91" s="120"/>
      <c r="W91" s="158" t="s">
        <v>222</v>
      </c>
      <c r="X91" s="140"/>
    </row>
    <row r="92" spans="1:27" ht="15.95" outlineLevel="2" thickBot="1">
      <c r="A92" s="159"/>
      <c r="B92" s="42" t="s">
        <v>16</v>
      </c>
      <c r="C92" s="42" t="s">
        <v>223</v>
      </c>
      <c r="D92" s="75" t="s">
        <v>224</v>
      </c>
      <c r="E92" s="101"/>
      <c r="F92" s="92"/>
      <c r="G92" s="94">
        <v>73.593477971896391</v>
      </c>
      <c r="H92" s="100"/>
      <c r="I92" s="119"/>
      <c r="J92" s="66"/>
      <c r="K92" s="68">
        <f>SQRT(SUMSQ(L93:L101))</f>
        <v>73.593477971896391</v>
      </c>
      <c r="L92" s="66"/>
      <c r="M92" s="120"/>
      <c r="N92" s="101"/>
      <c r="O92" s="92"/>
      <c r="P92" s="94">
        <v>73.593477971896391</v>
      </c>
      <c r="Q92" s="100"/>
      <c r="R92" s="119"/>
      <c r="S92" s="66"/>
      <c r="T92" s="68">
        <f>SQRT(SUMSQ(U93:U104))</f>
        <v>73.593477971896391</v>
      </c>
      <c r="U92" s="66"/>
      <c r="V92" s="120"/>
      <c r="W92" s="158" t="s">
        <v>225</v>
      </c>
      <c r="X92" s="140"/>
    </row>
    <row r="93" spans="1:27" ht="15.95" outlineLevel="3" thickBot="1">
      <c r="A93" s="159"/>
      <c r="B93" s="42" t="s">
        <v>16</v>
      </c>
      <c r="C93" s="42" t="s">
        <v>226</v>
      </c>
      <c r="D93" s="77" t="s">
        <v>88</v>
      </c>
      <c r="E93" s="101"/>
      <c r="F93" s="92"/>
      <c r="G93" s="92"/>
      <c r="H93" s="108">
        <v>22.360679774997898</v>
      </c>
      <c r="I93" s="119"/>
      <c r="J93" s="66"/>
      <c r="K93" s="66"/>
      <c r="L93" s="68">
        <f>SQRT(SUMSQ(M94:M95))</f>
        <v>22.360679774997898</v>
      </c>
      <c r="M93" s="120"/>
      <c r="N93" s="101"/>
      <c r="O93" s="92"/>
      <c r="P93" s="92"/>
      <c r="Q93" s="108">
        <v>22.360679774997898</v>
      </c>
      <c r="R93" s="119"/>
      <c r="S93" s="66"/>
      <c r="T93" s="66"/>
      <c r="U93" s="68">
        <f>L93</f>
        <v>22.360679774997898</v>
      </c>
      <c r="V93" s="120"/>
      <c r="W93" s="158" t="s">
        <v>227</v>
      </c>
      <c r="X93" s="140"/>
    </row>
    <row r="94" spans="1:27" ht="15.95" outlineLevel="3" thickBot="1">
      <c r="A94" s="159"/>
      <c r="B94" s="42" t="s">
        <v>228</v>
      </c>
      <c r="C94" s="42" t="s">
        <v>16</v>
      </c>
      <c r="D94" s="78" t="s">
        <v>229</v>
      </c>
      <c r="E94" s="101"/>
      <c r="F94" s="92"/>
      <c r="G94" s="92"/>
      <c r="H94" s="100"/>
      <c r="I94" s="119"/>
      <c r="J94" s="66"/>
      <c r="K94" s="66"/>
      <c r="L94" s="66"/>
      <c r="M94" s="122">
        <v>10</v>
      </c>
      <c r="N94" s="101"/>
      <c r="O94" s="92"/>
      <c r="P94" s="92"/>
      <c r="Q94" s="100"/>
      <c r="R94" s="119"/>
      <c r="S94" s="66"/>
      <c r="T94" s="66"/>
      <c r="U94" s="66"/>
      <c r="V94" s="126">
        <f>M94</f>
        <v>10</v>
      </c>
      <c r="W94" s="160"/>
      <c r="X94" s="141"/>
    </row>
    <row r="95" spans="1:27" ht="15.95" outlineLevel="3" thickBot="1">
      <c r="A95" s="159"/>
      <c r="B95" s="42" t="s">
        <v>230</v>
      </c>
      <c r="C95" s="42" t="s">
        <v>16</v>
      </c>
      <c r="D95" s="78" t="s">
        <v>231</v>
      </c>
      <c r="E95" s="101"/>
      <c r="F95" s="92"/>
      <c r="G95" s="92"/>
      <c r="H95" s="100"/>
      <c r="I95" s="119"/>
      <c r="J95" s="66"/>
      <c r="K95" s="66"/>
      <c r="L95" s="66"/>
      <c r="M95" s="122">
        <v>20</v>
      </c>
      <c r="N95" s="101"/>
      <c r="O95" s="92"/>
      <c r="P95" s="92"/>
      <c r="Q95" s="100"/>
      <c r="R95" s="119"/>
      <c r="S95" s="66"/>
      <c r="T95" s="66"/>
      <c r="U95" s="66"/>
      <c r="V95" s="126">
        <f>M95</f>
        <v>20</v>
      </c>
      <c r="W95" s="160"/>
      <c r="X95" s="141"/>
    </row>
    <row r="96" spans="1:27" ht="31.5" outlineLevel="3" thickBot="1">
      <c r="A96" s="161"/>
      <c r="B96" s="43" t="s">
        <v>232</v>
      </c>
      <c r="C96" s="63" t="s">
        <v>233</v>
      </c>
      <c r="D96" s="77" t="s">
        <v>109</v>
      </c>
      <c r="E96" s="101"/>
      <c r="F96" s="92"/>
      <c r="G96" s="92"/>
      <c r="H96" s="108">
        <v>0</v>
      </c>
      <c r="I96" s="119"/>
      <c r="J96" s="66"/>
      <c r="K96" s="66"/>
      <c r="L96" s="68">
        <f>SQRT(SUMSQ(M97:M98))</f>
        <v>0</v>
      </c>
      <c r="M96" s="120"/>
      <c r="N96" s="101"/>
      <c r="O96" s="92"/>
      <c r="P96" s="92"/>
      <c r="Q96" s="108">
        <v>0</v>
      </c>
      <c r="R96" s="119"/>
      <c r="S96" s="66"/>
      <c r="T96" s="66"/>
      <c r="U96" s="68">
        <f>L96</f>
        <v>0</v>
      </c>
      <c r="V96" s="120"/>
      <c r="W96" s="158" t="s">
        <v>234</v>
      </c>
      <c r="X96" s="140"/>
    </row>
    <row r="97" spans="1:24" ht="15.95" outlineLevel="3" thickBot="1">
      <c r="A97" s="157"/>
      <c r="B97" s="59"/>
      <c r="C97" s="59"/>
      <c r="D97" s="78" t="s">
        <v>235</v>
      </c>
      <c r="E97" s="101"/>
      <c r="F97" s="92"/>
      <c r="G97" s="92"/>
      <c r="H97" s="100"/>
      <c r="I97" s="119"/>
      <c r="J97" s="66"/>
      <c r="K97" s="66"/>
      <c r="L97" s="66"/>
      <c r="M97" s="122">
        <v>0</v>
      </c>
      <c r="N97" s="101"/>
      <c r="O97" s="92"/>
      <c r="P97" s="92"/>
      <c r="Q97" s="100"/>
      <c r="R97" s="119"/>
      <c r="S97" s="66"/>
      <c r="T97" s="66"/>
      <c r="U97" s="66"/>
      <c r="V97" s="126">
        <f>M97</f>
        <v>0</v>
      </c>
      <c r="W97" s="160"/>
      <c r="X97" s="141"/>
    </row>
    <row r="98" spans="1:24" ht="15.95" outlineLevel="3" thickBot="1">
      <c r="A98" s="157"/>
      <c r="B98" s="59"/>
      <c r="C98" s="59"/>
      <c r="D98" s="78" t="s">
        <v>236</v>
      </c>
      <c r="E98" s="101"/>
      <c r="F98" s="92"/>
      <c r="G98" s="92"/>
      <c r="H98" s="100"/>
      <c r="I98" s="119"/>
      <c r="J98" s="66"/>
      <c r="K98" s="66"/>
      <c r="L98" s="66"/>
      <c r="M98" s="122">
        <v>0</v>
      </c>
      <c r="N98" s="101"/>
      <c r="O98" s="92"/>
      <c r="P98" s="92"/>
      <c r="Q98" s="100"/>
      <c r="R98" s="119"/>
      <c r="S98" s="66"/>
      <c r="T98" s="66"/>
      <c r="U98" s="66"/>
      <c r="V98" s="126">
        <f>M98</f>
        <v>0</v>
      </c>
      <c r="W98" s="160"/>
      <c r="X98" s="141"/>
    </row>
    <row r="99" spans="1:24" ht="31.5" outlineLevel="3" thickBot="1">
      <c r="A99" s="161"/>
      <c r="B99" s="43" t="s">
        <v>237</v>
      </c>
      <c r="C99" s="63" t="s">
        <v>238</v>
      </c>
      <c r="D99" s="77" t="s">
        <v>239</v>
      </c>
      <c r="E99" s="101"/>
      <c r="F99" s="92"/>
      <c r="G99" s="92"/>
      <c r="H99" s="108">
        <v>0</v>
      </c>
      <c r="I99" s="119"/>
      <c r="J99" s="66"/>
      <c r="K99" s="66"/>
      <c r="L99" s="68">
        <f>SQRT(SUMSQ(M100))</f>
        <v>0</v>
      </c>
      <c r="M99" s="120"/>
      <c r="N99" s="101"/>
      <c r="O99" s="92"/>
      <c r="P99" s="92"/>
      <c r="Q99" s="108">
        <v>0</v>
      </c>
      <c r="R99" s="119"/>
      <c r="S99" s="66"/>
      <c r="T99" s="66"/>
      <c r="U99" s="68">
        <f>L99</f>
        <v>0</v>
      </c>
      <c r="V99" s="120"/>
      <c r="W99" s="158" t="s">
        <v>240</v>
      </c>
      <c r="X99" s="140"/>
    </row>
    <row r="100" spans="1:24" ht="15.95" outlineLevel="3" thickBot="1">
      <c r="A100" s="157"/>
      <c r="B100" s="59"/>
      <c r="C100" s="59"/>
      <c r="D100" s="78" t="s">
        <v>241</v>
      </c>
      <c r="E100" s="101"/>
      <c r="F100" s="92"/>
      <c r="G100" s="92"/>
      <c r="H100" s="100"/>
      <c r="I100" s="119"/>
      <c r="J100" s="66"/>
      <c r="K100" s="66"/>
      <c r="L100" s="66"/>
      <c r="M100" s="122">
        <v>0</v>
      </c>
      <c r="N100" s="101"/>
      <c r="O100" s="92"/>
      <c r="P100" s="92"/>
      <c r="Q100" s="100"/>
      <c r="R100" s="119"/>
      <c r="S100" s="66"/>
      <c r="T100" s="66"/>
      <c r="U100" s="66"/>
      <c r="V100" s="126">
        <f>M100</f>
        <v>0</v>
      </c>
      <c r="W100" s="160"/>
      <c r="X100" s="141"/>
    </row>
    <row r="101" spans="1:24" ht="31.5" outlineLevel="3" thickBot="1">
      <c r="A101" s="161"/>
      <c r="B101" s="43" t="s">
        <v>242</v>
      </c>
      <c r="C101" s="63" t="s">
        <v>243</v>
      </c>
      <c r="D101" s="81" t="s">
        <v>156</v>
      </c>
      <c r="E101" s="101"/>
      <c r="F101" s="92"/>
      <c r="G101" s="92"/>
      <c r="H101" s="108">
        <v>70.114192571832419</v>
      </c>
      <c r="I101" s="119"/>
      <c r="J101" s="66"/>
      <c r="K101" s="66"/>
      <c r="L101" s="68">
        <f>SQRT(SUMSQ(M102:M104))</f>
        <v>70.114192571832419</v>
      </c>
      <c r="M101" s="120"/>
      <c r="N101" s="101"/>
      <c r="O101" s="92"/>
      <c r="P101" s="92"/>
      <c r="Q101" s="108">
        <v>70.114192571832419</v>
      </c>
      <c r="R101" s="119"/>
      <c r="S101" s="66"/>
      <c r="T101" s="66"/>
      <c r="U101" s="68">
        <f>L101</f>
        <v>70.114192571832419</v>
      </c>
      <c r="V101" s="120"/>
      <c r="W101" s="158" t="s">
        <v>244</v>
      </c>
      <c r="X101" s="140" t="s">
        <v>16</v>
      </c>
    </row>
    <row r="102" spans="1:24" ht="15.95" outlineLevel="3" thickBot="1">
      <c r="A102" s="157"/>
      <c r="B102" s="59"/>
      <c r="C102" s="59"/>
      <c r="D102" s="82" t="s">
        <v>245</v>
      </c>
      <c r="E102" s="101"/>
      <c r="F102" s="92"/>
      <c r="G102" s="92"/>
      <c r="H102" s="100"/>
      <c r="I102" s="119"/>
      <c r="J102" s="66"/>
      <c r="K102" s="66"/>
      <c r="L102" s="66"/>
      <c r="M102" s="122">
        <v>54</v>
      </c>
      <c r="N102" s="101"/>
      <c r="O102" s="92"/>
      <c r="P102" s="92"/>
      <c r="Q102" s="100"/>
      <c r="R102" s="119"/>
      <c r="S102" s="66"/>
      <c r="T102" s="66"/>
      <c r="U102" s="66"/>
      <c r="V102" s="126">
        <f>M102</f>
        <v>54</v>
      </c>
      <c r="W102" s="160"/>
      <c r="X102" s="141" t="s">
        <v>16</v>
      </c>
    </row>
    <row r="103" spans="1:24" ht="21" customHeight="1" outlineLevel="3" thickBot="1">
      <c r="A103" s="157"/>
      <c r="B103" s="59"/>
      <c r="C103" s="59"/>
      <c r="D103" s="78" t="s">
        <v>246</v>
      </c>
      <c r="E103" s="101"/>
      <c r="F103" s="92"/>
      <c r="G103" s="92"/>
      <c r="H103" s="100"/>
      <c r="I103" s="119"/>
      <c r="J103" s="66"/>
      <c r="K103" s="66"/>
      <c r="L103" s="66"/>
      <c r="M103" s="122">
        <v>40</v>
      </c>
      <c r="N103" s="101"/>
      <c r="O103" s="92"/>
      <c r="P103" s="92"/>
      <c r="Q103" s="100"/>
      <c r="R103" s="119"/>
      <c r="S103" s="66"/>
      <c r="T103" s="66"/>
      <c r="U103" s="66"/>
      <c r="V103" s="126">
        <f t="shared" ref="V103:V104" si="6">M103</f>
        <v>40</v>
      </c>
      <c r="W103" s="160"/>
      <c r="X103" s="141" t="s">
        <v>16</v>
      </c>
    </row>
    <row r="104" spans="1:24" ht="15.95" outlineLevel="3" thickBot="1">
      <c r="A104" s="157"/>
      <c r="B104" s="59"/>
      <c r="C104" s="59"/>
      <c r="D104" s="83" t="s">
        <v>186</v>
      </c>
      <c r="E104" s="101"/>
      <c r="F104" s="92"/>
      <c r="G104" s="92"/>
      <c r="H104" s="100"/>
      <c r="I104" s="119"/>
      <c r="J104" s="66"/>
      <c r="K104" s="66"/>
      <c r="L104" s="66"/>
      <c r="M104" s="122">
        <v>20</v>
      </c>
      <c r="N104" s="101"/>
      <c r="O104" s="92"/>
      <c r="P104" s="92"/>
      <c r="Q104" s="100"/>
      <c r="R104" s="119"/>
      <c r="S104" s="66"/>
      <c r="T104" s="66"/>
      <c r="U104" s="66"/>
      <c r="V104" s="126">
        <f t="shared" si="6"/>
        <v>20</v>
      </c>
      <c r="W104" s="162"/>
      <c r="X104" s="141" t="s">
        <v>16</v>
      </c>
    </row>
    <row r="105" spans="1:24" ht="15.95" outlineLevel="2" thickBot="1">
      <c r="A105" s="159"/>
      <c r="B105" s="42" t="s">
        <v>16</v>
      </c>
      <c r="C105" s="42" t="s">
        <v>247</v>
      </c>
      <c r="D105" s="72" t="s">
        <v>188</v>
      </c>
      <c r="E105" s="101"/>
      <c r="F105" s="92"/>
      <c r="G105" s="94">
        <v>15.779733838059499</v>
      </c>
      <c r="H105" s="100"/>
      <c r="I105" s="119"/>
      <c r="J105" s="66"/>
      <c r="K105" s="68">
        <f>SQRT(SUMSQ(L106:L109))</f>
        <v>15.779733838059499</v>
      </c>
      <c r="L105" s="66"/>
      <c r="M105" s="120"/>
      <c r="N105" s="101"/>
      <c r="O105" s="92"/>
      <c r="P105" s="94">
        <v>15.779733838059499</v>
      </c>
      <c r="Q105" s="100"/>
      <c r="R105" s="119"/>
      <c r="S105" s="66"/>
      <c r="T105" s="68">
        <f>K105</f>
        <v>15.779733838059499</v>
      </c>
      <c r="U105" s="66"/>
      <c r="V105" s="120"/>
      <c r="W105" s="331" t="s">
        <v>248</v>
      </c>
      <c r="X105" s="140"/>
    </row>
    <row r="106" spans="1:24" ht="15.95" hidden="1" outlineLevel="3" thickBot="1">
      <c r="A106" s="163"/>
      <c r="B106" s="69"/>
      <c r="C106" s="69"/>
      <c r="D106" s="84" t="s">
        <v>249</v>
      </c>
      <c r="E106" s="101"/>
      <c r="F106" s="92"/>
      <c r="G106" s="92"/>
      <c r="H106" s="108">
        <v>10</v>
      </c>
      <c r="I106" s="119"/>
      <c r="J106" s="66"/>
      <c r="K106" s="66"/>
      <c r="L106" s="68">
        <v>10</v>
      </c>
      <c r="M106" s="120"/>
      <c r="N106" s="101"/>
      <c r="O106" s="92"/>
      <c r="P106" s="92"/>
      <c r="Q106" s="108">
        <v>10</v>
      </c>
      <c r="R106" s="119"/>
      <c r="S106" s="66"/>
      <c r="T106" s="66"/>
      <c r="U106" s="68">
        <f>L106</f>
        <v>10</v>
      </c>
      <c r="V106" s="120"/>
      <c r="W106" s="164"/>
      <c r="X106" s="141"/>
    </row>
    <row r="107" spans="1:24" ht="15.95" hidden="1" outlineLevel="3" thickBot="1">
      <c r="A107" s="157"/>
      <c r="B107" s="59"/>
      <c r="C107" s="59"/>
      <c r="D107" s="84" t="s">
        <v>250</v>
      </c>
      <c r="E107" s="101"/>
      <c r="F107" s="92"/>
      <c r="G107" s="92"/>
      <c r="H107" s="108">
        <v>10</v>
      </c>
      <c r="I107" s="119"/>
      <c r="J107" s="66"/>
      <c r="K107" s="66"/>
      <c r="L107" s="68">
        <v>10</v>
      </c>
      <c r="M107" s="120"/>
      <c r="N107" s="101"/>
      <c r="O107" s="92"/>
      <c r="P107" s="92"/>
      <c r="Q107" s="108">
        <v>10</v>
      </c>
      <c r="R107" s="119"/>
      <c r="S107" s="66"/>
      <c r="T107" s="66"/>
      <c r="U107" s="68">
        <f t="shared" ref="U107:U109" si="7">L107</f>
        <v>10</v>
      </c>
      <c r="V107" s="120"/>
      <c r="W107" s="164"/>
      <c r="X107" s="141"/>
    </row>
    <row r="108" spans="1:24" ht="15.95" hidden="1" outlineLevel="3" thickBot="1">
      <c r="A108" s="157"/>
      <c r="B108" s="59"/>
      <c r="C108" s="59"/>
      <c r="D108" s="84" t="s">
        <v>251</v>
      </c>
      <c r="E108" s="101"/>
      <c r="F108" s="92"/>
      <c r="G108" s="92"/>
      <c r="H108" s="108">
        <v>7</v>
      </c>
      <c r="I108" s="119"/>
      <c r="J108" s="66"/>
      <c r="K108" s="66"/>
      <c r="L108" s="68">
        <v>7</v>
      </c>
      <c r="M108" s="120"/>
      <c r="N108" s="101"/>
      <c r="O108" s="92"/>
      <c r="P108" s="92"/>
      <c r="Q108" s="108">
        <v>7</v>
      </c>
      <c r="R108" s="119"/>
      <c r="S108" s="66"/>
      <c r="T108" s="66"/>
      <c r="U108" s="68">
        <f t="shared" si="7"/>
        <v>7</v>
      </c>
      <c r="V108" s="120"/>
      <c r="W108" s="164"/>
      <c r="X108" s="141"/>
    </row>
    <row r="109" spans="1:24" ht="15.95" hidden="1" outlineLevel="3" thickBot="1">
      <c r="A109" s="165"/>
      <c r="B109" s="166"/>
      <c r="C109" s="166"/>
      <c r="D109" s="80" t="s">
        <v>252</v>
      </c>
      <c r="E109" s="142"/>
      <c r="F109" s="143"/>
      <c r="G109" s="143"/>
      <c r="H109" s="144">
        <v>0</v>
      </c>
      <c r="I109" s="119"/>
      <c r="J109" s="66"/>
      <c r="K109" s="66"/>
      <c r="L109" s="68">
        <v>0</v>
      </c>
      <c r="M109" s="120"/>
      <c r="N109" s="142"/>
      <c r="O109" s="143"/>
      <c r="P109" s="143"/>
      <c r="Q109" s="144">
        <v>0</v>
      </c>
      <c r="R109" s="127"/>
      <c r="S109" s="128"/>
      <c r="T109" s="128"/>
      <c r="U109" s="129">
        <f t="shared" si="7"/>
        <v>0</v>
      </c>
      <c r="V109" s="130"/>
      <c r="W109" s="167"/>
      <c r="X109" s="141"/>
    </row>
    <row r="110" spans="1:24" ht="15.95" outlineLevel="1" thickBot="1">
      <c r="B110" s="70"/>
      <c r="C110" s="145" t="s">
        <v>16</v>
      </c>
      <c r="D110" s="323" t="s">
        <v>253</v>
      </c>
      <c r="E110" s="324"/>
      <c r="F110" s="325">
        <f>SQRT(E6^2-SUMSQ(F7:F85))</f>
        <v>32.708017184782037</v>
      </c>
      <c r="G110" s="325"/>
      <c r="H110" s="326"/>
      <c r="I110" s="327"/>
      <c r="J110" s="328">
        <f>SQRT(E6^2-I6^2)</f>
        <v>41.061483947855415</v>
      </c>
      <c r="K110" s="329"/>
      <c r="L110" s="329"/>
      <c r="M110" s="330"/>
      <c r="N110" s="324"/>
      <c r="O110" s="325">
        <f>SQRT(N6^2-SUMSQ(O7:O85))</f>
        <v>20.353625921687659</v>
      </c>
      <c r="P110" s="325"/>
      <c r="Q110" s="326"/>
      <c r="R110" s="127"/>
      <c r="S110" s="146">
        <f>SQRT(N6^2-R6^2)</f>
        <v>24.32108681782131</v>
      </c>
      <c r="T110" s="128"/>
      <c r="U110" s="128"/>
      <c r="V110" s="130"/>
      <c r="X110" s="2"/>
    </row>
    <row r="113" spans="4:24">
      <c r="W113" s="8" t="s">
        <v>16</v>
      </c>
    </row>
    <row r="114" spans="4:24" ht="15.95" thickBot="1"/>
    <row r="115" spans="4:24" ht="15.95" thickBot="1">
      <c r="D115" s="12" t="s">
        <v>254</v>
      </c>
      <c r="E115" s="134" t="s">
        <v>255</v>
      </c>
      <c r="F115" s="27"/>
      <c r="G115" s="27"/>
      <c r="H115" s="28"/>
      <c r="I115" s="345" t="s">
        <v>256</v>
      </c>
      <c r="J115" s="346"/>
      <c r="K115" s="346"/>
      <c r="L115" s="346"/>
      <c r="M115" s="347"/>
      <c r="N115" s="135" t="s">
        <v>257</v>
      </c>
      <c r="O115" s="27"/>
      <c r="P115" s="27"/>
      <c r="Q115" s="28"/>
      <c r="R115" s="345" t="s">
        <v>258</v>
      </c>
      <c r="S115" s="346"/>
      <c r="T115" s="346"/>
      <c r="U115" s="346"/>
      <c r="V115" s="347"/>
      <c r="W115" s="2"/>
      <c r="X115" s="2"/>
    </row>
    <row r="116" spans="4:24">
      <c r="D116" s="12" t="s">
        <v>259</v>
      </c>
      <c r="E116" s="339">
        <f>EXP(-POWER(2*PI()*E$6/1250,2))</f>
        <v>0.3901826916162297</v>
      </c>
      <c r="F116" s="340"/>
      <c r="G116" s="340"/>
      <c r="H116" s="341"/>
      <c r="I116" s="339">
        <f>EXP(-POWER(2*PI()*I$6/1250,2))</f>
        <v>0.40716357542248016</v>
      </c>
      <c r="J116" s="340"/>
      <c r="K116" s="340"/>
      <c r="L116" s="340"/>
      <c r="M116" s="341"/>
      <c r="N116" s="339">
        <f>EXP(-POWER(2*PI()*N$6/1250,2))</f>
        <v>0.33870327218423846</v>
      </c>
      <c r="O116" s="340"/>
      <c r="P116" s="340"/>
      <c r="Q116" s="341"/>
      <c r="R116" s="339">
        <f>EXP(-POWER(2*PI()*R$6/1250,2))</f>
        <v>0.34380332224832771</v>
      </c>
      <c r="S116" s="340"/>
      <c r="T116" s="340"/>
      <c r="U116" s="340"/>
      <c r="V116" s="341"/>
      <c r="W116" s="2"/>
      <c r="X116" s="2"/>
    </row>
    <row r="117" spans="4:24" ht="15.95" thickBot="1">
      <c r="D117" s="13" t="s">
        <v>260</v>
      </c>
      <c r="E117" s="333">
        <f>EXP(-POWER(2*PI()*E$6/1650,2))</f>
        <v>0.58266658186945186</v>
      </c>
      <c r="F117" s="334"/>
      <c r="G117" s="334"/>
      <c r="H117" s="335"/>
      <c r="I117" s="333">
        <f>EXP(-POWER(2*PI()*I$6/1650,2))</f>
        <v>0.59708777156963322</v>
      </c>
      <c r="J117" s="334"/>
      <c r="K117" s="334"/>
      <c r="L117" s="334"/>
      <c r="M117" s="335"/>
      <c r="N117" s="333">
        <f>EXP(-POWER(2*PI()*N$6/1650,2))</f>
        <v>0.53722159520170942</v>
      </c>
      <c r="O117" s="334"/>
      <c r="P117" s="334"/>
      <c r="Q117" s="335"/>
      <c r="R117" s="342">
        <f>EXP(-POWER(2*PI()*R$6/1650,2))</f>
        <v>0.54184940142409621</v>
      </c>
      <c r="S117" s="343"/>
      <c r="T117" s="343"/>
      <c r="U117" s="343"/>
      <c r="V117" s="344"/>
      <c r="W117" s="2"/>
      <c r="X117" s="2"/>
    </row>
    <row r="118" spans="4:24" ht="15.95" thickBot="1">
      <c r="D118" s="145" t="s">
        <v>261</v>
      </c>
      <c r="E118" s="336">
        <f>EXP(-POWER(2*PI()*E$6/2200,2))</f>
        <v>0.73798717078394094</v>
      </c>
      <c r="F118" s="337"/>
      <c r="G118" s="337"/>
      <c r="H118" s="338"/>
      <c r="I118" s="336">
        <f>EXP(-POWER(2*PI()*I$6/2200,2))</f>
        <v>0.74820649604167211</v>
      </c>
      <c r="J118" s="337"/>
      <c r="K118" s="337"/>
      <c r="L118" s="337"/>
      <c r="M118" s="338"/>
      <c r="N118" s="336">
        <f>EXP(-POWER(2*PI()*N$6/2200,2))</f>
        <v>0.70503604750352866</v>
      </c>
      <c r="O118" s="337"/>
      <c r="P118" s="337"/>
      <c r="Q118" s="338"/>
      <c r="R118" s="336">
        <f>EXP(-POWER(2*PI()*R$6/2200,2))</f>
        <v>0.70844593279238433</v>
      </c>
      <c r="S118" s="337"/>
      <c r="T118" s="337"/>
      <c r="U118" s="337"/>
      <c r="V118" s="338"/>
      <c r="W118" s="136" t="s">
        <v>262</v>
      </c>
      <c r="X118" s="2"/>
    </row>
    <row r="119" spans="4:24">
      <c r="D119" s="15"/>
      <c r="E119" s="132"/>
      <c r="N119" s="132"/>
      <c r="U119" s="8"/>
      <c r="V119" s="16"/>
      <c r="W119" s="2"/>
      <c r="X119" s="2"/>
    </row>
    <row r="120" spans="4:24">
      <c r="D120" s="15"/>
      <c r="E120" s="132"/>
      <c r="U120" s="8"/>
      <c r="V120" s="16"/>
      <c r="W120" s="2"/>
      <c r="X120" s="2"/>
    </row>
    <row r="121" spans="4:24" ht="15.95" thickBot="1">
      <c r="D121" s="15"/>
      <c r="E121" s="132"/>
      <c r="Q121" s="8"/>
      <c r="R121" s="16"/>
      <c r="W121" s="2"/>
      <c r="X121" s="2"/>
    </row>
    <row r="122" spans="4:24" ht="15.95" thickBot="1">
      <c r="D122" s="12" t="s">
        <v>263</v>
      </c>
      <c r="E122" s="133" t="s">
        <v>16</v>
      </c>
      <c r="F122" s="10"/>
      <c r="G122" s="10"/>
      <c r="H122" s="11"/>
      <c r="N122" s="135" t="s">
        <v>264</v>
      </c>
      <c r="O122" s="10"/>
      <c r="P122" s="10"/>
      <c r="Q122" s="11"/>
      <c r="R122" s="16"/>
      <c r="W122" s="2"/>
      <c r="X122" s="2"/>
    </row>
    <row r="123" spans="4:24">
      <c r="D123" s="12" t="s">
        <v>259</v>
      </c>
      <c r="E123" s="339" t="s">
        <v>16</v>
      </c>
      <c r="F123" s="340"/>
      <c r="G123" s="340"/>
      <c r="H123" s="341"/>
      <c r="N123" s="339">
        <f>EXP(-POWER(2*PI()*120/1250,2))</f>
        <v>0.69500718409616291</v>
      </c>
      <c r="O123" s="340"/>
      <c r="P123" s="340"/>
      <c r="Q123" s="341"/>
      <c r="R123" s="16"/>
      <c r="W123" s="2"/>
      <c r="X123" s="2"/>
    </row>
    <row r="124" spans="4:24" ht="15.95" thickBot="1">
      <c r="D124" s="13" t="s">
        <v>260</v>
      </c>
      <c r="E124" s="333" t="s">
        <v>16</v>
      </c>
      <c r="F124" s="334"/>
      <c r="G124" s="334"/>
      <c r="H124" s="335"/>
      <c r="N124" s="333">
        <f>EXP(-POWER(2*PI()*120/1650,2))</f>
        <v>0.81154822645377545</v>
      </c>
      <c r="O124" s="334"/>
      <c r="P124" s="334"/>
      <c r="Q124" s="335"/>
      <c r="R124" s="16"/>
      <c r="W124" s="2"/>
      <c r="X124" s="2"/>
    </row>
    <row r="125" spans="4:24" ht="15.95" thickBot="1">
      <c r="D125" s="14" t="s">
        <v>261</v>
      </c>
      <c r="E125" s="336" t="s">
        <v>16</v>
      </c>
      <c r="F125" s="337"/>
      <c r="G125" s="337"/>
      <c r="H125" s="338"/>
      <c r="N125" s="336">
        <f>EXP(-POWER(2*PI()*120/2200,2))</f>
        <v>0.88917923548513145</v>
      </c>
      <c r="O125" s="337"/>
      <c r="P125" s="337"/>
      <c r="Q125" s="338"/>
      <c r="R125" s="16"/>
      <c r="W125" s="136" t="s">
        <v>262</v>
      </c>
      <c r="X125" s="2"/>
    </row>
  </sheetData>
  <autoFilter ref="C5:C110" xr:uid="{00000000-0001-0000-0000-000000000000}"/>
  <mergeCells count="24">
    <mergeCell ref="N4:Q4"/>
    <mergeCell ref="I4:M4"/>
    <mergeCell ref="E4:H4"/>
    <mergeCell ref="R4:V4"/>
    <mergeCell ref="E116:H116"/>
    <mergeCell ref="R116:V116"/>
    <mergeCell ref="E117:H117"/>
    <mergeCell ref="E118:H118"/>
    <mergeCell ref="N116:Q116"/>
    <mergeCell ref="N117:Q117"/>
    <mergeCell ref="N118:Q118"/>
    <mergeCell ref="I116:M116"/>
    <mergeCell ref="I117:M117"/>
    <mergeCell ref="I118:M118"/>
    <mergeCell ref="R117:V117"/>
    <mergeCell ref="R118:V118"/>
    <mergeCell ref="I115:M115"/>
    <mergeCell ref="R115:V115"/>
    <mergeCell ref="N123:Q123"/>
    <mergeCell ref="N124:Q124"/>
    <mergeCell ref="N125:Q125"/>
    <mergeCell ref="E123:H123"/>
    <mergeCell ref="E124:H124"/>
    <mergeCell ref="E125:H125"/>
  </mergeCells>
  <phoneticPr fontId="5" type="noConversion"/>
  <pageMargins left="0.25" right="0.25" top="0.75" bottom="0.75" header="0.3" footer="0.3"/>
  <pageSetup scale="22" orientation="landscape" horizontalDpi="4294967292" verticalDpi="4294967292"/>
  <rowBreaks count="1" manualBreakCount="1">
    <brk id="1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Q106"/>
  <sheetViews>
    <sheetView topLeftCell="C13" zoomScaleNormal="100" workbookViewId="0">
      <selection activeCell="C7" sqref="C7"/>
    </sheetView>
  </sheetViews>
  <sheetFormatPr defaultColWidth="10.875" defaultRowHeight="15.6" outlineLevelRow="3" outlineLevelCol="1"/>
  <cols>
    <col min="1" max="1" width="18.125" hidden="1" customWidth="1" outlineLevel="1"/>
    <col min="2" max="2" width="19.875" style="20" hidden="1" customWidth="1" outlineLevel="1"/>
    <col min="3" max="3" width="17.125" style="20" customWidth="1" collapsed="1"/>
    <col min="4" max="4" width="37.5" customWidth="1"/>
    <col min="5" max="8" width="4.5" customWidth="1"/>
    <col min="9" max="13" width="4.5" hidden="1" customWidth="1" outlineLevel="1"/>
    <col min="14" max="14" width="4.5" customWidth="1" collapsed="1"/>
    <col min="15" max="15" width="5.125" customWidth="1"/>
    <col min="16" max="17" width="4.5" customWidth="1"/>
    <col min="18" max="22" width="4.5" hidden="1" customWidth="1" outlineLevel="1"/>
    <col min="23" max="23" width="21.625" style="20" bestFit="1" customWidth="1" collapsed="1"/>
    <col min="24" max="24" width="1.625" customWidth="1"/>
    <col min="25" max="25" width="10.875" hidden="1" customWidth="1" outlineLevel="1"/>
    <col min="26" max="27" width="0" hidden="1" customWidth="1" outlineLevel="1"/>
    <col min="28" max="28" width="10.875" collapsed="1"/>
    <col min="33" max="33" width="5.875" bestFit="1" customWidth="1"/>
  </cols>
  <sheetData>
    <row r="1" spans="1:33">
      <c r="B1" s="30" t="s">
        <v>265</v>
      </c>
      <c r="C1" s="30" t="s">
        <v>266</v>
      </c>
      <c r="E1" s="1"/>
      <c r="F1" s="32"/>
      <c r="H1" s="1"/>
      <c r="I1" s="31"/>
      <c r="L1" s="1" t="s">
        <v>267</v>
      </c>
      <c r="M1" s="1"/>
      <c r="R1" s="1"/>
    </row>
    <row r="2" spans="1:33">
      <c r="F2" s="1"/>
      <c r="G2" s="1"/>
      <c r="H2" s="20"/>
      <c r="I2" s="33"/>
      <c r="J2" t="s">
        <v>268</v>
      </c>
      <c r="K2" s="1"/>
      <c r="L2" s="1"/>
      <c r="M2" s="32"/>
      <c r="N2" s="1"/>
      <c r="O2" s="1"/>
      <c r="P2" s="32"/>
      <c r="Q2" s="1"/>
      <c r="R2" s="1"/>
      <c r="S2" s="1"/>
      <c r="T2" s="32"/>
      <c r="U2" s="1"/>
      <c r="V2" s="1"/>
    </row>
    <row r="3" spans="1:33" ht="15.95" thickBot="1">
      <c r="E3" s="1"/>
      <c r="F3" s="1"/>
      <c r="G3" s="32"/>
      <c r="H3" s="1"/>
      <c r="I3" s="1"/>
      <c r="J3" s="1"/>
      <c r="K3" s="32"/>
      <c r="L3" s="1"/>
      <c r="M3" s="1"/>
      <c r="N3" s="1"/>
      <c r="O3" s="1"/>
      <c r="P3" s="32"/>
      <c r="Q3" s="1"/>
      <c r="R3" s="1"/>
      <c r="S3" s="1"/>
      <c r="T3" s="32"/>
      <c r="U3" s="1"/>
      <c r="V3" s="1"/>
    </row>
    <row r="4" spans="1:33" ht="15.95" thickBot="1">
      <c r="B4" s="194"/>
      <c r="C4" s="34"/>
      <c r="D4" s="35"/>
      <c r="E4" s="379" t="s">
        <v>269</v>
      </c>
      <c r="F4" s="378"/>
      <c r="G4" s="378"/>
      <c r="H4" s="380"/>
      <c r="I4" s="378" t="s">
        <v>270</v>
      </c>
      <c r="J4" s="378"/>
      <c r="K4" s="378"/>
      <c r="L4" s="378"/>
      <c r="M4" s="378"/>
      <c r="N4" s="379" t="s">
        <v>271</v>
      </c>
      <c r="O4" s="378"/>
      <c r="P4" s="378"/>
      <c r="Q4" s="383"/>
      <c r="R4" s="381" t="s">
        <v>272</v>
      </c>
      <c r="S4" s="381"/>
      <c r="T4" s="381"/>
      <c r="U4" s="381"/>
      <c r="V4" s="382"/>
    </row>
    <row r="5" spans="1:33" ht="15.95" thickBot="1">
      <c r="A5" s="186" t="s">
        <v>27</v>
      </c>
      <c r="B5" s="186" t="s">
        <v>28</v>
      </c>
      <c r="C5" s="186" t="s">
        <v>29</v>
      </c>
      <c r="D5" s="168" t="s">
        <v>30</v>
      </c>
      <c r="E5" s="169" t="s">
        <v>31</v>
      </c>
      <c r="F5" s="170" t="s">
        <v>32</v>
      </c>
      <c r="G5" s="171" t="s">
        <v>32</v>
      </c>
      <c r="H5" s="217" t="s">
        <v>33</v>
      </c>
      <c r="I5" s="274" t="s">
        <v>31</v>
      </c>
      <c r="J5" s="275" t="s">
        <v>32</v>
      </c>
      <c r="K5" s="276" t="s">
        <v>32</v>
      </c>
      <c r="L5" s="275" t="s">
        <v>33</v>
      </c>
      <c r="M5" s="277" t="s">
        <v>34</v>
      </c>
      <c r="N5" s="311" t="s">
        <v>31</v>
      </c>
      <c r="O5" s="312" t="s">
        <v>32</v>
      </c>
      <c r="P5" s="313" t="s">
        <v>32</v>
      </c>
      <c r="Q5" s="314" t="s">
        <v>33</v>
      </c>
      <c r="R5" s="274" t="s">
        <v>31</v>
      </c>
      <c r="S5" s="275" t="s">
        <v>32</v>
      </c>
      <c r="T5" s="276" t="s">
        <v>32</v>
      </c>
      <c r="U5" s="275" t="s">
        <v>33</v>
      </c>
      <c r="V5" s="289" t="s">
        <v>34</v>
      </c>
    </row>
    <row r="6" spans="1:33" ht="15.95" thickBot="1">
      <c r="A6" s="137"/>
      <c r="B6" s="195"/>
      <c r="C6" s="190"/>
      <c r="D6" s="202" t="s">
        <v>273</v>
      </c>
      <c r="E6" s="218">
        <v>156</v>
      </c>
      <c r="F6" s="219"/>
      <c r="G6" s="219"/>
      <c r="H6" s="230"/>
      <c r="I6" s="292">
        <f>SQRT(SUMSQ(J7:J98))</f>
        <v>144.40391199687076</v>
      </c>
      <c r="J6" s="293"/>
      <c r="K6" s="293"/>
      <c r="L6" s="293"/>
      <c r="M6" s="293"/>
      <c r="N6" s="315">
        <v>190</v>
      </c>
      <c r="O6" s="252"/>
      <c r="P6" s="252"/>
      <c r="Q6" s="256"/>
      <c r="R6" s="308">
        <f>SQRT(SUMSQ(S7:S98))</f>
        <v>154.03415822472624</v>
      </c>
      <c r="S6" s="293"/>
      <c r="T6" s="293"/>
      <c r="U6" s="293"/>
      <c r="V6" s="294"/>
      <c r="W6" s="288" t="s">
        <v>19</v>
      </c>
      <c r="X6" s="36"/>
    </row>
    <row r="7" spans="1:33" ht="15.95" thickBot="1">
      <c r="A7" s="187"/>
      <c r="B7" s="196"/>
      <c r="C7" s="191" t="s">
        <v>274</v>
      </c>
      <c r="D7" s="203" t="s">
        <v>275</v>
      </c>
      <c r="E7" s="220"/>
      <c r="F7" s="221">
        <f>SQRT(SUMSQ(G8:G75))</f>
        <v>142.99414315222845</v>
      </c>
      <c r="G7" s="222"/>
      <c r="H7" s="231"/>
      <c r="I7" s="295"/>
      <c r="J7" s="278">
        <f>SQRT(SUMSQ(K8:K75))</f>
        <v>139.03355638118447</v>
      </c>
      <c r="K7" s="279"/>
      <c r="L7" s="279"/>
      <c r="M7" s="279"/>
      <c r="N7" s="232"/>
      <c r="O7" s="221">
        <f>SQRT(SUMSQ(P8:P75))</f>
        <v>150.52682477166655</v>
      </c>
      <c r="P7" s="222"/>
      <c r="Q7" s="233"/>
      <c r="R7" s="279"/>
      <c r="S7" s="278">
        <f>SQRT(SUMSQ(T8:T75))</f>
        <v>149.01128111656513</v>
      </c>
      <c r="T7" s="279"/>
      <c r="U7" s="279"/>
      <c r="V7" s="296"/>
      <c r="W7" s="213" t="s">
        <v>276</v>
      </c>
      <c r="X7" s="38"/>
      <c r="AG7" t="s">
        <v>16</v>
      </c>
    </row>
    <row r="8" spans="1:33" ht="15.95" outlineLevel="1" thickBot="1">
      <c r="A8" s="188"/>
      <c r="B8" s="197"/>
      <c r="C8" s="172" t="s">
        <v>16</v>
      </c>
      <c r="D8" s="204" t="s">
        <v>42</v>
      </c>
      <c r="E8" s="220"/>
      <c r="F8" s="222"/>
      <c r="G8" s="222"/>
      <c r="H8" s="231"/>
      <c r="I8" s="295"/>
      <c r="J8" s="279"/>
      <c r="K8" s="279"/>
      <c r="L8" s="279"/>
      <c r="M8" s="279"/>
      <c r="N8" s="232"/>
      <c r="O8" s="222"/>
      <c r="P8" s="222"/>
      <c r="Q8" s="233"/>
      <c r="R8" s="279"/>
      <c r="S8" s="279"/>
      <c r="T8" s="279"/>
      <c r="U8" s="279"/>
      <c r="V8" s="296"/>
      <c r="W8" s="172" t="s">
        <v>277</v>
      </c>
      <c r="X8" s="38"/>
    </row>
    <row r="9" spans="1:33" ht="15.95" outlineLevel="2" thickBot="1">
      <c r="A9" s="187"/>
      <c r="B9" s="197"/>
      <c r="C9" s="172" t="str">
        <f>'LGS MCAO+IRIS Imager'!C9</f>
        <v>REQ-1-OAD-0251</v>
      </c>
      <c r="D9" s="205" t="s">
        <v>45</v>
      </c>
      <c r="E9" s="220"/>
      <c r="F9" s="222"/>
      <c r="G9" s="223">
        <v>6</v>
      </c>
      <c r="H9" s="231"/>
      <c r="I9" s="295"/>
      <c r="J9" s="279"/>
      <c r="K9" s="280">
        <f>'LGS MCAO+IRIS Imager'!K9</f>
        <v>6</v>
      </c>
      <c r="L9" s="279"/>
      <c r="M9" s="279"/>
      <c r="N9" s="232"/>
      <c r="O9" s="222"/>
      <c r="P9" s="223">
        <v>6</v>
      </c>
      <c r="Q9" s="233"/>
      <c r="R9" s="279"/>
      <c r="S9" s="279"/>
      <c r="T9" s="280">
        <f>K9</f>
        <v>6</v>
      </c>
      <c r="U9" s="279"/>
      <c r="V9" s="296"/>
      <c r="W9" s="173" t="s">
        <v>278</v>
      </c>
      <c r="X9" s="38"/>
    </row>
    <row r="10" spans="1:33" ht="15.95" outlineLevel="2" thickBot="1">
      <c r="A10" s="188"/>
      <c r="B10" s="197"/>
      <c r="C10" s="172"/>
      <c r="D10" s="206" t="s">
        <v>47</v>
      </c>
      <c r="E10" s="220"/>
      <c r="F10" s="222"/>
      <c r="G10" s="222"/>
      <c r="H10" s="265">
        <v>6</v>
      </c>
      <c r="I10" s="295"/>
      <c r="J10" s="279"/>
      <c r="K10" s="279"/>
      <c r="L10" s="280">
        <f>'LGS MCAO+IRIS Imager'!L10</f>
        <v>6</v>
      </c>
      <c r="M10" s="279"/>
      <c r="N10" s="232"/>
      <c r="O10" s="222"/>
      <c r="P10" s="222"/>
      <c r="Q10" s="234">
        <v>6</v>
      </c>
      <c r="R10" s="279"/>
      <c r="S10" s="279"/>
      <c r="T10" s="279"/>
      <c r="U10" s="280">
        <f>L10</f>
        <v>6</v>
      </c>
      <c r="V10" s="296"/>
      <c r="W10" s="173" t="s">
        <v>279</v>
      </c>
      <c r="X10" s="38"/>
    </row>
    <row r="11" spans="1:33" ht="15.95" outlineLevel="2" thickBot="1">
      <c r="A11" s="187"/>
      <c r="B11" s="197"/>
      <c r="C11" s="172" t="str">
        <f>'LGS MCAO+IRIS Imager'!C11</f>
        <v>REQ-1-OAD-0252</v>
      </c>
      <c r="D11" s="205" t="s">
        <v>50</v>
      </c>
      <c r="E11" s="220"/>
      <c r="F11" s="222"/>
      <c r="G11" s="223">
        <v>29.388603233226313</v>
      </c>
      <c r="H11" s="231"/>
      <c r="I11" s="295"/>
      <c r="J11" s="279"/>
      <c r="K11" s="280">
        <f>'LGS MCAO+IRIS Imager'!K11</f>
        <v>29.388603233226313</v>
      </c>
      <c r="L11" s="279"/>
      <c r="M11" s="279"/>
      <c r="N11" s="232"/>
      <c r="O11" s="222"/>
      <c r="P11" s="223">
        <v>29.388603233226313</v>
      </c>
      <c r="Q11" s="233"/>
      <c r="R11" s="279"/>
      <c r="S11" s="279"/>
      <c r="T11" s="280">
        <f>K11</f>
        <v>29.388603233226313</v>
      </c>
      <c r="U11" s="279"/>
      <c r="V11" s="296"/>
      <c r="W11" s="173" t="s">
        <v>280</v>
      </c>
      <c r="X11" s="38"/>
    </row>
    <row r="12" spans="1:33" ht="15.95" outlineLevel="2" thickBot="1">
      <c r="A12" s="188"/>
      <c r="B12" s="197"/>
      <c r="C12" s="172"/>
      <c r="D12" s="206" t="s">
        <v>52</v>
      </c>
      <c r="E12" s="220"/>
      <c r="F12" s="222"/>
      <c r="G12" s="222"/>
      <c r="H12" s="265">
        <v>29.388603233226313</v>
      </c>
      <c r="I12" s="295"/>
      <c r="J12" s="279"/>
      <c r="K12" s="279"/>
      <c r="L12" s="280">
        <f>'LGS MCAO+IRIS Imager'!L12</f>
        <v>29.388603233226313</v>
      </c>
      <c r="M12" s="279"/>
      <c r="N12" s="232"/>
      <c r="O12" s="222"/>
      <c r="P12" s="222"/>
      <c r="Q12" s="234">
        <v>29.388603233226313</v>
      </c>
      <c r="R12" s="279"/>
      <c r="S12" s="279"/>
      <c r="T12" s="279"/>
      <c r="U12" s="280">
        <f>L12</f>
        <v>29.388603233226313</v>
      </c>
      <c r="V12" s="296"/>
      <c r="W12" s="173"/>
      <c r="X12" s="38"/>
    </row>
    <row r="13" spans="1:33" ht="15.95" outlineLevel="2" thickBot="1">
      <c r="A13" s="187"/>
      <c r="B13" s="197"/>
      <c r="C13" s="172" t="str">
        <f>'LGS MCAO+IRIS Imager'!C13</f>
        <v>REQ-1-OAD-0253</v>
      </c>
      <c r="D13" s="205" t="s">
        <v>54</v>
      </c>
      <c r="E13" s="220"/>
      <c r="F13" s="222"/>
      <c r="G13" s="223">
        <v>13.61</v>
      </c>
      <c r="H13" s="231"/>
      <c r="I13" s="295"/>
      <c r="J13" s="279"/>
      <c r="K13" s="280">
        <f>'LGS MCAO+IRIS Imager'!K13</f>
        <v>10.5</v>
      </c>
      <c r="L13" s="279"/>
      <c r="M13" s="279"/>
      <c r="N13" s="232"/>
      <c r="O13" s="222"/>
      <c r="P13" s="223">
        <v>13.61</v>
      </c>
      <c r="Q13" s="233"/>
      <c r="R13" s="279"/>
      <c r="S13" s="279"/>
      <c r="T13" s="280">
        <f>K13</f>
        <v>10.5</v>
      </c>
      <c r="U13" s="279"/>
      <c r="V13" s="296"/>
      <c r="W13" s="174" t="s">
        <v>281</v>
      </c>
      <c r="X13" s="38"/>
    </row>
    <row r="14" spans="1:33" ht="15.95" outlineLevel="2" thickBot="1">
      <c r="A14" s="188"/>
      <c r="B14" s="197"/>
      <c r="C14" s="172"/>
      <c r="D14" s="206" t="s">
        <v>56</v>
      </c>
      <c r="E14" s="220"/>
      <c r="F14" s="222"/>
      <c r="G14" s="222"/>
      <c r="H14" s="265">
        <v>13.61</v>
      </c>
      <c r="I14" s="295"/>
      <c r="J14" s="279"/>
      <c r="K14" s="279"/>
      <c r="L14" s="280">
        <f>'LGS MCAO+IRIS Imager'!L14</f>
        <v>10.5</v>
      </c>
      <c r="M14" s="279"/>
      <c r="N14" s="232"/>
      <c r="O14" s="222"/>
      <c r="P14" s="222"/>
      <c r="Q14" s="234">
        <v>13.61</v>
      </c>
      <c r="R14" s="279"/>
      <c r="S14" s="279"/>
      <c r="T14" s="279"/>
      <c r="U14" s="280">
        <f>L14</f>
        <v>10.5</v>
      </c>
      <c r="V14" s="296"/>
      <c r="W14" s="173"/>
      <c r="X14" s="38"/>
    </row>
    <row r="15" spans="1:33" ht="15.95" outlineLevel="2" thickBot="1">
      <c r="A15" s="187"/>
      <c r="B15" s="197"/>
      <c r="C15" s="172" t="str">
        <f>'LGS MCAO+IRIS Imager'!C15</f>
        <v>REQ-1-OAD-0254</v>
      </c>
      <c r="D15" s="205" t="s">
        <v>59</v>
      </c>
      <c r="E15" s="220"/>
      <c r="F15" s="222"/>
      <c r="G15" s="223">
        <v>12.882546332150334</v>
      </c>
      <c r="H15" s="231"/>
      <c r="I15" s="295"/>
      <c r="J15" s="279"/>
      <c r="K15" s="280">
        <f>'LGS MCAO+IRIS Imager'!K15</f>
        <v>12.882546332150334</v>
      </c>
      <c r="L15" s="279"/>
      <c r="M15" s="279"/>
      <c r="N15" s="232"/>
      <c r="O15" s="222"/>
      <c r="P15" s="223">
        <v>12.882546332150334</v>
      </c>
      <c r="Q15" s="233"/>
      <c r="R15" s="279"/>
      <c r="S15" s="279"/>
      <c r="T15" s="280">
        <f>K15</f>
        <v>12.882546332150334</v>
      </c>
      <c r="U15" s="279"/>
      <c r="V15" s="296"/>
      <c r="W15" s="174" t="s">
        <v>282</v>
      </c>
      <c r="X15" s="38"/>
    </row>
    <row r="16" spans="1:33" ht="15.95" outlineLevel="2" thickBot="1">
      <c r="A16" s="188"/>
      <c r="B16" s="197"/>
      <c r="C16" s="172"/>
      <c r="D16" s="206" t="s">
        <v>61</v>
      </c>
      <c r="E16" s="220"/>
      <c r="F16" s="222"/>
      <c r="G16" s="222"/>
      <c r="H16" s="265">
        <v>11.4</v>
      </c>
      <c r="I16" s="295"/>
      <c r="J16" s="279"/>
      <c r="K16" s="279"/>
      <c r="L16" s="280">
        <f>'LGS MCAO+IRIS Imager'!L16</f>
        <v>11.4</v>
      </c>
      <c r="M16" s="279"/>
      <c r="N16" s="232"/>
      <c r="O16" s="222"/>
      <c r="P16" s="222"/>
      <c r="Q16" s="234">
        <v>11.4</v>
      </c>
      <c r="R16" s="279"/>
      <c r="S16" s="279"/>
      <c r="T16" s="279"/>
      <c r="U16" s="280">
        <f>L16</f>
        <v>11.4</v>
      </c>
      <c r="V16" s="296"/>
      <c r="W16" s="173"/>
      <c r="X16" s="38"/>
    </row>
    <row r="17" spans="1:43" ht="15.95" outlineLevel="2" thickBot="1">
      <c r="A17" s="187"/>
      <c r="B17" s="197"/>
      <c r="C17" s="172"/>
      <c r="D17" s="206" t="s">
        <v>62</v>
      </c>
      <c r="E17" s="224"/>
      <c r="F17" s="225"/>
      <c r="G17" s="225"/>
      <c r="H17" s="266">
        <v>0</v>
      </c>
      <c r="I17" s="297"/>
      <c r="J17" s="281"/>
      <c r="K17" s="281"/>
      <c r="L17" s="280">
        <f>'LGS MCAO+IRIS Imager'!L17</f>
        <v>0</v>
      </c>
      <c r="M17" s="281"/>
      <c r="N17" s="235"/>
      <c r="O17" s="225"/>
      <c r="P17" s="225"/>
      <c r="Q17" s="236">
        <v>0</v>
      </c>
      <c r="R17" s="281"/>
      <c r="S17" s="281"/>
      <c r="T17" s="281"/>
      <c r="U17" s="280">
        <f>L17</f>
        <v>0</v>
      </c>
      <c r="V17" s="298"/>
      <c r="W17" s="173"/>
      <c r="X17" s="39"/>
      <c r="Y17" s="32"/>
      <c r="Z17" s="40"/>
      <c r="AA17" s="32"/>
      <c r="AB17" s="32"/>
      <c r="AC17" s="32"/>
      <c r="AD17" s="32"/>
      <c r="AE17" s="40"/>
      <c r="AF17" s="32"/>
      <c r="AG17" s="32"/>
      <c r="AH17" s="32"/>
      <c r="AI17" s="32"/>
      <c r="AJ17" s="40"/>
      <c r="AK17" s="32"/>
      <c r="AL17" s="32"/>
      <c r="AM17" s="32"/>
      <c r="AN17" s="32"/>
      <c r="AO17" s="40"/>
      <c r="AP17" s="32"/>
      <c r="AQ17" s="41"/>
    </row>
    <row r="18" spans="1:43" ht="15.95" outlineLevel="2" thickBot="1">
      <c r="A18" s="188"/>
      <c r="B18" s="197"/>
      <c r="C18" s="172"/>
      <c r="D18" s="206" t="s">
        <v>65</v>
      </c>
      <c r="E18" s="220"/>
      <c r="F18" s="222"/>
      <c r="G18" s="222"/>
      <c r="H18" s="265">
        <v>6</v>
      </c>
      <c r="I18" s="295"/>
      <c r="J18" s="279"/>
      <c r="K18" s="279"/>
      <c r="L18" s="280">
        <f>'LGS MCAO+IRIS Imager'!L18</f>
        <v>6</v>
      </c>
      <c r="M18" s="279"/>
      <c r="N18" s="232"/>
      <c r="O18" s="222"/>
      <c r="P18" s="222"/>
      <c r="Q18" s="234">
        <v>6</v>
      </c>
      <c r="R18" s="279"/>
      <c r="S18" s="279"/>
      <c r="T18" s="279"/>
      <c r="U18" s="280">
        <f>L18</f>
        <v>6</v>
      </c>
      <c r="V18" s="296"/>
      <c r="W18" s="173"/>
      <c r="X18" s="38"/>
    </row>
    <row r="19" spans="1:43" ht="15.95" outlineLevel="2" thickBot="1">
      <c r="A19" s="187"/>
      <c r="B19" s="197"/>
      <c r="C19" s="172" t="str">
        <f>'LGS MCAO+IRIS Imager'!C19</f>
        <v>REQ-1-OAD-0255</v>
      </c>
      <c r="D19" s="205" t="s">
        <v>67</v>
      </c>
      <c r="E19" s="220"/>
      <c r="F19" s="222"/>
      <c r="G19" s="223">
        <v>10.733592129385205</v>
      </c>
      <c r="H19" s="231"/>
      <c r="I19" s="295"/>
      <c r="J19" s="279"/>
      <c r="K19" s="280">
        <f>'LGS MCAO+IRIS Imager'!K19</f>
        <v>10.733592129385205</v>
      </c>
      <c r="L19" s="279"/>
      <c r="M19" s="279"/>
      <c r="N19" s="232"/>
      <c r="O19" s="222"/>
      <c r="P19" s="223">
        <v>10.733592129385205</v>
      </c>
      <c r="Q19" s="233"/>
      <c r="R19" s="279"/>
      <c r="S19" s="279"/>
      <c r="T19" s="280">
        <f>K19</f>
        <v>10.733592129385205</v>
      </c>
      <c r="U19" s="279"/>
      <c r="V19" s="296"/>
      <c r="W19" s="174" t="s">
        <v>283</v>
      </c>
      <c r="X19" s="38"/>
    </row>
    <row r="20" spans="1:43" ht="15.95" outlineLevel="2" thickBot="1">
      <c r="A20" s="188"/>
      <c r="B20" s="197"/>
      <c r="C20" s="172"/>
      <c r="D20" s="206" t="s">
        <v>69</v>
      </c>
      <c r="E20" s="220"/>
      <c r="F20" s="222"/>
      <c r="G20" s="222"/>
      <c r="H20" s="265">
        <v>8.9</v>
      </c>
      <c r="I20" s="295"/>
      <c r="J20" s="279"/>
      <c r="K20" s="279"/>
      <c r="L20" s="280">
        <f>'LGS MCAO+IRIS Imager'!L20</f>
        <v>8.9</v>
      </c>
      <c r="M20" s="279"/>
      <c r="N20" s="232"/>
      <c r="O20" s="222"/>
      <c r="P20" s="222"/>
      <c r="Q20" s="234">
        <v>8.9</v>
      </c>
      <c r="R20" s="279"/>
      <c r="S20" s="279"/>
      <c r="T20" s="279"/>
      <c r="U20" s="280">
        <f>L20</f>
        <v>8.9</v>
      </c>
      <c r="V20" s="296"/>
      <c r="W20" s="173"/>
      <c r="X20" s="38"/>
    </row>
    <row r="21" spans="1:43" ht="15.95" outlineLevel="2" thickBot="1">
      <c r="A21" s="187"/>
      <c r="B21" s="197"/>
      <c r="C21" s="172"/>
      <c r="D21" s="206" t="s">
        <v>70</v>
      </c>
      <c r="E21" s="220"/>
      <c r="F21" s="222"/>
      <c r="G21" s="222"/>
      <c r="H21" s="265">
        <v>6</v>
      </c>
      <c r="I21" s="295"/>
      <c r="J21" s="279"/>
      <c r="K21" s="279"/>
      <c r="L21" s="280">
        <f>'LGS MCAO+IRIS Imager'!L21</f>
        <v>6</v>
      </c>
      <c r="M21" s="279"/>
      <c r="N21" s="232"/>
      <c r="O21" s="222"/>
      <c r="P21" s="222"/>
      <c r="Q21" s="234">
        <v>6</v>
      </c>
      <c r="R21" s="279"/>
      <c r="S21" s="279"/>
      <c r="T21" s="279"/>
      <c r="U21" s="280">
        <f>L21</f>
        <v>6</v>
      </c>
      <c r="V21" s="296"/>
      <c r="W21" s="173"/>
      <c r="X21" s="38"/>
    </row>
    <row r="22" spans="1:43" ht="15.95" outlineLevel="2" thickBot="1">
      <c r="A22" s="188"/>
      <c r="B22" s="197"/>
      <c r="C22" s="172" t="str">
        <f>'LGS MCAO+IRIS Imager'!C22</f>
        <v>REQ-1-OAD-0256</v>
      </c>
      <c r="D22" s="205" t="s">
        <v>72</v>
      </c>
      <c r="E22" s="220"/>
      <c r="F22" s="222"/>
      <c r="G22" s="223">
        <v>15.9</v>
      </c>
      <c r="H22" s="231"/>
      <c r="I22" s="295"/>
      <c r="J22" s="279"/>
      <c r="K22" s="280">
        <f>'LGS MCAO+IRIS Imager'!K22</f>
        <v>15.9</v>
      </c>
      <c r="L22" s="279"/>
      <c r="M22" s="279"/>
      <c r="N22" s="232"/>
      <c r="O22" s="222"/>
      <c r="P22" s="223">
        <v>15.9</v>
      </c>
      <c r="Q22" s="233"/>
      <c r="R22" s="279"/>
      <c r="S22" s="279"/>
      <c r="T22" s="280">
        <f>K22</f>
        <v>15.9</v>
      </c>
      <c r="U22" s="279"/>
      <c r="V22" s="296"/>
      <c r="W22" s="174" t="s">
        <v>284</v>
      </c>
      <c r="X22" s="38"/>
    </row>
    <row r="23" spans="1:43" ht="15.95" outlineLevel="2" thickBot="1">
      <c r="A23" s="187"/>
      <c r="B23" s="197"/>
      <c r="C23" s="172"/>
      <c r="D23" s="206" t="s">
        <v>74</v>
      </c>
      <c r="E23" s="220"/>
      <c r="F23" s="222"/>
      <c r="G23" s="222"/>
      <c r="H23" s="265">
        <v>15.9</v>
      </c>
      <c r="I23" s="295"/>
      <c r="J23" s="279"/>
      <c r="K23" s="279"/>
      <c r="L23" s="280">
        <f>'LGS MCAO+IRIS Imager'!L23</f>
        <v>15.9</v>
      </c>
      <c r="M23" s="279"/>
      <c r="N23" s="232"/>
      <c r="O23" s="222"/>
      <c r="P23" s="222"/>
      <c r="Q23" s="234">
        <v>15.9</v>
      </c>
      <c r="R23" s="279"/>
      <c r="S23" s="279"/>
      <c r="T23" s="279"/>
      <c r="U23" s="280">
        <f>L23</f>
        <v>15.9</v>
      </c>
      <c r="V23" s="296"/>
      <c r="W23" s="173"/>
      <c r="X23" s="38"/>
    </row>
    <row r="24" spans="1:43" ht="15.95" outlineLevel="1" thickBot="1">
      <c r="A24" s="188"/>
      <c r="B24" s="197"/>
      <c r="C24" s="172" t="s">
        <v>16</v>
      </c>
      <c r="D24" s="204" t="s">
        <v>75</v>
      </c>
      <c r="E24" s="220"/>
      <c r="F24" s="222"/>
      <c r="G24" s="222"/>
      <c r="H24" s="231"/>
      <c r="I24" s="295"/>
      <c r="J24" s="279"/>
      <c r="K24" s="279"/>
      <c r="L24" s="279"/>
      <c r="M24" s="279"/>
      <c r="N24" s="232"/>
      <c r="O24" s="222"/>
      <c r="P24" s="222"/>
      <c r="Q24" s="233"/>
      <c r="R24" s="279"/>
      <c r="S24" s="279"/>
      <c r="T24" s="279"/>
      <c r="U24" s="279"/>
      <c r="V24" s="296"/>
      <c r="W24" s="174" t="s">
        <v>285</v>
      </c>
      <c r="X24" s="38"/>
    </row>
    <row r="25" spans="1:43" ht="15.95" outlineLevel="2" thickBot="1">
      <c r="A25" s="187"/>
      <c r="B25" s="197"/>
      <c r="C25" s="172" t="str">
        <f>'LGS MCAO+IRIS Imager'!C25</f>
        <v>REQ-1-OAD-0257</v>
      </c>
      <c r="D25" s="205" t="s">
        <v>78</v>
      </c>
      <c r="E25" s="220"/>
      <c r="F25" s="222"/>
      <c r="G25" s="223">
        <v>29.732137494637012</v>
      </c>
      <c r="H25" s="231"/>
      <c r="I25" s="295"/>
      <c r="J25" s="279"/>
      <c r="K25" s="280">
        <f>'LGS MCAO+IRIS Imager'!K25</f>
        <v>29.732137494637012</v>
      </c>
      <c r="L25" s="279"/>
      <c r="M25" s="279"/>
      <c r="N25" s="232"/>
      <c r="O25" s="222"/>
      <c r="P25" s="223">
        <v>29.732137494637012</v>
      </c>
      <c r="Q25" s="233"/>
      <c r="R25" s="279"/>
      <c r="S25" s="279"/>
      <c r="T25" s="280">
        <f>K25</f>
        <v>29.732137494637012</v>
      </c>
      <c r="U25" s="279"/>
      <c r="V25" s="296"/>
      <c r="W25" s="174" t="s">
        <v>286</v>
      </c>
      <c r="X25" s="38"/>
    </row>
    <row r="26" spans="1:43" ht="15.95" outlineLevel="2" thickBot="1">
      <c r="A26" s="188"/>
      <c r="B26" s="197"/>
      <c r="C26" s="172"/>
      <c r="D26" s="206" t="s">
        <v>80</v>
      </c>
      <c r="E26" s="220"/>
      <c r="F26" s="222"/>
      <c r="G26" s="222"/>
      <c r="H26" s="265">
        <v>22</v>
      </c>
      <c r="I26" s="295"/>
      <c r="J26" s="279"/>
      <c r="K26" s="279"/>
      <c r="L26" s="280">
        <f>'LGS MCAO+IRIS Imager'!L26</f>
        <v>22</v>
      </c>
      <c r="M26" s="279"/>
      <c r="N26" s="232"/>
      <c r="O26" s="222"/>
      <c r="P26" s="222"/>
      <c r="Q26" s="234">
        <v>22</v>
      </c>
      <c r="R26" s="279"/>
      <c r="S26" s="279"/>
      <c r="T26" s="279"/>
      <c r="U26" s="280">
        <f>L26</f>
        <v>22</v>
      </c>
      <c r="V26" s="296"/>
      <c r="W26" s="172"/>
      <c r="X26" s="38"/>
    </row>
    <row r="27" spans="1:43" ht="15.95" outlineLevel="2" thickBot="1">
      <c r="A27" s="187"/>
      <c r="B27" s="197"/>
      <c r="C27" s="172"/>
      <c r="D27" s="206" t="s">
        <v>81</v>
      </c>
      <c r="E27" s="220"/>
      <c r="F27" s="222"/>
      <c r="G27" s="222"/>
      <c r="H27" s="265">
        <v>20</v>
      </c>
      <c r="I27" s="295"/>
      <c r="J27" s="279"/>
      <c r="K27" s="279"/>
      <c r="L27" s="280">
        <f>'LGS MCAO+IRIS Imager'!L27</f>
        <v>20</v>
      </c>
      <c r="M27" s="279"/>
      <c r="N27" s="232"/>
      <c r="O27" s="222"/>
      <c r="P27" s="222"/>
      <c r="Q27" s="234">
        <v>20</v>
      </c>
      <c r="R27" s="279"/>
      <c r="S27" s="279"/>
      <c r="T27" s="279"/>
      <c r="U27" s="280">
        <f>L27</f>
        <v>20</v>
      </c>
      <c r="V27" s="296"/>
      <c r="W27" s="172"/>
      <c r="X27" s="38"/>
    </row>
    <row r="28" spans="1:43" ht="15.95" outlineLevel="1" thickBot="1">
      <c r="A28" s="188"/>
      <c r="B28" s="197"/>
      <c r="C28" s="172" t="s">
        <v>16</v>
      </c>
      <c r="D28" s="204" t="s">
        <v>82</v>
      </c>
      <c r="E28" s="220"/>
      <c r="F28" s="222"/>
      <c r="G28" s="222"/>
      <c r="H28" s="231"/>
      <c r="I28" s="295"/>
      <c r="J28" s="279"/>
      <c r="K28" s="279"/>
      <c r="L28" s="279"/>
      <c r="M28" s="279"/>
      <c r="N28" s="232"/>
      <c r="O28" s="222"/>
      <c r="P28" s="222"/>
      <c r="Q28" s="233"/>
      <c r="R28" s="279"/>
      <c r="S28" s="279"/>
      <c r="T28" s="279"/>
      <c r="U28" s="279"/>
      <c r="V28" s="296"/>
      <c r="W28" s="172" t="s">
        <v>287</v>
      </c>
      <c r="X28" s="38"/>
    </row>
    <row r="29" spans="1:43" ht="15.95" outlineLevel="1" thickBot="1">
      <c r="A29" s="187"/>
      <c r="B29" s="198"/>
      <c r="C29" s="192" t="s">
        <v>288</v>
      </c>
      <c r="D29" s="205" t="s">
        <v>85</v>
      </c>
      <c r="E29" s="220"/>
      <c r="F29" s="222"/>
      <c r="G29" s="32">
        <f>SQRT(SUMSQ(H30:H57))</f>
        <v>127.93968530459968</v>
      </c>
      <c r="H29" s="231"/>
      <c r="I29" s="295"/>
      <c r="J29" s="279"/>
      <c r="K29" s="32">
        <f>SQRT(SUMSQ(L30:L57))</f>
        <v>123.80044426414632</v>
      </c>
      <c r="L29" s="279"/>
      <c r="M29" s="279"/>
      <c r="N29" s="232"/>
      <c r="O29" s="222"/>
      <c r="P29" s="221">
        <f>SQRT(SUMSQ(Q30:Q57))</f>
        <v>136.30687097809854</v>
      </c>
      <c r="Q29" s="233"/>
      <c r="R29" s="279"/>
      <c r="S29" s="279"/>
      <c r="T29" s="32">
        <f>SQRT(SUMSQ(U30:U57))</f>
        <v>134.90953302120647</v>
      </c>
      <c r="U29" s="279"/>
      <c r="V29" s="296"/>
      <c r="W29" s="172" t="s">
        <v>289</v>
      </c>
      <c r="X29" s="38"/>
    </row>
    <row r="30" spans="1:43" ht="20.100000000000001" hidden="1" customHeight="1" outlineLevel="3" thickBot="1">
      <c r="A30" s="188"/>
      <c r="B30" s="198"/>
      <c r="C30" s="192" t="s">
        <v>290</v>
      </c>
      <c r="D30" s="207" t="s">
        <v>88</v>
      </c>
      <c r="E30" s="220"/>
      <c r="F30" s="222"/>
      <c r="G30" s="222"/>
      <c r="H30" s="267">
        <v>50.566787519082126</v>
      </c>
      <c r="I30" s="295"/>
      <c r="J30" s="279"/>
      <c r="K30" s="279"/>
      <c r="L30" s="282">
        <f>SQRT(SUMSQ(M31:M38))</f>
        <v>50.566787519082126</v>
      </c>
      <c r="M30" s="279"/>
      <c r="N30" s="232"/>
      <c r="O30" s="222"/>
      <c r="P30" s="222"/>
      <c r="Q30" s="237">
        <v>50.566787519082126</v>
      </c>
      <c r="R30" s="279"/>
      <c r="S30" s="279"/>
      <c r="T30" s="279"/>
      <c r="U30" s="290">
        <f>L30</f>
        <v>50.566787519082126</v>
      </c>
      <c r="V30" s="296"/>
      <c r="W30" s="172" t="s">
        <v>291</v>
      </c>
      <c r="X30" s="38"/>
    </row>
    <row r="31" spans="1:43" ht="20.100000000000001" hidden="1" customHeight="1" outlineLevel="3" thickBot="1">
      <c r="A31" s="187"/>
      <c r="B31" s="197" t="s">
        <v>292</v>
      </c>
      <c r="C31" s="197"/>
      <c r="D31" s="208" t="s">
        <v>91</v>
      </c>
      <c r="E31" s="220"/>
      <c r="F31" s="222"/>
      <c r="G31" s="222"/>
      <c r="H31" s="231"/>
      <c r="I31" s="295"/>
      <c r="J31" s="279"/>
      <c r="K31" s="279"/>
      <c r="L31" s="279"/>
      <c r="M31" s="283">
        <f>'LGS MCAO+IRIS Imager'!M31</f>
        <v>0</v>
      </c>
      <c r="N31" s="232"/>
      <c r="O31" s="222"/>
      <c r="P31" s="222"/>
      <c r="Q31" s="233"/>
      <c r="R31" s="279"/>
      <c r="S31" s="279"/>
      <c r="T31" s="279"/>
      <c r="U31" s="279"/>
      <c r="V31" s="300">
        <f>M31</f>
        <v>0</v>
      </c>
      <c r="W31" s="172"/>
      <c r="X31" s="38"/>
    </row>
    <row r="32" spans="1:43" ht="20.100000000000001" hidden="1" customHeight="1" outlineLevel="3" thickBot="1">
      <c r="A32" s="188"/>
      <c r="B32" s="197" t="s">
        <v>293</v>
      </c>
      <c r="C32" s="197"/>
      <c r="D32" s="208" t="s">
        <v>93</v>
      </c>
      <c r="E32" s="220"/>
      <c r="F32" s="222"/>
      <c r="G32" s="222"/>
      <c r="H32" s="231"/>
      <c r="I32" s="295"/>
      <c r="J32" s="279"/>
      <c r="K32" s="279"/>
      <c r="L32" s="279"/>
      <c r="M32" s="283">
        <f>'LGS MCAO+IRIS Imager'!M32</f>
        <v>35</v>
      </c>
      <c r="N32" s="232"/>
      <c r="O32" s="222"/>
      <c r="P32" s="222"/>
      <c r="Q32" s="233"/>
      <c r="R32" s="279"/>
      <c r="S32" s="279"/>
      <c r="T32" s="279"/>
      <c r="U32" s="279"/>
      <c r="V32" s="300">
        <v>35</v>
      </c>
      <c r="W32" s="172"/>
      <c r="X32" s="38"/>
    </row>
    <row r="33" spans="1:24" ht="20.100000000000001" hidden="1" customHeight="1" outlineLevel="3" thickBot="1">
      <c r="A33" s="187"/>
      <c r="B33" s="197" t="s">
        <v>294</v>
      </c>
      <c r="C33" s="197"/>
      <c r="D33" s="208" t="s">
        <v>95</v>
      </c>
      <c r="E33" s="220"/>
      <c r="F33" s="222"/>
      <c r="G33" s="222"/>
      <c r="H33" s="231"/>
      <c r="I33" s="295"/>
      <c r="J33" s="279"/>
      <c r="K33" s="279"/>
      <c r="L33" s="279"/>
      <c r="M33" s="32">
        <v>14</v>
      </c>
      <c r="N33" s="232"/>
      <c r="O33" s="222"/>
      <c r="P33" s="222"/>
      <c r="Q33" s="233"/>
      <c r="R33" s="279"/>
      <c r="S33" s="279"/>
      <c r="T33" s="279"/>
      <c r="U33" s="279"/>
      <c r="V33" s="301">
        <v>14</v>
      </c>
      <c r="W33" s="172"/>
      <c r="X33" s="38"/>
    </row>
    <row r="34" spans="1:24" ht="20.100000000000001" hidden="1" customHeight="1" outlineLevel="3" thickBot="1">
      <c r="A34" s="188"/>
      <c r="B34" s="197" t="s">
        <v>295</v>
      </c>
      <c r="C34" s="197"/>
      <c r="D34" s="208" t="s">
        <v>296</v>
      </c>
      <c r="E34" s="220"/>
      <c r="F34" s="222"/>
      <c r="G34" s="222"/>
      <c r="H34" s="231"/>
      <c r="I34" s="295"/>
      <c r="J34" s="279"/>
      <c r="K34" s="279"/>
      <c r="L34" s="279"/>
      <c r="M34" s="32">
        <v>15</v>
      </c>
      <c r="N34" s="232"/>
      <c r="O34" s="222"/>
      <c r="P34" s="222"/>
      <c r="Q34" s="233"/>
      <c r="R34" s="279"/>
      <c r="S34" s="279"/>
      <c r="T34" s="279"/>
      <c r="U34" s="279"/>
      <c r="V34" s="301">
        <v>15</v>
      </c>
      <c r="W34" s="172"/>
      <c r="X34" s="38"/>
    </row>
    <row r="35" spans="1:24" ht="20.100000000000001" hidden="1" customHeight="1" outlineLevel="3" thickBot="1">
      <c r="A35" s="187"/>
      <c r="B35" s="197" t="s">
        <v>297</v>
      </c>
      <c r="C35" s="197"/>
      <c r="D35" s="208" t="s">
        <v>298</v>
      </c>
      <c r="E35" s="220"/>
      <c r="F35" s="222"/>
      <c r="G35" s="222"/>
      <c r="H35" s="231"/>
      <c r="I35" s="295"/>
      <c r="J35" s="279"/>
      <c r="K35" s="279"/>
      <c r="L35" s="279"/>
      <c r="M35" s="32">
        <v>25</v>
      </c>
      <c r="N35" s="232"/>
      <c r="O35" s="222"/>
      <c r="P35" s="222"/>
      <c r="Q35" s="233"/>
      <c r="R35" s="279"/>
      <c r="S35" s="279"/>
      <c r="T35" s="279"/>
      <c r="U35" s="279"/>
      <c r="V35" s="301">
        <v>25</v>
      </c>
      <c r="W35" s="172"/>
      <c r="X35" s="38"/>
    </row>
    <row r="36" spans="1:24" ht="20.100000000000001" hidden="1" customHeight="1" outlineLevel="3" thickBot="1">
      <c r="A36" s="188"/>
      <c r="B36" s="197" t="s">
        <v>299</v>
      </c>
      <c r="C36" s="197"/>
      <c r="D36" s="208" t="s">
        <v>102</v>
      </c>
      <c r="E36" s="220"/>
      <c r="F36" s="222"/>
      <c r="G36" s="222"/>
      <c r="H36" s="231"/>
      <c r="I36" s="295"/>
      <c r="J36" s="279"/>
      <c r="K36" s="279"/>
      <c r="L36" s="279"/>
      <c r="M36" s="31">
        <f>'LGS MCAO+IRIS Imager'!M36</f>
        <v>6</v>
      </c>
      <c r="N36" s="232"/>
      <c r="O36" s="222"/>
      <c r="P36" s="222"/>
      <c r="Q36" s="233"/>
      <c r="R36" s="279"/>
      <c r="S36" s="279"/>
      <c r="T36" s="279"/>
      <c r="U36" s="279"/>
      <c r="V36" s="300">
        <v>6</v>
      </c>
      <c r="W36" s="172"/>
      <c r="X36" s="38"/>
    </row>
    <row r="37" spans="1:24" ht="20.100000000000001" hidden="1" customHeight="1" outlineLevel="3" thickBot="1">
      <c r="A37" s="187"/>
      <c r="B37" s="197" t="s">
        <v>300</v>
      </c>
      <c r="C37" s="197"/>
      <c r="D37" s="208" t="s">
        <v>104</v>
      </c>
      <c r="E37" s="220"/>
      <c r="F37" s="222"/>
      <c r="G37" s="222"/>
      <c r="H37" s="231"/>
      <c r="I37" s="295"/>
      <c r="J37" s="279"/>
      <c r="K37" s="279"/>
      <c r="L37" s="279"/>
      <c r="M37" s="31">
        <f>'LGS MCAO+IRIS Imager'!M37</f>
        <v>5</v>
      </c>
      <c r="N37" s="232"/>
      <c r="O37" s="222"/>
      <c r="P37" s="222"/>
      <c r="Q37" s="233"/>
      <c r="R37" s="279"/>
      <c r="S37" s="279"/>
      <c r="T37" s="279"/>
      <c r="U37" s="279"/>
      <c r="V37" s="300">
        <v>5</v>
      </c>
      <c r="W37" s="172"/>
      <c r="X37" s="38"/>
    </row>
    <row r="38" spans="1:24" ht="20.100000000000001" hidden="1" customHeight="1" outlineLevel="3" thickBot="1">
      <c r="A38" s="188"/>
      <c r="B38" s="197" t="s">
        <v>301</v>
      </c>
      <c r="C38" s="197"/>
      <c r="D38" s="208" t="s">
        <v>106</v>
      </c>
      <c r="E38" s="220"/>
      <c r="F38" s="222"/>
      <c r="G38" s="222"/>
      <c r="H38" s="231"/>
      <c r="I38" s="295"/>
      <c r="J38" s="279"/>
      <c r="K38" s="279"/>
      <c r="L38" s="279"/>
      <c r="M38" s="283">
        <f>'LGS MCAO+IRIS Imager'!M38</f>
        <v>15</v>
      </c>
      <c r="N38" s="232"/>
      <c r="O38" s="222"/>
      <c r="P38" s="222"/>
      <c r="Q38" s="233"/>
      <c r="R38" s="279"/>
      <c r="S38" s="279"/>
      <c r="T38" s="279"/>
      <c r="U38" s="279"/>
      <c r="V38" s="300">
        <f>M38</f>
        <v>15</v>
      </c>
      <c r="W38" s="172"/>
      <c r="X38" s="38"/>
    </row>
    <row r="39" spans="1:24" ht="20.100000000000001" hidden="1" customHeight="1" outlineLevel="3" thickBot="1">
      <c r="A39" s="187"/>
      <c r="B39" s="196" t="s">
        <v>302</v>
      </c>
      <c r="C39" s="191" t="s">
        <v>108</v>
      </c>
      <c r="D39" s="207" t="s">
        <v>109</v>
      </c>
      <c r="E39" s="220"/>
      <c r="F39" s="222"/>
      <c r="G39" s="222"/>
      <c r="H39" s="268">
        <v>51.45204637174308</v>
      </c>
      <c r="I39" s="295"/>
      <c r="J39" s="279"/>
      <c r="K39" s="279"/>
      <c r="L39" s="284">
        <f>SQRT(SUMSQ(M40:M45))</f>
        <v>47.232298271415928</v>
      </c>
      <c r="M39" s="279"/>
      <c r="N39" s="232"/>
      <c r="O39" s="222"/>
      <c r="P39" s="222"/>
      <c r="Q39" s="238">
        <v>51.45204637174308</v>
      </c>
      <c r="R39" s="279"/>
      <c r="S39" s="279"/>
      <c r="T39" s="279"/>
      <c r="U39" s="284">
        <f>SQRT(SUMSQ(V40:V45))</f>
        <v>47.232298271415928</v>
      </c>
      <c r="V39" s="296"/>
      <c r="W39" s="172" t="s">
        <v>303</v>
      </c>
      <c r="X39" s="38"/>
    </row>
    <row r="40" spans="1:24" ht="20.100000000000001" hidden="1" customHeight="1" outlineLevel="3" thickBot="1">
      <c r="A40" s="188" t="s">
        <v>111</v>
      </c>
      <c r="B40" s="197"/>
      <c r="C40" s="172"/>
      <c r="D40" s="208" t="s">
        <v>113</v>
      </c>
      <c r="E40" s="220"/>
      <c r="F40" s="222"/>
      <c r="G40" s="222"/>
      <c r="H40" s="231"/>
      <c r="I40" s="295"/>
      <c r="J40" s="279"/>
      <c r="K40" s="279"/>
      <c r="L40" s="281"/>
      <c r="M40" s="31">
        <f>'LGS MCAO+IRIS Imager'!M40</f>
        <v>0</v>
      </c>
      <c r="N40" s="232"/>
      <c r="O40" s="222"/>
      <c r="P40" s="222"/>
      <c r="Q40" s="233"/>
      <c r="R40" s="279"/>
      <c r="S40" s="279"/>
      <c r="T40" s="279"/>
      <c r="U40" s="279"/>
      <c r="V40" s="300">
        <f t="shared" ref="V40:V45" si="0">M40</f>
        <v>0</v>
      </c>
      <c r="W40" s="172"/>
      <c r="X40" s="38"/>
    </row>
    <row r="41" spans="1:24" ht="20.100000000000001" hidden="1" customHeight="1" outlineLevel="3" thickBot="1">
      <c r="A41" s="188" t="s">
        <v>114</v>
      </c>
      <c r="B41" s="197"/>
      <c r="C41" s="172"/>
      <c r="D41" s="208" t="s">
        <v>115</v>
      </c>
      <c r="E41" s="220"/>
      <c r="F41" s="222"/>
      <c r="G41" s="222"/>
      <c r="H41" s="231"/>
      <c r="I41" s="295"/>
      <c r="J41" s="279"/>
      <c r="K41" s="279"/>
      <c r="L41" s="281"/>
      <c r="M41" s="31">
        <f>'LGS MCAO+IRIS Imager'!M41</f>
        <v>19</v>
      </c>
      <c r="N41" s="232"/>
      <c r="O41" s="222"/>
      <c r="P41" s="222"/>
      <c r="Q41" s="233"/>
      <c r="R41" s="279"/>
      <c r="S41" s="279"/>
      <c r="T41" s="279"/>
      <c r="U41" s="279"/>
      <c r="V41" s="300">
        <f t="shared" si="0"/>
        <v>19</v>
      </c>
      <c r="W41" s="172"/>
      <c r="X41" s="38"/>
    </row>
    <row r="42" spans="1:24" ht="20.100000000000001" hidden="1" customHeight="1" outlineLevel="3" thickBot="1">
      <c r="A42" s="187" t="s">
        <v>116</v>
      </c>
      <c r="B42" s="197"/>
      <c r="C42" s="172"/>
      <c r="D42" s="208" t="s">
        <v>117</v>
      </c>
      <c r="E42" s="220"/>
      <c r="F42" s="222"/>
      <c r="G42" s="222"/>
      <c r="H42" s="231"/>
      <c r="I42" s="295"/>
      <c r="J42" s="279"/>
      <c r="K42" s="279"/>
      <c r="L42" s="281"/>
      <c r="M42" s="31">
        <f>'LGS MCAO+IRIS Imager'!M42</f>
        <v>8.5</v>
      </c>
      <c r="N42" s="232"/>
      <c r="O42" s="222"/>
      <c r="P42" s="222"/>
      <c r="Q42" s="233"/>
      <c r="R42" s="279"/>
      <c r="S42" s="279"/>
      <c r="T42" s="279"/>
      <c r="U42" s="279"/>
      <c r="V42" s="300">
        <f t="shared" si="0"/>
        <v>8.5</v>
      </c>
      <c r="W42" s="172"/>
      <c r="X42" s="38"/>
    </row>
    <row r="43" spans="1:24" ht="20.100000000000001" hidden="1" customHeight="1" outlineLevel="3" thickBot="1">
      <c r="A43" s="188" t="s">
        <v>120</v>
      </c>
      <c r="B43" s="197"/>
      <c r="C43" s="172"/>
      <c r="D43" s="208" t="s">
        <v>121</v>
      </c>
      <c r="E43" s="220"/>
      <c r="F43" s="222"/>
      <c r="G43" s="222"/>
      <c r="H43" s="231"/>
      <c r="I43" s="295"/>
      <c r="J43" s="279"/>
      <c r="K43" s="279"/>
      <c r="L43" s="281"/>
      <c r="M43" s="31">
        <f>'LGS MCAO+IRIS Imager'!M43</f>
        <v>5.8</v>
      </c>
      <c r="N43" s="232"/>
      <c r="O43" s="222"/>
      <c r="P43" s="222"/>
      <c r="Q43" s="233"/>
      <c r="R43" s="279"/>
      <c r="S43" s="279"/>
      <c r="T43" s="279"/>
      <c r="U43" s="279"/>
      <c r="V43" s="300">
        <f t="shared" si="0"/>
        <v>5.8</v>
      </c>
      <c r="W43" s="172"/>
      <c r="X43" s="38"/>
    </row>
    <row r="44" spans="1:24" ht="20.100000000000001" hidden="1" customHeight="1" outlineLevel="3" thickBot="1">
      <c r="A44" s="188" t="s">
        <v>123</v>
      </c>
      <c r="B44" s="197"/>
      <c r="C44" s="172"/>
      <c r="D44" s="208" t="s">
        <v>124</v>
      </c>
      <c r="E44" s="220"/>
      <c r="F44" s="222"/>
      <c r="G44" s="222"/>
      <c r="H44" s="231"/>
      <c r="I44" s="295"/>
      <c r="J44" s="279"/>
      <c r="K44" s="279"/>
      <c r="L44" s="281"/>
      <c r="M44" s="31">
        <f>'LGS MCAO+IRIS Imager'!M44</f>
        <v>0</v>
      </c>
      <c r="N44" s="232"/>
      <c r="O44" s="222"/>
      <c r="P44" s="222"/>
      <c r="Q44" s="233"/>
      <c r="R44" s="279"/>
      <c r="S44" s="279"/>
      <c r="T44" s="279"/>
      <c r="U44" s="279"/>
      <c r="V44" s="300">
        <f t="shared" si="0"/>
        <v>0</v>
      </c>
      <c r="W44" s="172"/>
      <c r="X44" s="38"/>
    </row>
    <row r="45" spans="1:24" ht="20.100000000000001" hidden="1" customHeight="1" outlineLevel="3" thickBot="1">
      <c r="A45" s="187" t="s">
        <v>125</v>
      </c>
      <c r="B45" s="197"/>
      <c r="C45" s="172"/>
      <c r="D45" s="208" t="s">
        <v>126</v>
      </c>
      <c r="E45" s="220"/>
      <c r="F45" s="222"/>
      <c r="G45" s="222"/>
      <c r="H45" s="231"/>
      <c r="I45" s="295"/>
      <c r="J45" s="279"/>
      <c r="K45" s="279"/>
      <c r="L45" s="281"/>
      <c r="M45" s="31">
        <f>'LGS MCAO+IRIS Imager'!M45</f>
        <v>42</v>
      </c>
      <c r="N45" s="232"/>
      <c r="O45" s="222"/>
      <c r="P45" s="222"/>
      <c r="Q45" s="233"/>
      <c r="R45" s="279"/>
      <c r="S45" s="279"/>
      <c r="T45" s="279"/>
      <c r="U45" s="279"/>
      <c r="V45" s="300">
        <f t="shared" si="0"/>
        <v>42</v>
      </c>
      <c r="W45" s="172"/>
      <c r="X45" s="38"/>
    </row>
    <row r="46" spans="1:24" ht="20.100000000000001" hidden="1" customHeight="1" outlineLevel="3" thickBot="1">
      <c r="A46" s="188"/>
      <c r="B46" s="199" t="s">
        <v>304</v>
      </c>
      <c r="C46" s="193" t="s">
        <v>305</v>
      </c>
      <c r="D46" s="207" t="s">
        <v>306</v>
      </c>
      <c r="E46" s="220"/>
      <c r="F46" s="222"/>
      <c r="G46" s="222"/>
      <c r="H46" s="267">
        <v>37.553295461250798</v>
      </c>
      <c r="I46" s="295"/>
      <c r="J46" s="279"/>
      <c r="K46" s="279"/>
      <c r="L46" s="282">
        <f>SQRT(SUMSQ(M47:M53))</f>
        <v>37.553295461250798</v>
      </c>
      <c r="M46" s="279"/>
      <c r="N46" s="232"/>
      <c r="O46" s="222"/>
      <c r="P46" s="222"/>
      <c r="Q46" s="239">
        <v>37.553295461250798</v>
      </c>
      <c r="R46" s="279"/>
      <c r="S46" s="279"/>
      <c r="T46" s="279"/>
      <c r="U46" s="291">
        <f>L46</f>
        <v>37.553295461250798</v>
      </c>
      <c r="V46" s="296"/>
      <c r="W46" s="175" t="s">
        <v>307</v>
      </c>
      <c r="X46" s="38"/>
    </row>
    <row r="47" spans="1:24" ht="20.100000000000001" hidden="1" customHeight="1" outlineLevel="3" thickBot="1">
      <c r="A47" s="188"/>
      <c r="B47" s="197"/>
      <c r="C47" s="172"/>
      <c r="D47" s="208" t="s">
        <v>308</v>
      </c>
      <c r="E47" s="220"/>
      <c r="F47" s="222"/>
      <c r="G47" s="222"/>
      <c r="H47" s="231"/>
      <c r="I47" s="295"/>
      <c r="J47" s="279"/>
      <c r="K47" s="279"/>
      <c r="L47" s="281"/>
      <c r="M47" s="32">
        <v>15</v>
      </c>
      <c r="N47" s="232"/>
      <c r="O47" s="222"/>
      <c r="P47" s="222"/>
      <c r="Q47" s="233"/>
      <c r="R47" s="279"/>
      <c r="S47" s="279"/>
      <c r="T47" s="279"/>
      <c r="U47" s="279"/>
      <c r="V47" s="305">
        <f>M47</f>
        <v>15</v>
      </c>
      <c r="W47" s="172"/>
      <c r="X47" s="38"/>
    </row>
    <row r="48" spans="1:24" ht="20.100000000000001" hidden="1" customHeight="1" outlineLevel="3" thickBot="1">
      <c r="A48" s="187"/>
      <c r="B48" s="197"/>
      <c r="C48" s="172"/>
      <c r="D48" s="208" t="s">
        <v>309</v>
      </c>
      <c r="E48" s="220"/>
      <c r="F48" s="222"/>
      <c r="G48" s="222"/>
      <c r="H48" s="231"/>
      <c r="I48" s="295"/>
      <c r="J48" s="279"/>
      <c r="K48" s="279"/>
      <c r="L48" s="281"/>
      <c r="M48" s="32">
        <v>12</v>
      </c>
      <c r="N48" s="232"/>
      <c r="O48" s="222"/>
      <c r="P48" s="222"/>
      <c r="Q48" s="233"/>
      <c r="R48" s="279"/>
      <c r="S48" s="279"/>
      <c r="T48" s="279"/>
      <c r="U48" s="279"/>
      <c r="V48" s="305">
        <f t="shared" ref="V48:V53" si="1">M48</f>
        <v>12</v>
      </c>
      <c r="W48" s="172"/>
      <c r="X48" s="38"/>
    </row>
    <row r="49" spans="1:25" ht="20.100000000000001" hidden="1" customHeight="1" outlineLevel="3" thickBot="1">
      <c r="A49" s="188"/>
      <c r="B49" s="197"/>
      <c r="C49" s="172"/>
      <c r="D49" s="208" t="s">
        <v>310</v>
      </c>
      <c r="E49" s="220"/>
      <c r="F49" s="222"/>
      <c r="G49" s="222"/>
      <c r="H49" s="231"/>
      <c r="I49" s="295"/>
      <c r="J49" s="279"/>
      <c r="K49" s="279"/>
      <c r="L49" s="281"/>
      <c r="M49" s="32">
        <v>16</v>
      </c>
      <c r="N49" s="232"/>
      <c r="O49" s="222"/>
      <c r="P49" s="222"/>
      <c r="Q49" s="233"/>
      <c r="R49" s="279"/>
      <c r="S49" s="279"/>
      <c r="T49" s="279"/>
      <c r="U49" s="279"/>
      <c r="V49" s="305">
        <f t="shared" si="1"/>
        <v>16</v>
      </c>
      <c r="W49" s="172"/>
      <c r="X49" s="38"/>
    </row>
    <row r="50" spans="1:25" ht="20.100000000000001" hidden="1" customHeight="1" outlineLevel="3" thickBot="1">
      <c r="A50" s="188"/>
      <c r="B50" s="197"/>
      <c r="C50" s="172"/>
      <c r="D50" s="208" t="s">
        <v>311</v>
      </c>
      <c r="E50" s="220"/>
      <c r="F50" s="222"/>
      <c r="G50" s="222"/>
      <c r="H50" s="231"/>
      <c r="I50" s="295"/>
      <c r="J50" s="279"/>
      <c r="K50" s="279"/>
      <c r="L50" s="281"/>
      <c r="M50" s="32">
        <v>15.5</v>
      </c>
      <c r="N50" s="232"/>
      <c r="O50" s="222"/>
      <c r="P50" s="222"/>
      <c r="Q50" s="233"/>
      <c r="R50" s="279"/>
      <c r="S50" s="279"/>
      <c r="T50" s="279"/>
      <c r="U50" s="279"/>
      <c r="V50" s="305">
        <f t="shared" si="1"/>
        <v>15.5</v>
      </c>
      <c r="W50" s="172"/>
      <c r="X50" s="38"/>
    </row>
    <row r="51" spans="1:25" ht="20.100000000000001" hidden="1" customHeight="1" outlineLevel="3" thickBot="1">
      <c r="A51" s="187"/>
      <c r="B51" s="197"/>
      <c r="C51" s="172"/>
      <c r="D51" s="208" t="s">
        <v>312</v>
      </c>
      <c r="E51" s="220"/>
      <c r="F51" s="222"/>
      <c r="G51" s="222"/>
      <c r="H51" s="231"/>
      <c r="I51" s="295"/>
      <c r="J51" s="279"/>
      <c r="K51" s="279"/>
      <c r="L51" s="281"/>
      <c r="M51" s="32">
        <v>17</v>
      </c>
      <c r="N51" s="232"/>
      <c r="O51" s="222"/>
      <c r="P51" s="222"/>
      <c r="Q51" s="233"/>
      <c r="R51" s="279"/>
      <c r="S51" s="279"/>
      <c r="T51" s="279"/>
      <c r="U51" s="279"/>
      <c r="V51" s="305">
        <f t="shared" si="1"/>
        <v>17</v>
      </c>
      <c r="W51" s="172"/>
      <c r="X51" s="38"/>
    </row>
    <row r="52" spans="1:25" ht="20.100000000000001" hidden="1" customHeight="1" outlineLevel="3" thickBot="1">
      <c r="A52" s="188"/>
      <c r="B52" s="197"/>
      <c r="C52" s="172"/>
      <c r="D52" s="208" t="s">
        <v>313</v>
      </c>
      <c r="E52" s="220"/>
      <c r="F52" s="222"/>
      <c r="G52" s="222"/>
      <c r="H52" s="231"/>
      <c r="I52" s="295"/>
      <c r="J52" s="279"/>
      <c r="K52" s="279"/>
      <c r="L52" s="281"/>
      <c r="M52" s="32">
        <v>16</v>
      </c>
      <c r="N52" s="232"/>
      <c r="O52" s="222"/>
      <c r="P52" s="222"/>
      <c r="Q52" s="233"/>
      <c r="R52" s="279"/>
      <c r="S52" s="279"/>
      <c r="T52" s="279"/>
      <c r="U52" s="279"/>
      <c r="V52" s="305">
        <f t="shared" si="1"/>
        <v>16</v>
      </c>
      <c r="W52" s="172"/>
      <c r="X52" s="38"/>
    </row>
    <row r="53" spans="1:25" ht="20.100000000000001" hidden="1" customHeight="1" outlineLevel="3" thickBot="1">
      <c r="A53" s="188"/>
      <c r="B53" s="197"/>
      <c r="C53" s="172"/>
      <c r="D53" s="208" t="s">
        <v>314</v>
      </c>
      <c r="E53" s="220"/>
      <c r="F53" s="222"/>
      <c r="G53" s="222"/>
      <c r="H53" s="231"/>
      <c r="I53" s="295"/>
      <c r="J53" s="279"/>
      <c r="K53" s="279"/>
      <c r="L53" s="281"/>
      <c r="M53" s="32">
        <v>0</v>
      </c>
      <c r="N53" s="232"/>
      <c r="O53" s="222"/>
      <c r="P53" s="222"/>
      <c r="Q53" s="233"/>
      <c r="R53" s="279"/>
      <c r="S53" s="279"/>
      <c r="T53" s="279"/>
      <c r="U53" s="279"/>
      <c r="V53" s="305">
        <f t="shared" si="1"/>
        <v>0</v>
      </c>
      <c r="W53" s="172"/>
      <c r="X53" s="38"/>
    </row>
    <row r="54" spans="1:25" ht="20.100000000000001" hidden="1" customHeight="1" outlineLevel="3" thickBot="1">
      <c r="A54" s="187"/>
      <c r="B54" s="199" t="s">
        <v>315</v>
      </c>
      <c r="C54" s="193" t="s">
        <v>316</v>
      </c>
      <c r="D54" s="207" t="s">
        <v>149</v>
      </c>
      <c r="E54" s="220"/>
      <c r="F54" s="222"/>
      <c r="G54" s="222"/>
      <c r="H54" s="268">
        <v>27</v>
      </c>
      <c r="I54" s="295"/>
      <c r="J54" s="279"/>
      <c r="K54" s="279"/>
      <c r="L54" s="278">
        <f>SQRT(SUMSQ(M55:M56))</f>
        <v>27</v>
      </c>
      <c r="M54" s="279"/>
      <c r="N54" s="232"/>
      <c r="O54" s="222"/>
      <c r="P54" s="222"/>
      <c r="Q54" s="238">
        <v>27</v>
      </c>
      <c r="R54" s="279"/>
      <c r="S54" s="279"/>
      <c r="T54" s="279"/>
      <c r="U54" s="278">
        <f>SQRT(SUMSQ(V55:V56))</f>
        <v>27</v>
      </c>
      <c r="V54" s="296"/>
      <c r="W54" s="175" t="s">
        <v>317</v>
      </c>
      <c r="X54" s="38"/>
    </row>
    <row r="55" spans="1:25" ht="20.100000000000001" hidden="1" customHeight="1" outlineLevel="3" thickBot="1">
      <c r="A55" s="188"/>
      <c r="B55" s="197"/>
      <c r="C55" s="172"/>
      <c r="D55" s="208" t="s">
        <v>151</v>
      </c>
      <c r="E55" s="220"/>
      <c r="F55" s="222"/>
      <c r="G55" s="222"/>
      <c r="H55" s="231"/>
      <c r="I55" s="295"/>
      <c r="J55" s="279"/>
      <c r="K55" s="279"/>
      <c r="L55" s="281"/>
      <c r="M55" s="31">
        <f>'LGS MCAO+IRIS Imager'!M56</f>
        <v>0</v>
      </c>
      <c r="N55" s="232"/>
      <c r="O55" s="222"/>
      <c r="P55" s="222"/>
      <c r="Q55" s="233"/>
      <c r="R55" s="279"/>
      <c r="S55" s="279"/>
      <c r="T55" s="279"/>
      <c r="U55" s="279"/>
      <c r="V55" s="300">
        <f>M55</f>
        <v>0</v>
      </c>
      <c r="W55" s="172"/>
      <c r="X55" s="38"/>
    </row>
    <row r="56" spans="1:25" ht="20.100000000000001" hidden="1" customHeight="1" outlineLevel="3" thickBot="1">
      <c r="A56" s="188"/>
      <c r="B56" s="200"/>
      <c r="D56" s="208" t="s">
        <v>152</v>
      </c>
      <c r="E56" s="220"/>
      <c r="F56" s="222"/>
      <c r="G56" s="222"/>
      <c r="H56" s="231"/>
      <c r="I56" s="295"/>
      <c r="J56" s="279"/>
      <c r="K56" s="279"/>
      <c r="L56" s="281"/>
      <c r="M56" s="31">
        <f>'LGS MCAO+IRIS Imager'!M57</f>
        <v>27</v>
      </c>
      <c r="N56" s="232"/>
      <c r="O56" s="222"/>
      <c r="P56" s="222"/>
      <c r="Q56" s="233"/>
      <c r="R56" s="279"/>
      <c r="S56" s="279"/>
      <c r="T56" s="279"/>
      <c r="U56" s="279"/>
      <c r="V56" s="300">
        <f>M56</f>
        <v>27</v>
      </c>
      <c r="W56" s="172"/>
      <c r="X56" s="38"/>
    </row>
    <row r="57" spans="1:25" ht="20.100000000000001" hidden="1" customHeight="1" outlineLevel="3" thickBot="1">
      <c r="A57" s="187"/>
      <c r="B57" s="199" t="s">
        <v>318</v>
      </c>
      <c r="C57" s="193" t="s">
        <v>319</v>
      </c>
      <c r="D57" s="207" t="s">
        <v>156</v>
      </c>
      <c r="E57" s="220"/>
      <c r="F57" s="222"/>
      <c r="G57" s="222"/>
      <c r="H57" s="267">
        <v>95</v>
      </c>
      <c r="I57" s="295"/>
      <c r="J57" s="279"/>
      <c r="K57" s="279"/>
      <c r="L57" s="282">
        <f>SQRT(SUMSQ(M58:M64))</f>
        <v>91.64829512871475</v>
      </c>
      <c r="M57" s="279"/>
      <c r="N57" s="232"/>
      <c r="O57" s="222"/>
      <c r="P57" s="222"/>
      <c r="Q57" s="240">
        <v>106</v>
      </c>
      <c r="R57" s="279"/>
      <c r="S57" s="279"/>
      <c r="T57" s="279"/>
      <c r="U57" s="286">
        <f>SQRT(SUMSQ(V58:V64))</f>
        <v>106.17646678996246</v>
      </c>
      <c r="V57" s="296"/>
      <c r="W57" s="175" t="s">
        <v>320</v>
      </c>
      <c r="X57" s="38"/>
    </row>
    <row r="58" spans="1:25" ht="20.100000000000001" hidden="1" customHeight="1" outlineLevel="3" thickBot="1">
      <c r="A58" s="188" t="s">
        <v>158</v>
      </c>
      <c r="B58" s="197"/>
      <c r="C58" s="172"/>
      <c r="D58" s="208" t="s">
        <v>160</v>
      </c>
      <c r="E58" s="220"/>
      <c r="F58" s="222"/>
      <c r="G58" s="222"/>
      <c r="H58" s="231"/>
      <c r="I58" s="295"/>
      <c r="J58" s="279"/>
      <c r="K58" s="279"/>
      <c r="L58" s="281"/>
      <c r="M58" s="282">
        <v>74</v>
      </c>
      <c r="N58" s="232"/>
      <c r="O58" s="222"/>
      <c r="P58" s="222"/>
      <c r="Q58" s="233"/>
      <c r="R58" s="279"/>
      <c r="S58" s="279"/>
      <c r="T58" s="279"/>
      <c r="U58" s="279"/>
      <c r="V58" s="301">
        <f>M58</f>
        <v>74</v>
      </c>
      <c r="W58" s="172"/>
      <c r="X58" s="38"/>
      <c r="Y58" t="s">
        <v>321</v>
      </c>
    </row>
    <row r="59" spans="1:25" ht="20.100000000000001" hidden="1" customHeight="1" outlineLevel="3" thickBot="1">
      <c r="A59" s="188" t="s">
        <v>163</v>
      </c>
      <c r="B59" s="197"/>
      <c r="C59" s="172"/>
      <c r="D59" s="208" t="s">
        <v>322</v>
      </c>
      <c r="E59" s="220"/>
      <c r="F59" s="222"/>
      <c r="G59" s="222"/>
      <c r="H59" s="231"/>
      <c r="I59" s="295"/>
      <c r="J59" s="279"/>
      <c r="K59" s="279"/>
      <c r="L59" s="281"/>
      <c r="M59" s="32">
        <v>16</v>
      </c>
      <c r="N59" s="232"/>
      <c r="O59" s="222"/>
      <c r="P59" s="222"/>
      <c r="Q59" s="233"/>
      <c r="R59" s="279"/>
      <c r="S59" s="279"/>
      <c r="T59" s="279"/>
      <c r="U59" s="279"/>
      <c r="V59" s="301">
        <f>M59</f>
        <v>16</v>
      </c>
      <c r="W59" s="172"/>
      <c r="X59" s="38"/>
    </row>
    <row r="60" spans="1:25" ht="20.100000000000001" hidden="1" customHeight="1" outlineLevel="3" thickBot="1">
      <c r="A60" s="187" t="s">
        <v>167</v>
      </c>
      <c r="B60" s="197"/>
      <c r="C60" s="172"/>
      <c r="D60" s="208" t="s">
        <v>173</v>
      </c>
      <c r="E60" s="220"/>
      <c r="F60" s="222"/>
      <c r="G60" s="222"/>
      <c r="H60" s="231"/>
      <c r="I60" s="295"/>
      <c r="J60" s="279"/>
      <c r="K60" s="279"/>
      <c r="L60" s="281"/>
      <c r="M60" s="282">
        <v>22</v>
      </c>
      <c r="N60" s="232"/>
      <c r="O60" s="222"/>
      <c r="P60" s="222"/>
      <c r="Q60" s="233"/>
      <c r="R60" s="279"/>
      <c r="S60" s="279"/>
      <c r="T60" s="279"/>
      <c r="U60" s="279"/>
      <c r="V60" s="301">
        <f>M60</f>
        <v>22</v>
      </c>
      <c r="W60" s="172"/>
      <c r="X60" s="38"/>
      <c r="Y60" t="s">
        <v>321</v>
      </c>
    </row>
    <row r="61" spans="1:25" ht="20.100000000000001" hidden="1" customHeight="1" outlineLevel="3" thickBot="1">
      <c r="A61" s="188"/>
      <c r="B61" s="197"/>
      <c r="C61" s="172"/>
      <c r="D61" s="208" t="s">
        <v>177</v>
      </c>
      <c r="E61" s="220"/>
      <c r="F61" s="222"/>
      <c r="G61" s="222"/>
      <c r="H61" s="231"/>
      <c r="I61" s="295"/>
      <c r="J61" s="279"/>
      <c r="K61" s="279"/>
      <c r="L61" s="281"/>
      <c r="M61" s="31">
        <f>'LGS MCAO+IRIS Imager'!M65</f>
        <v>27.9</v>
      </c>
      <c r="N61" s="232"/>
      <c r="O61" s="222"/>
      <c r="P61" s="222"/>
      <c r="Q61" s="233"/>
      <c r="R61" s="279"/>
      <c r="S61" s="279"/>
      <c r="T61" s="279"/>
      <c r="U61" s="279"/>
      <c r="V61" s="300">
        <f>M61</f>
        <v>27.9</v>
      </c>
      <c r="W61" s="172"/>
      <c r="X61" s="38"/>
      <c r="Y61" t="s">
        <v>323</v>
      </c>
    </row>
    <row r="62" spans="1:25" ht="20.100000000000001" hidden="1" customHeight="1" outlineLevel="3" thickBot="1">
      <c r="A62" s="188"/>
      <c r="B62" s="197"/>
      <c r="C62" s="172"/>
      <c r="D62" s="208" t="s">
        <v>324</v>
      </c>
      <c r="E62" s="220"/>
      <c r="F62" s="222"/>
      <c r="G62" s="222"/>
      <c r="H62" s="231"/>
      <c r="I62" s="295"/>
      <c r="J62" s="279"/>
      <c r="K62" s="279"/>
      <c r="L62" s="281"/>
      <c r="M62" s="32">
        <v>27</v>
      </c>
      <c r="N62" s="232"/>
      <c r="O62" s="222"/>
      <c r="P62" s="222"/>
      <c r="Q62" s="233"/>
      <c r="R62" s="279"/>
      <c r="S62" s="279"/>
      <c r="T62" s="279"/>
      <c r="U62" s="279"/>
      <c r="V62" s="301">
        <f>M62</f>
        <v>27</v>
      </c>
      <c r="W62" s="172"/>
      <c r="X62" s="38"/>
      <c r="Y62" t="s">
        <v>321</v>
      </c>
    </row>
    <row r="63" spans="1:25" ht="20.100000000000001" hidden="1" customHeight="1" outlineLevel="3" thickBot="1">
      <c r="A63" s="187" t="s">
        <v>175</v>
      </c>
      <c r="B63" s="197"/>
      <c r="C63" s="172"/>
      <c r="D63" s="208" t="s">
        <v>325</v>
      </c>
      <c r="E63" s="220"/>
      <c r="F63" s="222"/>
      <c r="G63" s="222"/>
      <c r="H63" s="231"/>
      <c r="I63" s="295"/>
      <c r="J63" s="279"/>
      <c r="K63" s="279"/>
      <c r="L63" s="281"/>
      <c r="M63" s="32">
        <v>0</v>
      </c>
      <c r="N63" s="232"/>
      <c r="O63" s="222"/>
      <c r="P63" s="222"/>
      <c r="Q63" s="233"/>
      <c r="R63" s="279"/>
      <c r="S63" s="279"/>
      <c r="T63" s="279"/>
      <c r="U63" s="279"/>
      <c r="V63" s="299">
        <v>53.61</v>
      </c>
      <c r="W63" s="172"/>
      <c r="X63" s="38"/>
      <c r="Y63" t="s">
        <v>321</v>
      </c>
    </row>
    <row r="64" spans="1:25" ht="20.100000000000001" hidden="1" customHeight="1" outlineLevel="3" thickBot="1">
      <c r="A64" s="188" t="s">
        <v>179</v>
      </c>
      <c r="B64" s="197"/>
      <c r="C64" s="172"/>
      <c r="D64" s="208" t="s">
        <v>185</v>
      </c>
      <c r="E64" s="220"/>
      <c r="F64" s="222"/>
      <c r="G64" s="222"/>
      <c r="H64" s="231"/>
      <c r="I64" s="295"/>
      <c r="J64" s="279"/>
      <c r="K64" s="279"/>
      <c r="L64" s="281"/>
      <c r="M64" s="32">
        <v>26</v>
      </c>
      <c r="N64" s="232"/>
      <c r="O64" s="222"/>
      <c r="P64" s="222"/>
      <c r="Q64" s="233"/>
      <c r="R64" s="279"/>
      <c r="S64" s="279"/>
      <c r="T64" s="279"/>
      <c r="U64" s="279"/>
      <c r="V64" s="301">
        <f>M64</f>
        <v>26</v>
      </c>
      <c r="W64" s="172"/>
      <c r="X64" s="38"/>
    </row>
    <row r="65" spans="1:24" ht="20.100000000000001" customHeight="1" outlineLevel="2" collapsed="1" thickBot="1">
      <c r="A65" s="188" t="s">
        <v>182</v>
      </c>
      <c r="B65" s="197"/>
      <c r="C65" s="172" t="str">
        <f>'LGS MCAO+IRIS Imager'!C69</f>
        <v>REQ-1-OAD-0264</v>
      </c>
      <c r="D65" s="205" t="s">
        <v>188</v>
      </c>
      <c r="E65" s="220"/>
      <c r="F65" s="222"/>
      <c r="G65" s="228">
        <v>39.697100649795573</v>
      </c>
      <c r="H65" s="269"/>
      <c r="I65" s="295"/>
      <c r="J65" s="279"/>
      <c r="K65" s="284">
        <f>'LGS MCAO+IRIS Imager'!K69</f>
        <v>39.697100649795573</v>
      </c>
      <c r="L65" s="285"/>
      <c r="M65" s="279"/>
      <c r="N65" s="232"/>
      <c r="O65" s="222"/>
      <c r="P65" s="228">
        <v>39.697100649795573</v>
      </c>
      <c r="Q65" s="241"/>
      <c r="R65" s="279"/>
      <c r="S65" s="279"/>
      <c r="T65" s="284">
        <f>K65</f>
        <v>39.697100649795573</v>
      </c>
      <c r="U65" s="285"/>
      <c r="V65" s="296"/>
      <c r="W65" s="175" t="s">
        <v>326</v>
      </c>
      <c r="X65" s="38"/>
    </row>
    <row r="66" spans="1:24" ht="20.100000000000001" hidden="1" customHeight="1" outlineLevel="3" thickBot="1">
      <c r="A66" s="187"/>
      <c r="B66" s="197"/>
      <c r="C66" s="172"/>
      <c r="D66" s="206" t="s">
        <v>190</v>
      </c>
      <c r="E66" s="220"/>
      <c r="F66" s="222"/>
      <c r="G66" s="229"/>
      <c r="H66" s="270">
        <v>7</v>
      </c>
      <c r="I66" s="295"/>
      <c r="J66" s="279"/>
      <c r="K66" s="285"/>
      <c r="L66" s="284">
        <f>'LGS MCAO+IRIS Imager'!L70</f>
        <v>7</v>
      </c>
      <c r="M66" s="279"/>
      <c r="N66" s="232"/>
      <c r="O66" s="222"/>
      <c r="P66" s="229"/>
      <c r="Q66" s="242">
        <v>7</v>
      </c>
      <c r="R66" s="279"/>
      <c r="S66" s="279"/>
      <c r="T66" s="285"/>
      <c r="U66" s="284">
        <f>L66</f>
        <v>7</v>
      </c>
      <c r="V66" s="296"/>
      <c r="W66" s="172"/>
      <c r="X66" s="38"/>
    </row>
    <row r="67" spans="1:24" ht="20.100000000000001" hidden="1" customHeight="1" outlineLevel="3" thickBot="1">
      <c r="A67" s="188"/>
      <c r="B67" s="197"/>
      <c r="C67" s="172"/>
      <c r="D67" s="206" t="s">
        <v>191</v>
      </c>
      <c r="E67" s="220"/>
      <c r="F67" s="222"/>
      <c r="G67" s="229"/>
      <c r="H67" s="270">
        <v>14.27</v>
      </c>
      <c r="I67" s="295"/>
      <c r="J67" s="279"/>
      <c r="K67" s="285"/>
      <c r="L67" s="284">
        <f>'LGS MCAO+IRIS Imager'!L71</f>
        <v>14.27</v>
      </c>
      <c r="M67" s="279"/>
      <c r="N67" s="232"/>
      <c r="O67" s="222"/>
      <c r="P67" s="229"/>
      <c r="Q67" s="242">
        <v>14.27</v>
      </c>
      <c r="R67" s="279"/>
      <c r="S67" s="279"/>
      <c r="T67" s="285"/>
      <c r="U67" s="284">
        <f t="shared" ref="U67:U76" si="2">L67</f>
        <v>14.27</v>
      </c>
      <c r="V67" s="296"/>
      <c r="W67" s="172"/>
      <c r="X67" s="38"/>
    </row>
    <row r="68" spans="1:24" ht="20.100000000000001" hidden="1" customHeight="1" outlineLevel="3" thickBot="1">
      <c r="A68" s="188"/>
      <c r="B68" s="197"/>
      <c r="C68" s="172"/>
      <c r="D68" s="206" t="s">
        <v>192</v>
      </c>
      <c r="E68" s="220"/>
      <c r="F68" s="222"/>
      <c r="G68" s="229"/>
      <c r="H68" s="270">
        <v>10</v>
      </c>
      <c r="I68" s="295"/>
      <c r="J68" s="279"/>
      <c r="K68" s="285"/>
      <c r="L68" s="284">
        <f>'LGS MCAO+IRIS Imager'!L72</f>
        <v>10</v>
      </c>
      <c r="M68" s="279"/>
      <c r="N68" s="232"/>
      <c r="O68" s="222"/>
      <c r="P68" s="229"/>
      <c r="Q68" s="242">
        <v>10</v>
      </c>
      <c r="R68" s="279"/>
      <c r="S68" s="279"/>
      <c r="T68" s="285"/>
      <c r="U68" s="284">
        <f t="shared" si="2"/>
        <v>10</v>
      </c>
      <c r="V68" s="296"/>
      <c r="W68" s="172"/>
      <c r="X68" s="38"/>
    </row>
    <row r="69" spans="1:24" ht="20.100000000000001" hidden="1" customHeight="1" outlineLevel="3" thickBot="1">
      <c r="A69" s="187"/>
      <c r="B69" s="197"/>
      <c r="C69" s="172"/>
      <c r="D69" s="206" t="s">
        <v>193</v>
      </c>
      <c r="E69" s="220"/>
      <c r="F69" s="222"/>
      <c r="G69" s="229"/>
      <c r="H69" s="270">
        <v>8</v>
      </c>
      <c r="I69" s="295"/>
      <c r="J69" s="279"/>
      <c r="K69" s="285"/>
      <c r="L69" s="284">
        <f>'LGS MCAO+IRIS Imager'!L73</f>
        <v>8</v>
      </c>
      <c r="M69" s="279"/>
      <c r="N69" s="232"/>
      <c r="O69" s="222"/>
      <c r="P69" s="229"/>
      <c r="Q69" s="242">
        <v>8</v>
      </c>
      <c r="R69" s="279"/>
      <c r="S69" s="279"/>
      <c r="T69" s="285"/>
      <c r="U69" s="284">
        <f t="shared" si="2"/>
        <v>8</v>
      </c>
      <c r="V69" s="296"/>
      <c r="W69" s="172"/>
      <c r="X69" s="38"/>
    </row>
    <row r="70" spans="1:24" ht="20.100000000000001" hidden="1" customHeight="1" outlineLevel="3" thickBot="1">
      <c r="A70" s="188"/>
      <c r="B70" s="197"/>
      <c r="C70" s="172"/>
      <c r="D70" s="206" t="s">
        <v>194</v>
      </c>
      <c r="E70" s="220"/>
      <c r="F70" s="222"/>
      <c r="G70" s="229"/>
      <c r="H70" s="270">
        <v>6</v>
      </c>
      <c r="I70" s="295"/>
      <c r="J70" s="279"/>
      <c r="K70" s="285"/>
      <c r="L70" s="284">
        <f>'LGS MCAO+IRIS Imager'!L74</f>
        <v>6</v>
      </c>
      <c r="M70" s="279"/>
      <c r="N70" s="232"/>
      <c r="O70" s="222"/>
      <c r="P70" s="229"/>
      <c r="Q70" s="242">
        <v>6</v>
      </c>
      <c r="R70" s="279"/>
      <c r="S70" s="279"/>
      <c r="T70" s="285"/>
      <c r="U70" s="284">
        <f t="shared" si="2"/>
        <v>6</v>
      </c>
      <c r="V70" s="296"/>
      <c r="W70" s="172"/>
      <c r="X70" s="38"/>
    </row>
    <row r="71" spans="1:24" ht="20.100000000000001" hidden="1" customHeight="1" outlineLevel="3" thickBot="1">
      <c r="A71" s="188"/>
      <c r="B71" s="197"/>
      <c r="C71" s="172"/>
      <c r="D71" s="206" t="s">
        <v>195</v>
      </c>
      <c r="E71" s="220"/>
      <c r="F71" s="222"/>
      <c r="G71" s="229"/>
      <c r="H71" s="270">
        <v>25.5</v>
      </c>
      <c r="I71" s="295"/>
      <c r="J71" s="279"/>
      <c r="K71" s="285"/>
      <c r="L71" s="284">
        <f>'LGS MCAO+IRIS Imager'!L75</f>
        <v>25.5</v>
      </c>
      <c r="M71" s="279"/>
      <c r="N71" s="232"/>
      <c r="O71" s="222"/>
      <c r="P71" s="229"/>
      <c r="Q71" s="242">
        <v>25.5</v>
      </c>
      <c r="R71" s="279"/>
      <c r="S71" s="279"/>
      <c r="T71" s="285"/>
      <c r="U71" s="284">
        <f t="shared" si="2"/>
        <v>25.5</v>
      </c>
      <c r="V71" s="296"/>
      <c r="W71" s="172"/>
      <c r="X71" s="38"/>
    </row>
    <row r="72" spans="1:24" ht="20.100000000000001" hidden="1" customHeight="1" outlineLevel="3" thickBot="1">
      <c r="A72" s="187"/>
      <c r="B72" s="197"/>
      <c r="C72" s="172"/>
      <c r="D72" s="206" t="s">
        <v>196</v>
      </c>
      <c r="E72" s="220"/>
      <c r="F72" s="222"/>
      <c r="G72" s="229"/>
      <c r="H72" s="270">
        <v>3</v>
      </c>
      <c r="I72" s="295"/>
      <c r="J72" s="279"/>
      <c r="K72" s="285"/>
      <c r="L72" s="284">
        <f>'LGS MCAO+IRIS Imager'!L76</f>
        <v>3</v>
      </c>
      <c r="M72" s="279"/>
      <c r="N72" s="232"/>
      <c r="O72" s="222"/>
      <c r="P72" s="229"/>
      <c r="Q72" s="242">
        <v>3</v>
      </c>
      <c r="R72" s="279"/>
      <c r="S72" s="279"/>
      <c r="T72" s="285"/>
      <c r="U72" s="284">
        <f t="shared" si="2"/>
        <v>3</v>
      </c>
      <c r="V72" s="296"/>
      <c r="W72" s="172"/>
      <c r="X72" s="38"/>
    </row>
    <row r="73" spans="1:24" ht="20.100000000000001" hidden="1" customHeight="1" outlineLevel="3" thickBot="1">
      <c r="A73" s="188"/>
      <c r="B73" s="197"/>
      <c r="C73" s="172"/>
      <c r="D73" s="206" t="s">
        <v>197</v>
      </c>
      <c r="E73" s="220"/>
      <c r="F73" s="222"/>
      <c r="G73" s="229"/>
      <c r="H73" s="270">
        <v>3.87</v>
      </c>
      <c r="I73" s="295"/>
      <c r="J73" s="279"/>
      <c r="K73" s="285"/>
      <c r="L73" s="284">
        <f>'LGS MCAO+IRIS Imager'!L77</f>
        <v>3.87</v>
      </c>
      <c r="M73" s="279"/>
      <c r="N73" s="232"/>
      <c r="O73" s="222"/>
      <c r="P73" s="229"/>
      <c r="Q73" s="242">
        <v>3.87</v>
      </c>
      <c r="R73" s="279"/>
      <c r="S73" s="279"/>
      <c r="T73" s="285"/>
      <c r="U73" s="284">
        <f t="shared" si="2"/>
        <v>3.87</v>
      </c>
      <c r="V73" s="296"/>
      <c r="W73" s="172"/>
      <c r="X73" s="38"/>
    </row>
    <row r="74" spans="1:24" ht="20.100000000000001" hidden="1" customHeight="1" outlineLevel="3" thickBot="1">
      <c r="A74" s="188"/>
      <c r="B74" s="197"/>
      <c r="C74" s="172"/>
      <c r="D74" s="206" t="s">
        <v>198</v>
      </c>
      <c r="E74" s="220"/>
      <c r="F74" s="222"/>
      <c r="G74" s="229"/>
      <c r="H74" s="270">
        <v>12.369316876852981</v>
      </c>
      <c r="I74" s="295"/>
      <c r="J74" s="279"/>
      <c r="K74" s="285"/>
      <c r="L74" s="284">
        <f>'LGS MCAO+IRIS Imager'!L78</f>
        <v>12.369316876852981</v>
      </c>
      <c r="M74" s="279"/>
      <c r="N74" s="232"/>
      <c r="O74" s="222"/>
      <c r="P74" s="229"/>
      <c r="Q74" s="242">
        <v>12.369316876852981</v>
      </c>
      <c r="R74" s="279"/>
      <c r="S74" s="279"/>
      <c r="T74" s="285"/>
      <c r="U74" s="284">
        <f t="shared" si="2"/>
        <v>12.369316876852981</v>
      </c>
      <c r="V74" s="296"/>
      <c r="W74" s="172"/>
      <c r="X74" s="38"/>
    </row>
    <row r="75" spans="1:24" ht="20.100000000000001" hidden="1" customHeight="1" outlineLevel="3" thickBot="1">
      <c r="A75" s="187"/>
      <c r="B75" s="197"/>
      <c r="C75" s="172"/>
      <c r="D75" s="206" t="s">
        <v>95</v>
      </c>
      <c r="E75" s="220"/>
      <c r="F75" s="222"/>
      <c r="G75" s="229"/>
      <c r="H75" s="270">
        <v>10</v>
      </c>
      <c r="I75" s="295"/>
      <c r="J75" s="279"/>
      <c r="K75" s="285"/>
      <c r="L75" s="284">
        <f>'LGS MCAO+IRIS Imager'!L79</f>
        <v>10</v>
      </c>
      <c r="M75" s="279"/>
      <c r="N75" s="232"/>
      <c r="O75" s="222"/>
      <c r="P75" s="229"/>
      <c r="Q75" s="242">
        <v>10</v>
      </c>
      <c r="R75" s="279"/>
      <c r="S75" s="279"/>
      <c r="T75" s="285"/>
      <c r="U75" s="284">
        <f t="shared" si="2"/>
        <v>10</v>
      </c>
      <c r="V75" s="296"/>
      <c r="W75" s="172"/>
      <c r="X75" s="38"/>
    </row>
    <row r="76" spans="1:24" ht="20.100000000000001" hidden="1" customHeight="1" outlineLevel="3" thickBot="1">
      <c r="A76" s="189"/>
      <c r="B76" s="201"/>
      <c r="C76" s="176"/>
      <c r="D76" s="209" t="s">
        <v>199</v>
      </c>
      <c r="E76" s="247"/>
      <c r="F76" s="248"/>
      <c r="G76" s="249"/>
      <c r="H76" s="271">
        <v>14</v>
      </c>
      <c r="I76" s="295"/>
      <c r="J76" s="279"/>
      <c r="K76" s="285"/>
      <c r="L76" s="284">
        <f>'LGS MCAO+IRIS Imager'!L80</f>
        <v>14</v>
      </c>
      <c r="M76" s="279"/>
      <c r="N76" s="253"/>
      <c r="O76" s="248"/>
      <c r="P76" s="249"/>
      <c r="Q76" s="254">
        <v>14</v>
      </c>
      <c r="R76" s="279"/>
      <c r="S76" s="279"/>
      <c r="T76" s="285"/>
      <c r="U76" s="284">
        <f t="shared" si="2"/>
        <v>14</v>
      </c>
      <c r="V76" s="296"/>
      <c r="W76" s="176"/>
      <c r="X76" s="38"/>
    </row>
    <row r="77" spans="1:24" ht="20.100000000000001" customHeight="1" thickBot="1">
      <c r="A77" s="147"/>
      <c r="B77" s="180"/>
      <c r="C77" s="181" t="s">
        <v>327</v>
      </c>
      <c r="D77" s="210" t="s">
        <v>328</v>
      </c>
      <c r="E77" s="250"/>
      <c r="F77" s="251">
        <v>39.319206502674994</v>
      </c>
      <c r="G77" s="252"/>
      <c r="H77" s="272"/>
      <c r="I77" s="307"/>
      <c r="J77" s="308">
        <f>SQRT(SUMSQ(K78:K98))</f>
        <v>39.014868960436097</v>
      </c>
      <c r="K77" s="309"/>
      <c r="L77" s="293"/>
      <c r="M77" s="293"/>
      <c r="N77" s="255"/>
      <c r="O77" s="251">
        <v>39.319206502674994</v>
      </c>
      <c r="P77" s="252"/>
      <c r="Q77" s="256"/>
      <c r="R77" s="293"/>
      <c r="S77" s="310">
        <f>J77</f>
        <v>39.014868960436097</v>
      </c>
      <c r="T77" s="293"/>
      <c r="U77" s="293"/>
      <c r="V77" s="294"/>
      <c r="W77" s="177" t="s">
        <v>329</v>
      </c>
      <c r="X77" s="38"/>
    </row>
    <row r="78" spans="1:24" ht="18" customHeight="1" outlineLevel="1" thickBot="1">
      <c r="A78" s="157"/>
      <c r="B78" s="182"/>
      <c r="C78" s="45"/>
      <c r="D78" s="204" t="s">
        <v>42</v>
      </c>
      <c r="E78" s="220"/>
      <c r="F78" s="222"/>
      <c r="G78" s="222"/>
      <c r="H78" s="231"/>
      <c r="I78" s="295"/>
      <c r="J78" s="281"/>
      <c r="K78" s="281"/>
      <c r="L78" s="279"/>
      <c r="M78" s="279"/>
      <c r="N78" s="232"/>
      <c r="O78" s="222"/>
      <c r="P78" s="222"/>
      <c r="Q78" s="233"/>
      <c r="R78" s="279"/>
      <c r="S78" s="279"/>
      <c r="T78" s="279"/>
      <c r="U78" s="279"/>
      <c r="V78" s="296"/>
      <c r="W78" s="172" t="s">
        <v>330</v>
      </c>
      <c r="X78" s="38"/>
    </row>
    <row r="79" spans="1:24" ht="18" customHeight="1" outlineLevel="2" thickBot="1">
      <c r="A79" s="57"/>
      <c r="B79" s="159"/>
      <c r="C79" s="42" t="s">
        <v>331</v>
      </c>
      <c r="D79" s="205" t="s">
        <v>213</v>
      </c>
      <c r="E79" s="220"/>
      <c r="F79" s="222"/>
      <c r="G79" s="227">
        <v>34.539832078341085</v>
      </c>
      <c r="H79" s="231"/>
      <c r="I79" s="295"/>
      <c r="J79" s="281"/>
      <c r="K79" s="282">
        <f>SQRT(SUMSQ(L80:L82))</f>
        <v>34.192981736022965</v>
      </c>
      <c r="L79" s="279"/>
      <c r="M79" s="279"/>
      <c r="N79" s="232"/>
      <c r="O79" s="222"/>
      <c r="P79" s="227">
        <v>34.539832078341085</v>
      </c>
      <c r="Q79" s="233"/>
      <c r="R79" s="279"/>
      <c r="S79" s="279"/>
      <c r="T79" s="31">
        <f>K79</f>
        <v>34.192981736022965</v>
      </c>
      <c r="U79" s="279"/>
      <c r="V79" s="296"/>
      <c r="W79" s="172" t="s">
        <v>332</v>
      </c>
      <c r="X79" s="38"/>
    </row>
    <row r="80" spans="1:24" ht="18" customHeight="1" outlineLevel="2" thickBot="1">
      <c r="A80" s="57"/>
      <c r="B80" s="183"/>
      <c r="C80" s="37"/>
      <c r="D80" s="206" t="s">
        <v>215</v>
      </c>
      <c r="E80" s="220"/>
      <c r="F80" s="222"/>
      <c r="G80" s="222"/>
      <c r="H80" s="273">
        <v>2</v>
      </c>
      <c r="I80" s="295"/>
      <c r="J80" s="281"/>
      <c r="K80" s="281"/>
      <c r="L80" s="286">
        <v>2</v>
      </c>
      <c r="M80" s="279"/>
      <c r="N80" s="232"/>
      <c r="O80" s="222"/>
      <c r="P80" s="222"/>
      <c r="Q80" s="243">
        <v>2</v>
      </c>
      <c r="R80" s="279"/>
      <c r="S80" s="279"/>
      <c r="T80" s="279"/>
      <c r="U80" s="31">
        <f>L80</f>
        <v>2</v>
      </c>
      <c r="V80" s="296"/>
      <c r="W80" s="172"/>
      <c r="X80" s="38"/>
    </row>
    <row r="81" spans="1:24" ht="18" customHeight="1" outlineLevel="2" thickBot="1">
      <c r="A81" s="57"/>
      <c r="B81" s="183"/>
      <c r="C81" s="37"/>
      <c r="D81" s="206" t="s">
        <v>219</v>
      </c>
      <c r="E81" s="220"/>
      <c r="F81" s="222"/>
      <c r="G81" s="222"/>
      <c r="H81" s="273">
        <v>30</v>
      </c>
      <c r="I81" s="295"/>
      <c r="J81" s="281"/>
      <c r="K81" s="281"/>
      <c r="L81" s="286">
        <f>'LGS MCAO+IRIS Imager'!L89</f>
        <v>29.6</v>
      </c>
      <c r="M81" s="279"/>
      <c r="N81" s="232"/>
      <c r="O81" s="222"/>
      <c r="P81" s="222"/>
      <c r="Q81" s="243">
        <v>30</v>
      </c>
      <c r="R81" s="279"/>
      <c r="S81" s="279"/>
      <c r="T81" s="279"/>
      <c r="U81" s="31">
        <f>L81</f>
        <v>29.6</v>
      </c>
      <c r="V81" s="296"/>
      <c r="W81" s="172"/>
      <c r="X81" s="38"/>
    </row>
    <row r="82" spans="1:24" ht="18" customHeight="1" outlineLevel="2" thickBot="1">
      <c r="A82" s="57"/>
      <c r="B82" s="183"/>
      <c r="C82" s="37"/>
      <c r="D82" s="206" t="s">
        <v>221</v>
      </c>
      <c r="E82" s="220"/>
      <c r="F82" s="222"/>
      <c r="G82" s="222"/>
      <c r="H82" s="273">
        <v>17</v>
      </c>
      <c r="I82" s="295"/>
      <c r="J82" s="281"/>
      <c r="K82" s="281"/>
      <c r="L82" s="286">
        <f>'LGS MCAO+IRIS Imager'!L90</f>
        <v>17</v>
      </c>
      <c r="M82" s="279"/>
      <c r="N82" s="232"/>
      <c r="O82" s="222"/>
      <c r="P82" s="222"/>
      <c r="Q82" s="243">
        <v>17</v>
      </c>
      <c r="R82" s="279"/>
      <c r="S82" s="279"/>
      <c r="T82" s="279"/>
      <c r="U82" s="31">
        <f>L82</f>
        <v>17</v>
      </c>
      <c r="V82" s="296"/>
      <c r="W82" s="172"/>
      <c r="X82" s="38"/>
    </row>
    <row r="83" spans="1:24" ht="18" customHeight="1" outlineLevel="1" thickBot="1">
      <c r="A83" s="57"/>
      <c r="B83" s="182"/>
      <c r="C83" s="45"/>
      <c r="D83" s="204" t="s">
        <v>82</v>
      </c>
      <c r="E83" s="220"/>
      <c r="F83" s="222"/>
      <c r="G83" s="222"/>
      <c r="H83" s="231"/>
      <c r="I83" s="295"/>
      <c r="J83" s="281"/>
      <c r="K83" s="281"/>
      <c r="L83" s="279"/>
      <c r="M83" s="279"/>
      <c r="N83" s="232"/>
      <c r="O83" s="222"/>
      <c r="P83" s="222"/>
      <c r="Q83" s="233"/>
      <c r="R83" s="279"/>
      <c r="S83" s="279"/>
      <c r="T83" s="279"/>
      <c r="U83" s="279"/>
      <c r="V83" s="296"/>
      <c r="W83" s="172" t="s">
        <v>333</v>
      </c>
      <c r="X83" s="38"/>
    </row>
    <row r="84" spans="1:24" ht="18" customHeight="1" outlineLevel="2" thickBot="1">
      <c r="A84" s="57"/>
      <c r="B84" s="159"/>
      <c r="C84" s="42" t="s">
        <v>334</v>
      </c>
      <c r="D84" s="205" t="s">
        <v>224</v>
      </c>
      <c r="E84" s="220"/>
      <c r="F84" s="222"/>
      <c r="G84" s="226">
        <v>10.198039027185569</v>
      </c>
      <c r="H84" s="231"/>
      <c r="I84" s="295"/>
      <c r="J84" s="281"/>
      <c r="K84" s="31">
        <f>SQRT(SUMSQ(L85:L92))</f>
        <v>10.198039027185569</v>
      </c>
      <c r="L84" s="279"/>
      <c r="M84" s="279"/>
      <c r="N84" s="232"/>
      <c r="O84" s="222"/>
      <c r="P84" s="226">
        <v>10.198039027185569</v>
      </c>
      <c r="Q84" s="233"/>
      <c r="R84" s="279"/>
      <c r="S84" s="279"/>
      <c r="T84" s="31">
        <f>K84</f>
        <v>10.198039027185569</v>
      </c>
      <c r="U84" s="279"/>
      <c r="V84" s="296"/>
      <c r="W84" s="172" t="s">
        <v>335</v>
      </c>
      <c r="X84" s="38"/>
    </row>
    <row r="85" spans="1:24" ht="18" hidden="1" customHeight="1" outlineLevel="3" thickBot="1">
      <c r="A85" s="57"/>
      <c r="B85" s="159"/>
      <c r="C85" s="42" t="s">
        <v>336</v>
      </c>
      <c r="D85" s="207" t="s">
        <v>88</v>
      </c>
      <c r="E85" s="220"/>
      <c r="F85" s="222"/>
      <c r="G85" s="222"/>
      <c r="H85" s="268">
        <v>10</v>
      </c>
      <c r="I85" s="295"/>
      <c r="J85" s="281"/>
      <c r="K85" s="279"/>
      <c r="L85" s="287">
        <v>10</v>
      </c>
      <c r="M85" s="279"/>
      <c r="N85" s="232"/>
      <c r="O85" s="222"/>
      <c r="P85" s="222"/>
      <c r="Q85" s="238">
        <v>10</v>
      </c>
      <c r="R85" s="279"/>
      <c r="S85" s="279"/>
      <c r="T85" s="279"/>
      <c r="U85" s="31">
        <f>L85</f>
        <v>10</v>
      </c>
      <c r="V85" s="296"/>
      <c r="W85" s="172" t="s">
        <v>337</v>
      </c>
      <c r="X85" s="38"/>
    </row>
    <row r="86" spans="1:24" ht="18" hidden="1" customHeight="1" outlineLevel="3" thickBot="1">
      <c r="A86" s="57"/>
      <c r="B86" s="183" t="s">
        <v>228</v>
      </c>
      <c r="C86"/>
      <c r="D86" s="208" t="s">
        <v>229</v>
      </c>
      <c r="E86" s="220"/>
      <c r="F86" s="222"/>
      <c r="G86" s="222"/>
      <c r="H86" s="231"/>
      <c r="I86" s="295"/>
      <c r="J86" s="281"/>
      <c r="K86" s="279"/>
      <c r="L86" s="279"/>
      <c r="M86" s="31">
        <f>'LGS MCAO+IRIS Imager'!M94</f>
        <v>10</v>
      </c>
      <c r="N86" s="232"/>
      <c r="O86" s="222"/>
      <c r="P86" s="222"/>
      <c r="Q86" s="233"/>
      <c r="R86" s="279"/>
      <c r="S86" s="279"/>
      <c r="T86" s="279"/>
      <c r="U86" s="279"/>
      <c r="V86" s="300">
        <f>M86</f>
        <v>10</v>
      </c>
      <c r="W86" s="172"/>
      <c r="X86" s="38"/>
    </row>
    <row r="87" spans="1:24" ht="18" hidden="1" customHeight="1" outlineLevel="3" thickBot="1">
      <c r="A87" s="57"/>
      <c r="B87" s="161" t="s">
        <v>338</v>
      </c>
      <c r="C87" s="43" t="s">
        <v>339</v>
      </c>
      <c r="D87" s="207" t="s">
        <v>109</v>
      </c>
      <c r="E87" s="220"/>
      <c r="F87" s="222"/>
      <c r="G87" s="222"/>
      <c r="H87" s="268">
        <v>0</v>
      </c>
      <c r="I87" s="295"/>
      <c r="J87" s="281"/>
      <c r="K87" s="279"/>
      <c r="L87" s="284">
        <v>0</v>
      </c>
      <c r="M87" s="279"/>
      <c r="N87" s="232"/>
      <c r="O87" s="222"/>
      <c r="P87" s="222"/>
      <c r="Q87" s="238">
        <v>0</v>
      </c>
      <c r="R87" s="279"/>
      <c r="S87" s="279"/>
      <c r="T87" s="279"/>
      <c r="U87" s="31">
        <f>L87</f>
        <v>0</v>
      </c>
      <c r="V87" s="296"/>
      <c r="W87" s="172" t="s">
        <v>340</v>
      </c>
      <c r="X87" s="38"/>
    </row>
    <row r="88" spans="1:24" ht="18" hidden="1" customHeight="1" outlineLevel="3" thickBot="1">
      <c r="A88" s="57"/>
      <c r="B88" s="183"/>
      <c r="C88" s="37"/>
      <c r="D88" s="208" t="s">
        <v>235</v>
      </c>
      <c r="E88" s="220"/>
      <c r="F88" s="222"/>
      <c r="G88" s="222"/>
      <c r="H88" s="231"/>
      <c r="I88" s="295"/>
      <c r="J88" s="281"/>
      <c r="K88" s="279"/>
      <c r="L88" s="279"/>
      <c r="M88" s="31">
        <f>'LGS MCAO+IRIS Imager'!M97</f>
        <v>0</v>
      </c>
      <c r="N88" s="232"/>
      <c r="O88" s="222"/>
      <c r="P88" s="222"/>
      <c r="Q88" s="233"/>
      <c r="R88" s="279"/>
      <c r="S88" s="279"/>
      <c r="T88" s="279"/>
      <c r="U88" s="279"/>
      <c r="V88" s="300">
        <f>M88</f>
        <v>0</v>
      </c>
      <c r="W88" s="172"/>
      <c r="X88" s="38"/>
    </row>
    <row r="89" spans="1:24" ht="18" hidden="1" customHeight="1" outlineLevel="3" thickBot="1">
      <c r="A89" s="57"/>
      <c r="B89" s="183"/>
      <c r="C89" s="37"/>
      <c r="D89" s="208" t="s">
        <v>236</v>
      </c>
      <c r="E89" s="220"/>
      <c r="F89" s="222"/>
      <c r="G89" s="222"/>
      <c r="H89" s="231"/>
      <c r="I89" s="295"/>
      <c r="J89" s="281"/>
      <c r="K89" s="279"/>
      <c r="L89" s="279"/>
      <c r="M89" s="31">
        <f>'LGS MCAO+IRIS Imager'!M98</f>
        <v>0</v>
      </c>
      <c r="N89" s="232"/>
      <c r="O89" s="222"/>
      <c r="P89" s="222"/>
      <c r="Q89" s="233"/>
      <c r="R89" s="279"/>
      <c r="S89" s="279"/>
      <c r="T89" s="279"/>
      <c r="U89" s="279"/>
      <c r="V89" s="300">
        <f>M89</f>
        <v>0</v>
      </c>
      <c r="W89" s="172"/>
      <c r="X89" s="38"/>
    </row>
    <row r="90" spans="1:24" ht="18" hidden="1" customHeight="1" outlineLevel="3" thickBot="1">
      <c r="A90" s="57"/>
      <c r="B90" s="161" t="s">
        <v>341</v>
      </c>
      <c r="C90" s="43" t="s">
        <v>342</v>
      </c>
      <c r="D90" s="207" t="s">
        <v>239</v>
      </c>
      <c r="E90" s="220"/>
      <c r="F90" s="222"/>
      <c r="G90" s="222"/>
      <c r="H90" s="268">
        <v>0</v>
      </c>
      <c r="I90" s="295"/>
      <c r="J90" s="281"/>
      <c r="K90" s="279"/>
      <c r="L90" s="284">
        <v>0</v>
      </c>
      <c r="M90" s="279"/>
      <c r="N90" s="232"/>
      <c r="O90" s="222"/>
      <c r="P90" s="222"/>
      <c r="Q90" s="238">
        <v>0</v>
      </c>
      <c r="R90" s="279"/>
      <c r="S90" s="279"/>
      <c r="T90" s="279"/>
      <c r="U90" s="31">
        <f>L90</f>
        <v>0</v>
      </c>
      <c r="V90" s="296"/>
      <c r="W90" s="175" t="s">
        <v>343</v>
      </c>
      <c r="X90" s="38"/>
    </row>
    <row r="91" spans="1:24" ht="18" hidden="1" customHeight="1" outlineLevel="3" thickBot="1">
      <c r="A91" s="57"/>
      <c r="B91" s="183"/>
      <c r="C91" s="37"/>
      <c r="D91" s="208" t="s">
        <v>241</v>
      </c>
      <c r="E91" s="220"/>
      <c r="F91" s="222"/>
      <c r="G91" s="222"/>
      <c r="H91" s="231"/>
      <c r="I91" s="295"/>
      <c r="J91" s="281"/>
      <c r="K91" s="279"/>
      <c r="L91" s="279"/>
      <c r="M91" s="31">
        <f>'LGS MCAO+IRIS Imager'!M100</f>
        <v>0</v>
      </c>
      <c r="N91" s="232"/>
      <c r="O91" s="222"/>
      <c r="P91" s="222"/>
      <c r="Q91" s="233"/>
      <c r="R91" s="279"/>
      <c r="S91" s="279"/>
      <c r="T91" s="279"/>
      <c r="U91" s="279"/>
      <c r="V91" s="300">
        <f>M91</f>
        <v>0</v>
      </c>
      <c r="W91" s="172"/>
      <c r="X91" s="38"/>
    </row>
    <row r="92" spans="1:24" ht="18" hidden="1" customHeight="1" outlineLevel="3" thickBot="1">
      <c r="A92" s="57"/>
      <c r="B92" s="161" t="s">
        <v>344</v>
      </c>
      <c r="C92" s="43" t="s">
        <v>345</v>
      </c>
      <c r="D92" s="207" t="s">
        <v>156</v>
      </c>
      <c r="E92" s="220"/>
      <c r="F92" s="222"/>
      <c r="G92" s="222"/>
      <c r="H92" s="268">
        <v>2</v>
      </c>
      <c r="I92" s="295"/>
      <c r="J92" s="281"/>
      <c r="K92" s="279"/>
      <c r="L92" s="278">
        <v>2</v>
      </c>
      <c r="M92" s="279"/>
      <c r="N92" s="232"/>
      <c r="O92" s="222"/>
      <c r="P92" s="222"/>
      <c r="Q92" s="238">
        <v>2</v>
      </c>
      <c r="R92" s="279"/>
      <c r="S92" s="279"/>
      <c r="T92" s="279"/>
      <c r="U92" s="31">
        <f>L92</f>
        <v>2</v>
      </c>
      <c r="V92" s="296"/>
      <c r="W92" s="175" t="s">
        <v>346</v>
      </c>
      <c r="X92" s="38"/>
    </row>
    <row r="93" spans="1:24" ht="18" hidden="1" customHeight="1" outlineLevel="3" thickBot="1">
      <c r="A93" s="57"/>
      <c r="B93" s="183"/>
      <c r="C93" s="37"/>
      <c r="D93" s="208" t="s">
        <v>245</v>
      </c>
      <c r="E93" s="220"/>
      <c r="F93" s="222"/>
      <c r="G93" s="222"/>
      <c r="H93" s="231"/>
      <c r="I93" s="295"/>
      <c r="J93" s="281"/>
      <c r="K93" s="279"/>
      <c r="L93" s="279"/>
      <c r="M93" s="31">
        <v>2</v>
      </c>
      <c r="N93" s="232"/>
      <c r="O93" s="222"/>
      <c r="P93" s="222"/>
      <c r="Q93" s="233"/>
      <c r="R93" s="279"/>
      <c r="S93" s="279"/>
      <c r="T93" s="279"/>
      <c r="U93" s="279"/>
      <c r="V93" s="300">
        <f>M93</f>
        <v>2</v>
      </c>
      <c r="W93" s="172"/>
      <c r="X93" s="38"/>
    </row>
    <row r="94" spans="1:24" ht="18" customHeight="1" outlineLevel="2" collapsed="1" thickBot="1">
      <c r="A94" s="57"/>
      <c r="B94" s="183"/>
      <c r="C94" s="37" t="str">
        <f>'LGS MCAO+IRIS Imager'!C105</f>
        <v>REQ-1-OAD-0272</v>
      </c>
      <c r="D94" s="205" t="s">
        <v>188</v>
      </c>
      <c r="E94" s="220"/>
      <c r="F94" s="222"/>
      <c r="G94" s="226">
        <v>15.779733838059499</v>
      </c>
      <c r="H94" s="231"/>
      <c r="I94" s="295"/>
      <c r="J94" s="281"/>
      <c r="K94" s="31">
        <f>'LGS MCAO+IRIS Imager'!K105</f>
        <v>15.779733838059499</v>
      </c>
      <c r="L94" s="279"/>
      <c r="M94" s="279"/>
      <c r="N94" s="232"/>
      <c r="O94" s="222"/>
      <c r="P94" s="226">
        <v>15.779733838059499</v>
      </c>
      <c r="Q94" s="233"/>
      <c r="R94" s="279"/>
      <c r="S94" s="279"/>
      <c r="T94" s="31">
        <f>K94</f>
        <v>15.779733838059499</v>
      </c>
      <c r="U94" s="279"/>
      <c r="V94" s="296"/>
      <c r="W94" s="172" t="s">
        <v>347</v>
      </c>
      <c r="X94" s="38"/>
    </row>
    <row r="95" spans="1:24" ht="18" hidden="1" customHeight="1" outlineLevel="3" thickBot="1">
      <c r="A95" s="57"/>
      <c r="B95" s="182"/>
      <c r="C95" s="45"/>
      <c r="D95" s="211" t="s">
        <v>249</v>
      </c>
      <c r="E95" s="220"/>
      <c r="F95" s="222"/>
      <c r="G95" s="222"/>
      <c r="H95" s="268">
        <v>10</v>
      </c>
      <c r="I95" s="295"/>
      <c r="J95" s="281"/>
      <c r="K95" s="281"/>
      <c r="L95" s="284">
        <f>'LGS MCAO+IRIS Imager'!L106</f>
        <v>10</v>
      </c>
      <c r="M95" s="279"/>
      <c r="N95" s="232"/>
      <c r="O95" s="222"/>
      <c r="P95" s="222"/>
      <c r="Q95" s="238">
        <v>10</v>
      </c>
      <c r="R95" s="279"/>
      <c r="S95" s="279"/>
      <c r="T95" s="279"/>
      <c r="U95" s="31">
        <f>L95</f>
        <v>10</v>
      </c>
      <c r="V95" s="296"/>
      <c r="W95" s="172"/>
      <c r="X95" s="38"/>
    </row>
    <row r="96" spans="1:24" ht="18" hidden="1" customHeight="1" outlineLevel="3" thickBot="1">
      <c r="A96" s="57"/>
      <c r="B96" s="182"/>
      <c r="C96" s="45"/>
      <c r="D96" s="211" t="s">
        <v>250</v>
      </c>
      <c r="E96" s="220"/>
      <c r="F96" s="222"/>
      <c r="G96" s="222"/>
      <c r="H96" s="268">
        <v>10</v>
      </c>
      <c r="I96" s="295"/>
      <c r="J96" s="281"/>
      <c r="K96" s="281"/>
      <c r="L96" s="284">
        <f>'LGS MCAO+IRIS Imager'!L107</f>
        <v>10</v>
      </c>
      <c r="M96" s="279"/>
      <c r="N96" s="232"/>
      <c r="O96" s="222"/>
      <c r="P96" s="222"/>
      <c r="Q96" s="238">
        <v>10</v>
      </c>
      <c r="R96" s="279"/>
      <c r="S96" s="279"/>
      <c r="T96" s="279"/>
      <c r="U96" s="31">
        <f>L96</f>
        <v>10</v>
      </c>
      <c r="V96" s="296"/>
      <c r="W96" s="172"/>
      <c r="X96" s="38"/>
    </row>
    <row r="97" spans="1:33" ht="18" hidden="1" customHeight="1" outlineLevel="3" thickBot="1">
      <c r="A97" s="57"/>
      <c r="B97" s="182"/>
      <c r="C97" s="45"/>
      <c r="D97" s="211" t="s">
        <v>251</v>
      </c>
      <c r="E97" s="220"/>
      <c r="F97" s="222"/>
      <c r="G97" s="222"/>
      <c r="H97" s="268">
        <v>7</v>
      </c>
      <c r="I97" s="295"/>
      <c r="J97" s="281"/>
      <c r="K97" s="281"/>
      <c r="L97" s="284">
        <f>'LGS MCAO+IRIS Imager'!L108</f>
        <v>7</v>
      </c>
      <c r="M97" s="279"/>
      <c r="N97" s="232"/>
      <c r="O97" s="222"/>
      <c r="P97" s="222"/>
      <c r="Q97" s="238">
        <v>7</v>
      </c>
      <c r="R97" s="279"/>
      <c r="S97" s="279"/>
      <c r="T97" s="279"/>
      <c r="U97" s="31">
        <f>L97</f>
        <v>7</v>
      </c>
      <c r="V97" s="296"/>
      <c r="W97" s="172"/>
      <c r="X97" s="38"/>
    </row>
    <row r="98" spans="1:33" ht="18" hidden="1" customHeight="1" outlineLevel="3" thickBot="1">
      <c r="A98" s="165"/>
      <c r="B98" s="184"/>
      <c r="C98" s="185"/>
      <c r="D98" s="212" t="s">
        <v>252</v>
      </c>
      <c r="E98" s="247"/>
      <c r="F98" s="248"/>
      <c r="G98" s="248"/>
      <c r="H98" s="317">
        <v>0</v>
      </c>
      <c r="I98" s="302"/>
      <c r="J98" s="303"/>
      <c r="K98" s="303"/>
      <c r="L98" s="304">
        <f>'LGS MCAO+IRIS Imager'!L109</f>
        <v>0</v>
      </c>
      <c r="M98" s="306"/>
      <c r="N98" s="244"/>
      <c r="O98" s="245"/>
      <c r="P98" s="245"/>
      <c r="Q98" s="246">
        <v>0</v>
      </c>
      <c r="R98" s="279"/>
      <c r="S98" s="279"/>
      <c r="T98" s="279"/>
      <c r="U98" s="31">
        <f>L98</f>
        <v>0</v>
      </c>
      <c r="V98" s="296"/>
      <c r="W98" s="178"/>
      <c r="X98" s="38"/>
    </row>
    <row r="99" spans="1:33" ht="15.95" outlineLevel="1" thickBot="1">
      <c r="B99" s="179"/>
      <c r="C99" s="179"/>
      <c r="D99" s="316" t="s">
        <v>253</v>
      </c>
      <c r="E99" s="318"/>
      <c r="F99" s="319">
        <f>SQRT(E6^2-SUMSQ(F7:F98))</f>
        <v>48.401188251529511</v>
      </c>
      <c r="G99" s="319"/>
      <c r="H99" s="320"/>
      <c r="I99" s="318"/>
      <c r="J99" s="321">
        <f>SQRT(E6^2-I6^2)</f>
        <v>59.021269047691646</v>
      </c>
      <c r="K99" s="319"/>
      <c r="L99" s="319"/>
      <c r="M99" s="320"/>
      <c r="N99" s="318"/>
      <c r="O99" s="319">
        <f>SQRT(N6^2-SUMSQ(O7:O98))</f>
        <v>109.06729585058937</v>
      </c>
      <c r="P99" s="319"/>
      <c r="Q99" s="320"/>
      <c r="R99" s="318"/>
      <c r="S99" s="321">
        <f>SQRT(N6^2-R6^2)</f>
        <v>111.23613666430528</v>
      </c>
      <c r="T99" s="319"/>
      <c r="U99" s="319"/>
      <c r="V99" s="320"/>
    </row>
    <row r="102" spans="1:33" ht="15.95" thickBot="1">
      <c r="W102"/>
    </row>
    <row r="103" spans="1:33" ht="15.95" thickBot="1">
      <c r="D103" s="46" t="s">
        <v>348</v>
      </c>
      <c r="E103" s="356" t="s">
        <v>349</v>
      </c>
      <c r="F103" s="357"/>
      <c r="G103" s="357"/>
      <c r="H103" s="358"/>
      <c r="I103" s="372" t="s">
        <v>350</v>
      </c>
      <c r="J103" s="372"/>
      <c r="K103" s="372"/>
      <c r="L103" s="372"/>
      <c r="M103" s="373"/>
      <c r="N103" s="356" t="s">
        <v>351</v>
      </c>
      <c r="O103" s="357"/>
      <c r="P103" s="357"/>
      <c r="Q103" s="358"/>
      <c r="R103" s="371" t="s">
        <v>352</v>
      </c>
      <c r="S103" s="372"/>
      <c r="T103" s="372"/>
      <c r="U103" s="372"/>
      <c r="V103" s="373"/>
      <c r="W103"/>
    </row>
    <row r="104" spans="1:33" ht="15.95" customHeight="1">
      <c r="D104" s="46" t="s">
        <v>259</v>
      </c>
      <c r="E104" s="359">
        <f>EXP(-POWER(2*PI()*E$6/1250,2))</f>
        <v>0.54070689357402035</v>
      </c>
      <c r="F104" s="360"/>
      <c r="G104" s="360"/>
      <c r="H104" s="361"/>
      <c r="I104" s="360">
        <f>EXP(-POWER(2*PI()*I$6/1250,2))</f>
        <v>0.59045437446495974</v>
      </c>
      <c r="J104" s="360"/>
      <c r="K104" s="360"/>
      <c r="L104" s="360"/>
      <c r="M104" s="375"/>
      <c r="N104" s="359">
        <f>EXP(-POWER(2*PI()*N$6/1250,2))</f>
        <v>0.40167605026969755</v>
      </c>
      <c r="O104" s="360"/>
      <c r="P104" s="360"/>
      <c r="Q104" s="361"/>
      <c r="R104" s="374">
        <f>EXP(-POWER(2*PI()*R$6/1250,2))</f>
        <v>0.54909778119150898</v>
      </c>
      <c r="S104" s="360"/>
      <c r="T104" s="360"/>
      <c r="U104" s="360"/>
      <c r="V104" s="375"/>
      <c r="W104" s="47"/>
      <c r="AG104" s="47"/>
    </row>
    <row r="105" spans="1:33">
      <c r="D105" s="44" t="s">
        <v>260</v>
      </c>
      <c r="E105" s="362">
        <f>EXP(-POWER(2*PI()*E$6/1650,2))</f>
        <v>0.7026535143552034</v>
      </c>
      <c r="F105" s="363"/>
      <c r="G105" s="363"/>
      <c r="H105" s="364"/>
      <c r="I105" s="363">
        <f>EXP(-POWER(2*PI()*I$6/1650,2))</f>
        <v>0.73905886632941442</v>
      </c>
      <c r="J105" s="363"/>
      <c r="K105" s="363"/>
      <c r="L105" s="363"/>
      <c r="M105" s="368"/>
      <c r="N105" s="362">
        <f>EXP(-POWER(2*PI()*N$6/1650,2))</f>
        <v>0.5924559574490057</v>
      </c>
      <c r="O105" s="363"/>
      <c r="P105" s="363"/>
      <c r="Q105" s="364"/>
      <c r="R105" s="376">
        <f>EXP(-POWER(2*PI()*R$6/1650,2))</f>
        <v>0.70889103101949946</v>
      </c>
      <c r="S105" s="363"/>
      <c r="T105" s="363"/>
      <c r="U105" s="363"/>
      <c r="V105" s="368"/>
      <c r="W105" s="47"/>
      <c r="AG105" s="47"/>
    </row>
    <row r="106" spans="1:33" ht="15.95" thickBot="1">
      <c r="B106" s="354" t="s">
        <v>353</v>
      </c>
      <c r="C106" s="355"/>
      <c r="D106" s="49" t="s">
        <v>261</v>
      </c>
      <c r="E106" s="365">
        <f>EXP(-POWER(2*PI()*E$6/2200,2))</f>
        <v>0.81995862367514893</v>
      </c>
      <c r="F106" s="366"/>
      <c r="G106" s="366"/>
      <c r="H106" s="367"/>
      <c r="I106" s="369">
        <f>EXP(-POWER(2*PI()*I$6/2200,2))</f>
        <v>0.84359103394129131</v>
      </c>
      <c r="J106" s="369"/>
      <c r="K106" s="369"/>
      <c r="L106" s="369"/>
      <c r="M106" s="370"/>
      <c r="N106" s="365">
        <f>EXP(-POWER(2*PI()*N$6/2200,2))</f>
        <v>0.74493613250232071</v>
      </c>
      <c r="O106" s="366"/>
      <c r="P106" s="366"/>
      <c r="Q106" s="367"/>
      <c r="R106" s="377">
        <f>EXP(-POWER(2*PI()*R$6/2200,2))</f>
        <v>0.8240450566060098</v>
      </c>
      <c r="S106" s="369"/>
      <c r="T106" s="369"/>
      <c r="U106" s="369"/>
      <c r="V106" s="370"/>
      <c r="W106" s="48" t="s">
        <v>354</v>
      </c>
      <c r="AG106" s="47"/>
    </row>
  </sheetData>
  <mergeCells count="21">
    <mergeCell ref="I4:M4"/>
    <mergeCell ref="E4:H4"/>
    <mergeCell ref="R4:V4"/>
    <mergeCell ref="N4:Q4"/>
    <mergeCell ref="I104:M104"/>
    <mergeCell ref="I103:M103"/>
    <mergeCell ref="I105:M105"/>
    <mergeCell ref="I106:M106"/>
    <mergeCell ref="R103:V103"/>
    <mergeCell ref="R104:V104"/>
    <mergeCell ref="R105:V105"/>
    <mergeCell ref="R106:V106"/>
    <mergeCell ref="N103:Q103"/>
    <mergeCell ref="N104:Q104"/>
    <mergeCell ref="N105:Q105"/>
    <mergeCell ref="N106:Q106"/>
    <mergeCell ref="B106:C106"/>
    <mergeCell ref="E103:H103"/>
    <mergeCell ref="E104:H104"/>
    <mergeCell ref="E105:H105"/>
    <mergeCell ref="E106:H106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A1C6-AE04-D14E-888E-00355D4D59CC}">
  <sheetPr>
    <tabColor theme="6"/>
  </sheetPr>
  <dimension ref="B2:AE44"/>
  <sheetViews>
    <sheetView workbookViewId="0">
      <selection activeCell="AF12" sqref="AF12"/>
    </sheetView>
  </sheetViews>
  <sheetFormatPr defaultColWidth="10.625" defaultRowHeight="15.6"/>
  <cols>
    <col min="2" max="2" width="12.875" customWidth="1"/>
    <col min="3" max="3" width="13.625" style="20" customWidth="1"/>
    <col min="4" max="4" width="11" customWidth="1"/>
    <col min="5" max="5" width="19.625" customWidth="1"/>
    <col min="6" max="6" width="17.5" style="20" customWidth="1"/>
    <col min="7" max="7" width="8.375" style="20" customWidth="1"/>
    <col min="8" max="8" width="10.875" style="20" customWidth="1"/>
    <col min="9" max="9" width="8.375" style="20" customWidth="1"/>
    <col min="10" max="10" width="7.5" style="20" customWidth="1"/>
    <col min="11" max="11" width="7.875" style="20" customWidth="1"/>
    <col min="12" max="12" width="7.125" style="20" customWidth="1"/>
    <col min="13" max="13" width="8.5" style="20" customWidth="1"/>
    <col min="20" max="20" width="12" customWidth="1"/>
    <col min="22" max="22" width="20.5" customWidth="1"/>
    <col min="23" max="23" width="18.375" customWidth="1"/>
  </cols>
  <sheetData>
    <row r="2" spans="2:31" s="22" customFormat="1" ht="51" customHeight="1">
      <c r="D2" s="1"/>
      <c r="F2" s="26" t="s">
        <v>355</v>
      </c>
      <c r="G2" s="26" t="s">
        <v>356</v>
      </c>
      <c r="H2" s="26" t="s">
        <v>357</v>
      </c>
      <c r="I2" s="26" t="s">
        <v>358</v>
      </c>
      <c r="J2" s="26" t="s">
        <v>359</v>
      </c>
      <c r="K2" s="26" t="s">
        <v>360</v>
      </c>
      <c r="L2" s="26" t="s">
        <v>361</v>
      </c>
      <c r="M2" s="26" t="s">
        <v>362</v>
      </c>
      <c r="N2" s="26" t="s">
        <v>363</v>
      </c>
      <c r="W2" s="26" t="s">
        <v>355</v>
      </c>
      <c r="X2" s="26" t="s">
        <v>356</v>
      </c>
      <c r="Y2" s="26" t="s">
        <v>357</v>
      </c>
      <c r="Z2" s="26" t="s">
        <v>358</v>
      </c>
      <c r="AA2" s="26" t="s">
        <v>359</v>
      </c>
      <c r="AB2" s="26" t="s">
        <v>360</v>
      </c>
      <c r="AC2" s="26" t="s">
        <v>361</v>
      </c>
      <c r="AD2" s="26" t="s">
        <v>362</v>
      </c>
      <c r="AE2" s="26" t="s">
        <v>363</v>
      </c>
    </row>
    <row r="3" spans="2:31">
      <c r="B3" s="25">
        <v>42887</v>
      </c>
      <c r="C3" s="25" t="s">
        <v>364</v>
      </c>
      <c r="D3" s="21" t="s">
        <v>365</v>
      </c>
      <c r="E3" s="19" t="s">
        <v>366</v>
      </c>
      <c r="F3" s="21" t="s">
        <v>367</v>
      </c>
      <c r="G3" s="259">
        <v>193</v>
      </c>
      <c r="H3" s="23">
        <v>185.9</v>
      </c>
      <c r="I3" s="258">
        <f>EXP(-POWER(2*PI()*G3/1250,2))</f>
        <v>0.3901826916162297</v>
      </c>
      <c r="J3" s="258">
        <f>EXP(-POWER(2*PI()*G3/1650,2))</f>
        <v>0.58266658186945186</v>
      </c>
      <c r="K3" s="258">
        <f>EXP(-POWER(2*PI()*G3/2200,2))</f>
        <v>0.73798717078394094</v>
      </c>
      <c r="L3" s="24">
        <f>EXP(-POWER(2*PI()*H3/1250,2))</f>
        <v>0.4176258407333624</v>
      </c>
      <c r="M3" s="24">
        <f>EXP(-POWER(2*PI()*H3/1650,2))</f>
        <v>0.60584550958765737</v>
      </c>
      <c r="N3" s="24">
        <f>EXP(-POWER(2*PI()*H3/2200,2))</f>
        <v>0.75435984915702747</v>
      </c>
      <c r="S3" s="25">
        <v>42887</v>
      </c>
      <c r="T3" s="25" t="s">
        <v>364</v>
      </c>
      <c r="U3" s="21" t="s">
        <v>365</v>
      </c>
      <c r="V3" s="19" t="s">
        <v>368</v>
      </c>
      <c r="W3" s="21" t="s">
        <v>369</v>
      </c>
      <c r="X3" s="259">
        <v>156</v>
      </c>
      <c r="Y3" s="23">
        <v>151.5</v>
      </c>
      <c r="Z3" s="258">
        <f>EXP(-POWER(2*PI()*X3/1250,2))</f>
        <v>0.54070689357402035</v>
      </c>
      <c r="AA3" s="258">
        <f>EXP(-POWER(2*PI()*X3/1650,2))</f>
        <v>0.7026535143552034</v>
      </c>
      <c r="AB3" s="258">
        <f>EXP(-POWER(2*PI()*X3/2200,2))</f>
        <v>0.81995862367514893</v>
      </c>
      <c r="AC3" s="24">
        <f>EXP(-POWER(2*PI()*Y3/1250,2))</f>
        <v>0.55994548584648107</v>
      </c>
      <c r="AD3" s="24">
        <f>EXP(-POWER(2*PI()*Y3/1650,2))</f>
        <v>0.71689499531318457</v>
      </c>
      <c r="AE3" s="24">
        <f>EXP(-POWER(2*PI()*Y3/2200,2))</f>
        <v>0.82926578316444288</v>
      </c>
    </row>
    <row r="4" spans="2:31">
      <c r="B4" s="25">
        <v>43252</v>
      </c>
      <c r="C4" s="25" t="s">
        <v>370</v>
      </c>
      <c r="D4" s="21" t="s">
        <v>8</v>
      </c>
      <c r="E4" s="19" t="s">
        <v>366</v>
      </c>
      <c r="F4" s="21" t="s">
        <v>367</v>
      </c>
      <c r="G4" s="259">
        <v>193</v>
      </c>
      <c r="H4" s="23">
        <v>192.9067132061505</v>
      </c>
      <c r="I4" s="258">
        <f>EXP(-POWER(2*PI()*G4/1250,2))</f>
        <v>0.3901826916162297</v>
      </c>
      <c r="J4" s="258">
        <f>EXP(-POWER(2*PI()*G4/1650,2))</f>
        <v>0.58266658186945186</v>
      </c>
      <c r="K4" s="258">
        <f>EXP(-POWER(2*PI()*G4/2200,2))</f>
        <v>0.73798717078394094</v>
      </c>
      <c r="L4" s="24">
        <f>EXP(-POWER(2*PI()*H4/1250,2))</f>
        <v>0.39053775651456846</v>
      </c>
      <c r="M4" s="24">
        <f>EXP(-POWER(2*PI()*H4/1650,2))</f>
        <v>0.58297082993208549</v>
      </c>
      <c r="N4" s="24">
        <f>EXP(-POWER(2*PI()*H4/2200,2))</f>
        <v>0.7382039059849177</v>
      </c>
      <c r="S4" s="25">
        <v>43252</v>
      </c>
      <c r="T4" s="25" t="s">
        <v>370</v>
      </c>
      <c r="U4" s="21" t="s">
        <v>8</v>
      </c>
      <c r="V4" s="19" t="s">
        <v>368</v>
      </c>
      <c r="W4" s="21" t="s">
        <v>369</v>
      </c>
      <c r="X4" s="259">
        <v>156</v>
      </c>
      <c r="Y4" s="23">
        <v>155.27717153529039</v>
      </c>
      <c r="Z4" s="258">
        <f>EXP(-POWER(2*PI()*X4/1250,2))</f>
        <v>0.54070689357402035</v>
      </c>
      <c r="AA4" s="258">
        <f>EXP(-POWER(2*PI()*X4/1650,2))</f>
        <v>0.7026535143552034</v>
      </c>
      <c r="AB4" s="258">
        <f>EXP(-POWER(2*PI()*X4/2200,2))</f>
        <v>0.81995862367514893</v>
      </c>
      <c r="AC4" s="24">
        <f>EXP(-POWER(2*PI()*Y4/1250,2))</f>
        <v>0.54378950780335922</v>
      </c>
      <c r="AD4" s="24">
        <f>EXP(-POWER(2*PI()*Y4/1650,2))</f>
        <v>0.704949791290165</v>
      </c>
      <c r="AE4" s="24">
        <f>EXP(-POWER(2*PI()*Y4/2200,2))</f>
        <v>0.82146484021715116</v>
      </c>
    </row>
    <row r="5" spans="2:31">
      <c r="B5" s="25">
        <v>43374</v>
      </c>
      <c r="C5" s="25" t="s">
        <v>370</v>
      </c>
      <c r="D5" s="21" t="s">
        <v>10</v>
      </c>
      <c r="E5" s="19" t="s">
        <v>366</v>
      </c>
      <c r="F5" s="21" t="s">
        <v>367</v>
      </c>
      <c r="G5" s="259">
        <v>193</v>
      </c>
      <c r="H5" s="23">
        <v>189.79989462589276</v>
      </c>
      <c r="I5" s="258">
        <f>EXP(-POWER(2*PI()*G5/1250,2))</f>
        <v>0.3901826916162297</v>
      </c>
      <c r="J5" s="258">
        <f>EXP(-POWER(2*PI()*G5/1650,2))</f>
        <v>0.58266658186945186</v>
      </c>
      <c r="K5" s="258">
        <f>EXP(-POWER(2*PI()*G5/2200,2))</f>
        <v>0.73798717078394094</v>
      </c>
      <c r="L5" s="24">
        <f>EXP(-POWER(2*PI()*H5/1250,2))</f>
        <v>0.40244810178610685</v>
      </c>
      <c r="M5" s="24">
        <f>EXP(-POWER(2*PI()*H5/1650,2))</f>
        <v>0.59310923967565843</v>
      </c>
      <c r="N5" s="24">
        <f>EXP(-POWER(2*PI()*H5/2200,2))</f>
        <v>0.74539806830696687</v>
      </c>
      <c r="S5" s="25">
        <v>43374</v>
      </c>
      <c r="T5" s="25" t="s">
        <v>370</v>
      </c>
      <c r="U5" s="21" t="s">
        <v>10</v>
      </c>
      <c r="V5" s="19" t="s">
        <v>368</v>
      </c>
      <c r="W5" s="21" t="s">
        <v>369</v>
      </c>
      <c r="X5" s="259">
        <v>156</v>
      </c>
      <c r="Y5" s="23">
        <v>155.27717153529039</v>
      </c>
      <c r="Z5" s="258">
        <f>EXP(-POWER(2*PI()*X5/1250,2))</f>
        <v>0.54070689357402035</v>
      </c>
      <c r="AA5" s="258">
        <f>EXP(-POWER(2*PI()*X5/1650,2))</f>
        <v>0.7026535143552034</v>
      </c>
      <c r="AB5" s="258">
        <f>EXP(-POWER(2*PI()*X5/2200,2))</f>
        <v>0.81995862367514893</v>
      </c>
      <c r="AC5" s="24">
        <f>EXP(-POWER(2*PI()*Y5/1250,2))</f>
        <v>0.54378950780335922</v>
      </c>
      <c r="AD5" s="24">
        <f>EXP(-POWER(2*PI()*Y5/1650,2))</f>
        <v>0.704949791290165</v>
      </c>
      <c r="AE5" s="24">
        <f>EXP(-POWER(2*PI()*Y5/2200,2))</f>
        <v>0.82146484021715116</v>
      </c>
    </row>
    <row r="6" spans="2:31">
      <c r="B6" s="25">
        <v>43831</v>
      </c>
      <c r="C6" s="25" t="s">
        <v>371</v>
      </c>
      <c r="D6" s="21" t="s">
        <v>12</v>
      </c>
      <c r="E6" s="19" t="s">
        <v>366</v>
      </c>
      <c r="F6" s="21" t="s">
        <v>367</v>
      </c>
      <c r="G6" s="259">
        <v>193</v>
      </c>
      <c r="H6" s="23">
        <v>189.79989462589276</v>
      </c>
      <c r="I6" s="258">
        <f>EXP(-POWER(2*PI()*G6/1250,2))</f>
        <v>0.3901826916162297</v>
      </c>
      <c r="J6" s="258">
        <f>EXP(-POWER(2*PI()*G6/1650,2))</f>
        <v>0.58266658186945186</v>
      </c>
      <c r="K6" s="258">
        <f>EXP(-POWER(2*PI()*G6/2200,2))</f>
        <v>0.73798717078394094</v>
      </c>
      <c r="L6" s="24">
        <f>EXP(-POWER(2*PI()*H6/1250,2))</f>
        <v>0.40244810178610685</v>
      </c>
      <c r="M6" s="24">
        <f>EXP(-POWER(2*PI()*H6/1650,2))</f>
        <v>0.59310923967565843</v>
      </c>
      <c r="N6" s="24">
        <f>EXP(-POWER(2*PI()*H6/2200,2))</f>
        <v>0.74539806830696687</v>
      </c>
      <c r="S6" s="25">
        <v>43831</v>
      </c>
      <c r="T6" s="25" t="s">
        <v>371</v>
      </c>
      <c r="U6" s="21" t="s">
        <v>12</v>
      </c>
      <c r="V6" s="19" t="s">
        <v>368</v>
      </c>
      <c r="W6" s="21" t="s">
        <v>369</v>
      </c>
      <c r="X6" s="259">
        <v>156</v>
      </c>
      <c r="Y6" s="23">
        <v>155.27717153529039</v>
      </c>
      <c r="Z6" s="258">
        <f t="shared" ref="Z6" si="0">EXP(-POWER(2*PI()*X6/1250,2))</f>
        <v>0.54070689357402035</v>
      </c>
      <c r="AA6" s="258">
        <f t="shared" ref="AA6" si="1">EXP(-POWER(2*PI()*X6/1650,2))</f>
        <v>0.7026535143552034</v>
      </c>
      <c r="AB6" s="258">
        <f t="shared" ref="AB6" si="2">EXP(-POWER(2*PI()*X6/2200,2))</f>
        <v>0.81995862367514893</v>
      </c>
      <c r="AC6" s="24">
        <f>EXP(-POWER(2*PI()*Y6/1250,2))</f>
        <v>0.54378950780335922</v>
      </c>
      <c r="AD6" s="24">
        <f>EXP(-POWER(2*PI()*Y6/1650,2))</f>
        <v>0.704949791290165</v>
      </c>
      <c r="AE6" s="24">
        <f>EXP(-POWER(2*PI()*Y6/2200,2))</f>
        <v>0.82146484021715116</v>
      </c>
    </row>
    <row r="7" spans="2:31">
      <c r="B7" s="25">
        <v>44541</v>
      </c>
      <c r="C7" s="25" t="s">
        <v>372</v>
      </c>
      <c r="D7" s="21" t="s">
        <v>14</v>
      </c>
      <c r="E7" s="19" t="s">
        <v>366</v>
      </c>
      <c r="F7" s="21" t="s">
        <v>367</v>
      </c>
      <c r="G7" s="259">
        <v>193</v>
      </c>
      <c r="H7" s="23">
        <v>188.6</v>
      </c>
      <c r="I7" s="258">
        <f>EXP(-POWER(2*PI()*G7/1250,2))</f>
        <v>0.3901826916162297</v>
      </c>
      <c r="J7" s="258">
        <f>EXP(-POWER(2*PI()*G7/1650,2))</f>
        <v>0.58266658186945186</v>
      </c>
      <c r="K7" s="258">
        <f>EXP(-POWER(2*PI()*G7/2200,2))</f>
        <v>0.73798717078394094</v>
      </c>
      <c r="L7" s="24">
        <f>EXP(-POWER(2*PI()*H7/1250,2))</f>
        <v>0.40709151329146004</v>
      </c>
      <c r="M7" s="24">
        <f>EXP(-POWER(2*PI()*H7/1650,2))</f>
        <v>0.59702711960513077</v>
      </c>
      <c r="N7" s="24">
        <f>EXP(-POWER(2*PI()*H7/2200,2))</f>
        <v>0.74816374365670146</v>
      </c>
      <c r="S7" s="25">
        <v>44541</v>
      </c>
      <c r="T7" s="25" t="s">
        <v>372</v>
      </c>
      <c r="U7" s="21" t="s">
        <v>14</v>
      </c>
      <c r="V7" s="19" t="s">
        <v>368</v>
      </c>
      <c r="W7" s="21" t="s">
        <v>369</v>
      </c>
      <c r="X7" s="259">
        <v>156</v>
      </c>
      <c r="Y7" s="23">
        <v>144</v>
      </c>
      <c r="Z7" s="258">
        <f t="shared" ref="Z7" si="3">EXP(-POWER(2*PI()*X7/1250,2))</f>
        <v>0.54070689357402035</v>
      </c>
      <c r="AA7" s="258">
        <f t="shared" ref="AA7" si="4">EXP(-POWER(2*PI()*X7/1650,2))</f>
        <v>0.7026535143552034</v>
      </c>
      <c r="AB7" s="258">
        <f t="shared" ref="AB7" si="5">EXP(-POWER(2*PI()*X7/2200,2))</f>
        <v>0.81995862367514893</v>
      </c>
      <c r="AC7" s="24">
        <f>EXP(-POWER(2*PI()*Y7/1250,2))</f>
        <v>0.59219479112084294</v>
      </c>
      <c r="AD7" s="24">
        <f>EXP(-POWER(2*PI()*Y7/1650,2))</f>
        <v>0.74030833575963306</v>
      </c>
      <c r="AE7" s="24">
        <f>EXP(-POWER(2*PI()*Y7/2200,2))</f>
        <v>0.84439297153581128</v>
      </c>
    </row>
    <row r="8" spans="2:31">
      <c r="C8"/>
      <c r="D8" s="20"/>
      <c r="N8" s="20"/>
      <c r="U8" s="20"/>
      <c r="W8" s="20"/>
      <c r="X8" s="20"/>
      <c r="Y8" s="20"/>
      <c r="Z8" s="20"/>
      <c r="AA8" s="20"/>
      <c r="AB8" s="20"/>
      <c r="AC8" s="20"/>
      <c r="AD8" s="20"/>
      <c r="AE8" s="20"/>
    </row>
    <row r="9" spans="2:31">
      <c r="C9"/>
      <c r="D9" s="20"/>
      <c r="N9" s="20"/>
      <c r="U9" s="20"/>
      <c r="W9" s="20"/>
      <c r="X9" s="20"/>
      <c r="Y9" s="20"/>
      <c r="Z9" s="20"/>
      <c r="AA9" s="20"/>
      <c r="AB9" s="20"/>
      <c r="AC9" s="20"/>
      <c r="AD9" s="20"/>
      <c r="AE9" s="20"/>
    </row>
    <row r="10" spans="2:31">
      <c r="B10" s="25">
        <v>42887</v>
      </c>
      <c r="C10" s="25" t="s">
        <v>364</v>
      </c>
      <c r="D10" s="21" t="s">
        <v>365</v>
      </c>
      <c r="E10" s="19" t="s">
        <v>366</v>
      </c>
      <c r="F10" s="21" t="s">
        <v>373</v>
      </c>
      <c r="G10" s="259">
        <v>207</v>
      </c>
      <c r="H10" s="23">
        <v>201.8</v>
      </c>
      <c r="I10" s="258">
        <f>EXP(-POWER(2*PI()*G10/1250,2))</f>
        <v>0.33870327218423846</v>
      </c>
      <c r="J10" s="258">
        <f>EXP(-POWER(2*PI()*G10/1650,2))</f>
        <v>0.53722159520170942</v>
      </c>
      <c r="K10" s="258">
        <f>EXP(-POWER(2*PI()*G10/2200,2))</f>
        <v>0.70503604750352866</v>
      </c>
      <c r="L10" s="24">
        <f>EXP(-POWER(2*PI()*H10/1250,2))</f>
        <v>0.35739237613403213</v>
      </c>
      <c r="M10" s="24">
        <f>EXP(-POWER(2*PI()*H10/1650,2))</f>
        <v>0.55403944018806428</v>
      </c>
      <c r="N10" s="24">
        <f>EXP(-POWER(2*PI()*H10/2200,2))</f>
        <v>0.71736739465541166</v>
      </c>
      <c r="S10" s="25">
        <v>42887</v>
      </c>
      <c r="T10" s="25" t="s">
        <v>364</v>
      </c>
      <c r="U10" s="21" t="s">
        <v>365</v>
      </c>
      <c r="V10" s="19" t="s">
        <v>374</v>
      </c>
      <c r="W10" s="21" t="s">
        <v>375</v>
      </c>
      <c r="X10" s="259">
        <v>190</v>
      </c>
      <c r="Y10" s="23">
        <v>185</v>
      </c>
      <c r="Z10" s="258">
        <f>EXP(-POWER(2*PI()*X10/1250,2))</f>
        <v>0.40167605026969755</v>
      </c>
      <c r="AA10" s="258">
        <f>EXP(-POWER(2*PI()*X10/1650,2))</f>
        <v>0.5924559574490057</v>
      </c>
      <c r="AB10" s="258">
        <f>EXP(-POWER(2*PI()*X10/2200,2))</f>
        <v>0.74493613250232071</v>
      </c>
      <c r="AC10" s="24">
        <f>EXP(-POWER(2*PI()*Y10/1250,2))</f>
        <v>0.42116303690631107</v>
      </c>
      <c r="AD10" s="24">
        <f>EXP(-POWER(2*PI()*Y10/1650,2))</f>
        <v>0.60878522041486482</v>
      </c>
      <c r="AE10" s="24">
        <f>EXP(-POWER(2*PI()*Y10/2200,2))</f>
        <v>0.75641660937114696</v>
      </c>
    </row>
    <row r="11" spans="2:31">
      <c r="B11" s="25">
        <v>43252</v>
      </c>
      <c r="C11" s="25" t="s">
        <v>370</v>
      </c>
      <c r="D11" s="21" t="s">
        <v>8</v>
      </c>
      <c r="E11" s="19" t="s">
        <v>366</v>
      </c>
      <c r="F11" s="21" t="s">
        <v>373</v>
      </c>
      <c r="G11" s="259">
        <v>207</v>
      </c>
      <c r="H11" s="23">
        <v>206.59138413786766</v>
      </c>
      <c r="I11" s="258">
        <f>EXP(-POWER(2*PI()*G11/1250,2))</f>
        <v>0.33870327218423846</v>
      </c>
      <c r="J11" s="258">
        <f>EXP(-POWER(2*PI()*G11/1650,2))</f>
        <v>0.53722159520170942</v>
      </c>
      <c r="K11" s="258">
        <f>EXP(-POWER(2*PI()*G11/2200,2))</f>
        <v>0.70503604750352866</v>
      </c>
      <c r="L11" s="24">
        <f>EXP(-POWER(2*PI()*H11/1250,2))</f>
        <v>0.34015262244569361</v>
      </c>
      <c r="M11" s="24">
        <f>EXP(-POWER(2*PI()*H11/1650,2))</f>
        <v>0.53853974349662448</v>
      </c>
      <c r="N11" s="24">
        <f>EXP(-POWER(2*PI()*H11/2200,2))</f>
        <v>0.70600859712699449</v>
      </c>
      <c r="S11" s="25">
        <v>43252</v>
      </c>
      <c r="T11" s="25" t="s">
        <v>370</v>
      </c>
      <c r="U11" s="21" t="s">
        <v>8</v>
      </c>
      <c r="V11" s="19" t="s">
        <v>374</v>
      </c>
      <c r="W11" s="21" t="s">
        <v>375</v>
      </c>
      <c r="X11" s="259">
        <v>190</v>
      </c>
      <c r="Y11" s="23">
        <v>189.40696924875812</v>
      </c>
      <c r="Z11" s="258">
        <f>EXP(-POWER(2*PI()*X11/1250,2))</f>
        <v>0.40167605026969755</v>
      </c>
      <c r="AA11" s="258">
        <f>EXP(-POWER(2*PI()*X11/1650,2))</f>
        <v>0.5924559574490057</v>
      </c>
      <c r="AB11" s="258">
        <f>EXP(-POWER(2*PI()*X11/2200,2))</f>
        <v>0.74493613250232071</v>
      </c>
      <c r="AC11" s="24">
        <f>EXP(-POWER(2*PI()*Y11/1250,2))</f>
        <v>0.40396603828882843</v>
      </c>
      <c r="AD11" s="24">
        <f>EXP(-POWER(2*PI()*Y11/1650,2))</f>
        <v>0.5943921079446296</v>
      </c>
      <c r="AE11" s="24">
        <f>EXP(-POWER(2*PI()*Y11/2200,2))</f>
        <v>0.74630453706946953</v>
      </c>
    </row>
    <row r="12" spans="2:31">
      <c r="B12" s="25">
        <v>43374</v>
      </c>
      <c r="C12" s="25" t="s">
        <v>370</v>
      </c>
      <c r="D12" s="21" t="s">
        <v>10</v>
      </c>
      <c r="E12" s="19" t="s">
        <v>366</v>
      </c>
      <c r="F12" s="21" t="s">
        <v>373</v>
      </c>
      <c r="G12" s="259">
        <v>207</v>
      </c>
      <c r="H12" s="23">
        <v>205.23157651784484</v>
      </c>
      <c r="I12" s="258">
        <f>EXP(-POWER(2*PI()*G12/1250,2))</f>
        <v>0.33870327218423846</v>
      </c>
      <c r="J12" s="258">
        <f>EXP(-POWER(2*PI()*G12/1650,2))</f>
        <v>0.53722159520170942</v>
      </c>
      <c r="K12" s="258">
        <f>EXP(-POWER(2*PI()*G12/2200,2))</f>
        <v>0.70503604750352866</v>
      </c>
      <c r="L12" s="24">
        <f>EXP(-POWER(2*PI()*H12/1250,2))</f>
        <v>0.34499967372455831</v>
      </c>
      <c r="M12" s="24">
        <f>EXP(-POWER(2*PI()*H12/1650,2))</f>
        <v>0.54293073058547425</v>
      </c>
      <c r="N12" s="24">
        <f>EXP(-POWER(2*PI()*H12/2200,2))</f>
        <v>0.70924084489060657</v>
      </c>
      <c r="S12" s="25">
        <v>43374</v>
      </c>
      <c r="T12" s="25" t="s">
        <v>370</v>
      </c>
      <c r="U12" s="21" t="s">
        <v>10</v>
      </c>
      <c r="V12" s="19" t="s">
        <v>374</v>
      </c>
      <c r="W12" s="21" t="s">
        <v>375</v>
      </c>
      <c r="X12" s="259">
        <v>190</v>
      </c>
      <c r="Y12" s="23">
        <v>189.93419913222579</v>
      </c>
      <c r="Z12" s="258">
        <f>EXP(-POWER(2*PI()*X12/1250,2))</f>
        <v>0.40167605026969755</v>
      </c>
      <c r="AA12" s="258">
        <f>EXP(-POWER(2*PI()*X12/1650,2))</f>
        <v>0.5924559574490057</v>
      </c>
      <c r="AB12" s="258">
        <f>EXP(-POWER(2*PI()*X12/2200,2))</f>
        <v>0.74493613250232071</v>
      </c>
      <c r="AC12" s="24">
        <f>EXP(-POWER(2*PI()*Y12/1250,2))</f>
        <v>0.40192985097612854</v>
      </c>
      <c r="AD12" s="24">
        <f>EXP(-POWER(2*PI()*Y12/1650,2))</f>
        <v>0.59267077346133157</v>
      </c>
      <c r="AE12" s="24">
        <f>EXP(-POWER(2*PI()*Y12/2200,2))</f>
        <v>0.74508805346526075</v>
      </c>
    </row>
    <row r="13" spans="2:31">
      <c r="B13" s="25">
        <v>43831</v>
      </c>
      <c r="C13" s="25" t="s">
        <v>371</v>
      </c>
      <c r="D13" s="21" t="s">
        <v>12</v>
      </c>
      <c r="E13" s="19" t="s">
        <v>366</v>
      </c>
      <c r="F13" s="21" t="s">
        <v>373</v>
      </c>
      <c r="G13" s="259">
        <v>207</v>
      </c>
      <c r="H13" s="23">
        <v>205.23157651784484</v>
      </c>
      <c r="I13" s="258">
        <f>EXP(-POWER(2*PI()*G13/1250,2))</f>
        <v>0.33870327218423846</v>
      </c>
      <c r="J13" s="258">
        <f>EXP(-POWER(2*PI()*G13/1650,2))</f>
        <v>0.53722159520170942</v>
      </c>
      <c r="K13" s="258">
        <f>EXP(-POWER(2*PI()*G13/2200,2))</f>
        <v>0.70503604750352866</v>
      </c>
      <c r="L13" s="24">
        <f>EXP(-POWER(2*PI()*H13/1250,2))</f>
        <v>0.34499967372455831</v>
      </c>
      <c r="M13" s="24">
        <f>EXP(-POWER(2*PI()*H13/1650,2))</f>
        <v>0.54293073058547425</v>
      </c>
      <c r="N13" s="24">
        <f>EXP(-POWER(2*PI()*H13/2200,2))</f>
        <v>0.70924084489060657</v>
      </c>
      <c r="S13" s="25">
        <v>43831</v>
      </c>
      <c r="T13" s="25" t="s">
        <v>371</v>
      </c>
      <c r="U13" s="21" t="s">
        <v>12</v>
      </c>
      <c r="V13" s="19" t="s">
        <v>374</v>
      </c>
      <c r="W13" s="21" t="s">
        <v>375</v>
      </c>
      <c r="X13" s="259">
        <v>190</v>
      </c>
      <c r="Y13" s="23">
        <v>189.93419913222579</v>
      </c>
      <c r="Z13" s="258">
        <f t="shared" ref="Z13" si="6">EXP(-POWER(2*PI()*X13/1250,2))</f>
        <v>0.40167605026969755</v>
      </c>
      <c r="AA13" s="258">
        <f t="shared" ref="AA13" si="7">EXP(-POWER(2*PI()*X13/1650,2))</f>
        <v>0.5924559574490057</v>
      </c>
      <c r="AB13" s="258">
        <f t="shared" ref="AB13" si="8">EXP(-POWER(2*PI()*X13/2200,2))</f>
        <v>0.74493613250232071</v>
      </c>
      <c r="AC13" s="24">
        <f>EXP(-POWER(2*PI()*Y13/1250,2))</f>
        <v>0.40192985097612854</v>
      </c>
      <c r="AD13" s="24">
        <f>EXP(-POWER(2*PI()*Y13/1650,2))</f>
        <v>0.59267077346133157</v>
      </c>
      <c r="AE13" s="24">
        <f>EXP(-POWER(2*PI()*Y13/2200,2))</f>
        <v>0.74508805346526075</v>
      </c>
    </row>
    <row r="14" spans="2:31">
      <c r="B14" s="25">
        <v>44541</v>
      </c>
      <c r="C14" s="25" t="s">
        <v>372</v>
      </c>
      <c r="D14" s="21" t="s">
        <v>14</v>
      </c>
      <c r="E14" s="19" t="s">
        <v>366</v>
      </c>
      <c r="F14" s="21" t="s">
        <v>373</v>
      </c>
      <c r="G14" s="259">
        <v>207</v>
      </c>
      <c r="H14" s="23">
        <v>205.6</v>
      </c>
      <c r="I14" s="258">
        <f>EXP(-POWER(2*PI()*G14/1250,2))</f>
        <v>0.33870327218423846</v>
      </c>
      <c r="J14" s="258">
        <f>EXP(-POWER(2*PI()*G14/1650,2))</f>
        <v>0.53722159520170942</v>
      </c>
      <c r="K14" s="258">
        <f>EXP(-POWER(2*PI()*G14/2200,2))</f>
        <v>0.70503604750352866</v>
      </c>
      <c r="L14" s="24">
        <f>EXP(-POWER(2*PI()*H14/1250,2))</f>
        <v>0.34368281451696997</v>
      </c>
      <c r="M14" s="24">
        <f>EXP(-POWER(2*PI()*H14/1650,2))</f>
        <v>0.54174039100445825</v>
      </c>
      <c r="N14" s="24">
        <f>EXP(-POWER(2*PI()*H14/2200,2))</f>
        <v>0.7083657580144388</v>
      </c>
      <c r="S14" s="25">
        <v>44541</v>
      </c>
      <c r="T14" s="25" t="s">
        <v>372</v>
      </c>
      <c r="U14" s="21" t="s">
        <v>14</v>
      </c>
      <c r="V14" s="19" t="s">
        <v>374</v>
      </c>
      <c r="W14" s="21" t="s">
        <v>375</v>
      </c>
      <c r="X14" s="259">
        <v>190</v>
      </c>
      <c r="Y14" s="23">
        <v>154</v>
      </c>
      <c r="Z14" s="258">
        <f t="shared" ref="Z14" si="9">EXP(-POWER(2*PI()*X14/1250,2))</f>
        <v>0.40167605026969755</v>
      </c>
      <c r="AA14" s="258">
        <f t="shared" ref="AA14" si="10">EXP(-POWER(2*PI()*X14/1650,2))</f>
        <v>0.5924559574490057</v>
      </c>
      <c r="AB14" s="258">
        <f t="shared" ref="AB14" si="11">EXP(-POWER(2*PI()*X14/2200,2))</f>
        <v>0.74493613250232071</v>
      </c>
      <c r="AC14" s="24">
        <f>EXP(-POWER(2*PI()*Y14/1250,2))</f>
        <v>0.54924377730641671</v>
      </c>
      <c r="AD14" s="24">
        <f>EXP(-POWER(2*PI()*Y14/1650,2))</f>
        <v>0.70899919897764585</v>
      </c>
      <c r="AE14" s="24">
        <f>EXP(-POWER(2*PI()*Y14/2200,2))</f>
        <v>0.82411578245021211</v>
      </c>
    </row>
    <row r="15" spans="2:31">
      <c r="E15" s="20"/>
    </row>
    <row r="16" spans="2:31">
      <c r="E16" s="20"/>
    </row>
    <row r="18" spans="15:15">
      <c r="O18" t="s">
        <v>16</v>
      </c>
    </row>
    <row r="35" spans="4:13">
      <c r="D35" s="20"/>
      <c r="E35" s="20"/>
      <c r="K35"/>
      <c r="L35"/>
      <c r="M35"/>
    </row>
    <row r="36" spans="4:13">
      <c r="D36" s="20"/>
      <c r="E36" s="20"/>
      <c r="K36"/>
      <c r="L36"/>
      <c r="M36"/>
    </row>
    <row r="37" spans="4:13">
      <c r="D37" s="20"/>
      <c r="E37" s="20"/>
      <c r="K37"/>
      <c r="L37"/>
      <c r="M37"/>
    </row>
    <row r="38" spans="4:13">
      <c r="D38" s="20"/>
      <c r="E38" s="20"/>
      <c r="K38"/>
      <c r="L38"/>
      <c r="M38"/>
    </row>
    <row r="39" spans="4:13">
      <c r="D39" s="20"/>
      <c r="E39" s="20"/>
      <c r="K39"/>
      <c r="L39"/>
      <c r="M39"/>
    </row>
    <row r="40" spans="4:13">
      <c r="D40" s="20"/>
      <c r="E40" s="20"/>
      <c r="K40"/>
      <c r="L40"/>
      <c r="M40"/>
    </row>
    <row r="41" spans="4:13">
      <c r="D41" s="20"/>
      <c r="E41" s="20"/>
      <c r="K41"/>
      <c r="L41"/>
      <c r="M41"/>
    </row>
    <row r="42" spans="4:13">
      <c r="D42" s="20"/>
      <c r="E42" s="20"/>
      <c r="K42"/>
      <c r="L42"/>
      <c r="M42"/>
    </row>
    <row r="43" spans="4:13">
      <c r="D43" s="20"/>
      <c r="E43" s="20"/>
      <c r="K43"/>
      <c r="L43"/>
      <c r="M43"/>
    </row>
    <row r="44" spans="4:13">
      <c r="D44" s="20"/>
      <c r="E44" s="20"/>
      <c r="K44"/>
      <c r="L44"/>
      <c r="M4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Number xmlns="7bdbfaba-addc-4ef5-a19e-1af729a4b030" xsi:nil="true"/>
    <COO_x0020_Doc_x0020_Type xmlns="7bdbfaba-addc-4ef5-a19e-1af729a4b030" xsi:nil="true"/>
    <Description xmlns="fce64670-e999-4019-b25a-9d7dac6419a7" xsi:nil="true"/>
    <lcf76f155ced4ddcb4097134ff3c332f xmlns="fce64670-e999-4019-b25a-9d7dac6419a7">
      <Terms xmlns="http://schemas.microsoft.com/office/infopath/2007/PartnerControls"/>
    </lcf76f155ced4ddcb4097134ff3c332f>
    <TaxCatchAll xmlns="7bdbfaba-addc-4ef5-a19e-1af729a4b030" xsi:nil="true"/>
    <TMTDocNo xmlns="fce64670-e999-4019-b25a-9d7dac6419a7" xsi:nil="true"/>
    <Number xmlns="fce64670-e999-4019-b25a-9d7dac6419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AC499AD2CF43A25811F7776DE0A4" ma:contentTypeVersion="18" ma:contentTypeDescription="Create a new document." ma:contentTypeScope="" ma:versionID="1dd2617f7434ce888059de6e326bdbed">
  <xsd:schema xmlns:xsd="http://www.w3.org/2001/XMLSchema" xmlns:xs="http://www.w3.org/2001/XMLSchema" xmlns:p="http://schemas.microsoft.com/office/2006/metadata/properties" xmlns:ns2="fce64670-e999-4019-b25a-9d7dac6419a7" xmlns:ns3="7bdbfaba-addc-4ef5-a19e-1af729a4b030" targetNamespace="http://schemas.microsoft.com/office/2006/metadata/properties" ma:root="true" ma:fieldsID="590ccceef0107eebe2fa8ac16a3a9628" ns2:_="" ns3:_="">
    <xsd:import namespace="fce64670-e999-4019-b25a-9d7dac6419a7"/>
    <xsd:import namespace="7bdbfaba-addc-4ef5-a19e-1af729a4b0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Description" minOccurs="0"/>
                <xsd:element ref="ns2:MediaServiceAutoKeyPoints" minOccurs="0"/>
                <xsd:element ref="ns2:MediaServiceKeyPoints" minOccurs="0"/>
                <xsd:element ref="ns3:Doc_x0020_Number" minOccurs="0"/>
                <xsd:element ref="ns3:COO_x0020_Doc_x0020_Type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TMTDoc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64670-e999-4019-b25a-9d7dac6419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format="Dropdown" ma:internalName="Number" ma:percentage="FALSE">
      <xsd:simpleType>
        <xsd:restriction base="dms:Number"/>
      </xsd:simpleType>
    </xsd:element>
    <xsd:element name="Description" ma:index="13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MTDocNo" ma:index="25" nillable="true" ma:displayName="TMT Doc No" ma:format="Dropdown" ma:internalName="TMTDoc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bfaba-addc-4ef5-a19e-1af729a4b0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Doc_x0020_Number" ma:index="16" nillable="true" ma:displayName="COO Doc No" ma:indexed="true" ma:internalName="Doc_x0020_Number">
      <xsd:simpleType>
        <xsd:restriction base="dms:Text">
          <xsd:maxLength value="255"/>
        </xsd:restriction>
      </xsd:simpleType>
    </xsd:element>
    <xsd:element name="COO_x0020_Doc_x0020_Type" ma:index="17" nillable="true" ma:displayName="COO Doc Type" ma:format="Dropdown" ma:internalName="COO_x0020_Doc_x0020_Type">
      <xsd:simpleType>
        <xsd:restriction base="dms:Choice">
          <xsd:enumeration value="CCR"/>
          <xsd:enumeration value="CON"/>
          <xsd:enumeration value="CST"/>
          <xsd:enumeration value="DRD"/>
          <xsd:enumeration value="EXT"/>
          <xsd:enumeration value="GRA"/>
          <xsd:enumeration value="ICD"/>
          <xsd:enumeration value="JOU"/>
          <xsd:enumeration value="MGT"/>
          <xsd:enumeration value="PHO"/>
          <xsd:enumeration value="PRE"/>
          <xsd:enumeration value="SCH"/>
          <xsd:enumeration value="SCI"/>
          <xsd:enumeration value="SPE"/>
          <xsd:enumeration value="TEC"/>
          <xsd:enumeration value="TMP"/>
        </xsd:restriction>
      </xsd:simpleType>
    </xsd:element>
    <xsd:element name="TaxCatchAll" ma:index="24" nillable="true" ma:displayName="Taxonomy Catch All Column" ma:hidden="true" ma:list="{bc98e8f2-6689-4eb7-b093-f8f535e5ba23}" ma:internalName="TaxCatchAll" ma:showField="CatchAllData" ma:web="7bdbfaba-addc-4ef5-a19e-1af729a4b0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5001B1-DF0A-4A40-B6F9-047D3F3E390D}"/>
</file>

<file path=customXml/itemProps2.xml><?xml version="1.0" encoding="utf-8"?>
<ds:datastoreItem xmlns:ds="http://schemas.openxmlformats.org/officeDocument/2006/customXml" ds:itemID="{9F851353-8CDE-4CA2-A647-3A443B1F6B4D}"/>
</file>

<file path=customXml/itemProps3.xml><?xml version="1.0" encoding="utf-8"?>
<ds:datastoreItem xmlns:ds="http://schemas.openxmlformats.org/officeDocument/2006/customXml" ds:itemID="{D7E0B7D9-5BAD-4CCC-B6F2-6F7672D65E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Gelys Trancho</dc:creator>
  <cp:keywords/>
  <dc:description/>
  <cp:lastModifiedBy>Zhang, Huihao</cp:lastModifiedBy>
  <cp:revision/>
  <dcterms:created xsi:type="dcterms:W3CDTF">2017-01-20T21:29:20Z</dcterms:created>
  <dcterms:modified xsi:type="dcterms:W3CDTF">2023-06-14T23:39:43Z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0x0101004BE7AC499AD2CF43A25811F7776DE0A4</vt:lpwstr>
  </property>
  <property fmtid="{D5CDD505-2E9C-101B-9397-08002B2CF9AE}" pid="3" name="MediaServiceImageTags">
    <vt:lpwstr/>
  </property>
</Properties>
</file>