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<sst xmlns="http://schemas.openxmlformats.org/spreadsheetml/2006/main" count="467" uniqueCount="224">
  <si>
    <t>File opened</t>
  </si>
  <si>
    <t>2017-05-14 09:47:21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</si>
  <si>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</si>
  <si>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</si>
  <si>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</si>
  <si>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</si>
  <si>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</si>
  <si>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</si>
  <si>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</si>
  <si>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</si>
  <si>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</si>
  <si>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</si>
  <si>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</si>
  <si>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{"co2azero": "0.972299", "h2obspan2": "0", "ssa_ref": "33806.8", "co2bspanconc1": "1003", "co2bspan2": "0", "oxygen": "21", "co2aspan1": "0.991272", "co2bspanconc2": "0", "co2aspan2b": "0.180203", "h2oaspan2": "0", "co2aspanconc2": "0", "co2aspan2": "0", "h2obspan1": "0.999347", "h2obspanconc1": "12.17", "co2aspan2a": "0.181789", "h2oaspan2a": "0.0679026", "flowbzero": "0.32942", "ssb_ref": "34693.7", "h2oaspan1": "1.00284", "h2obspan2a": "0.0684108", "h2oaspanconc1": "12.17", "tbzero": "-0.0930328", "flowmeterzero": "0.977628", "h2oazero": "1.0886", "h2oaspanconc2": "0", "h2obspanconc2": "0", "co2bspan2b": "0.182038", "h2obzero": "1.07491", "co2bspan1": "0.991029", "co2bzero": "0.944842", "flowazero": "0.28679", "h2obspan2b": "0.0683661", "co2aspanconc1": "1003", "tazero": "-0.144211", "chamberpressurezero": "2.60135", "co2bspan2a": "0.183686", "h2oaspan2b": "0.0680957"}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</si>
  <si>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</si>
  <si>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</si>
  <si>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</si>
  <si>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</si>
  <si>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</si>
  <si>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</si>
  <si>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</si>
  <si>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</si>
  <si>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</si>
  <si>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</si>
  <si>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</si>
  <si>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</si>
  <si>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</si>
  <si>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</si>
  <si>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</si>
  <si>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</si>
  <si>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09:47:21</t>
  </si>
  <si>
    <t>Stability Definition: H2O_d.Meas2:Slp&lt;0.1	CO2_d.Meas2:Slp&lt;0.1</t>
  </si>
  <si>
    <t>SysConst:AvgTime</t>
  </si>
  <si>
    <t>4</t>
  </si>
  <si>
    <t>SysConst:Oxygen</t>
  </si>
  <si>
    <t>21</t>
  </si>
  <si>
    <t>SysConst:Chamber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</si>
  <si>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</si>
  <si>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</si>
  <si>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</si>
  <si>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</si>
  <si>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</si>
  <si>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</si>
  <si>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</si>
  <si>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</si>
  <si>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</si>
  <si>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</si>
  <si>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</si>
  <si>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</si>
  <si>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</si>
  <si>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</si>
  <si>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</si>
  <si>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</si>
  <si>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</si>
  <si>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</si>
  <si>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</si>
  <si>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</si>
  <si>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</si>
  <si>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</si>
  <si>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</si>
  <si>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</si>
  <si>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</si>
  <si>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</si>
  <si>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</si>
  <si>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</si>
  <si>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</si>
  <si>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</si>
  <si>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</si>
  <si>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</si>
  <si>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</si>
  <si>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</si>
  <si>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</si>
  <si>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</si>
  <si>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3.61163 72.4717 384.104 639.088 907.767 1114.45 1315.06 1495.4</t>
  </si>
  <si>
    <t>LeakConst:Fs_true</t>
  </si>
  <si>
    <t>0.227392 100.608 405.375 601.37 801.712 1004.49 1200.74 1401.82</t>
  </si>
  <si>
    <t>LeakConst:leak_wt</t>
  </si>
  <si>
    <t>Sys</t>
  </si>
  <si>
    <t>GasEx</t>
  </si>
  <si>
    <t>Leak</t>
  </si>
  <si>
    <t>LeafQ</t>
  </si>
  <si>
    <t>Const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</si>
  <si>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</si>
  <si>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</si>
  <si>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</si>
  <si>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</si>
  <si>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</si>
  <si>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</si>
  <si>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</si>
  <si>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</si>
  <si>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</si>
  <si>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</si>
  <si>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</si>
  <si>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</si>
  <si>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</si>
  <si>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</si>
  <si>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</si>
  <si>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</si>
  <si>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</si>
  <si>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</si>
  <si>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</si>
  <si>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</si>
  <si>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</si>
  <si>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</si>
  <si>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</si>
  <si>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</si>
  <si>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</si>
  <si>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</si>
  <si>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</si>
  <si>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</si>
  <si>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</si>
  <si>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</si>
  <si>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</si>
  <si>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</si>
  <si>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</si>
  <si>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</si>
  <si>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</si>
  <si>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</si>
  <si>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</si>
  <si>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</si>
  <si>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</si>
  <si>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</si>
  <si>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</si>
  <si>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</si>
  <si>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</si>
  <si>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</si>
  <si>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</si>
  <si>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</si>
  <si>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</si>
  <si>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</si>
  <si>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</si>
  <si>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</si>
  <si>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</si>
  <si>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</si>
  <si>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</si>
  <si>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</si>
  <si>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</si>
  <si>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</si>
  <si>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</si>
  <si>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</si>
  <si>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</si>
  <si>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</si>
  <si>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</si>
  <si>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</si>
  <si>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</si>
  <si>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</si>
  <si>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</si>
  <si>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</si>
  <si>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</si>
  <si>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</si>
  <si>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</si>
  <si>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</si>
  <si>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</si>
  <si>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</si>
  <si>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</si>
  <si>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</si>
  <si>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</si>
  <si>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</si>
  <si>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</si>
  <si>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</si>
  <si>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</si>
  <si>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</si>
  <si>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</si>
  <si>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</si>
  <si>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</si>
  <si>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</si>
  <si>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</si>
  <si>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</si>
  <si>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</si>
  <si>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</si>
  <si>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</si>
  <si>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</si>
  <si>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</si>
  <si>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</si>
  <si>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</si>
  <si>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</si>
  <si>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</si>
  <si>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</si>
  <si>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</si>
  <si>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</si>
  <si>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</si>
  <si>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</si>
  <si>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</si>
  <si>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</si>
  <si>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</si>
  <si>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</si>
  <si>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</si>
  <si>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</si>
  <si>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</si>
  <si>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</si>
  <si>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</si>
  <si>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</si>
  <si>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</si>
  <si>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</si>
  <si>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</si>
  <si>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</si>
  <si>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</si>
  <si>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</si>
  <si>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</si>
  <si>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</si>
  <si>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</si>
  <si>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20170516 09:52:18</t>
  </si>
  <si>
    <t>09:51:23</t>
  </si>
  <si>
    <t>0/2</t>
  </si>
  <si>
    <t>20170516 09:54:19</t>
  </si>
  <si>
    <t>09:53:19</t>
  </si>
  <si>
    <t>20170516 09:55:48</t>
  </si>
  <si>
    <t>09:55:19</t>
  </si>
  <si>
    <t>2/2</t>
  </si>
  <si>
    <t>20170516 09:57:48</t>
  </si>
  <si>
    <t>09:56:51</t>
  </si>
  <si>
    <t>1/2</t>
  </si>
  <si>
    <t>20170516 09:59:36</t>
  </si>
  <si>
    <t>09:58:45</t>
  </si>
  <si>
    <t>20170516 10:01:36</t>
  </si>
  <si>
    <t>10:00:36</t>
  </si>
  <si>
    <t>20170516 10:03:04</t>
  </si>
  <si>
    <t>10:02:34</t>
  </si>
  <si>
    <t>20170516 10:05:04</t>
  </si>
  <si>
    <t>10:04:02</t>
  </si>
  <si>
    <t>20170516 10:06:54</t>
  </si>
  <si>
    <t>10:05:56</t>
  </si>
  <si>
    <t>20170516 10:08:54</t>
  </si>
  <si>
    <t>10:07:57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</si>
</sst>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U52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0.5</v>
      </c>
    </row>
    <row r="6" spans="1:2">
      <c r="A6" t="s">
        <v>38</v>
      </c>
      <c r="B6" t="s">
        <v>39</v>
      </c>
    </row>
    <row r="7" spans="1:2">
      <c r="A7" t="s">
        <v>40</v>
      </c>
      <c r="B7">
        <v>2</v>
      </c>
    </row>
    <row r="8" spans="1:2">
      <c r="A8" t="s">
        <v>41</v>
      </c>
      <c r="B8">
        <v>0</v>
      </c>
    </row>
    <row r="9" spans="1:2">
      <c r="A9" t="s">
        <v>42</v>
      </c>
      <c r="B9">
        <v>1</v>
      </c>
    </row>
    <row r="10" spans="1:2">
      <c r="A10" t="s">
        <v>43</v>
      </c>
      <c r="B10">
        <v>0</v>
      </c>
    </row>
    <row r="11" spans="1:2">
      <c r="A11" t="s">
        <v>44</v>
      </c>
      <c r="B11">
        <v>0</v>
      </c>
    </row>
    <row r="12" spans="1:2">
      <c r="A12" t="s">
        <v>45</v>
      </c>
      <c r="B12" t="s">
        <v>46</v>
      </c>
    </row>
    <row r="13" spans="1:2">
      <c r="A13" t="s">
        <v>47</v>
      </c>
      <c r="B13" t="s">
        <v>48</v>
      </c>
    </row>
    <row r="14" spans="1:2">
      <c r="A14" t="s">
        <v>49</v>
      </c>
      <c r="B14">
        <v>0.49</v>
      </c>
    </row>
    <row r="15" spans="1:2">
      <c r="A15" t="s">
        <v>50</v>
      </c>
      <c r="B15">
        <v>0.84</v>
      </c>
    </row>
    <row r="16" spans="1:2">
      <c r="A16" t="s">
        <v>51</v>
      </c>
      <c r="B16">
        <v>0.7</v>
      </c>
    </row>
    <row r="17" spans="1:2">
      <c r="A17" t="s">
        <v>52</v>
      </c>
      <c r="B17">
        <v>0.87</v>
      </c>
    </row>
    <row r="18" spans="1:2">
      <c r="A18" t="s">
        <v>53</v>
      </c>
      <c r="B18">
        <v>0.75</v>
      </c>
    </row>
    <row r="19" spans="1:2">
      <c r="A19" t="s">
        <v>54</v>
      </c>
      <c r="B19">
        <v>0.84</v>
      </c>
    </row>
    <row r="20" spans="1:2">
      <c r="A20" t="s">
        <v>55</v>
      </c>
      <c r="B20">
        <v>0.87</v>
      </c>
    </row>
    <row r="21" spans="1:2">
      <c r="A21" t="s">
        <v>56</v>
      </c>
      <c r="B21">
        <v>0.39</v>
      </c>
    </row>
    <row r="22" spans="1:2">
      <c r="A22" t="s">
        <v>57</v>
      </c>
      <c r="B22">
        <v>0.18</v>
      </c>
    </row>
    <row r="23" spans="1:2">
      <c r="A23" t="s">
        <v>58</v>
      </c>
      <c r="B23">
        <v>0.23</v>
      </c>
    </row>
    <row r="24" spans="1:2">
      <c r="A24" t="s">
        <v>59</v>
      </c>
      <c r="B24">
        <v>0.26</v>
      </c>
    </row>
    <row r="25" spans="1:2">
      <c r="A25" t="s">
        <v>60</v>
      </c>
      <c r="B25">
        <v>0.21</v>
      </c>
    </row>
    <row r="26" spans="1:2">
      <c r="A26" t="s">
        <v>61</v>
      </c>
      <c r="B26">
        <v>0.19</v>
      </c>
    </row>
    <row r="27" spans="1:2">
      <c r="A27" t="s">
        <v>62</v>
      </c>
      <c r="B27">
        <v>0.25</v>
      </c>
    </row>
    <row r="28" spans="1:2">
      <c r="A28" t="s">
        <v>63</v>
      </c>
      <c r="B28">
        <v>0</v>
      </c>
    </row>
    <row r="29" spans="1:2">
      <c r="A29" t="s">
        <v>64</v>
      </c>
      <c r="B29">
        <v>0</v>
      </c>
    </row>
    <row r="30" spans="1:2">
      <c r="A30" t="s">
        <v>65</v>
      </c>
      <c r="B30">
        <v>1</v>
      </c>
    </row>
    <row r="31" spans="1:2">
      <c r="A31" t="s">
        <v>66</v>
      </c>
      <c r="B31">
        <v>0</v>
      </c>
    </row>
    <row r="32" spans="1:2">
      <c r="A32" t="s">
        <v>67</v>
      </c>
      <c r="B32">
        <v>0</v>
      </c>
    </row>
    <row r="33" spans="1:99">
      <c r="A33" t="s">
        <v>68</v>
      </c>
      <c r="B33">
        <v>-6276</v>
      </c>
    </row>
    <row r="34" spans="1:99">
      <c r="A34" t="s">
        <v>69</v>
      </c>
      <c r="B34">
        <v>6.6</v>
      </c>
    </row>
    <row r="35" spans="1:99">
      <c r="A35" t="s">
        <v>70</v>
      </c>
      <c r="B35">
        <v>1.709e-05</v>
      </c>
    </row>
    <row r="36" spans="1:99">
      <c r="A36" t="s">
        <v>71</v>
      </c>
      <c r="B36">
        <v>3.11</v>
      </c>
    </row>
    <row r="37" spans="1:99">
      <c r="A37" t="s">
        <v>72</v>
      </c>
      <c r="B37" t="s">
        <v>73</v>
      </c>
    </row>
    <row r="38" spans="1:99">
      <c r="A38" t="s">
        <v>74</v>
      </c>
      <c r="B38" t="s">
        <v>75</v>
      </c>
    </row>
    <row r="39" spans="1:99">
      <c r="A39" t="s">
        <v>76</v>
      </c>
      <c r="B39">
        <v>1.5</v>
      </c>
    </row>
    <row r="40" spans="1:99">
      <c r="A40" t="s">
        <v>77</v>
      </c>
      <c r="B40" t="s">
        <v>77</v>
      </c>
      <c r="C40" t="s">
        <v>77</v>
      </c>
      <c r="D40" t="s">
        <v>77</v>
      </c>
      <c r="E40" t="s">
        <v>78</v>
      </c>
      <c r="F40" t="s">
        <v>78</v>
      </c>
      <c r="G40" t="s">
        <v>78</v>
      </c>
      <c r="H40" t="s">
        <v>78</v>
      </c>
      <c r="I40" t="s">
        <v>78</v>
      </c>
      <c r="J40" t="s">
        <v>78</v>
      </c>
      <c r="K40" t="s">
        <v>78</v>
      </c>
      <c r="L40" t="s">
        <v>78</v>
      </c>
      <c r="M40" t="s">
        <v>78</v>
      </c>
      <c r="N40" t="s">
        <v>78</v>
      </c>
      <c r="O40" t="s">
        <v>78</v>
      </c>
      <c r="P40" t="s">
        <v>78</v>
      </c>
      <c r="Q40" t="s">
        <v>78</v>
      </c>
      <c r="R40" t="s">
        <v>78</v>
      </c>
      <c r="S40" t="s">
        <v>78</v>
      </c>
      <c r="T40" t="s">
        <v>78</v>
      </c>
      <c r="U40" t="s">
        <v>78</v>
      </c>
      <c r="V40" t="s">
        <v>78</v>
      </c>
      <c r="W40" t="s">
        <v>78</v>
      </c>
      <c r="X40" t="s">
        <v>78</v>
      </c>
      <c r="Y40" t="s">
        <v>78</v>
      </c>
      <c r="Z40" t="s">
        <v>78</v>
      </c>
      <c r="AA40" t="s">
        <v>78</v>
      </c>
      <c r="AB40" t="s">
        <v>78</v>
      </c>
      <c r="AC40" t="s">
        <v>78</v>
      </c>
      <c r="AD40" t="s">
        <v>78</v>
      </c>
      <c r="AE40" t="s">
        <v>79</v>
      </c>
      <c r="AF40" t="s">
        <v>79</v>
      </c>
      <c r="AG40" t="s">
        <v>79</v>
      </c>
      <c r="AH40" t="s">
        <v>79</v>
      </c>
      <c r="AI40" t="s">
        <v>79</v>
      </c>
      <c r="AJ40" t="s">
        <v>80</v>
      </c>
      <c r="AK40" t="s">
        <v>80</v>
      </c>
      <c r="AL40" t="s">
        <v>80</v>
      </c>
      <c r="AM40" t="s">
        <v>80</v>
      </c>
      <c r="AN40" t="s">
        <v>81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83</v>
      </c>
      <c r="BD40" t="s">
        <v>83</v>
      </c>
      <c r="BE40" t="s">
        <v>83</v>
      </c>
      <c r="BF40" t="s">
        <v>83</v>
      </c>
      <c r="BG40" t="s">
        <v>83</v>
      </c>
      <c r="BH40" t="s">
        <v>84</v>
      </c>
      <c r="BI40" t="s">
        <v>84</v>
      </c>
      <c r="BJ40" t="s">
        <v>84</v>
      </c>
      <c r="BK40" t="s">
        <v>84</v>
      </c>
      <c r="BL40" t="s">
        <v>84</v>
      </c>
      <c r="BM40" t="s">
        <v>84</v>
      </c>
      <c r="BN40" t="s">
        <v>84</v>
      </c>
      <c r="BO40" t="s">
        <v>84</v>
      </c>
      <c r="BP40" t="s">
        <v>84</v>
      </c>
      <c r="BQ40" t="s">
        <v>85</v>
      </c>
      <c r="BR40" t="s">
        <v>85</v>
      </c>
      <c r="BS40" t="s">
        <v>85</v>
      </c>
      <c r="BT40" t="s">
        <v>85</v>
      </c>
      <c r="BU40" t="s">
        <v>85</v>
      </c>
      <c r="BV40" t="s">
        <v>85</v>
      </c>
      <c r="BW40" t="s">
        <v>85</v>
      </c>
      <c r="BX40" t="s">
        <v>85</v>
      </c>
      <c r="BY40" t="s">
        <v>85</v>
      </c>
      <c r="BZ40" t="s">
        <v>85</v>
      </c>
      <c r="CA40" t="s">
        <v>85</v>
      </c>
      <c r="CB40" t="s">
        <v>86</v>
      </c>
      <c r="CC40" t="s">
        <v>86</v>
      </c>
      <c r="CD40" t="s">
        <v>86</v>
      </c>
      <c r="CE40" t="s">
        <v>86</v>
      </c>
      <c r="CF40" t="s">
        <v>86</v>
      </c>
      <c r="CG40" t="s">
        <v>86</v>
      </c>
      <c r="CH40" t="s">
        <v>86</v>
      </c>
      <c r="CI40" t="s">
        <v>86</v>
      </c>
      <c r="CJ40" t="s">
        <v>86</v>
      </c>
      <c r="CK40" t="s">
        <v>86</v>
      </c>
      <c r="CL40" t="s">
        <v>86</v>
      </c>
      <c r="CM40" t="s">
        <v>86</v>
      </c>
      <c r="CN40" t="s">
        <v>86</v>
      </c>
      <c r="CO40" t="s">
        <v>86</v>
      </c>
      <c r="CP40" t="s">
        <v>86</v>
      </c>
      <c r="CQ40" t="s">
        <v>86</v>
      </c>
      <c r="CR40" t="s">
        <v>86</v>
      </c>
      <c r="CS40" t="s">
        <v>86</v>
      </c>
      <c r="CT40" t="s">
        <v>86</v>
      </c>
      <c r="CU40" t="s">
        <v>86</v>
      </c>
    </row>
    <row r="41" spans="1:99">
      <c r="A41" t="s">
        <v>87</v>
      </c>
      <c r="B41" t="s">
        <v>88</v>
      </c>
      <c r="C41" t="s">
        <v>89</v>
      </c>
      <c r="D41" t="s">
        <v>90</v>
      </c>
      <c r="E41" t="s">
        <v>91</v>
      </c>
      <c r="F41" t="s">
        <v>92</v>
      </c>
      <c r="G41" t="s">
        <v>93</v>
      </c>
      <c r="H41" t="s">
        <v>94</v>
      </c>
      <c r="I41" t="s">
        <v>95</v>
      </c>
      <c r="J41" t="s">
        <v>96</v>
      </c>
      <c r="K41" t="s">
        <v>97</v>
      </c>
      <c r="L41" t="s">
        <v>98</v>
      </c>
      <c r="M41" t="s">
        <v>99</v>
      </c>
      <c r="N41" t="s">
        <v>100</v>
      </c>
      <c r="O41" t="s">
        <v>101</v>
      </c>
      <c r="P41" t="s">
        <v>102</v>
      </c>
      <c r="Q41" t="s">
        <v>103</v>
      </c>
      <c r="R41" t="s">
        <v>104</v>
      </c>
      <c r="S41" t="s">
        <v>105</v>
      </c>
      <c r="T41" t="s">
        <v>106</v>
      </c>
      <c r="U41" t="s">
        <v>107</v>
      </c>
      <c r="V41" t="s">
        <v>108</v>
      </c>
      <c r="W41" t="s">
        <v>109</v>
      </c>
      <c r="X41" t="s">
        <v>110</v>
      </c>
      <c r="Y41" t="s">
        <v>111</v>
      </c>
      <c r="Z41" t="s">
        <v>112</v>
      </c>
      <c r="AA41" t="s">
        <v>113</v>
      </c>
      <c r="AB41" t="s">
        <v>114</v>
      </c>
      <c r="AC41" t="s">
        <v>115</v>
      </c>
      <c r="AD41" t="s">
        <v>116</v>
      </c>
      <c r="AE41" t="s">
        <v>79</v>
      </c>
      <c r="AF41" t="s">
        <v>117</v>
      </c>
      <c r="AG41" t="s">
        <v>118</v>
      </c>
      <c r="AH41" t="s">
        <v>119</v>
      </c>
      <c r="AI41" t="s">
        <v>120</v>
      </c>
      <c r="AJ41" t="s">
        <v>121</v>
      </c>
      <c r="AK41" t="s">
        <v>122</v>
      </c>
      <c r="AL41" t="s">
        <v>123</v>
      </c>
      <c r="AM41" t="s">
        <v>124</v>
      </c>
      <c r="AN41" t="s">
        <v>125</v>
      </c>
      <c r="AO41" t="s">
        <v>91</v>
      </c>
      <c r="AP41" t="s">
        <v>126</v>
      </c>
      <c r="AQ41" t="s">
        <v>127</v>
      </c>
      <c r="AR41" t="s">
        <v>128</v>
      </c>
      <c r="AS41" t="s">
        <v>129</v>
      </c>
      <c r="AT41" t="s">
        <v>130</v>
      </c>
      <c r="AU41" t="s">
        <v>131</v>
      </c>
      <c r="AV41" t="s">
        <v>132</v>
      </c>
      <c r="AW41" t="s">
        <v>133</v>
      </c>
      <c r="AX41" t="s">
        <v>134</v>
      </c>
      <c r="AY41" t="s">
        <v>135</v>
      </c>
      <c r="AZ41" t="s">
        <v>136</v>
      </c>
      <c r="BA41" t="s">
        <v>137</v>
      </c>
      <c r="BB41" t="s">
        <v>138</v>
      </c>
      <c r="BC41" t="s">
        <v>139</v>
      </c>
      <c r="BD41" t="s">
        <v>140</v>
      </c>
      <c r="BE41" t="s">
        <v>141</v>
      </c>
      <c r="BF41" t="s">
        <v>142</v>
      </c>
      <c r="BG41" t="s">
        <v>143</v>
      </c>
      <c r="BH41" t="s">
        <v>88</v>
      </c>
      <c r="BI41" t="s">
        <v>144</v>
      </c>
      <c r="BJ41" t="s">
        <v>145</v>
      </c>
      <c r="BK41" t="s">
        <v>146</v>
      </c>
      <c r="BL41" t="s">
        <v>147</v>
      </c>
      <c r="BM41" t="s">
        <v>148</v>
      </c>
      <c r="BN41" t="s">
        <v>149</v>
      </c>
      <c r="BO41" t="s">
        <v>150</v>
      </c>
      <c r="BP41" t="s">
        <v>151</v>
      </c>
      <c r="BQ41" t="s">
        <v>152</v>
      </c>
      <c r="BR41" t="s">
        <v>153</v>
      </c>
      <c r="BS41" t="s">
        <v>154</v>
      </c>
      <c r="BT41" t="s">
        <v>155</v>
      </c>
      <c r="BU41" t="s">
        <v>156</v>
      </c>
      <c r="BV41" t="s">
        <v>157</v>
      </c>
      <c r="BW41" t="s">
        <v>158</v>
      </c>
      <c r="BX41" t="s">
        <v>159</v>
      </c>
      <c r="BY41" t="s">
        <v>160</v>
      </c>
      <c r="BZ41" t="s">
        <v>161</v>
      </c>
      <c r="CA41" t="s">
        <v>162</v>
      </c>
      <c r="CB41" t="s">
        <v>163</v>
      </c>
      <c r="CC41" t="s">
        <v>164</v>
      </c>
      <c r="CD41" t="s">
        <v>165</v>
      </c>
      <c r="CE41" t="s">
        <v>166</v>
      </c>
      <c r="CF41" t="s">
        <v>167</v>
      </c>
      <c r="CG41" t="s">
        <v>168</v>
      </c>
      <c r="CH41" t="s">
        <v>169</v>
      </c>
      <c r="CI41" t="s">
        <v>170</v>
      </c>
      <c r="CJ41" t="s">
        <v>171</v>
      </c>
      <c r="CK41" t="s">
        <v>172</v>
      </c>
      <c r="CL41" t="s">
        <v>173</v>
      </c>
      <c r="CM41" t="s">
        <v>174</v>
      </c>
      <c r="CN41" t="s">
        <v>175</v>
      </c>
      <c r="CO41" t="s">
        <v>176</v>
      </c>
      <c r="CP41" t="s">
        <v>177</v>
      </c>
      <c r="CQ41" t="s">
        <v>178</v>
      </c>
      <c r="CR41" t="s">
        <v>179</v>
      </c>
      <c r="CS41" t="s">
        <v>180</v>
      </c>
      <c r="CT41" t="s">
        <v>181</v>
      </c>
      <c r="CU41" t="s">
        <v>182</v>
      </c>
    </row>
    <row r="42" spans="1:99">
      <c r="B42" t="s">
        <v>183</v>
      </c>
      <c r="C42" t="s">
        <v>183</v>
      </c>
      <c r="E42" t="s">
        <v>183</v>
      </c>
      <c r="F42" t="s">
        <v>184</v>
      </c>
      <c r="G42" t="s">
        <v>185</v>
      </c>
      <c r="H42" t="s">
        <v>186</v>
      </c>
      <c r="I42" t="s">
        <v>186</v>
      </c>
      <c r="J42" t="s">
        <v>131</v>
      </c>
      <c r="K42" t="s">
        <v>131</v>
      </c>
      <c r="L42" t="s">
        <v>184</v>
      </c>
      <c r="M42" t="s">
        <v>184</v>
      </c>
      <c r="N42" t="s">
        <v>184</v>
      </c>
      <c r="O42" t="s">
        <v>184</v>
      </c>
      <c r="P42" t="s">
        <v>187</v>
      </c>
      <c r="Q42" t="s">
        <v>188</v>
      </c>
      <c r="R42" t="s">
        <v>188</v>
      </c>
      <c r="S42" t="s">
        <v>189</v>
      </c>
      <c r="T42" t="s">
        <v>190</v>
      </c>
      <c r="U42" t="s">
        <v>189</v>
      </c>
      <c r="V42" t="s">
        <v>189</v>
      </c>
      <c r="W42" t="s">
        <v>189</v>
      </c>
      <c r="X42" t="s">
        <v>187</v>
      </c>
      <c r="Y42" t="s">
        <v>187</v>
      </c>
      <c r="Z42" t="s">
        <v>187</v>
      </c>
      <c r="AA42" t="s">
        <v>187</v>
      </c>
      <c r="AE42" t="s">
        <v>191</v>
      </c>
      <c r="AF42" t="s">
        <v>190</v>
      </c>
      <c r="AH42" t="s">
        <v>190</v>
      </c>
      <c r="AI42" t="s">
        <v>191</v>
      </c>
      <c r="AJ42" t="s">
        <v>185</v>
      </c>
      <c r="AK42" t="s">
        <v>185</v>
      </c>
      <c r="AM42" t="s">
        <v>192</v>
      </c>
      <c r="AN42" t="s">
        <v>193</v>
      </c>
      <c r="AO42" t="s">
        <v>183</v>
      </c>
      <c r="AP42" t="s">
        <v>186</v>
      </c>
      <c r="AQ42" t="s">
        <v>186</v>
      </c>
      <c r="AR42" t="s">
        <v>194</v>
      </c>
      <c r="AS42" t="s">
        <v>194</v>
      </c>
      <c r="AT42" t="s">
        <v>191</v>
      </c>
      <c r="AU42" t="s">
        <v>189</v>
      </c>
      <c r="AV42" t="s">
        <v>189</v>
      </c>
      <c r="AW42" t="s">
        <v>188</v>
      </c>
      <c r="AX42" t="s">
        <v>188</v>
      </c>
      <c r="AY42" t="s">
        <v>188</v>
      </c>
      <c r="AZ42" t="s">
        <v>195</v>
      </c>
      <c r="BA42" t="s">
        <v>185</v>
      </c>
      <c r="BB42" t="s">
        <v>185</v>
      </c>
      <c r="BC42" t="s">
        <v>185</v>
      </c>
      <c r="BF42" t="s">
        <v>188</v>
      </c>
      <c r="BH42" t="s">
        <v>196</v>
      </c>
      <c r="BK42" t="s">
        <v>197</v>
      </c>
      <c r="BL42" t="s">
        <v>198</v>
      </c>
      <c r="BM42" t="s">
        <v>197</v>
      </c>
      <c r="BN42" t="s">
        <v>198</v>
      </c>
      <c r="BO42" t="s">
        <v>190</v>
      </c>
      <c r="BP42" t="s">
        <v>190</v>
      </c>
      <c r="BQ42" t="s">
        <v>186</v>
      </c>
      <c r="BR42" t="s">
        <v>199</v>
      </c>
      <c r="BS42" t="s">
        <v>186</v>
      </c>
      <c r="BU42" t="s">
        <v>194</v>
      </c>
      <c r="BV42" t="s">
        <v>200</v>
      </c>
      <c r="BW42" t="s">
        <v>194</v>
      </c>
      <c r="CB42" t="s">
        <v>190</v>
      </c>
      <c r="CC42" t="s">
        <v>190</v>
      </c>
      <c r="CD42" t="s">
        <v>197</v>
      </c>
      <c r="CE42" t="s">
        <v>198</v>
      </c>
      <c r="CG42" t="s">
        <v>191</v>
      </c>
      <c r="CH42" t="s">
        <v>191</v>
      </c>
      <c r="CI42" t="s">
        <v>188</v>
      </c>
      <c r="CJ42" t="s">
        <v>188</v>
      </c>
      <c r="CK42" t="s">
        <v>188</v>
      </c>
      <c r="CL42" t="s">
        <v>188</v>
      </c>
      <c r="CM42" t="s">
        <v>188</v>
      </c>
      <c r="CN42" t="s">
        <v>190</v>
      </c>
      <c r="CO42" t="s">
        <v>190</v>
      </c>
      <c r="CP42" t="s">
        <v>190</v>
      </c>
      <c r="CQ42" t="s">
        <v>188</v>
      </c>
      <c r="CR42" t="s">
        <v>186</v>
      </c>
      <c r="CS42" t="s">
        <v>194</v>
      </c>
      <c r="CT42" t="s">
        <v>190</v>
      </c>
      <c r="CU42" t="s">
        <v>190</v>
      </c>
    </row>
    <row r="43" spans="1:99">
      <c r="A43">
        <v>1</v>
      </c>
      <c r="B43">
        <v>1494903138.5</v>
      </c>
      <c r="C43">
        <v>0</v>
      </c>
      <c r="D43" t="s">
        <v>201</v>
      </c>
      <c r="E43">
        <v>1494903138</v>
      </c>
      <c r="F43">
        <f>AT43*AG43*(AR43-AS43)/(100*AN43*(1000-AG43*AR43))</f>
        <v>0</v>
      </c>
      <c r="G43">
        <f>AT43*AG43*(AQ43-AP43*(1000-AG43*AS43)/(1000-AG43*AR43))/(100*AN43)</f>
        <v>0</v>
      </c>
      <c r="H43">
        <f>AP43 - G43*AN43*100.0/(AI43*AZ43)</f>
        <v>0</v>
      </c>
      <c r="I43">
        <f>((O43-F43/2)*(AP43 - G43*AN43*100.0/(AI43*AZ43))-G43)/(O43+F43/2)</f>
        <v>0</v>
      </c>
      <c r="J43">
        <f>I43*(AU43+AV43)/1000.0</f>
        <v>0</v>
      </c>
      <c r="K43">
        <f>(AP43 - G43*AN43*100.0/(AI43*AZ43))*(AU43+AV43)/1000.0</f>
        <v>0</v>
      </c>
      <c r="L43">
        <f>2.0/((1/N43-1/M43)+SQRT((1/N43-1/M43)*(1/N43-1/M43) + 4*$B$5/(($B$5+1)*($B$5+1))*(2*1/N43*1/M43-1/M43*1/M43)))</f>
        <v>0</v>
      </c>
      <c r="M43">
        <f>AD43+AC43*AN43+AB43*AN43*AN43</f>
        <v>0</v>
      </c>
      <c r="N43">
        <f>F43*(1000-(1000*0.61365*exp(17.502*R43/(240.97+R43))/(AU43+AV43)+AR43)/2)/(1000*0.61365*exp(17.502*R43/(240.97+R43))/(AU43+AV43)-AR43)</f>
        <v>0</v>
      </c>
      <c r="O43">
        <f>1/(($B$5+1)/(L43/1.6)+1/(M43/1.37)) + $B$5/(($B$5+1)/(L43/1.6) + $B$5/(M43/1.37))</f>
        <v>0</v>
      </c>
      <c r="P43">
        <f>(AK43*AM43)</f>
        <v>0</v>
      </c>
      <c r="Q43">
        <f>(AW43+(P43+2*0.95*5.67E-8*(((AW43+$B$8)+273)^4-(AW43+273)^4)-44100*F43)/(1.84*29.3*M43+8*0.95*5.67E-8*(AW43+273)^3))</f>
        <v>0</v>
      </c>
      <c r="R43">
        <f>($B$9*AX43+$B$10*AY43+$B$11*Q43)</f>
        <v>0</v>
      </c>
      <c r="S43">
        <f>0.61365*exp(17.502*R43/(240.97+R43))</f>
        <v>0</v>
      </c>
      <c r="T43">
        <f>(U43/V43*100)</f>
        <v>0</v>
      </c>
      <c r="U43">
        <f>AR43*(AU43+AV43)/1000</f>
        <v>0</v>
      </c>
      <c r="V43">
        <f>0.61365*exp(17.502*AW43/(240.97+AW43))</f>
        <v>0</v>
      </c>
      <c r="W43">
        <f>(S43-AR43*(AU43+AV43)/1000)</f>
        <v>0</v>
      </c>
      <c r="X43">
        <f>(-F43*44100)</f>
        <v>0</v>
      </c>
      <c r="Y43">
        <f>2*29.3*M43*0.92*(AW43-R43)</f>
        <v>0</v>
      </c>
      <c r="Z43">
        <f>2*0.95*5.67E-8*(((AW43+$B$8)+273)^4-(R43+273)^4)</f>
        <v>0</v>
      </c>
      <c r="AA43">
        <f>P43+Z43+X43+Y43</f>
        <v>0</v>
      </c>
      <c r="AB43">
        <v>0.0197704034756894</v>
      </c>
      <c r="AC43">
        <v>-0.443364814215481</v>
      </c>
      <c r="AD43">
        <v>4.79463425318766</v>
      </c>
      <c r="AE43">
        <v>0</v>
      </c>
      <c r="AF43">
        <v>0</v>
      </c>
      <c r="AG43">
        <f>IF(AE43*$B$39&gt;=AI43,1.0,(AI43/(AI43-AE43*$B$39)))</f>
        <v>0</v>
      </c>
      <c r="AH43">
        <f>(AG43-1)*100</f>
        <v>0</v>
      </c>
      <c r="AI43">
        <f>MAX(0,($B$33+$B$34*AZ43)/(1+$B$35*AZ43)*AU43/(AW43+273)*$B$36)</f>
        <v>0</v>
      </c>
      <c r="AJ43">
        <f>$B$28*BA43+$B$29*BB43+$B$30*BC43</f>
        <v>0</v>
      </c>
      <c r="AK43">
        <f>AJ43*AL43</f>
        <v>0</v>
      </c>
      <c r="AL43">
        <f>($B$28*$B$14+$B$29*$B$14+$B$30*(BD43*$B$15+BE43*$B$17))/($B$28+$B$29+$B$30)</f>
        <v>0</v>
      </c>
      <c r="AM43">
        <f>($B$28*$B$21+$B$29*$B$21+$B$30*(BD43*$B$22+BE43*$B$24))/($B$28+$B$29+$B$30)</f>
        <v>0</v>
      </c>
      <c r="AN43">
        <v>3.85</v>
      </c>
      <c r="AO43">
        <v>1494903133</v>
      </c>
      <c r="AP43">
        <v>494.433285714286</v>
      </c>
      <c r="AQ43">
        <v>499.972761904762</v>
      </c>
      <c r="AR43">
        <v>23.3269714285714</v>
      </c>
      <c r="AS43">
        <v>19.8892428571429</v>
      </c>
      <c r="AT43">
        <v>500.033571428571</v>
      </c>
      <c r="AU43">
        <v>100.627904761905</v>
      </c>
      <c r="AV43">
        <v>0.100057823809524</v>
      </c>
      <c r="AW43">
        <v>28.7120238095238</v>
      </c>
      <c r="AX43">
        <v>29.9915047619048</v>
      </c>
      <c r="AY43">
        <v>999.9</v>
      </c>
      <c r="AZ43">
        <v>9994.34571428572</v>
      </c>
      <c r="BA43">
        <v>718.47680952381</v>
      </c>
      <c r="BB43">
        <v>577.755857142857</v>
      </c>
      <c r="BC43">
        <v>1499.99857142857</v>
      </c>
      <c r="BD43">
        <v>0.899998666666667</v>
      </c>
      <c r="BE43">
        <v>0.100001285714286</v>
      </c>
      <c r="BF43">
        <v>34</v>
      </c>
      <c r="BG43">
        <v>31920.019047619</v>
      </c>
      <c r="BH43">
        <v>1494903083</v>
      </c>
      <c r="BI43" t="s">
        <v>202</v>
      </c>
      <c r="BJ43">
        <v>9</v>
      </c>
      <c r="BK43">
        <v>-3.742</v>
      </c>
      <c r="BL43">
        <v>0.255</v>
      </c>
      <c r="BM43">
        <v>500</v>
      </c>
      <c r="BN43">
        <v>20</v>
      </c>
      <c r="BO43">
        <v>0.31</v>
      </c>
      <c r="BP43">
        <v>0.02</v>
      </c>
      <c r="BQ43">
        <v>-5.42028195121951</v>
      </c>
      <c r="BR43">
        <v>-1.50985547038323</v>
      </c>
      <c r="BS43">
        <v>0.181011000436768</v>
      </c>
      <c r="BT43">
        <v>0</v>
      </c>
      <c r="BU43">
        <v>3.46719707317073</v>
      </c>
      <c r="BV43">
        <v>-0.387186480836228</v>
      </c>
      <c r="BW43">
        <v>0.0420804914677262</v>
      </c>
      <c r="BX43">
        <v>0</v>
      </c>
      <c r="BY43">
        <v>0</v>
      </c>
      <c r="BZ43">
        <v>2</v>
      </c>
      <c r="CA43" t="s">
        <v>203</v>
      </c>
      <c r="CB43">
        <v>100</v>
      </c>
      <c r="CC43">
        <v>100</v>
      </c>
      <c r="CD43">
        <v>-3.742</v>
      </c>
      <c r="CE43">
        <v>0.255</v>
      </c>
      <c r="CF43">
        <v>3</v>
      </c>
      <c r="CG43">
        <v>508.168</v>
      </c>
      <c r="CH43">
        <v>556.578</v>
      </c>
      <c r="CI43">
        <v>25.5602</v>
      </c>
      <c r="CJ43">
        <v>33.524</v>
      </c>
      <c r="CK43">
        <v>29.9999</v>
      </c>
      <c r="CL43">
        <v>33.3046</v>
      </c>
      <c r="CM43">
        <v>33.2303</v>
      </c>
      <c r="CN43">
        <v>24.6165</v>
      </c>
      <c r="CO43">
        <v>53.4665</v>
      </c>
      <c r="CP43">
        <v>0</v>
      </c>
      <c r="CQ43">
        <v>25.5552</v>
      </c>
      <c r="CR43">
        <v>500</v>
      </c>
      <c r="CS43">
        <v>20.089</v>
      </c>
      <c r="CT43">
        <v>99.4818</v>
      </c>
      <c r="CU43">
        <v>98.7133</v>
      </c>
    </row>
    <row r="44" spans="1:99">
      <c r="A44">
        <v>2</v>
      </c>
      <c r="B44">
        <v>1494903259</v>
      </c>
      <c r="C44">
        <v>120.5</v>
      </c>
      <c r="D44" t="s">
        <v>204</v>
      </c>
      <c r="E44">
        <v>1494903258.5</v>
      </c>
      <c r="F44">
        <f>AT44*AG44*(AR44-AS44)/(100*AN44*(1000-AG44*AR44))</f>
        <v>0</v>
      </c>
      <c r="G44">
        <f>AT44*AG44*(AQ44-AP44*(1000-AG44*AS44)/(1000-AG44*AR44))/(100*AN44)</f>
        <v>0</v>
      </c>
      <c r="H44">
        <f>AP44 - G44*AN44*100.0/(AI44*AZ44)</f>
        <v>0</v>
      </c>
      <c r="I44">
        <f>((O44-F44/2)*(AP44 - G44*AN44*100.0/(AI44*AZ44))-G44)/(O44+F44/2)</f>
        <v>0</v>
      </c>
      <c r="J44">
        <f>I44*(AU44+AV44)/1000.0</f>
        <v>0</v>
      </c>
      <c r="K44">
        <f>(AP44 - G44*AN44*100.0/(AI44*AZ44))*(AU44+AV44)/1000.0</f>
        <v>0</v>
      </c>
      <c r="L44">
        <f>2.0/((1/N44-1/M44)+SQRT((1/N44-1/M44)*(1/N44-1/M44) + 4*$B$5/(($B$5+1)*($B$5+1))*(2*1/N44*1/M44-1/M44*1/M44)))</f>
        <v>0</v>
      </c>
      <c r="M44">
        <f>AD44+AC44*AN44+AB44*AN44*AN44</f>
        <v>0</v>
      </c>
      <c r="N44">
        <f>F44*(1000-(1000*0.61365*exp(17.502*R44/(240.97+R44))/(AU44+AV44)+AR44)/2)/(1000*0.61365*exp(17.502*R44/(240.97+R44))/(AU44+AV44)-AR44)</f>
        <v>0</v>
      </c>
      <c r="O44">
        <f>1/(($B$5+1)/(L44/1.6)+1/(M44/1.37)) + $B$5/(($B$5+1)/(L44/1.6) + $B$5/(M44/1.37))</f>
        <v>0</v>
      </c>
      <c r="P44">
        <f>(AK44*AM44)</f>
        <v>0</v>
      </c>
      <c r="Q44">
        <f>(AW44+(P44+2*0.95*5.67E-8*(((AW44+$B$8)+273)^4-(AW44+273)^4)-44100*F44)/(1.84*29.3*M44+8*0.95*5.67E-8*(AW44+273)^3))</f>
        <v>0</v>
      </c>
      <c r="R44">
        <f>($B$9*AX44+$B$10*AY44+$B$11*Q44)</f>
        <v>0</v>
      </c>
      <c r="S44">
        <f>0.61365*exp(17.502*R44/(240.97+R44))</f>
        <v>0</v>
      </c>
      <c r="T44">
        <f>(U44/V44*100)</f>
        <v>0</v>
      </c>
      <c r="U44">
        <f>AR44*(AU44+AV44)/1000</f>
        <v>0</v>
      </c>
      <c r="V44">
        <f>0.61365*exp(17.502*AW44/(240.97+AW44))</f>
        <v>0</v>
      </c>
      <c r="W44">
        <f>(S44-AR44*(AU44+AV44)/1000)</f>
        <v>0</v>
      </c>
      <c r="X44">
        <f>(-F44*44100)</f>
        <v>0</v>
      </c>
      <c r="Y44">
        <f>2*29.3*M44*0.92*(AW44-R44)</f>
        <v>0</v>
      </c>
      <c r="Z44">
        <f>2*0.95*5.67E-8*(((AW44+$B$8)+273)^4-(R44+273)^4)</f>
        <v>0</v>
      </c>
      <c r="AA44">
        <f>P44+Z44+X44+Y44</f>
        <v>0</v>
      </c>
      <c r="AB44">
        <v>0.0197860647752953</v>
      </c>
      <c r="AC44">
        <v>-0.443716029566179</v>
      </c>
      <c r="AD44">
        <v>4.7977395860029</v>
      </c>
      <c r="AE44">
        <v>0</v>
      </c>
      <c r="AF44">
        <v>0</v>
      </c>
      <c r="AG44">
        <f>IF(AE44*$B$39&gt;=AI44,1.0,(AI44/(AI44-AE44*$B$39)))</f>
        <v>0</v>
      </c>
      <c r="AH44">
        <f>(AG44-1)*100</f>
        <v>0</v>
      </c>
      <c r="AI44">
        <f>MAX(0,($B$33+$B$34*AZ44)/(1+$B$35*AZ44)*AU44/(AW44+273)*$B$36)</f>
        <v>0</v>
      </c>
      <c r="AJ44">
        <f>$B$28*BA44+$B$29*BB44+$B$30*BC44</f>
        <v>0</v>
      </c>
      <c r="AK44">
        <f>AJ44*AL44</f>
        <v>0</v>
      </c>
      <c r="AL44">
        <f>($B$28*$B$14+$B$29*$B$14+$B$30*(BD44*$B$15+BE44*$B$17))/($B$28+$B$29+$B$30)</f>
        <v>0</v>
      </c>
      <c r="AM44">
        <f>($B$28*$B$21+$B$29*$B$21+$B$30*(BD44*$B$22+BE44*$B$24))/($B$28+$B$29+$B$30)</f>
        <v>0</v>
      </c>
      <c r="AN44">
        <v>3.85</v>
      </c>
      <c r="AO44">
        <v>1494903253.5</v>
      </c>
      <c r="AP44">
        <v>295.408523809524</v>
      </c>
      <c r="AQ44">
        <v>299.967238095238</v>
      </c>
      <c r="AR44">
        <v>23.1807095238095</v>
      </c>
      <c r="AS44">
        <v>20.5872</v>
      </c>
      <c r="AT44">
        <v>500.024047619048</v>
      </c>
      <c r="AU44">
        <v>100.625238095238</v>
      </c>
      <c r="AV44">
        <v>0.100019095238095</v>
      </c>
      <c r="AW44">
        <v>28.6346428571429</v>
      </c>
      <c r="AX44">
        <v>30.0101380952381</v>
      </c>
      <c r="AY44">
        <v>999.9</v>
      </c>
      <c r="AZ44">
        <v>10000.0228571429</v>
      </c>
      <c r="BA44">
        <v>717.619238095238</v>
      </c>
      <c r="BB44">
        <v>414.814809523809</v>
      </c>
      <c r="BC44">
        <v>1499.99619047619</v>
      </c>
      <c r="BD44">
        <v>0.900000904761905</v>
      </c>
      <c r="BE44">
        <v>0.0999990190476191</v>
      </c>
      <c r="BF44">
        <v>34</v>
      </c>
      <c r="BG44">
        <v>31920.0095238095</v>
      </c>
      <c r="BH44">
        <v>1494903199.5</v>
      </c>
      <c r="BI44" t="s">
        <v>205</v>
      </c>
      <c r="BJ44">
        <v>10</v>
      </c>
      <c r="BK44">
        <v>-3.3</v>
      </c>
      <c r="BL44">
        <v>0.263</v>
      </c>
      <c r="BM44">
        <v>300</v>
      </c>
      <c r="BN44">
        <v>20</v>
      </c>
      <c r="BO44">
        <v>0.37</v>
      </c>
      <c r="BP44">
        <v>0.04</v>
      </c>
      <c r="BQ44">
        <v>-4.53316634146342</v>
      </c>
      <c r="BR44">
        <v>-0.346666620209052</v>
      </c>
      <c r="BS44">
        <v>0.0457293907601888</v>
      </c>
      <c r="BT44">
        <v>0</v>
      </c>
      <c r="BU44">
        <v>2.66275487804878</v>
      </c>
      <c r="BV44">
        <v>-0.724660557491273</v>
      </c>
      <c r="BW44">
        <v>0.073960868266545</v>
      </c>
      <c r="BX44">
        <v>0</v>
      </c>
      <c r="BY44">
        <v>0</v>
      </c>
      <c r="BZ44">
        <v>2</v>
      </c>
      <c r="CA44" t="s">
        <v>203</v>
      </c>
      <c r="CB44">
        <v>100</v>
      </c>
      <c r="CC44">
        <v>100</v>
      </c>
      <c r="CD44">
        <v>-3.3</v>
      </c>
      <c r="CE44">
        <v>0.263</v>
      </c>
      <c r="CF44">
        <v>3</v>
      </c>
      <c r="CG44">
        <v>507.989</v>
      </c>
      <c r="CH44">
        <v>557.582</v>
      </c>
      <c r="CI44">
        <v>25.213</v>
      </c>
      <c r="CJ44">
        <v>33.4202</v>
      </c>
      <c r="CK44">
        <v>30.0037</v>
      </c>
      <c r="CL44">
        <v>33.2688</v>
      </c>
      <c r="CM44">
        <v>33.2095</v>
      </c>
      <c r="CN44">
        <v>16.3444</v>
      </c>
      <c r="CO44">
        <v>51.997</v>
      </c>
      <c r="CP44">
        <v>0</v>
      </c>
      <c r="CQ44">
        <v>25.0467</v>
      </c>
      <c r="CR44">
        <v>300</v>
      </c>
      <c r="CS44">
        <v>20.8554</v>
      </c>
      <c r="CT44">
        <v>99.4963</v>
      </c>
      <c r="CU44">
        <v>98.7333</v>
      </c>
    </row>
    <row r="45" spans="1:99">
      <c r="A45">
        <v>3</v>
      </c>
      <c r="B45">
        <v>1494903348</v>
      </c>
      <c r="C45">
        <v>209.5</v>
      </c>
      <c r="D45" t="s">
        <v>206</v>
      </c>
      <c r="E45">
        <v>1494903347.5</v>
      </c>
      <c r="F45">
        <f>AT45*AG45*(AR45-AS45)/(100*AN45*(1000-AG45*AR45))</f>
        <v>0</v>
      </c>
      <c r="G45">
        <f>AT45*AG45*(AQ45-AP45*(1000-AG45*AS45)/(1000-AG45*AR45))/(100*AN45)</f>
        <v>0</v>
      </c>
      <c r="H45">
        <f>AP45 - G45*AN45*100.0/(AI45*AZ45)</f>
        <v>0</v>
      </c>
      <c r="I45">
        <f>((O45-F45/2)*(AP45 - G45*AN45*100.0/(AI45*AZ45))-G45)/(O45+F45/2)</f>
        <v>0</v>
      </c>
      <c r="J45">
        <f>I45*(AU45+AV45)/1000.0</f>
        <v>0</v>
      </c>
      <c r="K45">
        <f>(AP45 - G45*AN45*100.0/(AI45*AZ45))*(AU45+AV45)/1000.0</f>
        <v>0</v>
      </c>
      <c r="L45">
        <f>2.0/((1/N45-1/M45)+SQRT((1/N45-1/M45)*(1/N45-1/M45) + 4*$B$5/(($B$5+1)*($B$5+1))*(2*1/N45*1/M45-1/M45*1/M45)))</f>
        <v>0</v>
      </c>
      <c r="M45">
        <f>AD45+AC45*AN45+AB45*AN45*AN45</f>
        <v>0</v>
      </c>
      <c r="N45">
        <f>F45*(1000-(1000*0.61365*exp(17.502*R45/(240.97+R45))/(AU45+AV45)+AR45)/2)/(1000*0.61365*exp(17.502*R45/(240.97+R45))/(AU45+AV45)-AR45)</f>
        <v>0</v>
      </c>
      <c r="O45">
        <f>1/(($B$5+1)/(L45/1.6)+1/(M45/1.37)) + $B$5/(($B$5+1)/(L45/1.6) + $B$5/(M45/1.37))</f>
        <v>0</v>
      </c>
      <c r="P45">
        <f>(AK45*AM45)</f>
        <v>0</v>
      </c>
      <c r="Q45">
        <f>(AW45+(P45+2*0.95*5.67E-8*(((AW45+$B$8)+273)^4-(AW45+273)^4)-44100*F45)/(1.84*29.3*M45+8*0.95*5.67E-8*(AW45+273)^3))</f>
        <v>0</v>
      </c>
      <c r="R45">
        <f>($B$9*AX45+$B$10*AY45+$B$11*Q45)</f>
        <v>0</v>
      </c>
      <c r="S45">
        <f>0.61365*exp(17.502*R45/(240.97+R45))</f>
        <v>0</v>
      </c>
      <c r="T45">
        <f>(U45/V45*100)</f>
        <v>0</v>
      </c>
      <c r="U45">
        <f>AR45*(AU45+AV45)/1000</f>
        <v>0</v>
      </c>
      <c r="V45">
        <f>0.61365*exp(17.502*AW45/(240.97+AW45))</f>
        <v>0</v>
      </c>
      <c r="W45">
        <f>(S45-AR45*(AU45+AV45)/1000)</f>
        <v>0</v>
      </c>
      <c r="X45">
        <f>(-F45*44100)</f>
        <v>0</v>
      </c>
      <c r="Y45">
        <f>2*29.3*M45*0.92*(AW45-R45)</f>
        <v>0</v>
      </c>
      <c r="Z45">
        <f>2*0.95*5.67E-8*(((AW45+$B$8)+273)^4-(R45+273)^4)</f>
        <v>0</v>
      </c>
      <c r="AA45">
        <f>P45+Z45+X45+Y45</f>
        <v>0</v>
      </c>
      <c r="AB45">
        <v>0.0197807219751854</v>
      </c>
      <c r="AC45">
        <v>-0.443596213621044</v>
      </c>
      <c r="AD45">
        <v>4.79668026485884</v>
      </c>
      <c r="AE45">
        <v>0</v>
      </c>
      <c r="AF45">
        <v>0</v>
      </c>
      <c r="AG45">
        <f>IF(AE45*$B$39&gt;=AI45,1.0,(AI45/(AI45-AE45*$B$39)))</f>
        <v>0</v>
      </c>
      <c r="AH45">
        <f>(AG45-1)*100</f>
        <v>0</v>
      </c>
      <c r="AI45">
        <f>MAX(0,($B$33+$B$34*AZ45)/(1+$B$35*AZ45)*AU45/(AW45+273)*$B$36)</f>
        <v>0</v>
      </c>
      <c r="AJ45">
        <f>$B$28*BA45+$B$29*BB45+$B$30*BC45</f>
        <v>0</v>
      </c>
      <c r="AK45">
        <f>AJ45*AL45</f>
        <v>0</v>
      </c>
      <c r="AL45">
        <f>($B$28*$B$14+$B$29*$B$14+$B$30*(BD45*$B$15+BE45*$B$17))/($B$28+$B$29+$B$30)</f>
        <v>0</v>
      </c>
      <c r="AM45">
        <f>($B$28*$B$21+$B$29*$B$21+$B$30*(BD45*$B$22+BE45*$B$24))/($B$28+$B$29+$B$30)</f>
        <v>0</v>
      </c>
      <c r="AN45">
        <v>3.85</v>
      </c>
      <c r="AO45">
        <v>1494903342.5</v>
      </c>
      <c r="AP45">
        <v>197.399523809524</v>
      </c>
      <c r="AQ45">
        <v>200.017476190476</v>
      </c>
      <c r="AR45">
        <v>23.2522523809524</v>
      </c>
      <c r="AS45">
        <v>21.191819047619</v>
      </c>
      <c r="AT45">
        <v>499.992619047619</v>
      </c>
      <c r="AU45">
        <v>100.627428571429</v>
      </c>
      <c r="AV45">
        <v>0.0999949809523809</v>
      </c>
      <c r="AW45">
        <v>28.5548952380952</v>
      </c>
      <c r="AX45">
        <v>30.0175571428571</v>
      </c>
      <c r="AY45">
        <v>999.9</v>
      </c>
      <c r="AZ45">
        <v>10000.5866666667</v>
      </c>
      <c r="BA45">
        <v>717.349</v>
      </c>
      <c r="BB45">
        <v>252.374285714286</v>
      </c>
      <c r="BC45">
        <v>1500.00142857143</v>
      </c>
      <c r="BD45">
        <v>0.900000666666667</v>
      </c>
      <c r="BE45">
        <v>0.0999993</v>
      </c>
      <c r="BF45">
        <v>34</v>
      </c>
      <c r="BG45">
        <v>31920.119047619</v>
      </c>
      <c r="BH45">
        <v>1494903319</v>
      </c>
      <c r="BI45" t="s">
        <v>207</v>
      </c>
      <c r="BJ45">
        <v>11</v>
      </c>
      <c r="BK45">
        <v>-2.978</v>
      </c>
      <c r="BL45">
        <v>0.272</v>
      </c>
      <c r="BM45">
        <v>200</v>
      </c>
      <c r="BN45">
        <v>21</v>
      </c>
      <c r="BO45">
        <v>0.43</v>
      </c>
      <c r="BP45">
        <v>0.04</v>
      </c>
      <c r="BQ45">
        <v>-2.63092268292683</v>
      </c>
      <c r="BR45">
        <v>-0.0369194425087291</v>
      </c>
      <c r="BS45">
        <v>0.042104937258977</v>
      </c>
      <c r="BT45">
        <v>1</v>
      </c>
      <c r="BU45">
        <v>2.05819146341463</v>
      </c>
      <c r="BV45">
        <v>0.0368126132404166</v>
      </c>
      <c r="BW45">
        <v>0.00863778329766627</v>
      </c>
      <c r="BX45">
        <v>1</v>
      </c>
      <c r="BY45">
        <v>2</v>
      </c>
      <c r="BZ45">
        <v>2</v>
      </c>
      <c r="CA45" t="s">
        <v>208</v>
      </c>
      <c r="CB45">
        <v>100</v>
      </c>
      <c r="CC45">
        <v>100</v>
      </c>
      <c r="CD45">
        <v>-2.978</v>
      </c>
      <c r="CE45">
        <v>0.272</v>
      </c>
      <c r="CF45">
        <v>3</v>
      </c>
      <c r="CG45">
        <v>507.665</v>
      </c>
      <c r="CH45">
        <v>557.956</v>
      </c>
      <c r="CI45">
        <v>24.9572</v>
      </c>
      <c r="CJ45">
        <v>33.3418</v>
      </c>
      <c r="CK45">
        <v>30</v>
      </c>
      <c r="CL45">
        <v>33.2259</v>
      </c>
      <c r="CM45">
        <v>33.1738</v>
      </c>
      <c r="CN45">
        <v>11.8959</v>
      </c>
      <c r="CO45">
        <v>50.9669</v>
      </c>
      <c r="CP45">
        <v>0</v>
      </c>
      <c r="CQ45">
        <v>24.9529</v>
      </c>
      <c r="CR45">
        <v>200</v>
      </c>
      <c r="CS45">
        <v>21.211</v>
      </c>
      <c r="CT45">
        <v>99.5074</v>
      </c>
      <c r="CU45">
        <v>98.7476</v>
      </c>
    </row>
    <row r="46" spans="1:99">
      <c r="A46">
        <v>4</v>
      </c>
      <c r="B46">
        <v>1494903468.5</v>
      </c>
      <c r="C46">
        <v>330</v>
      </c>
      <c r="D46" t="s">
        <v>209</v>
      </c>
      <c r="E46">
        <v>1494903468</v>
      </c>
      <c r="F46">
        <f>AT46*AG46*(AR46-AS46)/(100*AN46*(1000-AG46*AR46))</f>
        <v>0</v>
      </c>
      <c r="G46">
        <f>AT46*AG46*(AQ46-AP46*(1000-AG46*AS46)/(1000-AG46*AR46))/(100*AN46)</f>
        <v>0</v>
      </c>
      <c r="H46">
        <f>AP46 - G46*AN46*100.0/(AI46*AZ46)</f>
        <v>0</v>
      </c>
      <c r="I46">
        <f>((O46-F46/2)*(AP46 - G46*AN46*100.0/(AI46*AZ46))-G46)/(O46+F46/2)</f>
        <v>0</v>
      </c>
      <c r="J46">
        <f>I46*(AU46+AV46)/1000.0</f>
        <v>0</v>
      </c>
      <c r="K46">
        <f>(AP46 - G46*AN46*100.0/(AI46*AZ46))*(AU46+AV46)/1000.0</f>
        <v>0</v>
      </c>
      <c r="L46">
        <f>2.0/((1/N46-1/M46)+SQRT((1/N46-1/M46)*(1/N46-1/M46) + 4*$B$5/(($B$5+1)*($B$5+1))*(2*1/N46*1/M46-1/M46*1/M46)))</f>
        <v>0</v>
      </c>
      <c r="M46">
        <f>AD46+AC46*AN46+AB46*AN46*AN46</f>
        <v>0</v>
      </c>
      <c r="N46">
        <f>F46*(1000-(1000*0.61365*exp(17.502*R46/(240.97+R46))/(AU46+AV46)+AR46)/2)/(1000*0.61365*exp(17.502*R46/(240.97+R46))/(AU46+AV46)-AR46)</f>
        <v>0</v>
      </c>
      <c r="O46">
        <f>1/(($B$5+1)/(L46/1.6)+1/(M46/1.37)) + $B$5/(($B$5+1)/(L46/1.6) + $B$5/(M46/1.37))</f>
        <v>0</v>
      </c>
      <c r="P46">
        <f>(AK46*AM46)</f>
        <v>0</v>
      </c>
      <c r="Q46">
        <f>(AW46+(P46+2*0.95*5.67E-8*(((AW46+$B$8)+273)^4-(AW46+273)^4)-44100*F46)/(1.84*29.3*M46+8*0.95*5.67E-8*(AW46+273)^3))</f>
        <v>0</v>
      </c>
      <c r="R46">
        <f>($B$9*AX46+$B$10*AY46+$B$11*Q46)</f>
        <v>0</v>
      </c>
      <c r="S46">
        <f>0.61365*exp(17.502*R46/(240.97+R46))</f>
        <v>0</v>
      </c>
      <c r="T46">
        <f>(U46/V46*100)</f>
        <v>0</v>
      </c>
      <c r="U46">
        <f>AR46*(AU46+AV46)/1000</f>
        <v>0</v>
      </c>
      <c r="V46">
        <f>0.61365*exp(17.502*AW46/(240.97+AW46))</f>
        <v>0</v>
      </c>
      <c r="W46">
        <f>(S46-AR46*(AU46+AV46)/1000)</f>
        <v>0</v>
      </c>
      <c r="X46">
        <f>(-F46*44100)</f>
        <v>0</v>
      </c>
      <c r="Y46">
        <f>2*29.3*M46*0.92*(AW46-R46)</f>
        <v>0</v>
      </c>
      <c r="Z46">
        <f>2*0.95*5.67E-8*(((AW46+$B$8)+273)^4-(R46+273)^4)</f>
        <v>0</v>
      </c>
      <c r="AA46">
        <f>P46+Z46+X46+Y46</f>
        <v>0</v>
      </c>
      <c r="AB46">
        <v>0.0197807219751854</v>
      </c>
      <c r="AC46">
        <v>-0.443596213621044</v>
      </c>
      <c r="AD46">
        <v>4.79668026485884</v>
      </c>
      <c r="AE46">
        <v>0</v>
      </c>
      <c r="AF46">
        <v>0</v>
      </c>
      <c r="AG46">
        <f>IF(AE46*$B$39&gt;=AI46,1.0,(AI46/(AI46-AE46*$B$39)))</f>
        <v>0</v>
      </c>
      <c r="AH46">
        <f>(AG46-1)*100</f>
        <v>0</v>
      </c>
      <c r="AI46">
        <f>MAX(0,($B$33+$B$34*AZ46)/(1+$B$35*AZ46)*AU46/(AW46+273)*$B$36)</f>
        <v>0</v>
      </c>
      <c r="AJ46">
        <f>$B$28*BA46+$B$29*BB46+$B$30*BC46</f>
        <v>0</v>
      </c>
      <c r="AK46">
        <f>AJ46*AL46</f>
        <v>0</v>
      </c>
      <c r="AL46">
        <f>($B$28*$B$14+$B$29*$B$14+$B$30*(BD46*$B$15+BE46*$B$17))/($B$28+$B$29+$B$30)</f>
        <v>0</v>
      </c>
      <c r="AM46">
        <f>($B$28*$B$21+$B$29*$B$21+$B$30*(BD46*$B$22+BE46*$B$24))/($B$28+$B$29+$B$30)</f>
        <v>0</v>
      </c>
      <c r="AN46">
        <v>3.85</v>
      </c>
      <c r="AO46">
        <v>1494903463</v>
      </c>
      <c r="AP46">
        <v>99.5336047619048</v>
      </c>
      <c r="AQ46">
        <v>99.9939619047619</v>
      </c>
      <c r="AR46">
        <v>23.1517047619048</v>
      </c>
      <c r="AS46">
        <v>21.4256666666667</v>
      </c>
      <c r="AT46">
        <v>499.976619047619</v>
      </c>
      <c r="AU46">
        <v>100.630285714286</v>
      </c>
      <c r="AV46">
        <v>0.0999450571428571</v>
      </c>
      <c r="AW46">
        <v>28.4870857142857</v>
      </c>
      <c r="AX46">
        <v>29.9718047619048</v>
      </c>
      <c r="AY46">
        <v>999.9</v>
      </c>
      <c r="AZ46">
        <v>9993.69047619048</v>
      </c>
      <c r="BA46">
        <v>716.680238095238</v>
      </c>
      <c r="BB46">
        <v>640.495904761905</v>
      </c>
      <c r="BC46">
        <v>1500</v>
      </c>
      <c r="BD46">
        <v>0.900000714285714</v>
      </c>
      <c r="BE46">
        <v>0.0999992666666667</v>
      </c>
      <c r="BF46">
        <v>34</v>
      </c>
      <c r="BG46">
        <v>31920.080952381</v>
      </c>
      <c r="BH46">
        <v>1494903411</v>
      </c>
      <c r="BI46" t="s">
        <v>210</v>
      </c>
      <c r="BJ46">
        <v>12</v>
      </c>
      <c r="BK46">
        <v>-2.871</v>
      </c>
      <c r="BL46">
        <v>0.282</v>
      </c>
      <c r="BM46">
        <v>100</v>
      </c>
      <c r="BN46">
        <v>21</v>
      </c>
      <c r="BO46">
        <v>0.33</v>
      </c>
      <c r="BP46">
        <v>0.05</v>
      </c>
      <c r="BQ46">
        <v>-0.45478556097561</v>
      </c>
      <c r="BR46">
        <v>-0.0916517560975615</v>
      </c>
      <c r="BS46">
        <v>0.021194630648913</v>
      </c>
      <c r="BT46">
        <v>1</v>
      </c>
      <c r="BU46">
        <v>1.75635195121951</v>
      </c>
      <c r="BV46">
        <v>-0.331007874564461</v>
      </c>
      <c r="BW46">
        <v>0.0343063451586432</v>
      </c>
      <c r="BX46">
        <v>0</v>
      </c>
      <c r="BY46">
        <v>1</v>
      </c>
      <c r="BZ46">
        <v>2</v>
      </c>
      <c r="CA46" t="s">
        <v>211</v>
      </c>
      <c r="CB46">
        <v>100</v>
      </c>
      <c r="CC46">
        <v>100</v>
      </c>
      <c r="CD46">
        <v>-2.871</v>
      </c>
      <c r="CE46">
        <v>0.282</v>
      </c>
      <c r="CF46">
        <v>3</v>
      </c>
      <c r="CG46">
        <v>507.996</v>
      </c>
      <c r="CH46">
        <v>558.086</v>
      </c>
      <c r="CI46">
        <v>25.395</v>
      </c>
      <c r="CJ46">
        <v>33.2409</v>
      </c>
      <c r="CK46">
        <v>29.9998</v>
      </c>
      <c r="CL46">
        <v>33.1554</v>
      </c>
      <c r="CM46">
        <v>33.1095</v>
      </c>
      <c r="CN46">
        <v>7.27233</v>
      </c>
      <c r="CO46">
        <v>50.4663</v>
      </c>
      <c r="CP46">
        <v>0</v>
      </c>
      <c r="CQ46">
        <v>25.3926</v>
      </c>
      <c r="CR46">
        <v>100</v>
      </c>
      <c r="CS46">
        <v>21.5041</v>
      </c>
      <c r="CT46">
        <v>99.5252</v>
      </c>
      <c r="CU46">
        <v>98.7638</v>
      </c>
    </row>
    <row r="47" spans="1:99">
      <c r="A47">
        <v>5</v>
      </c>
      <c r="B47">
        <v>1494903576</v>
      </c>
      <c r="C47">
        <v>437.5</v>
      </c>
      <c r="D47" t="s">
        <v>212</v>
      </c>
      <c r="E47">
        <v>1494903575.5</v>
      </c>
      <c r="F47">
        <f>AT47*AG47*(AR47-AS47)/(100*AN47*(1000-AG47*AR47))</f>
        <v>0</v>
      </c>
      <c r="G47">
        <f>AT47*AG47*(AQ47-AP47*(1000-AG47*AS47)/(1000-AG47*AR47))/(100*AN47)</f>
        <v>0</v>
      </c>
      <c r="H47">
        <f>AP47 - G47*AN47*100.0/(AI47*AZ47)</f>
        <v>0</v>
      </c>
      <c r="I47">
        <f>((O47-F47/2)*(AP47 - G47*AN47*100.0/(AI47*AZ47))-G47)/(O47+F47/2)</f>
        <v>0</v>
      </c>
      <c r="J47">
        <f>I47*(AU47+AV47)/1000.0</f>
        <v>0</v>
      </c>
      <c r="K47">
        <f>(AP47 - G47*AN47*100.0/(AI47*AZ47))*(AU47+AV47)/1000.0</f>
        <v>0</v>
      </c>
      <c r="L47">
        <f>2.0/((1/N47-1/M47)+SQRT((1/N47-1/M47)*(1/N47-1/M47) + 4*$B$5/(($B$5+1)*($B$5+1))*(2*1/N47*1/M47-1/M47*1/M47)))</f>
        <v>0</v>
      </c>
      <c r="M47">
        <f>AD47+AC47*AN47+AB47*AN47*AN47</f>
        <v>0</v>
      </c>
      <c r="N47">
        <f>F47*(1000-(1000*0.61365*exp(17.502*R47/(240.97+R47))/(AU47+AV47)+AR47)/2)/(1000*0.61365*exp(17.502*R47/(240.97+R47))/(AU47+AV47)-AR47)</f>
        <v>0</v>
      </c>
      <c r="O47">
        <f>1/(($B$5+1)/(L47/1.6)+1/(M47/1.37)) + $B$5/(($B$5+1)/(L47/1.6) + $B$5/(M47/1.37))</f>
        <v>0</v>
      </c>
      <c r="P47">
        <f>(AK47*AM47)</f>
        <v>0</v>
      </c>
      <c r="Q47">
        <f>(AW47+(P47+2*0.95*5.67E-8*(((AW47+$B$8)+273)^4-(AW47+273)^4)-44100*F47)/(1.84*29.3*M47+8*0.95*5.67E-8*(AW47+273)^3))</f>
        <v>0</v>
      </c>
      <c r="R47">
        <f>($B$9*AX47+$B$10*AY47+$B$11*Q47)</f>
        <v>0</v>
      </c>
      <c r="S47">
        <f>0.61365*exp(17.502*R47/(240.97+R47))</f>
        <v>0</v>
      </c>
      <c r="T47">
        <f>(U47/V47*100)</f>
        <v>0</v>
      </c>
      <c r="U47">
        <f>AR47*(AU47+AV47)/1000</f>
        <v>0</v>
      </c>
      <c r="V47">
        <f>0.61365*exp(17.502*AW47/(240.97+AW47))</f>
        <v>0</v>
      </c>
      <c r="W47">
        <f>(S47-AR47*(AU47+AV47)/1000)</f>
        <v>0</v>
      </c>
      <c r="X47">
        <f>(-F47*44100)</f>
        <v>0</v>
      </c>
      <c r="Y47">
        <f>2*29.3*M47*0.92*(AW47-R47)</f>
        <v>0</v>
      </c>
      <c r="Z47">
        <f>2*0.95*5.67E-8*(((AW47+$B$8)+273)^4-(R47+273)^4)</f>
        <v>0</v>
      </c>
      <c r="AA47">
        <f>P47+Z47+X47+Y47</f>
        <v>0</v>
      </c>
      <c r="AB47">
        <v>0.0197516132247227</v>
      </c>
      <c r="AC47">
        <v>-0.442943429991374</v>
      </c>
      <c r="AD47">
        <v>4.79090789000503</v>
      </c>
      <c r="AE47">
        <v>0</v>
      </c>
      <c r="AF47">
        <v>0</v>
      </c>
      <c r="AG47">
        <f>IF(AE47*$B$39&gt;=AI47,1.0,(AI47/(AI47-AE47*$B$39)))</f>
        <v>0</v>
      </c>
      <c r="AH47">
        <f>(AG47-1)*100</f>
        <v>0</v>
      </c>
      <c r="AI47">
        <f>MAX(0,($B$33+$B$34*AZ47)/(1+$B$35*AZ47)*AU47/(AW47+273)*$B$36)</f>
        <v>0</v>
      </c>
      <c r="AJ47">
        <f>$B$28*BA47+$B$29*BB47+$B$30*BC47</f>
        <v>0</v>
      </c>
      <c r="AK47">
        <f>AJ47*AL47</f>
        <v>0</v>
      </c>
      <c r="AL47">
        <f>($B$28*$B$14+$B$29*$B$14+$B$30*(BD47*$B$15+BE47*$B$17))/($B$28+$B$29+$B$30)</f>
        <v>0</v>
      </c>
      <c r="AM47">
        <f>($B$28*$B$21+$B$29*$B$21+$B$30*(BD47*$B$22+BE47*$B$24))/($B$28+$B$29+$B$30)</f>
        <v>0</v>
      </c>
      <c r="AN47">
        <v>3.85</v>
      </c>
      <c r="AO47">
        <v>1494903570.5</v>
      </c>
      <c r="AP47">
        <v>30.9543714285714</v>
      </c>
      <c r="AQ47">
        <v>29.9791142857143</v>
      </c>
      <c r="AR47">
        <v>23.2351857142857</v>
      </c>
      <c r="AS47">
        <v>21.565619047619</v>
      </c>
      <c r="AT47">
        <v>500.014047619048</v>
      </c>
      <c r="AU47">
        <v>100.633619047619</v>
      </c>
      <c r="AV47">
        <v>0.100022266666667</v>
      </c>
      <c r="AW47">
        <v>28.4825952380952</v>
      </c>
      <c r="AX47">
        <v>29.9320523809524</v>
      </c>
      <c r="AY47">
        <v>999.9</v>
      </c>
      <c r="AZ47">
        <v>9993.23761904762</v>
      </c>
      <c r="BA47">
        <v>717.17519047619</v>
      </c>
      <c r="BB47">
        <v>66.5569857142857</v>
      </c>
      <c r="BC47">
        <v>1500.00476190476</v>
      </c>
      <c r="BD47">
        <v>0.900000714285714</v>
      </c>
      <c r="BE47">
        <v>0.0999992666666667</v>
      </c>
      <c r="BF47">
        <v>34</v>
      </c>
      <c r="BG47">
        <v>31920.1857142857</v>
      </c>
      <c r="BH47">
        <v>1494903525</v>
      </c>
      <c r="BI47" t="s">
        <v>213</v>
      </c>
      <c r="BJ47">
        <v>13</v>
      </c>
      <c r="BK47">
        <v>-2.8</v>
      </c>
      <c r="BL47">
        <v>0.284</v>
      </c>
      <c r="BM47">
        <v>30</v>
      </c>
      <c r="BN47">
        <v>21</v>
      </c>
      <c r="BO47">
        <v>0.21</v>
      </c>
      <c r="BP47">
        <v>0.09</v>
      </c>
      <c r="BQ47">
        <v>0.976480853658537</v>
      </c>
      <c r="BR47">
        <v>-0.0990787317073283</v>
      </c>
      <c r="BS47">
        <v>0.0258634102768625</v>
      </c>
      <c r="BT47">
        <v>1</v>
      </c>
      <c r="BU47">
        <v>1.67225243902439</v>
      </c>
      <c r="BV47">
        <v>-0.032195958188154</v>
      </c>
      <c r="BW47">
        <v>0.00341366177792805</v>
      </c>
      <c r="BX47">
        <v>1</v>
      </c>
      <c r="BY47">
        <v>2</v>
      </c>
      <c r="BZ47">
        <v>2</v>
      </c>
      <c r="CA47" t="s">
        <v>208</v>
      </c>
      <c r="CB47">
        <v>100</v>
      </c>
      <c r="CC47">
        <v>100</v>
      </c>
      <c r="CD47">
        <v>-2.8</v>
      </c>
      <c r="CE47">
        <v>0.284</v>
      </c>
      <c r="CF47">
        <v>3</v>
      </c>
      <c r="CG47">
        <v>508.248</v>
      </c>
      <c r="CH47">
        <v>557.943</v>
      </c>
      <c r="CI47">
        <v>25.8099</v>
      </c>
      <c r="CJ47">
        <v>33.1287</v>
      </c>
      <c r="CK47">
        <v>29.9995</v>
      </c>
      <c r="CL47">
        <v>33.0674</v>
      </c>
      <c r="CM47">
        <v>33.0239</v>
      </c>
      <c r="CN47">
        <v>4.0345</v>
      </c>
      <c r="CO47">
        <v>50.4045</v>
      </c>
      <c r="CP47">
        <v>0</v>
      </c>
      <c r="CQ47">
        <v>25.8422</v>
      </c>
      <c r="CR47">
        <v>30</v>
      </c>
      <c r="CS47">
        <v>21.5289</v>
      </c>
      <c r="CT47">
        <v>99.5461</v>
      </c>
      <c r="CU47">
        <v>98.7859</v>
      </c>
    </row>
    <row r="48" spans="1:99">
      <c r="A48">
        <v>6</v>
      </c>
      <c r="B48">
        <v>1494903696.5</v>
      </c>
      <c r="C48">
        <v>558</v>
      </c>
      <c r="D48" t="s">
        <v>214</v>
      </c>
      <c r="E48">
        <v>1494903696</v>
      </c>
      <c r="F48">
        <f>AT48*AG48*(AR48-AS48)/(100*AN48*(1000-AG48*AR48))</f>
        <v>0</v>
      </c>
      <c r="G48">
        <f>AT48*AG48*(AQ48-AP48*(1000-AG48*AS48)/(1000-AG48*AR48))/(100*AN48)</f>
        <v>0</v>
      </c>
      <c r="H48">
        <f>AP48 - G48*AN48*100.0/(AI48*AZ48)</f>
        <v>0</v>
      </c>
      <c r="I48">
        <f>((O48-F48/2)*(AP48 - G48*AN48*100.0/(AI48*AZ48))-G48)/(O48+F48/2)</f>
        <v>0</v>
      </c>
      <c r="J48">
        <f>I48*(AU48+AV48)/1000.0</f>
        <v>0</v>
      </c>
      <c r="K48">
        <f>(AP48 - G48*AN48*100.0/(AI48*AZ48))*(AU48+AV48)/1000.0</f>
        <v>0</v>
      </c>
      <c r="L48">
        <f>2.0/((1/N48-1/M48)+SQRT((1/N48-1/M48)*(1/N48-1/M48) + 4*$B$5/(($B$5+1)*($B$5+1))*(2*1/N48*1/M48-1/M48*1/M48)))</f>
        <v>0</v>
      </c>
      <c r="M48">
        <f>AD48+AC48*AN48+AB48*AN48*AN48</f>
        <v>0</v>
      </c>
      <c r="N48">
        <f>F48*(1000-(1000*0.61365*exp(17.502*R48/(240.97+R48))/(AU48+AV48)+AR48)/2)/(1000*0.61365*exp(17.502*R48/(240.97+R48))/(AU48+AV48)-AR48)</f>
        <v>0</v>
      </c>
      <c r="O48">
        <f>1/(($B$5+1)/(L48/1.6)+1/(M48/1.37)) + $B$5/(($B$5+1)/(L48/1.6) + $B$5/(M48/1.37))</f>
        <v>0</v>
      </c>
      <c r="P48">
        <f>(AK48*AM48)</f>
        <v>0</v>
      </c>
      <c r="Q48">
        <f>(AW48+(P48+2*0.95*5.67E-8*(((AW48+$B$8)+273)^4-(AW48+273)^4)-44100*F48)/(1.84*29.3*M48+8*0.95*5.67E-8*(AW48+273)^3))</f>
        <v>0</v>
      </c>
      <c r="R48">
        <f>($B$9*AX48+$B$10*AY48+$B$11*Q48)</f>
        <v>0</v>
      </c>
      <c r="S48">
        <f>0.61365*exp(17.502*R48/(240.97+R48))</f>
        <v>0</v>
      </c>
      <c r="T48">
        <f>(U48/V48*100)</f>
        <v>0</v>
      </c>
      <c r="U48">
        <f>AR48*(AU48+AV48)/1000</f>
        <v>0</v>
      </c>
      <c r="V48">
        <f>0.61365*exp(17.502*AW48/(240.97+AW48))</f>
        <v>0</v>
      </c>
      <c r="W48">
        <f>(S48-AR48*(AU48+AV48)/1000)</f>
        <v>0</v>
      </c>
      <c r="X48">
        <f>(-F48*44100)</f>
        <v>0</v>
      </c>
      <c r="Y48">
        <f>2*29.3*M48*0.92*(AW48-R48)</f>
        <v>0</v>
      </c>
      <c r="Z48">
        <f>2*0.95*5.67E-8*(((AW48+$B$8)+273)^4-(R48+273)^4)</f>
        <v>0</v>
      </c>
      <c r="AA48">
        <f>P48+Z48+X48+Y48</f>
        <v>0</v>
      </c>
      <c r="AB48">
        <v>0.0197690436319614</v>
      </c>
      <c r="AC48">
        <v>-0.443334318790207</v>
      </c>
      <c r="AD48">
        <v>4.79436460031446</v>
      </c>
      <c r="AE48">
        <v>0</v>
      </c>
      <c r="AF48">
        <v>0</v>
      </c>
      <c r="AG48">
        <f>IF(AE48*$B$39&gt;=AI48,1.0,(AI48/(AI48-AE48*$B$39)))</f>
        <v>0</v>
      </c>
      <c r="AH48">
        <f>(AG48-1)*100</f>
        <v>0</v>
      </c>
      <c r="AI48">
        <f>MAX(0,($B$33+$B$34*AZ48)/(1+$B$35*AZ48)*AU48/(AW48+273)*$B$36)</f>
        <v>0</v>
      </c>
      <c r="AJ48">
        <f>$B$28*BA48+$B$29*BB48+$B$30*BC48</f>
        <v>0</v>
      </c>
      <c r="AK48">
        <f>AJ48*AL48</f>
        <v>0</v>
      </c>
      <c r="AL48">
        <f>($B$28*$B$14+$B$29*$B$14+$B$30*(BD48*$B$15+BE48*$B$17))/($B$28+$B$29+$B$30)</f>
        <v>0</v>
      </c>
      <c r="AM48">
        <f>($B$28*$B$21+$B$29*$B$21+$B$30*(BD48*$B$22+BE48*$B$24))/($B$28+$B$29+$B$30)</f>
        <v>0</v>
      </c>
      <c r="AN48">
        <v>3.85</v>
      </c>
      <c r="AO48">
        <v>1494903691</v>
      </c>
      <c r="AP48">
        <v>393.541476190476</v>
      </c>
      <c r="AQ48">
        <v>400.000571428571</v>
      </c>
      <c r="AR48">
        <v>23.2781857142857</v>
      </c>
      <c r="AS48">
        <v>21.6425714285714</v>
      </c>
      <c r="AT48">
        <v>499.982285714286</v>
      </c>
      <c r="AU48">
        <v>100.639238095238</v>
      </c>
      <c r="AV48">
        <v>0.0999739047619047</v>
      </c>
      <c r="AW48">
        <v>28.5660285714286</v>
      </c>
      <c r="AX48">
        <v>29.9840142857143</v>
      </c>
      <c r="AY48">
        <v>999.9</v>
      </c>
      <c r="AZ48">
        <v>9996.07190476191</v>
      </c>
      <c r="BA48">
        <v>719.323333333333</v>
      </c>
      <c r="BB48">
        <v>136.798095238095</v>
      </c>
      <c r="BC48">
        <v>1499.99761904762</v>
      </c>
      <c r="BD48">
        <v>0.899999238095238</v>
      </c>
      <c r="BE48">
        <v>0.100000761904762</v>
      </c>
      <c r="BF48">
        <v>33</v>
      </c>
      <c r="BG48">
        <v>31920.0333333333</v>
      </c>
      <c r="BH48">
        <v>1494903636.5</v>
      </c>
      <c r="BI48" t="s">
        <v>215</v>
      </c>
      <c r="BJ48">
        <v>14</v>
      </c>
      <c r="BK48">
        <v>-3.362</v>
      </c>
      <c r="BL48">
        <v>0.281</v>
      </c>
      <c r="BM48">
        <v>400</v>
      </c>
      <c r="BN48">
        <v>22</v>
      </c>
      <c r="BO48">
        <v>0.14</v>
      </c>
      <c r="BP48">
        <v>0.05</v>
      </c>
      <c r="BQ48">
        <v>-6.44201902439025</v>
      </c>
      <c r="BR48">
        <v>-0.264922160278747</v>
      </c>
      <c r="BS48">
        <v>0.0480985815319917</v>
      </c>
      <c r="BT48">
        <v>0</v>
      </c>
      <c r="BU48">
        <v>1.65175170731707</v>
      </c>
      <c r="BV48">
        <v>-0.158299024390249</v>
      </c>
      <c r="BW48">
        <v>0.0188258447032898</v>
      </c>
      <c r="BX48">
        <v>0</v>
      </c>
      <c r="BY48">
        <v>0</v>
      </c>
      <c r="BZ48">
        <v>2</v>
      </c>
      <c r="CA48" t="s">
        <v>203</v>
      </c>
      <c r="CB48">
        <v>100</v>
      </c>
      <c r="CC48">
        <v>100</v>
      </c>
      <c r="CD48">
        <v>-3.362</v>
      </c>
      <c r="CE48">
        <v>0.281</v>
      </c>
      <c r="CF48">
        <v>3</v>
      </c>
      <c r="CG48">
        <v>508.192</v>
      </c>
      <c r="CH48">
        <v>559.679</v>
      </c>
      <c r="CI48">
        <v>25.6231</v>
      </c>
      <c r="CJ48">
        <v>32.9284</v>
      </c>
      <c r="CK48">
        <v>29.998</v>
      </c>
      <c r="CL48">
        <v>32.9018</v>
      </c>
      <c r="CM48">
        <v>32.8627</v>
      </c>
      <c r="CN48">
        <v>20.5973</v>
      </c>
      <c r="CO48">
        <v>50.1281</v>
      </c>
      <c r="CP48">
        <v>0</v>
      </c>
      <c r="CQ48">
        <v>25.6701</v>
      </c>
      <c r="CR48">
        <v>400</v>
      </c>
      <c r="CS48">
        <v>21.7284</v>
      </c>
      <c r="CT48">
        <v>99.5868</v>
      </c>
      <c r="CU48">
        <v>98.8227</v>
      </c>
    </row>
    <row r="49" spans="1:99">
      <c r="A49">
        <v>7</v>
      </c>
      <c r="B49">
        <v>1494903784</v>
      </c>
      <c r="C49">
        <v>645.5</v>
      </c>
      <c r="D49" t="s">
        <v>216</v>
      </c>
      <c r="E49">
        <v>1494903783.5</v>
      </c>
      <c r="F49">
        <f>AT49*AG49*(AR49-AS49)/(100*AN49*(1000-AG49*AR49))</f>
        <v>0</v>
      </c>
      <c r="G49">
        <f>AT49*AG49*(AQ49-AP49*(1000-AG49*AS49)/(1000-AG49*AR49))/(100*AN49)</f>
        <v>0</v>
      </c>
      <c r="H49">
        <f>AP49 - G49*AN49*100.0/(AI49*AZ49)</f>
        <v>0</v>
      </c>
      <c r="I49">
        <f>((O49-F49/2)*(AP49 - G49*AN49*100.0/(AI49*AZ49))-G49)/(O49+F49/2)</f>
        <v>0</v>
      </c>
      <c r="J49">
        <f>I49*(AU49+AV49)/1000.0</f>
        <v>0</v>
      </c>
      <c r="K49">
        <f>(AP49 - G49*AN49*100.0/(AI49*AZ49))*(AU49+AV49)/1000.0</f>
        <v>0</v>
      </c>
      <c r="L49">
        <f>2.0/((1/N49-1/M49)+SQRT((1/N49-1/M49)*(1/N49-1/M49) + 4*$B$5/(($B$5+1)*($B$5+1))*(2*1/N49*1/M49-1/M49*1/M49)))</f>
        <v>0</v>
      </c>
      <c r="M49">
        <f>AD49+AC49*AN49+AB49*AN49*AN49</f>
        <v>0</v>
      </c>
      <c r="N49">
        <f>F49*(1000-(1000*0.61365*exp(17.502*R49/(240.97+R49))/(AU49+AV49)+AR49)/2)/(1000*0.61365*exp(17.502*R49/(240.97+R49))/(AU49+AV49)-AR49)</f>
        <v>0</v>
      </c>
      <c r="O49">
        <f>1/(($B$5+1)/(L49/1.6)+1/(M49/1.37)) + $B$5/(($B$5+1)/(L49/1.6) + $B$5/(M49/1.37))</f>
        <v>0</v>
      </c>
      <c r="P49">
        <f>(AK49*AM49)</f>
        <v>0</v>
      </c>
      <c r="Q49">
        <f>(AW49+(P49+2*0.95*5.67E-8*(((AW49+$B$8)+273)^4-(AW49+273)^4)-44100*F49)/(1.84*29.3*M49+8*0.95*5.67E-8*(AW49+273)^3))</f>
        <v>0</v>
      </c>
      <c r="R49">
        <f>($B$9*AX49+$B$10*AY49+$B$11*Q49)</f>
        <v>0</v>
      </c>
      <c r="S49">
        <f>0.61365*exp(17.502*R49/(240.97+R49))</f>
        <v>0</v>
      </c>
      <c r="T49">
        <f>(U49/V49*100)</f>
        <v>0</v>
      </c>
      <c r="U49">
        <f>AR49*(AU49+AV49)/1000</f>
        <v>0</v>
      </c>
      <c r="V49">
        <f>0.61365*exp(17.502*AW49/(240.97+AW49))</f>
        <v>0</v>
      </c>
      <c r="W49">
        <f>(S49-AR49*(AU49+AV49)/1000)</f>
        <v>0</v>
      </c>
      <c r="X49">
        <f>(-F49*44100)</f>
        <v>0</v>
      </c>
      <c r="Y49">
        <f>2*29.3*M49*0.92*(AW49-R49)</f>
        <v>0</v>
      </c>
      <c r="Z49">
        <f>2*0.95*5.67E-8*(((AW49+$B$8)+273)^4-(R49+273)^4)</f>
        <v>0</v>
      </c>
      <c r="AA49">
        <f>P49+Z49+X49+Y49</f>
        <v>0</v>
      </c>
      <c r="AB49">
        <v>0.0198342984437791</v>
      </c>
      <c r="AC49">
        <v>-0.444797702557452</v>
      </c>
      <c r="AD49">
        <v>4.80730043875521</v>
      </c>
      <c r="AE49">
        <v>0</v>
      </c>
      <c r="AF49">
        <v>0</v>
      </c>
      <c r="AG49">
        <f>IF(AE49*$B$39&gt;=AI49,1.0,(AI49/(AI49-AE49*$B$39)))</f>
        <v>0</v>
      </c>
      <c r="AH49">
        <f>(AG49-1)*100</f>
        <v>0</v>
      </c>
      <c r="AI49">
        <f>MAX(0,($B$33+$B$34*AZ49)/(1+$B$35*AZ49)*AU49/(AW49+273)*$B$36)</f>
        <v>0</v>
      </c>
      <c r="AJ49">
        <f>$B$28*BA49+$B$29*BB49+$B$30*BC49</f>
        <v>0</v>
      </c>
      <c r="AK49">
        <f>AJ49*AL49</f>
        <v>0</v>
      </c>
      <c r="AL49">
        <f>($B$28*$B$14+$B$29*$B$14+$B$30*(BD49*$B$15+BE49*$B$17))/($B$28+$B$29+$B$30)</f>
        <v>0</v>
      </c>
      <c r="AM49">
        <f>($B$28*$B$21+$B$29*$B$21+$B$30*(BD49*$B$22+BE49*$B$24))/($B$28+$B$29+$B$30)</f>
        <v>0</v>
      </c>
      <c r="AN49">
        <v>3.85</v>
      </c>
      <c r="AO49">
        <v>1494903778.5</v>
      </c>
      <c r="AP49">
        <v>589.337142857143</v>
      </c>
      <c r="AQ49">
        <v>600.010523809524</v>
      </c>
      <c r="AR49">
        <v>23.3997285714286</v>
      </c>
      <c r="AS49">
        <v>21.7567095238095</v>
      </c>
      <c r="AT49">
        <v>499.994428571429</v>
      </c>
      <c r="AU49">
        <v>100.638428571429</v>
      </c>
      <c r="AV49">
        <v>0.0999809619047619</v>
      </c>
      <c r="AW49">
        <v>28.6040952380952</v>
      </c>
      <c r="AX49">
        <v>30.0079095238095</v>
      </c>
      <c r="AY49">
        <v>999.9</v>
      </c>
      <c r="AZ49">
        <v>10009.7038095238</v>
      </c>
      <c r="BA49">
        <v>719.848476190476</v>
      </c>
      <c r="BB49">
        <v>85.1744476190476</v>
      </c>
      <c r="BC49">
        <v>1500.00095238095</v>
      </c>
      <c r="BD49">
        <v>0.899998666666667</v>
      </c>
      <c r="BE49">
        <v>0.100001257142857</v>
      </c>
      <c r="BF49">
        <v>33</v>
      </c>
      <c r="BG49">
        <v>31920.0857142857</v>
      </c>
      <c r="BH49">
        <v>1494903754.5</v>
      </c>
      <c r="BI49" t="s">
        <v>217</v>
      </c>
      <c r="BJ49">
        <v>15</v>
      </c>
      <c r="BK49">
        <v>-3.8</v>
      </c>
      <c r="BL49">
        <v>0.285</v>
      </c>
      <c r="BM49">
        <v>600</v>
      </c>
      <c r="BN49">
        <v>22</v>
      </c>
      <c r="BO49">
        <v>0.21</v>
      </c>
      <c r="BP49">
        <v>0.05</v>
      </c>
      <c r="BQ49">
        <v>-10.6672048780488</v>
      </c>
      <c r="BR49">
        <v>0.0655024390244035</v>
      </c>
      <c r="BS49">
        <v>0.052828752108822</v>
      </c>
      <c r="BT49">
        <v>1</v>
      </c>
      <c r="BU49">
        <v>1.63938756097561</v>
      </c>
      <c r="BV49">
        <v>0.0490858536585337</v>
      </c>
      <c r="BW49">
        <v>0.00672048008610586</v>
      </c>
      <c r="BX49">
        <v>1</v>
      </c>
      <c r="BY49">
        <v>2</v>
      </c>
      <c r="BZ49">
        <v>2</v>
      </c>
      <c r="CA49" t="s">
        <v>208</v>
      </c>
      <c r="CB49">
        <v>100</v>
      </c>
      <c r="CC49">
        <v>100</v>
      </c>
      <c r="CD49">
        <v>-3.8</v>
      </c>
      <c r="CE49">
        <v>0.285</v>
      </c>
      <c r="CF49">
        <v>3</v>
      </c>
      <c r="CG49">
        <v>508.223</v>
      </c>
      <c r="CH49">
        <v>560.202</v>
      </c>
      <c r="CI49">
        <v>26.1818</v>
      </c>
      <c r="CJ49">
        <v>32.785</v>
      </c>
      <c r="CK49">
        <v>30.0029</v>
      </c>
      <c r="CL49">
        <v>32.7738</v>
      </c>
      <c r="CM49">
        <v>32.739</v>
      </c>
      <c r="CN49">
        <v>28.5361</v>
      </c>
      <c r="CO49">
        <v>49.6546</v>
      </c>
      <c r="CP49">
        <v>0</v>
      </c>
      <c r="CQ49">
        <v>26.0229</v>
      </c>
      <c r="CR49">
        <v>600</v>
      </c>
      <c r="CS49">
        <v>21.7302</v>
      </c>
      <c r="CT49">
        <v>99.619</v>
      </c>
      <c r="CU49">
        <v>98.8558</v>
      </c>
    </row>
    <row r="50" spans="1:99">
      <c r="A50">
        <v>8</v>
      </c>
      <c r="B50">
        <v>1494903904.5</v>
      </c>
      <c r="C50">
        <v>766</v>
      </c>
      <c r="D50" t="s">
        <v>218</v>
      </c>
      <c r="E50">
        <v>1494903904</v>
      </c>
      <c r="F50">
        <f>AT50*AG50*(AR50-AS50)/(100*AN50*(1000-AG50*AR50))</f>
        <v>0</v>
      </c>
      <c r="G50">
        <f>AT50*AG50*(AQ50-AP50*(1000-AG50*AS50)/(1000-AG50*AR50))/(100*AN50)</f>
        <v>0</v>
      </c>
      <c r="H50">
        <f>AP50 - G50*AN50*100.0/(AI50*AZ50)</f>
        <v>0</v>
      </c>
      <c r="I50">
        <f>((O50-F50/2)*(AP50 - G50*AN50*100.0/(AI50*AZ50))-G50)/(O50+F50/2)</f>
        <v>0</v>
      </c>
      <c r="J50">
        <f>I50*(AU50+AV50)/1000.0</f>
        <v>0</v>
      </c>
      <c r="K50">
        <f>(AP50 - G50*AN50*100.0/(AI50*AZ50))*(AU50+AV50)/1000.0</f>
        <v>0</v>
      </c>
      <c r="L50">
        <f>2.0/((1/N50-1/M50)+SQRT((1/N50-1/M50)*(1/N50-1/M50) + 4*$B$5/(($B$5+1)*($B$5+1))*(2*1/N50*1/M50-1/M50*1/M50)))</f>
        <v>0</v>
      </c>
      <c r="M50">
        <f>AD50+AC50*AN50+AB50*AN50*AN50</f>
        <v>0</v>
      </c>
      <c r="N50">
        <f>F50*(1000-(1000*0.61365*exp(17.502*R50/(240.97+R50))/(AU50+AV50)+AR50)/2)/(1000*0.61365*exp(17.502*R50/(240.97+R50))/(AU50+AV50)-AR50)</f>
        <v>0</v>
      </c>
      <c r="O50">
        <f>1/(($B$5+1)/(L50/1.6)+1/(M50/1.37)) + $B$5/(($B$5+1)/(L50/1.6) + $B$5/(M50/1.37))</f>
        <v>0</v>
      </c>
      <c r="P50">
        <f>(AK50*AM50)</f>
        <v>0</v>
      </c>
      <c r="Q50">
        <f>(AW50+(P50+2*0.95*5.67E-8*(((AW50+$B$8)+273)^4-(AW50+273)^4)-44100*F50)/(1.84*29.3*M50+8*0.95*5.67E-8*(AW50+273)^3))</f>
        <v>0</v>
      </c>
      <c r="R50">
        <f>($B$9*AX50+$B$10*AY50+$B$11*Q50)</f>
        <v>0</v>
      </c>
      <c r="S50">
        <f>0.61365*exp(17.502*R50/(240.97+R50))</f>
        <v>0</v>
      </c>
      <c r="T50">
        <f>(U50/V50*100)</f>
        <v>0</v>
      </c>
      <c r="U50">
        <f>AR50*(AU50+AV50)/1000</f>
        <v>0</v>
      </c>
      <c r="V50">
        <f>0.61365*exp(17.502*AW50/(240.97+AW50))</f>
        <v>0</v>
      </c>
      <c r="W50">
        <f>(S50-AR50*(AU50+AV50)/1000)</f>
        <v>0</v>
      </c>
      <c r="X50">
        <f>(-F50*44100)</f>
        <v>0</v>
      </c>
      <c r="Y50">
        <f>2*29.3*M50*0.92*(AW50-R50)</f>
        <v>0</v>
      </c>
      <c r="Z50">
        <f>2*0.95*5.67E-8*(((AW50+$B$8)+273)^4-(R50+273)^4)</f>
        <v>0</v>
      </c>
      <c r="AA50">
        <f>P50+Z50+X50+Y50</f>
        <v>0</v>
      </c>
      <c r="AB50">
        <v>0.0197836775397294</v>
      </c>
      <c r="AC50">
        <v>-0.443662494176551</v>
      </c>
      <c r="AD50">
        <v>4.79726627370133</v>
      </c>
      <c r="AE50">
        <v>0</v>
      </c>
      <c r="AF50">
        <v>0</v>
      </c>
      <c r="AG50">
        <f>IF(AE50*$B$39&gt;=AI50,1.0,(AI50/(AI50-AE50*$B$39)))</f>
        <v>0</v>
      </c>
      <c r="AH50">
        <f>(AG50-1)*100</f>
        <v>0</v>
      </c>
      <c r="AI50">
        <f>MAX(0,($B$33+$B$34*AZ50)/(1+$B$35*AZ50)*AU50/(AW50+273)*$B$36)</f>
        <v>0</v>
      </c>
      <c r="AJ50">
        <f>$B$28*BA50+$B$29*BB50+$B$30*BC50</f>
        <v>0</v>
      </c>
      <c r="AK50">
        <f>AJ50*AL50</f>
        <v>0</v>
      </c>
      <c r="AL50">
        <f>($B$28*$B$14+$B$29*$B$14+$B$30*(BD50*$B$15+BE50*$B$17))/($B$28+$B$29+$B$30)</f>
        <v>0</v>
      </c>
      <c r="AM50">
        <f>($B$28*$B$21+$B$29*$B$21+$B$30*(BD50*$B$22+BE50*$B$24))/($B$28+$B$29+$B$30)</f>
        <v>0</v>
      </c>
      <c r="AN50">
        <v>3.85</v>
      </c>
      <c r="AO50">
        <v>1494903899</v>
      </c>
      <c r="AP50">
        <v>787.213952380952</v>
      </c>
      <c r="AQ50">
        <v>799.977095238095</v>
      </c>
      <c r="AR50">
        <v>23.2608</v>
      </c>
      <c r="AS50">
        <v>21.983219047619</v>
      </c>
      <c r="AT50">
        <v>500.012761904762</v>
      </c>
      <c r="AU50">
        <v>100.638809523809</v>
      </c>
      <c r="AV50">
        <v>0.100020085714286</v>
      </c>
      <c r="AW50">
        <v>28.5908</v>
      </c>
      <c r="AX50">
        <v>30.0373523809524</v>
      </c>
      <c r="AY50">
        <v>999.9</v>
      </c>
      <c r="AZ50">
        <v>9998.21285714286</v>
      </c>
      <c r="BA50">
        <v>720.362095238095</v>
      </c>
      <c r="BB50">
        <v>184.903504761905</v>
      </c>
      <c r="BC50">
        <v>1500.00047619048</v>
      </c>
      <c r="BD50">
        <v>0.899998142857143</v>
      </c>
      <c r="BE50">
        <v>0.10000180952381</v>
      </c>
      <c r="BF50">
        <v>33</v>
      </c>
      <c r="BG50">
        <v>31920.0380952381</v>
      </c>
      <c r="BH50">
        <v>1494903842.5</v>
      </c>
      <c r="BI50" t="s">
        <v>219</v>
      </c>
      <c r="BJ50">
        <v>16</v>
      </c>
      <c r="BK50">
        <v>-4.331</v>
      </c>
      <c r="BL50">
        <v>0.285</v>
      </c>
      <c r="BM50">
        <v>800</v>
      </c>
      <c r="BN50">
        <v>22</v>
      </c>
      <c r="BO50">
        <v>0.08</v>
      </c>
      <c r="BP50">
        <v>0.06</v>
      </c>
      <c r="BQ50">
        <v>-12.8226268292683</v>
      </c>
      <c r="BR50">
        <v>0.392270383275273</v>
      </c>
      <c r="BS50">
        <v>0.0899085118312086</v>
      </c>
      <c r="BT50">
        <v>0</v>
      </c>
      <c r="BU50">
        <v>1.27940121951219</v>
      </c>
      <c r="BV50">
        <v>-0.0201589547038326</v>
      </c>
      <c r="BW50">
        <v>0.00427938689198892</v>
      </c>
      <c r="BX50">
        <v>1</v>
      </c>
      <c r="BY50">
        <v>1</v>
      </c>
      <c r="BZ50">
        <v>2</v>
      </c>
      <c r="CA50" t="s">
        <v>211</v>
      </c>
      <c r="CB50">
        <v>100</v>
      </c>
      <c r="CC50">
        <v>100</v>
      </c>
      <c r="CD50">
        <v>-4.331</v>
      </c>
      <c r="CE50">
        <v>0.285</v>
      </c>
      <c r="CF50">
        <v>3</v>
      </c>
      <c r="CG50">
        <v>508.187</v>
      </c>
      <c r="CH50">
        <v>561.436</v>
      </c>
      <c r="CI50">
        <v>25.9973</v>
      </c>
      <c r="CJ50">
        <v>32.6029</v>
      </c>
      <c r="CK50">
        <v>29.9998</v>
      </c>
      <c r="CL50">
        <v>32.6015</v>
      </c>
      <c r="CM50">
        <v>32.5717</v>
      </c>
      <c r="CN50">
        <v>35.9631</v>
      </c>
      <c r="CO50">
        <v>48.6278</v>
      </c>
      <c r="CP50">
        <v>0</v>
      </c>
      <c r="CQ50">
        <v>25.9572</v>
      </c>
      <c r="CR50">
        <v>800</v>
      </c>
      <c r="CS50">
        <v>22.1021</v>
      </c>
      <c r="CT50">
        <v>99.6555</v>
      </c>
      <c r="CU50">
        <v>98.8915</v>
      </c>
    </row>
    <row r="51" spans="1:99">
      <c r="A51">
        <v>9</v>
      </c>
      <c r="B51">
        <v>1494904014</v>
      </c>
      <c r="C51">
        <v>875.5</v>
      </c>
      <c r="D51" t="s">
        <v>220</v>
      </c>
      <c r="E51">
        <v>1494904013.5</v>
      </c>
      <c r="F51">
        <f>AT51*AG51*(AR51-AS51)/(100*AN51*(1000-AG51*AR51))</f>
        <v>0</v>
      </c>
      <c r="G51">
        <f>AT51*AG51*(AQ51-AP51*(1000-AG51*AS51)/(1000-AG51*AR51))/(100*AN51)</f>
        <v>0</v>
      </c>
      <c r="H51">
        <f>AP51 - G51*AN51*100.0/(AI51*AZ51)</f>
        <v>0</v>
      </c>
      <c r="I51">
        <f>((O51-F51/2)*(AP51 - G51*AN51*100.0/(AI51*AZ51))-G51)/(O51+F51/2)</f>
        <v>0</v>
      </c>
      <c r="J51">
        <f>I51*(AU51+AV51)/1000.0</f>
        <v>0</v>
      </c>
      <c r="K51">
        <f>(AP51 - G51*AN51*100.0/(AI51*AZ51))*(AU51+AV51)/1000.0</f>
        <v>0</v>
      </c>
      <c r="L51">
        <f>2.0/((1/N51-1/M51)+SQRT((1/N51-1/M51)*(1/N51-1/M51) + 4*$B$5/(($B$5+1)*($B$5+1))*(2*1/N51*1/M51-1/M51*1/M51)))</f>
        <v>0</v>
      </c>
      <c r="M51">
        <f>AD51+AC51*AN51+AB51*AN51*AN51</f>
        <v>0</v>
      </c>
      <c r="N51">
        <f>F51*(1000-(1000*0.61365*exp(17.502*R51/(240.97+R51))/(AU51+AV51)+AR51)/2)/(1000*0.61365*exp(17.502*R51/(240.97+R51))/(AU51+AV51)-AR51)</f>
        <v>0</v>
      </c>
      <c r="O51">
        <f>1/(($B$5+1)/(L51/1.6)+1/(M51/1.37)) + $B$5/(($B$5+1)/(L51/1.6) + $B$5/(M51/1.37))</f>
        <v>0</v>
      </c>
      <c r="P51">
        <f>(AK51*AM51)</f>
        <v>0</v>
      </c>
      <c r="Q51">
        <f>(AW51+(P51+2*0.95*5.67E-8*(((AW51+$B$8)+273)^4-(AW51+273)^4)-44100*F51)/(1.84*29.3*M51+8*0.95*5.67E-8*(AW51+273)^3))</f>
        <v>0</v>
      </c>
      <c r="R51">
        <f>($B$9*AX51+$B$10*AY51+$B$11*Q51)</f>
        <v>0</v>
      </c>
      <c r="S51">
        <f>0.61365*exp(17.502*R51/(240.97+R51))</f>
        <v>0</v>
      </c>
      <c r="T51">
        <f>(U51/V51*100)</f>
        <v>0</v>
      </c>
      <c r="U51">
        <f>AR51*(AU51+AV51)/1000</f>
        <v>0</v>
      </c>
      <c r="V51">
        <f>0.61365*exp(17.502*AW51/(240.97+AW51))</f>
        <v>0</v>
      </c>
      <c r="W51">
        <f>(S51-AR51*(AU51+AV51)/1000)</f>
        <v>0</v>
      </c>
      <c r="X51">
        <f>(-F51*44100)</f>
        <v>0</v>
      </c>
      <c r="Y51">
        <f>2*29.3*M51*0.92*(AW51-R51)</f>
        <v>0</v>
      </c>
      <c r="Z51">
        <f>2*0.95*5.67E-8*(((AW51+$B$8)+273)^4-(R51+273)^4)</f>
        <v>0</v>
      </c>
      <c r="AA51">
        <f>P51+Z51+X51+Y51</f>
        <v>0</v>
      </c>
      <c r="AB51">
        <v>0.0198056273826101</v>
      </c>
      <c r="AC51">
        <v>-0.444154734409424</v>
      </c>
      <c r="AD51">
        <v>4.80161781291157</v>
      </c>
      <c r="AE51">
        <v>0</v>
      </c>
      <c r="AF51">
        <v>0</v>
      </c>
      <c r="AG51">
        <f>IF(AE51*$B$39&gt;=AI51,1.0,(AI51/(AI51-AE51*$B$39)))</f>
        <v>0</v>
      </c>
      <c r="AH51">
        <f>(AG51-1)*100</f>
        <v>0</v>
      </c>
      <c r="AI51">
        <f>MAX(0,($B$33+$B$34*AZ51)/(1+$B$35*AZ51)*AU51/(AW51+273)*$B$36)</f>
        <v>0</v>
      </c>
      <c r="AJ51">
        <f>$B$28*BA51+$B$29*BB51+$B$30*BC51</f>
        <v>0</v>
      </c>
      <c r="AK51">
        <f>AJ51*AL51</f>
        <v>0</v>
      </c>
      <c r="AL51">
        <f>($B$28*$B$14+$B$29*$B$14+$B$30*(BD51*$B$15+BE51*$B$17))/($B$28+$B$29+$B$30)</f>
        <v>0</v>
      </c>
      <c r="AM51">
        <f>($B$28*$B$21+$B$29*$B$21+$B$30*(BD51*$B$22+BE51*$B$24))/($B$28+$B$29+$B$30)</f>
        <v>0</v>
      </c>
      <c r="AN51">
        <v>3.85</v>
      </c>
      <c r="AO51">
        <v>1494904008.5</v>
      </c>
      <c r="AP51">
        <v>986.524857142857</v>
      </c>
      <c r="AQ51">
        <v>1000.00823809524</v>
      </c>
      <c r="AR51">
        <v>23.2547904761905</v>
      </c>
      <c r="AS51">
        <v>22.204880952381</v>
      </c>
      <c r="AT51">
        <v>500.001952380952</v>
      </c>
      <c r="AU51">
        <v>100.63680952381</v>
      </c>
      <c r="AV51">
        <v>0.0999992761904762</v>
      </c>
      <c r="AW51">
        <v>28.4819428571429</v>
      </c>
      <c r="AX51">
        <v>30.0022666666667</v>
      </c>
      <c r="AY51">
        <v>999.9</v>
      </c>
      <c r="AZ51">
        <v>9994.48619047619</v>
      </c>
      <c r="BA51">
        <v>719.48380952381</v>
      </c>
      <c r="BB51">
        <v>109.396142857143</v>
      </c>
      <c r="BC51">
        <v>1499.99619047619</v>
      </c>
      <c r="BD51">
        <v>0.900001761904762</v>
      </c>
      <c r="BE51">
        <v>0.0999982238095238</v>
      </c>
      <c r="BF51">
        <v>33</v>
      </c>
      <c r="BG51">
        <v>31920.0285714286</v>
      </c>
      <c r="BH51">
        <v>1494903956</v>
      </c>
      <c r="BI51" t="s">
        <v>221</v>
      </c>
      <c r="BJ51">
        <v>17</v>
      </c>
      <c r="BK51">
        <v>-4.569</v>
      </c>
      <c r="BL51">
        <v>0.288</v>
      </c>
      <c r="BM51">
        <v>1000</v>
      </c>
      <c r="BN51">
        <v>22</v>
      </c>
      <c r="BO51">
        <v>0.09</v>
      </c>
      <c r="BP51">
        <v>0.05</v>
      </c>
      <c r="BQ51">
        <v>-13.4877487804878</v>
      </c>
      <c r="BR51">
        <v>0.0900815331010373</v>
      </c>
      <c r="BS51">
        <v>0.0505002348313846</v>
      </c>
      <c r="BT51">
        <v>1</v>
      </c>
      <c r="BU51">
        <v>1.05680682926829</v>
      </c>
      <c r="BV51">
        <v>-0.0728134494773495</v>
      </c>
      <c r="BW51">
        <v>0.00726848239235151</v>
      </c>
      <c r="BX51">
        <v>1</v>
      </c>
      <c r="BY51">
        <v>2</v>
      </c>
      <c r="BZ51">
        <v>2</v>
      </c>
      <c r="CA51" t="s">
        <v>208</v>
      </c>
      <c r="CB51">
        <v>100</v>
      </c>
      <c r="CC51">
        <v>100</v>
      </c>
      <c r="CD51">
        <v>-4.569</v>
      </c>
      <c r="CE51">
        <v>0.288</v>
      </c>
      <c r="CF51">
        <v>3</v>
      </c>
      <c r="CG51">
        <v>507.93</v>
      </c>
      <c r="CH51">
        <v>561.791</v>
      </c>
      <c r="CI51">
        <v>25.2931</v>
      </c>
      <c r="CJ51">
        <v>32.5388</v>
      </c>
      <c r="CK51">
        <v>29.9999</v>
      </c>
      <c r="CL51">
        <v>32.5161</v>
      </c>
      <c r="CM51">
        <v>32.4878</v>
      </c>
      <c r="CN51">
        <v>42.9889</v>
      </c>
      <c r="CO51">
        <v>48.6186</v>
      </c>
      <c r="CP51">
        <v>0</v>
      </c>
      <c r="CQ51">
        <v>25.7341</v>
      </c>
      <c r="CR51">
        <v>1000</v>
      </c>
      <c r="CS51">
        <v>22.2241</v>
      </c>
      <c r="CT51">
        <v>99.6618</v>
      </c>
      <c r="CU51">
        <v>98.8983</v>
      </c>
    </row>
    <row r="52" spans="1:99">
      <c r="A52">
        <v>10</v>
      </c>
      <c r="B52">
        <v>1494904134.6</v>
      </c>
      <c r="C52">
        <v>996.099999904633</v>
      </c>
      <c r="D52" t="s">
        <v>222</v>
      </c>
      <c r="E52">
        <v>1494904134.1</v>
      </c>
      <c r="F52">
        <f>AT52*AG52*(AR52-AS52)/(100*AN52*(1000-AG52*AR52))</f>
        <v>0</v>
      </c>
      <c r="G52">
        <f>AT52*AG52*(AQ52-AP52*(1000-AG52*AS52)/(1000-AG52*AR52))/(100*AN52)</f>
        <v>0</v>
      </c>
      <c r="H52">
        <f>AP52 - G52*AN52*100.0/(AI52*AZ52)</f>
        <v>0</v>
      </c>
      <c r="I52">
        <f>((O52-F52/2)*(AP52 - G52*AN52*100.0/(AI52*AZ52))-G52)/(O52+F52/2)</f>
        <v>0</v>
      </c>
      <c r="J52">
        <f>I52*(AU52+AV52)/1000.0</f>
        <v>0</v>
      </c>
      <c r="K52">
        <f>(AP52 - G52*AN52*100.0/(AI52*AZ52))*(AU52+AV52)/1000.0</f>
        <v>0</v>
      </c>
      <c r="L52">
        <f>2.0/((1/N52-1/M52)+SQRT((1/N52-1/M52)*(1/N52-1/M52) + 4*$B$5/(($B$5+1)*($B$5+1))*(2*1/N52*1/M52-1/M52*1/M52)))</f>
        <v>0</v>
      </c>
      <c r="M52">
        <f>AD52+AC52*AN52+AB52*AN52*AN52</f>
        <v>0</v>
      </c>
      <c r="N52">
        <f>F52*(1000-(1000*0.61365*exp(17.502*R52/(240.97+R52))/(AU52+AV52)+AR52)/2)/(1000*0.61365*exp(17.502*R52/(240.97+R52))/(AU52+AV52)-AR52)</f>
        <v>0</v>
      </c>
      <c r="O52">
        <f>1/(($B$5+1)/(L52/1.6)+1/(M52/1.37)) + $B$5/(($B$5+1)/(L52/1.6) + $B$5/(M52/1.37))</f>
        <v>0</v>
      </c>
      <c r="P52">
        <f>(AK52*AM52)</f>
        <v>0</v>
      </c>
      <c r="Q52">
        <f>(AW52+(P52+2*0.95*5.67E-8*(((AW52+$B$8)+273)^4-(AW52+273)^4)-44100*F52)/(1.84*29.3*M52+8*0.95*5.67E-8*(AW52+273)^3))</f>
        <v>0</v>
      </c>
      <c r="R52">
        <f>($B$9*AX52+$B$10*AY52+$B$11*Q52)</f>
        <v>0</v>
      </c>
      <c r="S52">
        <f>0.61365*exp(17.502*R52/(240.97+R52))</f>
        <v>0</v>
      </c>
      <c r="T52">
        <f>(U52/V52*100)</f>
        <v>0</v>
      </c>
      <c r="U52">
        <f>AR52*(AU52+AV52)/1000</f>
        <v>0</v>
      </c>
      <c r="V52">
        <f>0.61365*exp(17.502*AW52/(240.97+AW52))</f>
        <v>0</v>
      </c>
      <c r="W52">
        <f>(S52-AR52*(AU52+AV52)/1000)</f>
        <v>0</v>
      </c>
      <c r="X52">
        <f>(-F52*44100)</f>
        <v>0</v>
      </c>
      <c r="Y52">
        <f>2*29.3*M52*0.92*(AW52-R52)</f>
        <v>0</v>
      </c>
      <c r="Z52">
        <f>2*0.95*5.67E-8*(((AW52+$B$8)+273)^4-(R52+273)^4)</f>
        <v>0</v>
      </c>
      <c r="AA52">
        <f>P52+Z52+X52+Y52</f>
        <v>0</v>
      </c>
      <c r="AB52">
        <v>0.0198410203536921</v>
      </c>
      <c r="AC52">
        <v>-0.444948445982767</v>
      </c>
      <c r="AD52">
        <v>4.8086324985528</v>
      </c>
      <c r="AE52">
        <v>0</v>
      </c>
      <c r="AF52">
        <v>0</v>
      </c>
      <c r="AG52">
        <f>IF(AE52*$B$39&gt;=AI52,1.0,(AI52/(AI52-AE52*$B$39)))</f>
        <v>0</v>
      </c>
      <c r="AH52">
        <f>(AG52-1)*100</f>
        <v>0</v>
      </c>
      <c r="AI52">
        <f>MAX(0,($B$33+$B$34*AZ52)/(1+$B$35*AZ52)*AU52/(AW52+273)*$B$36)</f>
        <v>0</v>
      </c>
      <c r="AJ52">
        <f>$B$28*BA52+$B$29*BB52+$B$30*BC52</f>
        <v>0</v>
      </c>
      <c r="AK52">
        <f>AJ52*AL52</f>
        <v>0</v>
      </c>
      <c r="AL52">
        <f>($B$28*$B$14+$B$29*$B$14+$B$30*(BD52*$B$15+BE52*$B$17))/($B$28+$B$29+$B$30)</f>
        <v>0</v>
      </c>
      <c r="AM52">
        <f>($B$28*$B$21+$B$29*$B$21+$B$30*(BD52*$B$22+BE52*$B$24))/($B$28+$B$29+$B$30)</f>
        <v>0</v>
      </c>
      <c r="AN52">
        <v>3.85</v>
      </c>
      <c r="AO52">
        <v>1494904129.1</v>
      </c>
      <c r="AP52">
        <v>1186.01095238095</v>
      </c>
      <c r="AQ52">
        <v>1199.9319047619</v>
      </c>
      <c r="AR52">
        <v>23.2211571428571</v>
      </c>
      <c r="AS52">
        <v>22.3093238095238</v>
      </c>
      <c r="AT52">
        <v>499.993142857143</v>
      </c>
      <c r="AU52">
        <v>100.639</v>
      </c>
      <c r="AV52">
        <v>0.0999827142857143</v>
      </c>
      <c r="AW52">
        <v>28.4357904761905</v>
      </c>
      <c r="AX52">
        <v>29.985</v>
      </c>
      <c r="AY52">
        <v>999.9</v>
      </c>
      <c r="AZ52">
        <v>9995.15047619048</v>
      </c>
      <c r="BA52">
        <v>718.407952380952</v>
      </c>
      <c r="BB52">
        <v>49.6458571428571</v>
      </c>
      <c r="BC52">
        <v>1500.00142857143</v>
      </c>
      <c r="BD52">
        <v>0.900002333333333</v>
      </c>
      <c r="BE52">
        <v>0.0999977380952381</v>
      </c>
      <c r="BF52">
        <v>33.2638857142857</v>
      </c>
      <c r="BG52">
        <v>31920.1142857143</v>
      </c>
      <c r="BH52">
        <v>1494904077</v>
      </c>
      <c r="BI52" t="s">
        <v>223</v>
      </c>
      <c r="BJ52">
        <v>18</v>
      </c>
      <c r="BK52">
        <v>-4.844</v>
      </c>
      <c r="BL52">
        <v>0.288</v>
      </c>
      <c r="BM52">
        <v>1200</v>
      </c>
      <c r="BN52">
        <v>22</v>
      </c>
      <c r="BO52">
        <v>0.06</v>
      </c>
      <c r="BP52">
        <v>0.1</v>
      </c>
      <c r="BQ52">
        <v>-13.9792341463415</v>
      </c>
      <c r="BR52">
        <v>0.555029268292653</v>
      </c>
      <c r="BS52">
        <v>0.0934470493335627</v>
      </c>
      <c r="BT52">
        <v>0</v>
      </c>
      <c r="BU52">
        <v>0.911167414634146</v>
      </c>
      <c r="BV52">
        <v>0.0110661324041812</v>
      </c>
      <c r="BW52">
        <v>0.00206503587609076</v>
      </c>
      <c r="BX52">
        <v>1</v>
      </c>
      <c r="BY52">
        <v>1</v>
      </c>
      <c r="BZ52">
        <v>2</v>
      </c>
      <c r="CA52" t="s">
        <v>211</v>
      </c>
      <c r="CB52">
        <v>100</v>
      </c>
      <c r="CC52">
        <v>100</v>
      </c>
      <c r="CD52">
        <v>-4.844</v>
      </c>
      <c r="CE52">
        <v>0.288</v>
      </c>
      <c r="CF52">
        <v>3</v>
      </c>
      <c r="CG52">
        <v>507.691</v>
      </c>
      <c r="CH52">
        <v>561.487</v>
      </c>
      <c r="CI52">
        <v>25.411</v>
      </c>
      <c r="CJ52">
        <v>32.5549</v>
      </c>
      <c r="CK52">
        <v>30.0003</v>
      </c>
      <c r="CL52">
        <v>32.5003</v>
      </c>
      <c r="CM52">
        <v>32.4677</v>
      </c>
      <c r="CN52">
        <v>49.6996</v>
      </c>
      <c r="CO52">
        <v>48.3451</v>
      </c>
      <c r="CP52">
        <v>0</v>
      </c>
      <c r="CQ52">
        <v>25.4281</v>
      </c>
      <c r="CR52">
        <v>1200</v>
      </c>
      <c r="CS52">
        <v>22.2944</v>
      </c>
      <c r="CT52">
        <v>99.6546</v>
      </c>
      <c r="CU52">
        <v>98.8859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2017-05-14T10:10:01Z</dcterms:created>
  <dcterms:modified xsi:type="dcterms:W3CDTF">2017-05-14T10:10:01Z</dcterms:modified>
</cp:coreProperties>
</file>