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<sst xmlns="http://schemas.openxmlformats.org/spreadsheetml/2006/main" count="566" uniqueCount="242">
  <si>
    <t>File opened</t>
  </si>
  <si>
    <t>2017-05-15 15:05:11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</si>
  <si>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</si>
  <si>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</si>
  <si>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</si>
  <si>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</si>
  <si>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</si>
  <si>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</si>
  <si>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</si>
  <si>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</si>
  <si>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</si>
  <si>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</si>
  <si>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</si>
  <si>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{"h2obspan2b": "0.0683661", "h2oaspan2a": "0.0679026", "co2azero": "0.972299", "tazero": "-0.144211", "h2obspan2a": "0.0684108", "co2aspan2a": "0.181789", "h2oaspan2": "0", "flowbzero": "0.32942", "tbzero": "-0.0930328", "oxygen": "21", "h2obspan2": "0", "h2obzero": "1.07491", "chamberpressurezero": "2.60135", "h2obspanconc2": "0", "co2bzero": "0.944842", "ssb_ref": "34693.7", "co2aspanconc1": "1003", "co2bspan1": "0.991029", "h2obspan1": "0.999347", "co2bspan2": "0", "co2aspanconc2": "0", "co2aspan2b": "0.180203", "flowazero": "0.28679", "co2bspanconc1": "1003", "co2aspan2": "0", "co2bspan2a": "0.183686", "h2oaspan2b": "0.0680957", "co2bspanconc2": "0", "h2oaspan1": "1.00284", "ssa_ref": "33806.8", "h2oazero": "1.0886", "h2obspanconc1": "12.17", "flowmeterzero": "0.977628", "co2bspan2b": "0.182038", "h2oaspanconc2": "0", "co2aspan1": "0.991272", "h2oaspanconc1": "12.17"}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</si>
  <si>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</si>
  <si>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</si>
  <si>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</si>
  <si>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</si>
  <si>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</si>
  <si>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</si>
  <si>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</si>
  <si>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</si>
  <si>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</si>
  <si>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</si>
  <si>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</si>
  <si>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</si>
  <si>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</si>
  <si>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</si>
  <si>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</si>
  <si>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</si>
  <si>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15:05:11</t>
  </si>
  <si>
    <t>Stability Definition: CO2_d.Meas2:Slp&lt;0.1	H2O_d.Meas2:Slp&lt;0.1</t>
  </si>
  <si>
    <t>SysConst:AvgTime</t>
  </si>
  <si>
    <t>4</t>
  </si>
  <si>
    <t>SysConst:Oxygen</t>
  </si>
  <si>
    <t>21</t>
  </si>
  <si>
    <t>SysConst:Chamber</t>
  </si>
  <si>
    <t>Const:K</t>
  </si>
  <si>
    <t>Const:Geometry</t>
  </si>
  <si>
    <t>0: Broadleaf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</si>
  <si>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</si>
  <si>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</si>
  <si>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</si>
  <si>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</si>
  <si>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</si>
  <si>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</si>
  <si>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</si>
  <si>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</si>
  <si>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</si>
  <si>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</si>
  <si>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</si>
  <si>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</si>
  <si>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</si>
  <si>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</si>
  <si>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</si>
  <si>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</si>
  <si>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</si>
  <si>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</si>
  <si>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</si>
  <si>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</si>
  <si>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</si>
  <si>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</si>
  <si>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</si>
  <si>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</si>
  <si>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</si>
  <si>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</si>
  <si>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</si>
  <si>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</si>
  <si>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</si>
  <si>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</si>
  <si>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</si>
  <si>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</si>
  <si>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</si>
  <si>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3.70146 73.2738 380.268 634.081 898.411 1119.51 1304.4 1498.54</t>
  </si>
  <si>
    <t>LeakConst:Fs_true</t>
  </si>
  <si>
    <t>0.0705247 100.693 405.611 601.568 801.294 1002.97 1200.22 1401.32</t>
  </si>
  <si>
    <t>LeakConst:leak_wt</t>
  </si>
  <si>
    <t>Sys</t>
  </si>
  <si>
    <t>GasEx</t>
  </si>
  <si>
    <t>Leak</t>
  </si>
  <si>
    <t>LeafQ</t>
  </si>
  <si>
    <t>Const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</si>
  <si>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</si>
  <si>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</si>
  <si>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</si>
  <si>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</si>
  <si>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</si>
  <si>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</si>
  <si>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</si>
  <si>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</si>
  <si>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</si>
  <si>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</si>
  <si>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</si>
  <si>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</si>
  <si>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</si>
  <si>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</si>
  <si>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</si>
  <si>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</si>
  <si>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</si>
  <si>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</si>
  <si>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</si>
  <si>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</si>
  <si>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</si>
  <si>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</si>
  <si>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</si>
  <si>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</si>
  <si>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</si>
  <si>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</si>
  <si>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</si>
  <si>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</si>
  <si>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</si>
  <si>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</si>
  <si>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</si>
  <si>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</si>
  <si>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</si>
  <si>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</si>
  <si>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</si>
  <si>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</si>
  <si>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</si>
  <si>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</si>
  <si>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</si>
  <si>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</si>
  <si>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</si>
  <si>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</si>
  <si>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</si>
  <si>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</si>
  <si>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</si>
  <si>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</si>
  <si>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</si>
  <si>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</si>
  <si>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</si>
  <si>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</si>
  <si>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</si>
  <si>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</si>
  <si>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</si>
  <si>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</si>
  <si>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</si>
  <si>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</si>
  <si>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</si>
  <si>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</si>
  <si>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</si>
  <si>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</si>
  <si>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</si>
  <si>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</si>
  <si>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</si>
  <si>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</si>
  <si>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</si>
  <si>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</si>
  <si>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</si>
  <si>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</si>
  <si>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</si>
  <si>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</si>
  <si>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</si>
  <si>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</si>
  <si>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</si>
  <si>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</si>
  <si>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</si>
  <si>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</si>
  <si>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</si>
  <si>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</si>
  <si>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</si>
  <si>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</si>
  <si>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</si>
  <si>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</si>
  <si>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</si>
  <si>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</si>
  <si>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</si>
  <si>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</si>
  <si>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</si>
  <si>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</si>
  <si>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</si>
  <si>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</si>
  <si>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</si>
  <si>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</si>
  <si>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</si>
  <si>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</si>
  <si>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</si>
  <si>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</si>
  <si>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</si>
  <si>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</si>
  <si>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</si>
  <si>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</si>
  <si>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</si>
  <si>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</si>
  <si>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</si>
  <si>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</si>
  <si>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</si>
  <si>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</si>
  <si>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</si>
  <si>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</si>
  <si>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</si>
  <si>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</si>
  <si>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</si>
  <si>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</si>
  <si>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</si>
  <si>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</si>
  <si>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</si>
  <si>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</si>
  <si>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</si>
  <si>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</si>
  <si>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</si>
  <si>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20170517 15:08:18</t>
  </si>
  <si>
    <t>15:07:19</t>
  </si>
  <si>
    <t>0/2</t>
  </si>
  <si>
    <t>20170517 15:10:12</t>
  </si>
  <si>
    <t>15:09:17</t>
  </si>
  <si>
    <t>2/2</t>
  </si>
  <si>
    <t>20170517 15:11:47</t>
  </si>
  <si>
    <t>15:11:11</t>
  </si>
  <si>
    <t>20170517 15:13:27</t>
  </si>
  <si>
    <t>15:12:50</t>
  </si>
  <si>
    <t>20170517 15:14:55</t>
  </si>
  <si>
    <t>15:14:28</t>
  </si>
  <si>
    <t>20170517 15:16:22</t>
  </si>
  <si>
    <t>15:15:55</t>
  </si>
  <si>
    <t>20170517 15:18:22</t>
  </si>
  <si>
    <t>15:17:23</t>
  </si>
  <si>
    <t>1/2</t>
  </si>
  <si>
    <t>20170517 15:20:00</t>
  </si>
  <si>
    <t>15:19:30</t>
  </si>
  <si>
    <t>20170517 15:21:38</t>
  </si>
  <si>
    <t>15:20:58</t>
  </si>
  <si>
    <t>20170517 15:23:27</t>
  </si>
  <si>
    <t>15:22:49</t>
  </si>
  <si>
    <t>20170517 15:26:04</t>
  </si>
  <si>
    <t>15:25:31</t>
  </si>
  <si>
    <t>20170517 15:27:27</t>
  </si>
  <si>
    <t>15:26:56</t>
  </si>
  <si>
    <t>20170517 15:29:20</t>
  </si>
  <si>
    <t>15:28:20</t>
  </si>
  <si>
    <t>20170517 15:31:06</t>
  </si>
  <si>
    <t>15:30:16</t>
  </si>
  <si>
    <t>20170517 15:33:04</t>
  </si>
  <si>
    <t>15:32:01</t>
  </si>
  <si>
    <t>20170517 15:34:38</t>
  </si>
  <si>
    <t>15:34:00</t>
  </si>
  <si>
    <t>20170517 15:36:28</t>
  </si>
  <si>
    <t>15:35:32</t>
  </si>
  <si>
    <t>20170517 15:38:00</t>
  </si>
  <si>
    <t>15:37:24</t>
  </si>
  <si>
    <t>20170517 15:39:36</t>
  </si>
  <si>
    <t>15:38:52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</si>
</sst>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U61"/>
  <sheetViews>
    <sheetView tabSelected="1" workbookViewId="0"/>
  </sheetViews>
  <sheetFormatPr defaultRowHeight="15"/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15</v>
      </c>
    </row>
    <row r="5" spans="1:2">
      <c r="A5" t="s">
        <v>37</v>
      </c>
      <c r="B5">
        <v>0.5</v>
      </c>
    </row>
    <row r="6" spans="1:2">
      <c r="A6" t="s">
        <v>38</v>
      </c>
      <c r="B6" t="s">
        <v>39</v>
      </c>
    </row>
    <row r="7" spans="1:2">
      <c r="A7" t="s">
        <v>40</v>
      </c>
      <c r="B7">
        <v>2</v>
      </c>
    </row>
    <row r="8" spans="1:2">
      <c r="A8" t="s">
        <v>41</v>
      </c>
      <c r="B8">
        <v>0</v>
      </c>
    </row>
    <row r="9" spans="1:2">
      <c r="A9" t="s">
        <v>42</v>
      </c>
      <c r="B9">
        <v>1</v>
      </c>
    </row>
    <row r="10" spans="1:2">
      <c r="A10" t="s">
        <v>43</v>
      </c>
      <c r="B10">
        <v>0</v>
      </c>
    </row>
    <row r="11" spans="1:2">
      <c r="A11" t="s">
        <v>44</v>
      </c>
      <c r="B11">
        <v>0</v>
      </c>
    </row>
    <row r="12" spans="1:2">
      <c r="A12" t="s">
        <v>45</v>
      </c>
      <c r="B12" t="s">
        <v>46</v>
      </c>
    </row>
    <row r="13" spans="1:2">
      <c r="A13" t="s">
        <v>47</v>
      </c>
      <c r="B13" t="s">
        <v>48</v>
      </c>
    </row>
    <row r="14" spans="1:2">
      <c r="A14" t="s">
        <v>49</v>
      </c>
      <c r="B14">
        <v>0.49</v>
      </c>
    </row>
    <row r="15" spans="1:2">
      <c r="A15" t="s">
        <v>50</v>
      </c>
      <c r="B15">
        <v>0.84</v>
      </c>
    </row>
    <row r="16" spans="1:2">
      <c r="A16" t="s">
        <v>51</v>
      </c>
      <c r="B16">
        <v>0.7</v>
      </c>
    </row>
    <row r="17" spans="1:2">
      <c r="A17" t="s">
        <v>52</v>
      </c>
      <c r="B17">
        <v>0.87</v>
      </c>
    </row>
    <row r="18" spans="1:2">
      <c r="A18" t="s">
        <v>53</v>
      </c>
      <c r="B18">
        <v>0.75</v>
      </c>
    </row>
    <row r="19" spans="1:2">
      <c r="A19" t="s">
        <v>54</v>
      </c>
      <c r="B19">
        <v>0.84</v>
      </c>
    </row>
    <row r="20" spans="1:2">
      <c r="A20" t="s">
        <v>55</v>
      </c>
      <c r="B20">
        <v>0.87</v>
      </c>
    </row>
    <row r="21" spans="1:2">
      <c r="A21" t="s">
        <v>56</v>
      </c>
      <c r="B21">
        <v>0.39</v>
      </c>
    </row>
    <row r="22" spans="1:2">
      <c r="A22" t="s">
        <v>57</v>
      </c>
      <c r="B22">
        <v>0.18</v>
      </c>
    </row>
    <row r="23" spans="1:2">
      <c r="A23" t="s">
        <v>58</v>
      </c>
      <c r="B23">
        <v>0.23</v>
      </c>
    </row>
    <row r="24" spans="1:2">
      <c r="A24" t="s">
        <v>59</v>
      </c>
      <c r="B24">
        <v>0.26</v>
      </c>
    </row>
    <row r="25" spans="1:2">
      <c r="A25" t="s">
        <v>60</v>
      </c>
      <c r="B25">
        <v>0.21</v>
      </c>
    </row>
    <row r="26" spans="1:2">
      <c r="A26" t="s">
        <v>61</v>
      </c>
      <c r="B26">
        <v>0.19</v>
      </c>
    </row>
    <row r="27" spans="1:2">
      <c r="A27" t="s">
        <v>62</v>
      </c>
      <c r="B27">
        <v>0.25</v>
      </c>
    </row>
    <row r="28" spans="1:2">
      <c r="A28" t="s">
        <v>63</v>
      </c>
      <c r="B28">
        <v>0</v>
      </c>
    </row>
    <row r="29" spans="1:2">
      <c r="A29" t="s">
        <v>64</v>
      </c>
      <c r="B29">
        <v>0</v>
      </c>
    </row>
    <row r="30" spans="1:2">
      <c r="A30" t="s">
        <v>65</v>
      </c>
      <c r="B30">
        <v>1</v>
      </c>
    </row>
    <row r="31" spans="1:2">
      <c r="A31" t="s">
        <v>66</v>
      </c>
      <c r="B31">
        <v>0</v>
      </c>
    </row>
    <row r="32" spans="1:2">
      <c r="A32" t="s">
        <v>67</v>
      </c>
      <c r="B32">
        <v>0</v>
      </c>
    </row>
    <row r="33" spans="1:99">
      <c r="A33" t="s">
        <v>68</v>
      </c>
      <c r="B33">
        <v>-6276</v>
      </c>
    </row>
    <row r="34" spans="1:99">
      <c r="A34" t="s">
        <v>69</v>
      </c>
      <c r="B34">
        <v>6.6</v>
      </c>
    </row>
    <row r="35" spans="1:99">
      <c r="A35" t="s">
        <v>70</v>
      </c>
      <c r="B35">
        <v>1.709e-05</v>
      </c>
    </row>
    <row r="36" spans="1:99">
      <c r="A36" t="s">
        <v>71</v>
      </c>
      <c r="B36">
        <v>3.11</v>
      </c>
    </row>
    <row r="37" spans="1:99">
      <c r="A37" t="s">
        <v>72</v>
      </c>
      <c r="B37" t="s">
        <v>73</v>
      </c>
    </row>
    <row r="38" spans="1:99">
      <c r="A38" t="s">
        <v>74</v>
      </c>
      <c r="B38" t="s">
        <v>75</v>
      </c>
    </row>
    <row r="39" spans="1:99">
      <c r="A39" t="s">
        <v>76</v>
      </c>
      <c r="B39">
        <v>1.5</v>
      </c>
    </row>
    <row r="40" spans="1:99">
      <c r="A40" t="s">
        <v>77</v>
      </c>
      <c r="B40" t="s">
        <v>77</v>
      </c>
      <c r="C40" t="s">
        <v>77</v>
      </c>
      <c r="D40" t="s">
        <v>77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80</v>
      </c>
      <c r="AK40" t="s">
        <v>80</v>
      </c>
      <c r="AL40" t="s">
        <v>80</v>
      </c>
      <c r="AM40" t="s">
        <v>80</v>
      </c>
      <c r="AN40" t="s">
        <v>81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85</v>
      </c>
      <c r="CB40" t="s">
        <v>86</v>
      </c>
      <c r="CC40" t="s">
        <v>86</v>
      </c>
      <c r="CD40" t="s">
        <v>86</v>
      </c>
      <c r="CE40" t="s">
        <v>86</v>
      </c>
      <c r="CF40" t="s">
        <v>86</v>
      </c>
      <c r="CG40" t="s">
        <v>86</v>
      </c>
      <c r="CH40" t="s">
        <v>86</v>
      </c>
      <c r="CI40" t="s">
        <v>86</v>
      </c>
      <c r="CJ40" t="s">
        <v>86</v>
      </c>
      <c r="CK40" t="s">
        <v>86</v>
      </c>
      <c r="CL40" t="s">
        <v>86</v>
      </c>
      <c r="CM40" t="s">
        <v>86</v>
      </c>
      <c r="CN40" t="s">
        <v>86</v>
      </c>
      <c r="CO40" t="s">
        <v>86</v>
      </c>
      <c r="CP40" t="s">
        <v>86</v>
      </c>
      <c r="CQ40" t="s">
        <v>86</v>
      </c>
      <c r="CR40" t="s">
        <v>86</v>
      </c>
      <c r="CS40" t="s">
        <v>86</v>
      </c>
      <c r="CT40" t="s">
        <v>86</v>
      </c>
      <c r="CU40" t="s">
        <v>86</v>
      </c>
    </row>
    <row r="41" spans="1:99">
      <c r="A41" t="s">
        <v>87</v>
      </c>
      <c r="B41" t="s">
        <v>88</v>
      </c>
      <c r="C41" t="s">
        <v>89</v>
      </c>
      <c r="D41" t="s">
        <v>90</v>
      </c>
      <c r="E41" t="s">
        <v>91</v>
      </c>
      <c r="F41" t="s">
        <v>92</v>
      </c>
      <c r="G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  <c r="N41" t="s">
        <v>100</v>
      </c>
      <c r="O41" t="s">
        <v>101</v>
      </c>
      <c r="P41" t="s">
        <v>102</v>
      </c>
      <c r="Q41" t="s">
        <v>103</v>
      </c>
      <c r="R41" t="s">
        <v>104</v>
      </c>
      <c r="S41" t="s">
        <v>105</v>
      </c>
      <c r="T41" t="s">
        <v>106</v>
      </c>
      <c r="U41" t="s">
        <v>107</v>
      </c>
      <c r="V41" t="s">
        <v>108</v>
      </c>
      <c r="W41" t="s">
        <v>109</v>
      </c>
      <c r="X41" t="s">
        <v>110</v>
      </c>
      <c r="Y41" t="s">
        <v>111</v>
      </c>
      <c r="Z41" t="s">
        <v>112</v>
      </c>
      <c r="AA41" t="s">
        <v>113</v>
      </c>
      <c r="AB41" t="s">
        <v>114</v>
      </c>
      <c r="AC41" t="s">
        <v>115</v>
      </c>
      <c r="AD41" t="s">
        <v>116</v>
      </c>
      <c r="AE41" t="s">
        <v>79</v>
      </c>
      <c r="AF41" t="s">
        <v>117</v>
      </c>
      <c r="AG41" t="s">
        <v>118</v>
      </c>
      <c r="AH41" t="s">
        <v>119</v>
      </c>
      <c r="AI41" t="s">
        <v>120</v>
      </c>
      <c r="AJ41" t="s">
        <v>121</v>
      </c>
      <c r="AK41" t="s">
        <v>122</v>
      </c>
      <c r="AL41" t="s">
        <v>123</v>
      </c>
      <c r="AM41" t="s">
        <v>124</v>
      </c>
      <c r="AN41" t="s">
        <v>125</v>
      </c>
      <c r="AO41" t="s">
        <v>91</v>
      </c>
      <c r="AP41" t="s">
        <v>126</v>
      </c>
      <c r="AQ41" t="s">
        <v>127</v>
      </c>
      <c r="AR41" t="s">
        <v>128</v>
      </c>
      <c r="AS41" t="s">
        <v>129</v>
      </c>
      <c r="AT41" t="s">
        <v>130</v>
      </c>
      <c r="AU41" t="s">
        <v>131</v>
      </c>
      <c r="AV41" t="s">
        <v>132</v>
      </c>
      <c r="AW41" t="s">
        <v>133</v>
      </c>
      <c r="AX41" t="s">
        <v>134</v>
      </c>
      <c r="AY41" t="s">
        <v>135</v>
      </c>
      <c r="AZ41" t="s">
        <v>136</v>
      </c>
      <c r="BA41" t="s">
        <v>137</v>
      </c>
      <c r="BB41" t="s">
        <v>138</v>
      </c>
      <c r="BC41" t="s">
        <v>139</v>
      </c>
      <c r="BD41" t="s">
        <v>140</v>
      </c>
      <c r="BE41" t="s">
        <v>141</v>
      </c>
      <c r="BF41" t="s">
        <v>142</v>
      </c>
      <c r="BG41" t="s">
        <v>143</v>
      </c>
      <c r="BH41" t="s">
        <v>88</v>
      </c>
      <c r="BI41" t="s">
        <v>144</v>
      </c>
      <c r="BJ41" t="s">
        <v>145</v>
      </c>
      <c r="BK41" t="s">
        <v>146</v>
      </c>
      <c r="BL41" t="s">
        <v>147</v>
      </c>
      <c r="BM41" t="s">
        <v>148</v>
      </c>
      <c r="BN41" t="s">
        <v>149</v>
      </c>
      <c r="BO41" t="s">
        <v>150</v>
      </c>
      <c r="BP41" t="s">
        <v>151</v>
      </c>
      <c r="BQ41" t="s">
        <v>152</v>
      </c>
      <c r="BR41" t="s">
        <v>153</v>
      </c>
      <c r="BS41" t="s">
        <v>154</v>
      </c>
      <c r="BT41" t="s">
        <v>155</v>
      </c>
      <c r="BU41" t="s">
        <v>156</v>
      </c>
      <c r="BV41" t="s">
        <v>157</v>
      </c>
      <c r="BW41" t="s">
        <v>158</v>
      </c>
      <c r="BX41" t="s">
        <v>159</v>
      </c>
      <c r="BY41" t="s">
        <v>160</v>
      </c>
      <c r="BZ41" t="s">
        <v>161</v>
      </c>
      <c r="CA41" t="s">
        <v>162</v>
      </c>
      <c r="CB41" t="s">
        <v>163</v>
      </c>
      <c r="CC41" t="s">
        <v>164</v>
      </c>
      <c r="CD41" t="s">
        <v>165</v>
      </c>
      <c r="CE41" t="s">
        <v>166</v>
      </c>
      <c r="CF41" t="s">
        <v>167</v>
      </c>
      <c r="CG41" t="s">
        <v>168</v>
      </c>
      <c r="CH41" t="s">
        <v>169</v>
      </c>
      <c r="CI41" t="s">
        <v>170</v>
      </c>
      <c r="CJ41" t="s">
        <v>171</v>
      </c>
      <c r="CK41" t="s">
        <v>172</v>
      </c>
      <c r="CL41" t="s">
        <v>173</v>
      </c>
      <c r="CM41" t="s">
        <v>174</v>
      </c>
      <c r="CN41" t="s">
        <v>175</v>
      </c>
      <c r="CO41" t="s">
        <v>176</v>
      </c>
      <c r="CP41" t="s">
        <v>177</v>
      </c>
      <c r="CQ41" t="s">
        <v>178</v>
      </c>
      <c r="CR41" t="s">
        <v>179</v>
      </c>
      <c r="CS41" t="s">
        <v>180</v>
      </c>
      <c r="CT41" t="s">
        <v>181</v>
      </c>
      <c r="CU41" t="s">
        <v>182</v>
      </c>
    </row>
    <row r="42" spans="1:99">
      <c r="B42" t="s">
        <v>183</v>
      </c>
      <c r="C42" t="s">
        <v>183</v>
      </c>
      <c r="E42" t="s">
        <v>183</v>
      </c>
      <c r="F42" t="s">
        <v>184</v>
      </c>
      <c r="G42" t="s">
        <v>185</v>
      </c>
      <c r="H42" t="s">
        <v>186</v>
      </c>
      <c r="I42" t="s">
        <v>186</v>
      </c>
      <c r="J42" t="s">
        <v>131</v>
      </c>
      <c r="K42" t="s">
        <v>131</v>
      </c>
      <c r="L42" t="s">
        <v>184</v>
      </c>
      <c r="M42" t="s">
        <v>184</v>
      </c>
      <c r="N42" t="s">
        <v>184</v>
      </c>
      <c r="O42" t="s">
        <v>184</v>
      </c>
      <c r="P42" t="s">
        <v>187</v>
      </c>
      <c r="Q42" t="s">
        <v>188</v>
      </c>
      <c r="R42" t="s">
        <v>188</v>
      </c>
      <c r="S42" t="s">
        <v>189</v>
      </c>
      <c r="T42" t="s">
        <v>190</v>
      </c>
      <c r="U42" t="s">
        <v>189</v>
      </c>
      <c r="V42" t="s">
        <v>189</v>
      </c>
      <c r="W42" t="s">
        <v>189</v>
      </c>
      <c r="X42" t="s">
        <v>187</v>
      </c>
      <c r="Y42" t="s">
        <v>187</v>
      </c>
      <c r="Z42" t="s">
        <v>187</v>
      </c>
      <c r="AA42" t="s">
        <v>187</v>
      </c>
      <c r="AE42" t="s">
        <v>191</v>
      </c>
      <c r="AF42" t="s">
        <v>190</v>
      </c>
      <c r="AH42" t="s">
        <v>190</v>
      </c>
      <c r="AI42" t="s">
        <v>191</v>
      </c>
      <c r="AJ42" t="s">
        <v>185</v>
      </c>
      <c r="AK42" t="s">
        <v>185</v>
      </c>
      <c r="AM42" t="s">
        <v>192</v>
      </c>
      <c r="AN42" t="s">
        <v>193</v>
      </c>
      <c r="AO42" t="s">
        <v>183</v>
      </c>
      <c r="AP42" t="s">
        <v>186</v>
      </c>
      <c r="AQ42" t="s">
        <v>186</v>
      </c>
      <c r="AR42" t="s">
        <v>194</v>
      </c>
      <c r="AS42" t="s">
        <v>194</v>
      </c>
      <c r="AT42" t="s">
        <v>191</v>
      </c>
      <c r="AU42" t="s">
        <v>189</v>
      </c>
      <c r="AV42" t="s">
        <v>189</v>
      </c>
      <c r="AW42" t="s">
        <v>188</v>
      </c>
      <c r="AX42" t="s">
        <v>188</v>
      </c>
      <c r="AY42" t="s">
        <v>188</v>
      </c>
      <c r="AZ42" t="s">
        <v>195</v>
      </c>
      <c r="BA42" t="s">
        <v>185</v>
      </c>
      <c r="BB42" t="s">
        <v>185</v>
      </c>
      <c r="BC42" t="s">
        <v>185</v>
      </c>
      <c r="BF42" t="s">
        <v>188</v>
      </c>
      <c r="BH42" t="s">
        <v>196</v>
      </c>
      <c r="BK42" t="s">
        <v>197</v>
      </c>
      <c r="BL42" t="s">
        <v>198</v>
      </c>
      <c r="BM42" t="s">
        <v>197</v>
      </c>
      <c r="BN42" t="s">
        <v>198</v>
      </c>
      <c r="BO42" t="s">
        <v>190</v>
      </c>
      <c r="BP42" t="s">
        <v>190</v>
      </c>
      <c r="BQ42" t="s">
        <v>186</v>
      </c>
      <c r="BR42" t="s">
        <v>199</v>
      </c>
      <c r="BS42" t="s">
        <v>186</v>
      </c>
      <c r="BU42" t="s">
        <v>194</v>
      </c>
      <c r="BV42" t="s">
        <v>200</v>
      </c>
      <c r="BW42" t="s">
        <v>194</v>
      </c>
      <c r="CB42" t="s">
        <v>190</v>
      </c>
      <c r="CC42" t="s">
        <v>190</v>
      </c>
      <c r="CD42" t="s">
        <v>197</v>
      </c>
      <c r="CE42" t="s">
        <v>198</v>
      </c>
      <c r="CG42" t="s">
        <v>191</v>
      </c>
      <c r="CH42" t="s">
        <v>191</v>
      </c>
      <c r="CI42" t="s">
        <v>188</v>
      </c>
      <c r="CJ42" t="s">
        <v>188</v>
      </c>
      <c r="CK42" t="s">
        <v>188</v>
      </c>
      <c r="CL42" t="s">
        <v>188</v>
      </c>
      <c r="CM42" t="s">
        <v>188</v>
      </c>
      <c r="CN42" t="s">
        <v>190</v>
      </c>
      <c r="CO42" t="s">
        <v>190</v>
      </c>
      <c r="CP42" t="s">
        <v>190</v>
      </c>
      <c r="CQ42" t="s">
        <v>188</v>
      </c>
      <c r="CR42" t="s">
        <v>186</v>
      </c>
      <c r="CS42" t="s">
        <v>194</v>
      </c>
      <c r="CT42" t="s">
        <v>190</v>
      </c>
      <c r="CU42" t="s">
        <v>190</v>
      </c>
    </row>
    <row r="43" spans="1:99">
      <c r="A43">
        <v>1</v>
      </c>
      <c r="B43">
        <v>1495008498.1</v>
      </c>
      <c r="C43">
        <v>0</v>
      </c>
      <c r="D43" t="s">
        <v>201</v>
      </c>
      <c r="E43">
        <v>1495008497.6</v>
      </c>
      <c r="F43">
        <f>AT43*AG43*(AR43-AS43)/(100*AN43*(1000-AG43*AR43))</f>
        <v>0</v>
      </c>
      <c r="G43">
        <f>AT43*AG43*(AQ43-AP43*(1000-AG43*AS43)/(1000-AG43*AR43))/(100*AN43)</f>
        <v>0</v>
      </c>
      <c r="H43">
        <f>AP43 - G43*AN43*100.0/(AI43*AZ43)</f>
        <v>0</v>
      </c>
      <c r="I43">
        <f>((O43-F43/2)*(AP43 - G43*AN43*100.0/(AI43*AZ43))-G43)/(O43+F43/2)</f>
        <v>0</v>
      </c>
      <c r="J43">
        <f>I43*(AU43+AV43)/1000.0</f>
        <v>0</v>
      </c>
      <c r="K43">
        <f>(AP43 - G43*AN43*100.0/(AI43*AZ43))*(AU43+AV43)/1000.0</f>
        <v>0</v>
      </c>
      <c r="L43">
        <f>2.0/((1/N43-1/M43)+SQRT((1/N43-1/M43)*(1/N43-1/M43) + 4*$B$5/(($B$5+1)*($B$5+1))*(2*1/N43*1/M43-1/M43*1/M43)))</f>
        <v>0</v>
      </c>
      <c r="M43">
        <f>AD43+AC43*AN43+AB43*AN43*AN43</f>
        <v>0</v>
      </c>
      <c r="N43">
        <f>F43*(1000-(1000*0.61365*exp(17.502*R43/(240.97+R43))/(AU43+AV43)+AR43)/2)/(1000*0.61365*exp(17.502*R43/(240.97+R43))/(AU43+AV43)-AR43)</f>
        <v>0</v>
      </c>
      <c r="O43">
        <f>1/(($B$5+1)/(L43/1.6)+1/(M43/1.37)) + $B$5/(($B$5+1)/(L43/1.6) + $B$5/(M43/1.37))</f>
        <v>0</v>
      </c>
      <c r="P43">
        <f>(AK43*AM43)</f>
        <v>0</v>
      </c>
      <c r="Q43">
        <f>(AW43+(P43+2*0.95*5.67E-8*(((AW43+$B$8)+273)^4-(AW43+273)^4)-44100*F43)/(1.84*29.3*M43+8*0.95*5.67E-8*(AW43+273)^3))</f>
        <v>0</v>
      </c>
      <c r="R43">
        <f>($B$9*AX43+$B$10*AY43+$B$11*Q43)</f>
        <v>0</v>
      </c>
      <c r="S43">
        <f>0.61365*exp(17.502*R43/(240.97+R43))</f>
        <v>0</v>
      </c>
      <c r="T43">
        <f>(U43/V43*100)</f>
        <v>0</v>
      </c>
      <c r="U43">
        <f>AR43*(AU43+AV43)/1000</f>
        <v>0</v>
      </c>
      <c r="V43">
        <f>0.61365*exp(17.502*AW43/(240.97+AW43))</f>
        <v>0</v>
      </c>
      <c r="W43">
        <f>(S43-AR43*(AU43+AV43)/1000)</f>
        <v>0</v>
      </c>
      <c r="X43">
        <f>(-F43*44100)</f>
        <v>0</v>
      </c>
      <c r="Y43">
        <f>2*29.3*M43*0.92*(AW43-R43)</f>
        <v>0</v>
      </c>
      <c r="Z43">
        <f>2*0.95*5.67E-8*(((AW43+$B$8)+273)^4-(R43+273)^4)</f>
        <v>0</v>
      </c>
      <c r="AA43">
        <f>P43+Z43+X43+Y43</f>
        <v>0</v>
      </c>
      <c r="AB43">
        <v>0.0196407999089197</v>
      </c>
      <c r="AC43">
        <v>-0.440458365625639</v>
      </c>
      <c r="AD43">
        <v>4.76891834615954</v>
      </c>
      <c r="AE43">
        <v>0</v>
      </c>
      <c r="AF43">
        <v>0</v>
      </c>
      <c r="AG43">
        <f>IF(AE43*$B$39&gt;=AI43,1.0,(AI43/(AI43-AE43*$B$39)))</f>
        <v>0</v>
      </c>
      <c r="AH43">
        <f>(AG43-1)*100</f>
        <v>0</v>
      </c>
      <c r="AI43">
        <f>MAX(0,($B$33+$B$34*AZ43)/(1+$B$35*AZ43)*AU43/(AW43+273)*$B$36)</f>
        <v>0</v>
      </c>
      <c r="AJ43">
        <f>$B$28*BA43+$B$29*BB43+$B$30*BC43</f>
        <v>0</v>
      </c>
      <c r="AK43">
        <f>AJ43*AL43</f>
        <v>0</v>
      </c>
      <c r="AL43">
        <f>($B$28*$B$14+$B$29*$B$14+$B$30*(BD43*$B$15+BE43*$B$17))/($B$28+$B$29+$B$30)</f>
        <v>0</v>
      </c>
      <c r="AM43">
        <f>($B$28*$B$21+$B$29*$B$21+$B$30*(BD43*$B$22+BE43*$B$24))/($B$28+$B$29+$B$30)</f>
        <v>0</v>
      </c>
      <c r="AN43">
        <v>3.85</v>
      </c>
      <c r="AO43">
        <v>1495008492.6</v>
      </c>
      <c r="AP43">
        <v>485.905857142857</v>
      </c>
      <c r="AQ43">
        <v>500.003714285714</v>
      </c>
      <c r="AR43">
        <v>24.2740571428571</v>
      </c>
      <c r="AS43">
        <v>19.9982</v>
      </c>
      <c r="AT43">
        <v>500.005714285714</v>
      </c>
      <c r="AU43">
        <v>100.055571428571</v>
      </c>
      <c r="AV43">
        <v>0.100003019047619</v>
      </c>
      <c r="AW43">
        <v>32.4666190476191</v>
      </c>
      <c r="AX43">
        <v>33.6578857142857</v>
      </c>
      <c r="AY43">
        <v>999.9</v>
      </c>
      <c r="AZ43">
        <v>10001.4514285714</v>
      </c>
      <c r="BA43">
        <v>737.851047619048</v>
      </c>
      <c r="BB43">
        <v>71.6620666666667</v>
      </c>
      <c r="BC43">
        <v>1500.00619047619</v>
      </c>
      <c r="BD43">
        <v>0.899998380952381</v>
      </c>
      <c r="BE43">
        <v>0.100001571428571</v>
      </c>
      <c r="BF43">
        <v>37</v>
      </c>
      <c r="BG43">
        <v>31920.1761904762</v>
      </c>
      <c r="BH43">
        <v>1495008439.6</v>
      </c>
      <c r="BI43" t="s">
        <v>202</v>
      </c>
      <c r="BJ43">
        <v>11</v>
      </c>
      <c r="BK43">
        <v>-3.489</v>
      </c>
      <c r="BL43">
        <v>0.23</v>
      </c>
      <c r="BM43">
        <v>499</v>
      </c>
      <c r="BN43">
        <v>20</v>
      </c>
      <c r="BO43">
        <v>0.22</v>
      </c>
      <c r="BP43">
        <v>0.02</v>
      </c>
      <c r="BQ43">
        <v>-14.0893975609756</v>
      </c>
      <c r="BR43">
        <v>0.186284320557486</v>
      </c>
      <c r="BS43">
        <v>0.115141809676219</v>
      </c>
      <c r="BT43">
        <v>0</v>
      </c>
      <c r="BU43">
        <v>4.29052073170732</v>
      </c>
      <c r="BV43">
        <v>-0.162301672473867</v>
      </c>
      <c r="BW43">
        <v>0.0160555249042941</v>
      </c>
      <c r="BX43">
        <v>0</v>
      </c>
      <c r="BY43">
        <v>0</v>
      </c>
      <c r="BZ43">
        <v>2</v>
      </c>
      <c r="CA43" t="s">
        <v>203</v>
      </c>
      <c r="CB43">
        <v>100</v>
      </c>
      <c r="CC43">
        <v>100</v>
      </c>
      <c r="CD43">
        <v>-3.489</v>
      </c>
      <c r="CE43">
        <v>0.23</v>
      </c>
      <c r="CF43">
        <v>3</v>
      </c>
      <c r="CG43">
        <v>510.143</v>
      </c>
      <c r="CH43">
        <v>529.618</v>
      </c>
      <c r="CI43">
        <v>29.9994</v>
      </c>
      <c r="CJ43">
        <v>35.9354</v>
      </c>
      <c r="CK43">
        <v>29.9992</v>
      </c>
      <c r="CL43">
        <v>35.9372</v>
      </c>
      <c r="CM43">
        <v>35.8953</v>
      </c>
      <c r="CN43">
        <v>25.0772</v>
      </c>
      <c r="CO43">
        <v>55.8059</v>
      </c>
      <c r="CP43">
        <v>0</v>
      </c>
      <c r="CQ43">
        <v>30</v>
      </c>
      <c r="CR43">
        <v>500</v>
      </c>
      <c r="CS43">
        <v>20</v>
      </c>
      <c r="CT43">
        <v>98.7448</v>
      </c>
      <c r="CU43">
        <v>98.3535</v>
      </c>
    </row>
    <row r="44" spans="1:99">
      <c r="A44">
        <v>2</v>
      </c>
      <c r="B44">
        <v>1495008612.1</v>
      </c>
      <c r="C44">
        <v>114</v>
      </c>
      <c r="D44" t="s">
        <v>204</v>
      </c>
      <c r="E44">
        <v>1495008611.6</v>
      </c>
      <c r="F44">
        <f>AT44*AG44*(AR44-AS44)/(100*AN44*(1000-AG44*AR44))</f>
        <v>0</v>
      </c>
      <c r="G44">
        <f>AT44*AG44*(AQ44-AP44*(1000-AG44*AS44)/(1000-AG44*AR44))/(100*AN44)</f>
        <v>0</v>
      </c>
      <c r="H44">
        <f>AP44 - G44*AN44*100.0/(AI44*AZ44)</f>
        <v>0</v>
      </c>
      <c r="I44">
        <f>((O44-F44/2)*(AP44 - G44*AN44*100.0/(AI44*AZ44))-G44)/(O44+F44/2)</f>
        <v>0</v>
      </c>
      <c r="J44">
        <f>I44*(AU44+AV44)/1000.0</f>
        <v>0</v>
      </c>
      <c r="K44">
        <f>(AP44 - G44*AN44*100.0/(AI44*AZ44))*(AU44+AV44)/1000.0</f>
        <v>0</v>
      </c>
      <c r="L44">
        <f>2.0/((1/N44-1/M44)+SQRT((1/N44-1/M44)*(1/N44-1/M44) + 4*$B$5/(($B$5+1)*($B$5+1))*(2*1/N44*1/M44-1/M44*1/M44)))</f>
        <v>0</v>
      </c>
      <c r="M44">
        <f>AD44+AC44*AN44+AB44*AN44*AN44</f>
        <v>0</v>
      </c>
      <c r="N44">
        <f>F44*(1000-(1000*0.61365*exp(17.502*R44/(240.97+R44))/(AU44+AV44)+AR44)/2)/(1000*0.61365*exp(17.502*R44/(240.97+R44))/(AU44+AV44)-AR44)</f>
        <v>0</v>
      </c>
      <c r="O44">
        <f>1/(($B$5+1)/(L44/1.6)+1/(M44/1.37)) + $B$5/(($B$5+1)/(L44/1.6) + $B$5/(M44/1.37))</f>
        <v>0</v>
      </c>
      <c r="P44">
        <f>(AK44*AM44)</f>
        <v>0</v>
      </c>
      <c r="Q44">
        <f>(AW44+(P44+2*0.95*5.67E-8*(((AW44+$B$8)+273)^4-(AW44+273)^4)-44100*F44)/(1.84*29.3*M44+8*0.95*5.67E-8*(AW44+273)^3))</f>
        <v>0</v>
      </c>
      <c r="R44">
        <f>($B$9*AX44+$B$10*AY44+$B$11*Q44)</f>
        <v>0</v>
      </c>
      <c r="S44">
        <f>0.61365*exp(17.502*R44/(240.97+R44))</f>
        <v>0</v>
      </c>
      <c r="T44">
        <f>(U44/V44*100)</f>
        <v>0</v>
      </c>
      <c r="U44">
        <f>AR44*(AU44+AV44)/1000</f>
        <v>0</v>
      </c>
      <c r="V44">
        <f>0.61365*exp(17.502*AW44/(240.97+AW44))</f>
        <v>0</v>
      </c>
      <c r="W44">
        <f>(S44-AR44*(AU44+AV44)/1000)</f>
        <v>0</v>
      </c>
      <c r="X44">
        <f>(-F44*44100)</f>
        <v>0</v>
      </c>
      <c r="Y44">
        <f>2*29.3*M44*0.92*(AW44-R44)</f>
        <v>0</v>
      </c>
      <c r="Z44">
        <f>2*0.95*5.67E-8*(((AW44+$B$8)+273)^4-(R44+273)^4)</f>
        <v>0</v>
      </c>
      <c r="AA44">
        <f>P44+Z44+X44+Y44</f>
        <v>0</v>
      </c>
      <c r="AB44">
        <v>0.019616938210178</v>
      </c>
      <c r="AC44">
        <v>-0.439923250718021</v>
      </c>
      <c r="AD44">
        <v>4.76418020767742</v>
      </c>
      <c r="AE44">
        <v>0</v>
      </c>
      <c r="AF44">
        <v>0</v>
      </c>
      <c r="AG44">
        <f>IF(AE44*$B$39&gt;=AI44,1.0,(AI44/(AI44-AE44*$B$39)))</f>
        <v>0</v>
      </c>
      <c r="AH44">
        <f>(AG44-1)*100</f>
        <v>0</v>
      </c>
      <c r="AI44">
        <f>MAX(0,($B$33+$B$34*AZ44)/(1+$B$35*AZ44)*AU44/(AW44+273)*$B$36)</f>
        <v>0</v>
      </c>
      <c r="AJ44">
        <f>$B$28*BA44+$B$29*BB44+$B$30*BC44</f>
        <v>0</v>
      </c>
      <c r="AK44">
        <f>AJ44*AL44</f>
        <v>0</v>
      </c>
      <c r="AL44">
        <f>($B$28*$B$14+$B$29*$B$14+$B$30*(BD44*$B$15+BE44*$B$17))/($B$28+$B$29+$B$30)</f>
        <v>0</v>
      </c>
      <c r="AM44">
        <f>($B$28*$B$21+$B$29*$B$21+$B$30*(BD44*$B$22+BE44*$B$24))/($B$28+$B$29+$B$30)</f>
        <v>0</v>
      </c>
      <c r="AN44">
        <v>3.85</v>
      </c>
      <c r="AO44">
        <v>1495008606.6</v>
      </c>
      <c r="AP44">
        <v>292.483380952381</v>
      </c>
      <c r="AQ44">
        <v>299.984238095238</v>
      </c>
      <c r="AR44">
        <v>23.9373857142857</v>
      </c>
      <c r="AS44">
        <v>19.9447809523809</v>
      </c>
      <c r="AT44">
        <v>499.99380952381</v>
      </c>
      <c r="AU44">
        <v>100.047</v>
      </c>
      <c r="AV44">
        <v>0.0999959476190476</v>
      </c>
      <c r="AW44">
        <v>32.3603190476191</v>
      </c>
      <c r="AX44">
        <v>33.670680952381</v>
      </c>
      <c r="AY44">
        <v>999.9</v>
      </c>
      <c r="AZ44">
        <v>9998.42333333333</v>
      </c>
      <c r="BA44">
        <v>737.601619047619</v>
      </c>
      <c r="BB44">
        <v>60.9111047619048</v>
      </c>
      <c r="BC44">
        <v>1500.00333333333</v>
      </c>
      <c r="BD44">
        <v>0.900001238095238</v>
      </c>
      <c r="BE44">
        <v>0.0999987428571429</v>
      </c>
      <c r="BF44">
        <v>37</v>
      </c>
      <c r="BG44">
        <v>31920.1523809524</v>
      </c>
      <c r="BH44">
        <v>1495008557.1</v>
      </c>
      <c r="BI44" t="s">
        <v>205</v>
      </c>
      <c r="BJ44">
        <v>12</v>
      </c>
      <c r="BK44">
        <v>-2.877</v>
      </c>
      <c r="BL44">
        <v>0.23</v>
      </c>
      <c r="BM44">
        <v>300</v>
      </c>
      <c r="BN44">
        <v>20</v>
      </c>
      <c r="BO44">
        <v>0.35</v>
      </c>
      <c r="BP44">
        <v>0.02</v>
      </c>
      <c r="BQ44">
        <v>-7.51631195121951</v>
      </c>
      <c r="BR44">
        <v>0.0848910104529532</v>
      </c>
      <c r="BS44">
        <v>0.0389668160399372</v>
      </c>
      <c r="BT44">
        <v>1</v>
      </c>
      <c r="BU44">
        <v>4.00088512195122</v>
      </c>
      <c r="BV44">
        <v>-0.0926345644599291</v>
      </c>
      <c r="BW44">
        <v>0.00924426390952954</v>
      </c>
      <c r="BX44">
        <v>1</v>
      </c>
      <c r="BY44">
        <v>2</v>
      </c>
      <c r="BZ44">
        <v>2</v>
      </c>
      <c r="CA44" t="s">
        <v>206</v>
      </c>
      <c r="CB44">
        <v>100</v>
      </c>
      <c r="CC44">
        <v>100</v>
      </c>
      <c r="CD44">
        <v>-2.877</v>
      </c>
      <c r="CE44">
        <v>0.23</v>
      </c>
      <c r="CF44">
        <v>3</v>
      </c>
      <c r="CG44">
        <v>509.935</v>
      </c>
      <c r="CH44">
        <v>529.744</v>
      </c>
      <c r="CI44">
        <v>29.9991</v>
      </c>
      <c r="CJ44">
        <v>35.6741</v>
      </c>
      <c r="CK44">
        <v>29.9994</v>
      </c>
      <c r="CL44">
        <v>35.6751</v>
      </c>
      <c r="CM44">
        <v>35.636</v>
      </c>
      <c r="CN44">
        <v>16.7425</v>
      </c>
      <c r="CO44">
        <v>55.8059</v>
      </c>
      <c r="CP44">
        <v>0</v>
      </c>
      <c r="CQ44">
        <v>30</v>
      </c>
      <c r="CR44">
        <v>300</v>
      </c>
      <c r="CS44">
        <v>20</v>
      </c>
      <c r="CT44">
        <v>98.7976</v>
      </c>
      <c r="CU44">
        <v>98.3992</v>
      </c>
    </row>
    <row r="45" spans="1:99">
      <c r="A45">
        <v>3</v>
      </c>
      <c r="B45">
        <v>1495008707.1</v>
      </c>
      <c r="C45">
        <v>209</v>
      </c>
      <c r="D45" t="s">
        <v>207</v>
      </c>
      <c r="E45">
        <v>1495008706.6</v>
      </c>
      <c r="F45">
        <f>AT45*AG45*(AR45-AS45)/(100*AN45*(1000-AG45*AR45))</f>
        <v>0</v>
      </c>
      <c r="G45">
        <f>AT45*AG45*(AQ45-AP45*(1000-AG45*AS45)/(1000-AG45*AR45))/(100*AN45)</f>
        <v>0</v>
      </c>
      <c r="H45">
        <f>AP45 - G45*AN45*100.0/(AI45*AZ45)</f>
        <v>0</v>
      </c>
      <c r="I45">
        <f>((O45-F45/2)*(AP45 - G45*AN45*100.0/(AI45*AZ45))-G45)/(O45+F45/2)</f>
        <v>0</v>
      </c>
      <c r="J45">
        <f>I45*(AU45+AV45)/1000.0</f>
        <v>0</v>
      </c>
      <c r="K45">
        <f>(AP45 - G45*AN45*100.0/(AI45*AZ45))*(AU45+AV45)/1000.0</f>
        <v>0</v>
      </c>
      <c r="L45">
        <f>2.0/((1/N45-1/M45)+SQRT((1/N45-1/M45)*(1/N45-1/M45) + 4*$B$5/(($B$5+1)*($B$5+1))*(2*1/N45*1/M45-1/M45*1/M45)))</f>
        <v>0</v>
      </c>
      <c r="M45">
        <f>AD45+AC45*AN45+AB45*AN45*AN45</f>
        <v>0</v>
      </c>
      <c r="N45">
        <f>F45*(1000-(1000*0.61365*exp(17.502*R45/(240.97+R45))/(AU45+AV45)+AR45)/2)/(1000*0.61365*exp(17.502*R45/(240.97+R45))/(AU45+AV45)-AR45)</f>
        <v>0</v>
      </c>
      <c r="O45">
        <f>1/(($B$5+1)/(L45/1.6)+1/(M45/1.37)) + $B$5/(($B$5+1)/(L45/1.6) + $B$5/(M45/1.37))</f>
        <v>0</v>
      </c>
      <c r="P45">
        <f>(AK45*AM45)</f>
        <v>0</v>
      </c>
      <c r="Q45">
        <f>(AW45+(P45+2*0.95*5.67E-8*(((AW45+$B$8)+273)^4-(AW45+273)^4)-44100*F45)/(1.84*29.3*M45+8*0.95*5.67E-8*(AW45+273)^3))</f>
        <v>0</v>
      </c>
      <c r="R45">
        <f>($B$9*AX45+$B$10*AY45+$B$11*Q45)</f>
        <v>0</v>
      </c>
      <c r="S45">
        <f>0.61365*exp(17.502*R45/(240.97+R45))</f>
        <v>0</v>
      </c>
      <c r="T45">
        <f>(U45/V45*100)</f>
        <v>0</v>
      </c>
      <c r="U45">
        <f>AR45*(AU45+AV45)/1000</f>
        <v>0</v>
      </c>
      <c r="V45">
        <f>0.61365*exp(17.502*AW45/(240.97+AW45))</f>
        <v>0</v>
      </c>
      <c r="W45">
        <f>(S45-AR45*(AU45+AV45)/1000)</f>
        <v>0</v>
      </c>
      <c r="X45">
        <f>(-F45*44100)</f>
        <v>0</v>
      </c>
      <c r="Y45">
        <f>2*29.3*M45*0.92*(AW45-R45)</f>
        <v>0</v>
      </c>
      <c r="Z45">
        <f>2*0.95*5.67E-8*(((AW45+$B$8)+273)^4-(R45+273)^4)</f>
        <v>0</v>
      </c>
      <c r="AA45">
        <f>P45+Z45+X45+Y45</f>
        <v>0</v>
      </c>
      <c r="AB45">
        <v>0.019563512272557</v>
      </c>
      <c r="AC45">
        <v>-0.438725137541589</v>
      </c>
      <c r="AD45">
        <v>4.75356764261378</v>
      </c>
      <c r="AE45">
        <v>0</v>
      </c>
      <c r="AF45">
        <v>0</v>
      </c>
      <c r="AG45">
        <f>IF(AE45*$B$39&gt;=AI45,1.0,(AI45/(AI45-AE45*$B$39)))</f>
        <v>0</v>
      </c>
      <c r="AH45">
        <f>(AG45-1)*100</f>
        <v>0</v>
      </c>
      <c r="AI45">
        <f>MAX(0,($B$33+$B$34*AZ45)/(1+$B$35*AZ45)*AU45/(AW45+273)*$B$36)</f>
        <v>0</v>
      </c>
      <c r="AJ45">
        <f>$B$28*BA45+$B$29*BB45+$B$30*BC45</f>
        <v>0</v>
      </c>
      <c r="AK45">
        <f>AJ45*AL45</f>
        <v>0</v>
      </c>
      <c r="AL45">
        <f>($B$28*$B$14+$B$29*$B$14+$B$30*(BD45*$B$15+BE45*$B$17))/($B$28+$B$29+$B$30)</f>
        <v>0</v>
      </c>
      <c r="AM45">
        <f>($B$28*$B$21+$B$29*$B$21+$B$30*(BD45*$B$22+BE45*$B$24))/($B$28+$B$29+$B$30)</f>
        <v>0</v>
      </c>
      <c r="AN45">
        <v>3.85</v>
      </c>
      <c r="AO45">
        <v>1495008701.6</v>
      </c>
      <c r="AP45">
        <v>195.758761904762</v>
      </c>
      <c r="AQ45">
        <v>199.981476190476</v>
      </c>
      <c r="AR45">
        <v>23.8927952380952</v>
      </c>
      <c r="AS45">
        <v>20.0359285714286</v>
      </c>
      <c r="AT45">
        <v>500.017523809524</v>
      </c>
      <c r="AU45">
        <v>100.043428571429</v>
      </c>
      <c r="AV45">
        <v>0.10002339047619</v>
      </c>
      <c r="AW45">
        <v>32.2873</v>
      </c>
      <c r="AX45">
        <v>33.6263476190476</v>
      </c>
      <c r="AY45">
        <v>999.9</v>
      </c>
      <c r="AZ45">
        <v>9988.48</v>
      </c>
      <c r="BA45">
        <v>736.907095238095</v>
      </c>
      <c r="BB45">
        <v>54.8190761904762</v>
      </c>
      <c r="BC45">
        <v>1500.00238095238</v>
      </c>
      <c r="BD45">
        <v>0.899999857142857</v>
      </c>
      <c r="BE45">
        <v>0.100000119047619</v>
      </c>
      <c r="BF45">
        <v>37</v>
      </c>
      <c r="BG45">
        <v>31920.1476190476</v>
      </c>
      <c r="BH45">
        <v>1495008671.6</v>
      </c>
      <c r="BI45" t="s">
        <v>208</v>
      </c>
      <c r="BJ45">
        <v>13</v>
      </c>
      <c r="BK45">
        <v>-2.629</v>
      </c>
      <c r="BL45">
        <v>0.229</v>
      </c>
      <c r="BM45">
        <v>200</v>
      </c>
      <c r="BN45">
        <v>20</v>
      </c>
      <c r="BO45">
        <v>0.43</v>
      </c>
      <c r="BP45">
        <v>0.03</v>
      </c>
      <c r="BQ45">
        <v>-4.22959268292683</v>
      </c>
      <c r="BR45">
        <v>0.0134218118466879</v>
      </c>
      <c r="BS45">
        <v>0.051306950987475</v>
      </c>
      <c r="BT45">
        <v>1</v>
      </c>
      <c r="BU45">
        <v>3.85567219512195</v>
      </c>
      <c r="BV45">
        <v>-0.058622717770036</v>
      </c>
      <c r="BW45">
        <v>0.0272263415770324</v>
      </c>
      <c r="BX45">
        <v>1</v>
      </c>
      <c r="BY45">
        <v>2</v>
      </c>
      <c r="BZ45">
        <v>2</v>
      </c>
      <c r="CA45" t="s">
        <v>206</v>
      </c>
      <c r="CB45">
        <v>100</v>
      </c>
      <c r="CC45">
        <v>100</v>
      </c>
      <c r="CD45">
        <v>-2.629</v>
      </c>
      <c r="CE45">
        <v>0.229</v>
      </c>
      <c r="CF45">
        <v>3</v>
      </c>
      <c r="CG45">
        <v>510.053</v>
      </c>
      <c r="CH45">
        <v>529.774</v>
      </c>
      <c r="CI45">
        <v>29.9999</v>
      </c>
      <c r="CJ45">
        <v>35.497</v>
      </c>
      <c r="CK45">
        <v>29.9997</v>
      </c>
      <c r="CL45">
        <v>35.4978</v>
      </c>
      <c r="CM45">
        <v>35.4591</v>
      </c>
      <c r="CN45">
        <v>12.2731</v>
      </c>
      <c r="CO45">
        <v>55.5299</v>
      </c>
      <c r="CP45">
        <v>0</v>
      </c>
      <c r="CQ45">
        <v>30</v>
      </c>
      <c r="CR45">
        <v>200</v>
      </c>
      <c r="CS45">
        <v>20</v>
      </c>
      <c r="CT45">
        <v>98.8313</v>
      </c>
      <c r="CU45">
        <v>98.4278</v>
      </c>
    </row>
    <row r="46" spans="1:99">
      <c r="A46">
        <v>4</v>
      </c>
      <c r="B46">
        <v>1495008807.1</v>
      </c>
      <c r="C46">
        <v>309</v>
      </c>
      <c r="D46" t="s">
        <v>209</v>
      </c>
      <c r="E46">
        <v>1495008806.6</v>
      </c>
      <c r="F46">
        <f>AT46*AG46*(AR46-AS46)/(100*AN46*(1000-AG46*AR46))</f>
        <v>0</v>
      </c>
      <c r="G46">
        <f>AT46*AG46*(AQ46-AP46*(1000-AG46*AS46)/(1000-AG46*AR46))/(100*AN46)</f>
        <v>0</v>
      </c>
      <c r="H46">
        <f>AP46 - G46*AN46*100.0/(AI46*AZ46)</f>
        <v>0</v>
      </c>
      <c r="I46">
        <f>((O46-F46/2)*(AP46 - G46*AN46*100.0/(AI46*AZ46))-G46)/(O46+F46/2)</f>
        <v>0</v>
      </c>
      <c r="J46">
        <f>I46*(AU46+AV46)/1000.0</f>
        <v>0</v>
      </c>
      <c r="K46">
        <f>(AP46 - G46*AN46*100.0/(AI46*AZ46))*(AU46+AV46)/1000.0</f>
        <v>0</v>
      </c>
      <c r="L46">
        <f>2.0/((1/N46-1/M46)+SQRT((1/N46-1/M46)*(1/N46-1/M46) + 4*$B$5/(($B$5+1)*($B$5+1))*(2*1/N46*1/M46-1/M46*1/M46)))</f>
        <v>0</v>
      </c>
      <c r="M46">
        <f>AD46+AC46*AN46+AB46*AN46*AN46</f>
        <v>0</v>
      </c>
      <c r="N46">
        <f>F46*(1000-(1000*0.61365*exp(17.502*R46/(240.97+R46))/(AU46+AV46)+AR46)/2)/(1000*0.61365*exp(17.502*R46/(240.97+R46))/(AU46+AV46)-AR46)</f>
        <v>0</v>
      </c>
      <c r="O46">
        <f>1/(($B$5+1)/(L46/1.6)+1/(M46/1.37)) + $B$5/(($B$5+1)/(L46/1.6) + $B$5/(M46/1.37))</f>
        <v>0</v>
      </c>
      <c r="P46">
        <f>(AK46*AM46)</f>
        <v>0</v>
      </c>
      <c r="Q46">
        <f>(AW46+(P46+2*0.95*5.67E-8*(((AW46+$B$8)+273)^4-(AW46+273)^4)-44100*F46)/(1.84*29.3*M46+8*0.95*5.67E-8*(AW46+273)^3))</f>
        <v>0</v>
      </c>
      <c r="R46">
        <f>($B$9*AX46+$B$10*AY46+$B$11*Q46)</f>
        <v>0</v>
      </c>
      <c r="S46">
        <f>0.61365*exp(17.502*R46/(240.97+R46))</f>
        <v>0</v>
      </c>
      <c r="T46">
        <f>(U46/V46*100)</f>
        <v>0</v>
      </c>
      <c r="U46">
        <f>AR46*(AU46+AV46)/1000</f>
        <v>0</v>
      </c>
      <c r="V46">
        <f>0.61365*exp(17.502*AW46/(240.97+AW46))</f>
        <v>0</v>
      </c>
      <c r="W46">
        <f>(S46-AR46*(AU46+AV46)/1000)</f>
        <v>0</v>
      </c>
      <c r="X46">
        <f>(-F46*44100)</f>
        <v>0</v>
      </c>
      <c r="Y46">
        <f>2*29.3*M46*0.92*(AW46-R46)</f>
        <v>0</v>
      </c>
      <c r="Z46">
        <f>2*0.95*5.67E-8*(((AW46+$B$8)+273)^4-(R46+273)^4)</f>
        <v>0</v>
      </c>
      <c r="AA46">
        <f>P46+Z46+X46+Y46</f>
        <v>0</v>
      </c>
      <c r="AB46">
        <v>0.0196812568374008</v>
      </c>
      <c r="AC46">
        <v>-0.441365639905693</v>
      </c>
      <c r="AD46">
        <v>4.77694925295111</v>
      </c>
      <c r="AE46">
        <v>0</v>
      </c>
      <c r="AF46">
        <v>0</v>
      </c>
      <c r="AG46">
        <f>IF(AE46*$B$39&gt;=AI46,1.0,(AI46/(AI46-AE46*$B$39)))</f>
        <v>0</v>
      </c>
      <c r="AH46">
        <f>(AG46-1)*100</f>
        <v>0</v>
      </c>
      <c r="AI46">
        <f>MAX(0,($B$33+$B$34*AZ46)/(1+$B$35*AZ46)*AU46/(AW46+273)*$B$36)</f>
        <v>0</v>
      </c>
      <c r="AJ46">
        <f>$B$28*BA46+$B$29*BB46+$B$30*BC46</f>
        <v>0</v>
      </c>
      <c r="AK46">
        <f>AJ46*AL46</f>
        <v>0</v>
      </c>
      <c r="AL46">
        <f>($B$28*$B$14+$B$29*$B$14+$B$30*(BD46*$B$15+BE46*$B$17))/($B$28+$B$29+$B$30)</f>
        <v>0</v>
      </c>
      <c r="AM46">
        <f>($B$28*$B$21+$B$29*$B$21+$B$30*(BD46*$B$22+BE46*$B$24))/($B$28+$B$29+$B$30)</f>
        <v>0</v>
      </c>
      <c r="AN46">
        <v>3.85</v>
      </c>
      <c r="AO46">
        <v>1495008801.6</v>
      </c>
      <c r="AP46">
        <v>98.9620904761905</v>
      </c>
      <c r="AQ46">
        <v>99.9877904761905</v>
      </c>
      <c r="AR46">
        <v>23.8798095238095</v>
      </c>
      <c r="AS46">
        <v>19.9378476190476</v>
      </c>
      <c r="AT46">
        <v>500.000952380952</v>
      </c>
      <c r="AU46">
        <v>100.042714285714</v>
      </c>
      <c r="AV46">
        <v>0.100003476190476</v>
      </c>
      <c r="AW46">
        <v>32.2166333333333</v>
      </c>
      <c r="AX46">
        <v>33.5556619047619</v>
      </c>
      <c r="AY46">
        <v>999.9</v>
      </c>
      <c r="AZ46">
        <v>9995.53285714286</v>
      </c>
      <c r="BA46">
        <v>736.552571428571</v>
      </c>
      <c r="BB46">
        <v>46.313419047619</v>
      </c>
      <c r="BC46">
        <v>1500.00047619048</v>
      </c>
      <c r="BD46">
        <v>0.900000476190476</v>
      </c>
      <c r="BE46">
        <v>0.0999994809523809</v>
      </c>
      <c r="BF46">
        <v>37</v>
      </c>
      <c r="BG46">
        <v>31920.0761904762</v>
      </c>
      <c r="BH46">
        <v>1495008770.1</v>
      </c>
      <c r="BI46" t="s">
        <v>210</v>
      </c>
      <c r="BJ46">
        <v>14</v>
      </c>
      <c r="BK46">
        <v>-2.504</v>
      </c>
      <c r="BL46">
        <v>0.232</v>
      </c>
      <c r="BM46">
        <v>100</v>
      </c>
      <c r="BN46">
        <v>20</v>
      </c>
      <c r="BO46">
        <v>0.63</v>
      </c>
      <c r="BP46">
        <v>0.04</v>
      </c>
      <c r="BQ46">
        <v>-1.03653046341463</v>
      </c>
      <c r="BR46">
        <v>0.0317777560975617</v>
      </c>
      <c r="BS46">
        <v>0.0332427417114257</v>
      </c>
      <c r="BT46">
        <v>1</v>
      </c>
      <c r="BU46">
        <v>3.94898097560976</v>
      </c>
      <c r="BV46">
        <v>-0.0145933797909379</v>
      </c>
      <c r="BW46">
        <v>0.0248996802609384</v>
      </c>
      <c r="BX46">
        <v>1</v>
      </c>
      <c r="BY46">
        <v>2</v>
      </c>
      <c r="BZ46">
        <v>2</v>
      </c>
      <c r="CA46" t="s">
        <v>206</v>
      </c>
      <c r="CB46">
        <v>100</v>
      </c>
      <c r="CC46">
        <v>100</v>
      </c>
      <c r="CD46">
        <v>-2.504</v>
      </c>
      <c r="CE46">
        <v>0.232</v>
      </c>
      <c r="CF46">
        <v>3</v>
      </c>
      <c r="CG46">
        <v>509.611</v>
      </c>
      <c r="CH46">
        <v>529.422</v>
      </c>
      <c r="CI46">
        <v>29.9998</v>
      </c>
      <c r="CJ46">
        <v>35.3828</v>
      </c>
      <c r="CK46">
        <v>29.9999</v>
      </c>
      <c r="CL46">
        <v>35.3673</v>
      </c>
      <c r="CM46">
        <v>35.3293</v>
      </c>
      <c r="CN46">
        <v>7.6109</v>
      </c>
      <c r="CO46">
        <v>55.8014</v>
      </c>
      <c r="CP46">
        <v>0</v>
      </c>
      <c r="CQ46">
        <v>30</v>
      </c>
      <c r="CR46">
        <v>100</v>
      </c>
      <c r="CS46">
        <v>20</v>
      </c>
      <c r="CT46">
        <v>98.8426</v>
      </c>
      <c r="CU46">
        <v>98.4379</v>
      </c>
    </row>
    <row r="47" spans="1:99">
      <c r="A47">
        <v>5</v>
      </c>
      <c r="B47">
        <v>1495008895.1</v>
      </c>
      <c r="C47">
        <v>397</v>
      </c>
      <c r="D47" t="s">
        <v>211</v>
      </c>
      <c r="E47">
        <v>1495008894.6</v>
      </c>
      <c r="F47">
        <f>AT47*AG47*(AR47-AS47)/(100*AN47*(1000-AG47*AR47))</f>
        <v>0</v>
      </c>
      <c r="G47">
        <f>AT47*AG47*(AQ47-AP47*(1000-AG47*AS47)/(1000-AG47*AR47))/(100*AN47)</f>
        <v>0</v>
      </c>
      <c r="H47">
        <f>AP47 - G47*AN47*100.0/(AI47*AZ47)</f>
        <v>0</v>
      </c>
      <c r="I47">
        <f>((O47-F47/2)*(AP47 - G47*AN47*100.0/(AI47*AZ47))-G47)/(O47+F47/2)</f>
        <v>0</v>
      </c>
      <c r="J47">
        <f>I47*(AU47+AV47)/1000.0</f>
        <v>0</v>
      </c>
      <c r="K47">
        <f>(AP47 - G47*AN47*100.0/(AI47*AZ47))*(AU47+AV47)/1000.0</f>
        <v>0</v>
      </c>
      <c r="L47">
        <f>2.0/((1/N47-1/M47)+SQRT((1/N47-1/M47)*(1/N47-1/M47) + 4*$B$5/(($B$5+1)*($B$5+1))*(2*1/N47*1/M47-1/M47*1/M47)))</f>
        <v>0</v>
      </c>
      <c r="M47">
        <f>AD47+AC47*AN47+AB47*AN47*AN47</f>
        <v>0</v>
      </c>
      <c r="N47">
        <f>F47*(1000-(1000*0.61365*exp(17.502*R47/(240.97+R47))/(AU47+AV47)+AR47)/2)/(1000*0.61365*exp(17.502*R47/(240.97+R47))/(AU47+AV47)-AR47)</f>
        <v>0</v>
      </c>
      <c r="O47">
        <f>1/(($B$5+1)/(L47/1.6)+1/(M47/1.37)) + $B$5/(($B$5+1)/(L47/1.6) + $B$5/(M47/1.37))</f>
        <v>0</v>
      </c>
      <c r="P47">
        <f>(AK47*AM47)</f>
        <v>0</v>
      </c>
      <c r="Q47">
        <f>(AW47+(P47+2*0.95*5.67E-8*(((AW47+$B$8)+273)^4-(AW47+273)^4)-44100*F47)/(1.84*29.3*M47+8*0.95*5.67E-8*(AW47+273)^3))</f>
        <v>0</v>
      </c>
      <c r="R47">
        <f>($B$9*AX47+$B$10*AY47+$B$11*Q47)</f>
        <v>0</v>
      </c>
      <c r="S47">
        <f>0.61365*exp(17.502*R47/(240.97+R47))</f>
        <v>0</v>
      </c>
      <c r="T47">
        <f>(U47/V47*100)</f>
        <v>0</v>
      </c>
      <c r="U47">
        <f>AR47*(AU47+AV47)/1000</f>
        <v>0</v>
      </c>
      <c r="V47">
        <f>0.61365*exp(17.502*AW47/(240.97+AW47))</f>
        <v>0</v>
      </c>
      <c r="W47">
        <f>(S47-AR47*(AU47+AV47)/1000)</f>
        <v>0</v>
      </c>
      <c r="X47">
        <f>(-F47*44100)</f>
        <v>0</v>
      </c>
      <c r="Y47">
        <f>2*29.3*M47*0.92*(AW47-R47)</f>
        <v>0</v>
      </c>
      <c r="Z47">
        <f>2*0.95*5.67E-8*(((AW47+$B$8)+273)^4-(R47+273)^4)</f>
        <v>0</v>
      </c>
      <c r="AA47">
        <f>P47+Z47+X47+Y47</f>
        <v>0</v>
      </c>
      <c r="AB47">
        <v>0.0196425731325063</v>
      </c>
      <c r="AC47">
        <v>-0.440498131376854</v>
      </c>
      <c r="AD47">
        <v>4.76927040577005</v>
      </c>
      <c r="AE47">
        <v>0</v>
      </c>
      <c r="AF47">
        <v>0</v>
      </c>
      <c r="AG47">
        <f>IF(AE47*$B$39&gt;=AI47,1.0,(AI47/(AI47-AE47*$B$39)))</f>
        <v>0</v>
      </c>
      <c r="AH47">
        <f>(AG47-1)*100</f>
        <v>0</v>
      </c>
      <c r="AI47">
        <f>MAX(0,($B$33+$B$34*AZ47)/(1+$B$35*AZ47)*AU47/(AW47+273)*$B$36)</f>
        <v>0</v>
      </c>
      <c r="AJ47">
        <f>$B$28*BA47+$B$29*BB47+$B$30*BC47</f>
        <v>0</v>
      </c>
      <c r="AK47">
        <f>AJ47*AL47</f>
        <v>0</v>
      </c>
      <c r="AL47">
        <f>($B$28*$B$14+$B$29*$B$14+$B$30*(BD47*$B$15+BE47*$B$17))/($B$28+$B$29+$B$30)</f>
        <v>0</v>
      </c>
      <c r="AM47">
        <f>($B$28*$B$21+$B$29*$B$21+$B$30*(BD47*$B$22+BE47*$B$24))/($B$28+$B$29+$B$30)</f>
        <v>0</v>
      </c>
      <c r="AN47">
        <v>3.85</v>
      </c>
      <c r="AO47">
        <v>1495008889.6</v>
      </c>
      <c r="AP47">
        <v>31.1830285714286</v>
      </c>
      <c r="AQ47">
        <v>29.9907619047619</v>
      </c>
      <c r="AR47">
        <v>23.9012904761905</v>
      </c>
      <c r="AS47">
        <v>19.9500428571429</v>
      </c>
      <c r="AT47">
        <v>500.003761904762</v>
      </c>
      <c r="AU47">
        <v>100.040333333333</v>
      </c>
      <c r="AV47">
        <v>0.100017</v>
      </c>
      <c r="AW47">
        <v>32.1652285714286</v>
      </c>
      <c r="AX47">
        <v>33.4913380952381</v>
      </c>
      <c r="AY47">
        <v>999.9</v>
      </c>
      <c r="AZ47">
        <v>9999.27380952381</v>
      </c>
      <c r="BA47">
        <v>736.233619047619</v>
      </c>
      <c r="BB47">
        <v>42.0894142857143</v>
      </c>
      <c r="BC47">
        <v>1500.00333333333</v>
      </c>
      <c r="BD47">
        <v>0.900001095238095</v>
      </c>
      <c r="BE47">
        <v>0.0999989619047619</v>
      </c>
      <c r="BF47">
        <v>37</v>
      </c>
      <c r="BG47">
        <v>31920.1380952381</v>
      </c>
      <c r="BH47">
        <v>1495008868.6</v>
      </c>
      <c r="BI47" t="s">
        <v>212</v>
      </c>
      <c r="BJ47">
        <v>15</v>
      </c>
      <c r="BK47">
        <v>-2.398</v>
      </c>
      <c r="BL47">
        <v>0.234</v>
      </c>
      <c r="BM47">
        <v>30</v>
      </c>
      <c r="BN47">
        <v>20</v>
      </c>
      <c r="BO47">
        <v>0.6</v>
      </c>
      <c r="BP47">
        <v>0.02</v>
      </c>
      <c r="BQ47">
        <v>1.1943712195122</v>
      </c>
      <c r="BR47">
        <v>-0.0642031358885038</v>
      </c>
      <c r="BS47">
        <v>0.0494095191872747</v>
      </c>
      <c r="BT47">
        <v>1</v>
      </c>
      <c r="BU47">
        <v>3.94751024390244</v>
      </c>
      <c r="BV47">
        <v>0.0418452961672477</v>
      </c>
      <c r="BW47">
        <v>0.00457749931081499</v>
      </c>
      <c r="BX47">
        <v>1</v>
      </c>
      <c r="BY47">
        <v>2</v>
      </c>
      <c r="BZ47">
        <v>2</v>
      </c>
      <c r="CA47" t="s">
        <v>206</v>
      </c>
      <c r="CB47">
        <v>100</v>
      </c>
      <c r="CC47">
        <v>100</v>
      </c>
      <c r="CD47">
        <v>-2.398</v>
      </c>
      <c r="CE47">
        <v>0.234</v>
      </c>
      <c r="CF47">
        <v>3</v>
      </c>
      <c r="CG47">
        <v>509.538</v>
      </c>
      <c r="CH47">
        <v>529.088</v>
      </c>
      <c r="CI47">
        <v>29.9985</v>
      </c>
      <c r="CJ47">
        <v>35.3066</v>
      </c>
      <c r="CK47">
        <v>29.9997</v>
      </c>
      <c r="CL47">
        <v>35.276</v>
      </c>
      <c r="CM47">
        <v>35.2326</v>
      </c>
      <c r="CN47">
        <v>4.35452</v>
      </c>
      <c r="CO47">
        <v>55.8014</v>
      </c>
      <c r="CP47">
        <v>0</v>
      </c>
      <c r="CQ47">
        <v>30</v>
      </c>
      <c r="CR47">
        <v>30</v>
      </c>
      <c r="CS47">
        <v>20</v>
      </c>
      <c r="CT47">
        <v>98.8551</v>
      </c>
      <c r="CU47">
        <v>98.4484</v>
      </c>
    </row>
    <row r="48" spans="1:99">
      <c r="A48">
        <v>6</v>
      </c>
      <c r="B48">
        <v>1495008982.1</v>
      </c>
      <c r="C48">
        <v>484</v>
      </c>
      <c r="D48" t="s">
        <v>213</v>
      </c>
      <c r="E48">
        <v>1495008981.6</v>
      </c>
      <c r="F48">
        <f>AT48*AG48*(AR48-AS48)/(100*AN48*(1000-AG48*AR48))</f>
        <v>0</v>
      </c>
      <c r="G48">
        <f>AT48*AG48*(AQ48-AP48*(1000-AG48*AS48)/(1000-AG48*AR48))/(100*AN48)</f>
        <v>0</v>
      </c>
      <c r="H48">
        <f>AP48 - G48*AN48*100.0/(AI48*AZ48)</f>
        <v>0</v>
      </c>
      <c r="I48">
        <f>((O48-F48/2)*(AP48 - G48*AN48*100.0/(AI48*AZ48))-G48)/(O48+F48/2)</f>
        <v>0</v>
      </c>
      <c r="J48">
        <f>I48*(AU48+AV48)/1000.0</f>
        <v>0</v>
      </c>
      <c r="K48">
        <f>(AP48 - G48*AN48*100.0/(AI48*AZ48))*(AU48+AV48)/1000.0</f>
        <v>0</v>
      </c>
      <c r="L48">
        <f>2.0/((1/N48-1/M48)+SQRT((1/N48-1/M48)*(1/N48-1/M48) + 4*$B$5/(($B$5+1)*($B$5+1))*(2*1/N48*1/M48-1/M48*1/M48)))</f>
        <v>0</v>
      </c>
      <c r="M48">
        <f>AD48+AC48*AN48+AB48*AN48*AN48</f>
        <v>0</v>
      </c>
      <c r="N48">
        <f>F48*(1000-(1000*0.61365*exp(17.502*R48/(240.97+R48))/(AU48+AV48)+AR48)/2)/(1000*0.61365*exp(17.502*R48/(240.97+R48))/(AU48+AV48)-AR48)</f>
        <v>0</v>
      </c>
      <c r="O48">
        <f>1/(($B$5+1)/(L48/1.6)+1/(M48/1.37)) + $B$5/(($B$5+1)/(L48/1.6) + $B$5/(M48/1.37))</f>
        <v>0</v>
      </c>
      <c r="P48">
        <f>(AK48*AM48)</f>
        <v>0</v>
      </c>
      <c r="Q48">
        <f>(AW48+(P48+2*0.95*5.67E-8*(((AW48+$B$8)+273)^4-(AW48+273)^4)-44100*F48)/(1.84*29.3*M48+8*0.95*5.67E-8*(AW48+273)^3))</f>
        <v>0</v>
      </c>
      <c r="R48">
        <f>($B$9*AX48+$B$10*AY48+$B$11*Q48)</f>
        <v>0</v>
      </c>
      <c r="S48">
        <f>0.61365*exp(17.502*R48/(240.97+R48))</f>
        <v>0</v>
      </c>
      <c r="T48">
        <f>(U48/V48*100)</f>
        <v>0</v>
      </c>
      <c r="U48">
        <f>AR48*(AU48+AV48)/1000</f>
        <v>0</v>
      </c>
      <c r="V48">
        <f>0.61365*exp(17.502*AW48/(240.97+AW48))</f>
        <v>0</v>
      </c>
      <c r="W48">
        <f>(S48-AR48*(AU48+AV48)/1000)</f>
        <v>0</v>
      </c>
      <c r="X48">
        <f>(-F48*44100)</f>
        <v>0</v>
      </c>
      <c r="Y48">
        <f>2*29.3*M48*0.92*(AW48-R48)</f>
        <v>0</v>
      </c>
      <c r="Z48">
        <f>2*0.95*5.67E-8*(((AW48+$B$8)+273)^4-(R48+273)^4)</f>
        <v>0</v>
      </c>
      <c r="AA48">
        <f>P48+Z48+X48+Y48</f>
        <v>0</v>
      </c>
      <c r="AB48">
        <v>0.0196568829004575</v>
      </c>
      <c r="AC48">
        <v>-0.440819037706205</v>
      </c>
      <c r="AD48">
        <v>4.77211127740354</v>
      </c>
      <c r="AE48">
        <v>0</v>
      </c>
      <c r="AF48">
        <v>0</v>
      </c>
      <c r="AG48">
        <f>IF(AE48*$B$39&gt;=AI48,1.0,(AI48/(AI48-AE48*$B$39)))</f>
        <v>0</v>
      </c>
      <c r="AH48">
        <f>(AG48-1)*100</f>
        <v>0</v>
      </c>
      <c r="AI48">
        <f>MAX(0,($B$33+$B$34*AZ48)/(1+$B$35*AZ48)*AU48/(AW48+273)*$B$36)</f>
        <v>0</v>
      </c>
      <c r="AJ48">
        <f>$B$28*BA48+$B$29*BB48+$B$30*BC48</f>
        <v>0</v>
      </c>
      <c r="AK48">
        <f>AJ48*AL48</f>
        <v>0</v>
      </c>
      <c r="AL48">
        <f>($B$28*$B$14+$B$29*$B$14+$B$30*(BD48*$B$15+BE48*$B$17))/($B$28+$B$29+$B$30)</f>
        <v>0</v>
      </c>
      <c r="AM48">
        <f>($B$28*$B$21+$B$29*$B$21+$B$30*(BD48*$B$22+BE48*$B$24))/($B$28+$B$29+$B$30)</f>
        <v>0</v>
      </c>
      <c r="AN48">
        <v>3.85</v>
      </c>
      <c r="AO48">
        <v>1495008976.6</v>
      </c>
      <c r="AP48">
        <v>389.933238095238</v>
      </c>
      <c r="AQ48">
        <v>400.043428571428</v>
      </c>
      <c r="AR48">
        <v>23.972619047619</v>
      </c>
      <c r="AS48">
        <v>19.9841047619048</v>
      </c>
      <c r="AT48">
        <v>500.016333333333</v>
      </c>
      <c r="AU48">
        <v>100.03680952381</v>
      </c>
      <c r="AV48">
        <v>0.100035557142857</v>
      </c>
      <c r="AW48">
        <v>32.1045666666667</v>
      </c>
      <c r="AX48">
        <v>33.4101952380952</v>
      </c>
      <c r="AY48">
        <v>999.9</v>
      </c>
      <c r="AZ48">
        <v>9998.54190476191</v>
      </c>
      <c r="BA48">
        <v>735.889761904762</v>
      </c>
      <c r="BB48">
        <v>41.1175428571429</v>
      </c>
      <c r="BC48">
        <v>1500.00333333333</v>
      </c>
      <c r="BD48">
        <v>0.899997571428571</v>
      </c>
      <c r="BE48">
        <v>0.100002428571429</v>
      </c>
      <c r="BF48">
        <v>37</v>
      </c>
      <c r="BG48">
        <v>31920.1285714286</v>
      </c>
      <c r="BH48">
        <v>1495008955.6</v>
      </c>
      <c r="BI48" t="s">
        <v>214</v>
      </c>
      <c r="BJ48">
        <v>16</v>
      </c>
      <c r="BK48">
        <v>-2.866</v>
      </c>
      <c r="BL48">
        <v>0.234</v>
      </c>
      <c r="BM48">
        <v>400</v>
      </c>
      <c r="BN48">
        <v>20</v>
      </c>
      <c r="BO48">
        <v>0.12</v>
      </c>
      <c r="BP48">
        <v>0.05</v>
      </c>
      <c r="BQ48">
        <v>-10.0914758536585</v>
      </c>
      <c r="BR48">
        <v>0.0262252264808089</v>
      </c>
      <c r="BS48">
        <v>0.073377143911858</v>
      </c>
      <c r="BT48">
        <v>1</v>
      </c>
      <c r="BU48">
        <v>3.98045</v>
      </c>
      <c r="BV48">
        <v>0.0910542857142848</v>
      </c>
      <c r="BW48">
        <v>0.00930568669567424</v>
      </c>
      <c r="BX48">
        <v>1</v>
      </c>
      <c r="BY48">
        <v>2</v>
      </c>
      <c r="BZ48">
        <v>2</v>
      </c>
      <c r="CA48" t="s">
        <v>206</v>
      </c>
      <c r="CB48">
        <v>100</v>
      </c>
      <c r="CC48">
        <v>100</v>
      </c>
      <c r="CD48">
        <v>-2.866</v>
      </c>
      <c r="CE48">
        <v>0.234</v>
      </c>
      <c r="CF48">
        <v>3</v>
      </c>
      <c r="CG48">
        <v>509.603</v>
      </c>
      <c r="CH48">
        <v>530.342</v>
      </c>
      <c r="CI48">
        <v>29.9991</v>
      </c>
      <c r="CJ48">
        <v>35.2153</v>
      </c>
      <c r="CK48">
        <v>29.9995</v>
      </c>
      <c r="CL48">
        <v>35.1779</v>
      </c>
      <c r="CM48">
        <v>35.1323</v>
      </c>
      <c r="CN48">
        <v>21.0067</v>
      </c>
      <c r="CO48">
        <v>55.5296</v>
      </c>
      <c r="CP48">
        <v>0</v>
      </c>
      <c r="CQ48">
        <v>30</v>
      </c>
      <c r="CR48">
        <v>400</v>
      </c>
      <c r="CS48">
        <v>20</v>
      </c>
      <c r="CT48">
        <v>98.8732</v>
      </c>
      <c r="CU48">
        <v>98.4587</v>
      </c>
    </row>
    <row r="49" spans="1:99">
      <c r="A49">
        <v>7</v>
      </c>
      <c r="B49">
        <v>1495009102.6</v>
      </c>
      <c r="C49">
        <v>604.5</v>
      </c>
      <c r="D49" t="s">
        <v>215</v>
      </c>
      <c r="E49">
        <v>1495009102.1</v>
      </c>
      <c r="F49">
        <f>AT49*AG49*(AR49-AS49)/(100*AN49*(1000-AG49*AR49))</f>
        <v>0</v>
      </c>
      <c r="G49">
        <f>AT49*AG49*(AQ49-AP49*(1000-AG49*AS49)/(1000-AG49*AR49))/(100*AN49)</f>
        <v>0</v>
      </c>
      <c r="H49">
        <f>AP49 - G49*AN49*100.0/(AI49*AZ49)</f>
        <v>0</v>
      </c>
      <c r="I49">
        <f>((O49-F49/2)*(AP49 - G49*AN49*100.0/(AI49*AZ49))-G49)/(O49+F49/2)</f>
        <v>0</v>
      </c>
      <c r="J49">
        <f>I49*(AU49+AV49)/1000.0</f>
        <v>0</v>
      </c>
      <c r="K49">
        <f>(AP49 - G49*AN49*100.0/(AI49*AZ49))*(AU49+AV49)/1000.0</f>
        <v>0</v>
      </c>
      <c r="L49">
        <f>2.0/((1/N49-1/M49)+SQRT((1/N49-1/M49)*(1/N49-1/M49) + 4*$B$5/(($B$5+1)*($B$5+1))*(2*1/N49*1/M49-1/M49*1/M49)))</f>
        <v>0</v>
      </c>
      <c r="M49">
        <f>AD49+AC49*AN49+AB49*AN49*AN49</f>
        <v>0</v>
      </c>
      <c r="N49">
        <f>F49*(1000-(1000*0.61365*exp(17.502*R49/(240.97+R49))/(AU49+AV49)+AR49)/2)/(1000*0.61365*exp(17.502*R49/(240.97+R49))/(AU49+AV49)-AR49)</f>
        <v>0</v>
      </c>
      <c r="O49">
        <f>1/(($B$5+1)/(L49/1.6)+1/(M49/1.37)) + $B$5/(($B$5+1)/(L49/1.6) + $B$5/(M49/1.37))</f>
        <v>0</v>
      </c>
      <c r="P49">
        <f>(AK49*AM49)</f>
        <v>0</v>
      </c>
      <c r="Q49">
        <f>(AW49+(P49+2*0.95*5.67E-8*(((AW49+$B$8)+273)^4-(AW49+273)^4)-44100*F49)/(1.84*29.3*M49+8*0.95*5.67E-8*(AW49+273)^3))</f>
        <v>0</v>
      </c>
      <c r="R49">
        <f>($B$9*AX49+$B$10*AY49+$B$11*Q49)</f>
        <v>0</v>
      </c>
      <c r="S49">
        <f>0.61365*exp(17.502*R49/(240.97+R49))</f>
        <v>0</v>
      </c>
      <c r="T49">
        <f>(U49/V49*100)</f>
        <v>0</v>
      </c>
      <c r="U49">
        <f>AR49*(AU49+AV49)/1000</f>
        <v>0</v>
      </c>
      <c r="V49">
        <f>0.61365*exp(17.502*AW49/(240.97+AW49))</f>
        <v>0</v>
      </c>
      <c r="W49">
        <f>(S49-AR49*(AU49+AV49)/1000)</f>
        <v>0</v>
      </c>
      <c r="X49">
        <f>(-F49*44100)</f>
        <v>0</v>
      </c>
      <c r="Y49">
        <f>2*29.3*M49*0.92*(AW49-R49)</f>
        <v>0</v>
      </c>
      <c r="Z49">
        <f>2*0.95*5.67E-8*(((AW49+$B$8)+273)^4-(R49+273)^4)</f>
        <v>0</v>
      </c>
      <c r="AA49">
        <f>P49+Z49+X49+Y49</f>
        <v>0</v>
      </c>
      <c r="AB49">
        <v>0.0196623863599148</v>
      </c>
      <c r="AC49">
        <v>-0.440942456547041</v>
      </c>
      <c r="AD49">
        <v>4.77320375688343</v>
      </c>
      <c r="AE49">
        <v>0</v>
      </c>
      <c r="AF49">
        <v>0</v>
      </c>
      <c r="AG49">
        <f>IF(AE49*$B$39&gt;=AI49,1.0,(AI49/(AI49-AE49*$B$39)))</f>
        <v>0</v>
      </c>
      <c r="AH49">
        <f>(AG49-1)*100</f>
        <v>0</v>
      </c>
      <c r="AI49">
        <f>MAX(0,($B$33+$B$34*AZ49)/(1+$B$35*AZ49)*AU49/(AW49+273)*$B$36)</f>
        <v>0</v>
      </c>
      <c r="AJ49">
        <f>$B$28*BA49+$B$29*BB49+$B$30*BC49</f>
        <v>0</v>
      </c>
      <c r="AK49">
        <f>AJ49*AL49</f>
        <v>0</v>
      </c>
      <c r="AL49">
        <f>($B$28*$B$14+$B$29*$B$14+$B$30*(BD49*$B$15+BE49*$B$17))/($B$28+$B$29+$B$30)</f>
        <v>0</v>
      </c>
      <c r="AM49">
        <f>($B$28*$B$21+$B$29*$B$21+$B$30*(BD49*$B$22+BE49*$B$24))/($B$28+$B$29+$B$30)</f>
        <v>0</v>
      </c>
      <c r="AN49">
        <v>3.85</v>
      </c>
      <c r="AO49">
        <v>1495009097.1</v>
      </c>
      <c r="AP49">
        <v>584.059761904762</v>
      </c>
      <c r="AQ49">
        <v>599.981666666667</v>
      </c>
      <c r="AR49">
        <v>24.0617523809524</v>
      </c>
      <c r="AS49">
        <v>20.000619047619</v>
      </c>
      <c r="AT49">
        <v>500.009428571428</v>
      </c>
      <c r="AU49">
        <v>100.027619047619</v>
      </c>
      <c r="AV49">
        <v>0.0999895238095238</v>
      </c>
      <c r="AW49">
        <v>32.016980952381</v>
      </c>
      <c r="AX49">
        <v>33.3050619047619</v>
      </c>
      <c r="AY49">
        <v>999.9</v>
      </c>
      <c r="AZ49">
        <v>9998.31</v>
      </c>
      <c r="BA49">
        <v>735.649238095238</v>
      </c>
      <c r="BB49">
        <v>40.2533142857143</v>
      </c>
      <c r="BC49">
        <v>1500.00619047619</v>
      </c>
      <c r="BD49">
        <v>0.900000095238095</v>
      </c>
      <c r="BE49">
        <v>0.0999998619047619</v>
      </c>
      <c r="BF49">
        <v>36</v>
      </c>
      <c r="BG49">
        <v>31920.219047619</v>
      </c>
      <c r="BH49">
        <v>1495009043.6</v>
      </c>
      <c r="BI49" t="s">
        <v>216</v>
      </c>
      <c r="BJ49">
        <v>17</v>
      </c>
      <c r="BK49">
        <v>-3.427</v>
      </c>
      <c r="BL49">
        <v>0.231</v>
      </c>
      <c r="BM49">
        <v>600</v>
      </c>
      <c r="BN49">
        <v>20</v>
      </c>
      <c r="BO49">
        <v>0.1</v>
      </c>
      <c r="BP49">
        <v>0.03</v>
      </c>
      <c r="BQ49">
        <v>-15.8830512195122</v>
      </c>
      <c r="BR49">
        <v>-0.401797212543552</v>
      </c>
      <c r="BS49">
        <v>0.0622836983799023</v>
      </c>
      <c r="BT49">
        <v>0</v>
      </c>
      <c r="BU49">
        <v>4.05947731707317</v>
      </c>
      <c r="BV49">
        <v>0.0160921254355389</v>
      </c>
      <c r="BW49">
        <v>0.00200406541004954</v>
      </c>
      <c r="BX49">
        <v>1</v>
      </c>
      <c r="BY49">
        <v>1</v>
      </c>
      <c r="BZ49">
        <v>2</v>
      </c>
      <c r="CA49" t="s">
        <v>217</v>
      </c>
      <c r="CB49">
        <v>100</v>
      </c>
      <c r="CC49">
        <v>100</v>
      </c>
      <c r="CD49">
        <v>-3.427</v>
      </c>
      <c r="CE49">
        <v>0.231</v>
      </c>
      <c r="CF49">
        <v>3</v>
      </c>
      <c r="CG49">
        <v>509.805</v>
      </c>
      <c r="CH49">
        <v>531.744</v>
      </c>
      <c r="CI49">
        <v>29.9996</v>
      </c>
      <c r="CJ49">
        <v>35.0473</v>
      </c>
      <c r="CK49">
        <v>29.9993</v>
      </c>
      <c r="CL49">
        <v>35.015</v>
      </c>
      <c r="CM49">
        <v>34.969</v>
      </c>
      <c r="CN49">
        <v>28.986</v>
      </c>
      <c r="CO49">
        <v>55.5226</v>
      </c>
      <c r="CP49">
        <v>0</v>
      </c>
      <c r="CQ49">
        <v>30</v>
      </c>
      <c r="CR49">
        <v>600</v>
      </c>
      <c r="CS49">
        <v>20</v>
      </c>
      <c r="CT49">
        <v>98.9138</v>
      </c>
      <c r="CU49">
        <v>98.4935</v>
      </c>
    </row>
    <row r="50" spans="1:99">
      <c r="A50">
        <v>8</v>
      </c>
      <c r="B50">
        <v>1495009200.1</v>
      </c>
      <c r="C50">
        <v>702</v>
      </c>
      <c r="D50" t="s">
        <v>218</v>
      </c>
      <c r="E50">
        <v>1495009199.6</v>
      </c>
      <c r="F50">
        <f>AT50*AG50*(AR50-AS50)/(100*AN50*(1000-AG50*AR50))</f>
        <v>0</v>
      </c>
      <c r="G50">
        <f>AT50*AG50*(AQ50-AP50*(1000-AG50*AS50)/(1000-AG50*AR50))/(100*AN50)</f>
        <v>0</v>
      </c>
      <c r="H50">
        <f>AP50 - G50*AN50*100.0/(AI50*AZ50)</f>
        <v>0</v>
      </c>
      <c r="I50">
        <f>((O50-F50/2)*(AP50 - G50*AN50*100.0/(AI50*AZ50))-G50)/(O50+F50/2)</f>
        <v>0</v>
      </c>
      <c r="J50">
        <f>I50*(AU50+AV50)/1000.0</f>
        <v>0</v>
      </c>
      <c r="K50">
        <f>(AP50 - G50*AN50*100.0/(AI50*AZ50))*(AU50+AV50)/1000.0</f>
        <v>0</v>
      </c>
      <c r="L50">
        <f>2.0/((1/N50-1/M50)+SQRT((1/N50-1/M50)*(1/N50-1/M50) + 4*$B$5/(($B$5+1)*($B$5+1))*(2*1/N50*1/M50-1/M50*1/M50)))</f>
        <v>0</v>
      </c>
      <c r="M50">
        <f>AD50+AC50*AN50+AB50*AN50*AN50</f>
        <v>0</v>
      </c>
      <c r="N50">
        <f>F50*(1000-(1000*0.61365*exp(17.502*R50/(240.97+R50))/(AU50+AV50)+AR50)/2)/(1000*0.61365*exp(17.502*R50/(240.97+R50))/(AU50+AV50)-AR50)</f>
        <v>0</v>
      </c>
      <c r="O50">
        <f>1/(($B$5+1)/(L50/1.6)+1/(M50/1.37)) + $B$5/(($B$5+1)/(L50/1.6) + $B$5/(M50/1.37))</f>
        <v>0</v>
      </c>
      <c r="P50">
        <f>(AK50*AM50)</f>
        <v>0</v>
      </c>
      <c r="Q50">
        <f>(AW50+(P50+2*0.95*5.67E-8*(((AW50+$B$8)+273)^4-(AW50+273)^4)-44100*F50)/(1.84*29.3*M50+8*0.95*5.67E-8*(AW50+273)^3))</f>
        <v>0</v>
      </c>
      <c r="R50">
        <f>($B$9*AX50+$B$10*AY50+$B$11*Q50)</f>
        <v>0</v>
      </c>
      <c r="S50">
        <f>0.61365*exp(17.502*R50/(240.97+R50))</f>
        <v>0</v>
      </c>
      <c r="T50">
        <f>(U50/V50*100)</f>
        <v>0</v>
      </c>
      <c r="U50">
        <f>AR50*(AU50+AV50)/1000</f>
        <v>0</v>
      </c>
      <c r="V50">
        <f>0.61365*exp(17.502*AW50/(240.97+AW50))</f>
        <v>0</v>
      </c>
      <c r="W50">
        <f>(S50-AR50*(AU50+AV50)/1000)</f>
        <v>0</v>
      </c>
      <c r="X50">
        <f>(-F50*44100)</f>
        <v>0</v>
      </c>
      <c r="Y50">
        <f>2*29.3*M50*0.92*(AW50-R50)</f>
        <v>0</v>
      </c>
      <c r="Z50">
        <f>2*0.95*5.67E-8*(((AW50+$B$8)+273)^4-(R50+273)^4)</f>
        <v>0</v>
      </c>
      <c r="AA50">
        <f>P50+Z50+X50+Y50</f>
        <v>0</v>
      </c>
      <c r="AB50">
        <v>0.0195972968106795</v>
      </c>
      <c r="AC50">
        <v>-0.439482778906188</v>
      </c>
      <c r="AD50">
        <v>4.76027926190702</v>
      </c>
      <c r="AE50">
        <v>0</v>
      </c>
      <c r="AF50">
        <v>0</v>
      </c>
      <c r="AG50">
        <f>IF(AE50*$B$39&gt;=AI50,1.0,(AI50/(AI50-AE50*$B$39)))</f>
        <v>0</v>
      </c>
      <c r="AH50">
        <f>(AG50-1)*100</f>
        <v>0</v>
      </c>
      <c r="AI50">
        <f>MAX(0,($B$33+$B$34*AZ50)/(1+$B$35*AZ50)*AU50/(AW50+273)*$B$36)</f>
        <v>0</v>
      </c>
      <c r="AJ50">
        <f>$B$28*BA50+$B$29*BB50+$B$30*BC50</f>
        <v>0</v>
      </c>
      <c r="AK50">
        <f>AJ50*AL50</f>
        <v>0</v>
      </c>
      <c r="AL50">
        <f>($B$28*$B$14+$B$29*$B$14+$B$30*(BD50*$B$15+BE50*$B$17))/($B$28+$B$29+$B$30)</f>
        <v>0</v>
      </c>
      <c r="AM50">
        <f>($B$28*$B$21+$B$29*$B$21+$B$30*(BD50*$B$22+BE50*$B$24))/($B$28+$B$29+$B$30)</f>
        <v>0</v>
      </c>
      <c r="AN50">
        <v>3.85</v>
      </c>
      <c r="AO50">
        <v>1495009194.6</v>
      </c>
      <c r="AP50">
        <v>780.214904761905</v>
      </c>
      <c r="AQ50">
        <v>800.042761904762</v>
      </c>
      <c r="AR50">
        <v>23.9894142857143</v>
      </c>
      <c r="AS50">
        <v>19.9555476190476</v>
      </c>
      <c r="AT50">
        <v>499.996428571429</v>
      </c>
      <c r="AU50">
        <v>100.021428571429</v>
      </c>
      <c r="AV50">
        <v>0.0999964</v>
      </c>
      <c r="AW50">
        <v>31.9535952380952</v>
      </c>
      <c r="AX50">
        <v>33.2502571428571</v>
      </c>
      <c r="AY50">
        <v>999.9</v>
      </c>
      <c r="AZ50">
        <v>10000.979047619</v>
      </c>
      <c r="BA50">
        <v>735.626761904762</v>
      </c>
      <c r="BB50">
        <v>35.8385333333333</v>
      </c>
      <c r="BC50">
        <v>1500.00476190476</v>
      </c>
      <c r="BD50">
        <v>0.900000714285714</v>
      </c>
      <c r="BE50">
        <v>0.0999992428571429</v>
      </c>
      <c r="BF50">
        <v>36</v>
      </c>
      <c r="BG50">
        <v>31920.1571428571</v>
      </c>
      <c r="BH50">
        <v>1495009170.1</v>
      </c>
      <c r="BI50" t="s">
        <v>219</v>
      </c>
      <c r="BJ50">
        <v>18</v>
      </c>
      <c r="BK50">
        <v>-4.016</v>
      </c>
      <c r="BL50">
        <v>0.229</v>
      </c>
      <c r="BM50">
        <v>800</v>
      </c>
      <c r="BN50">
        <v>20</v>
      </c>
      <c r="BO50">
        <v>0.09</v>
      </c>
      <c r="BP50">
        <v>0.02</v>
      </c>
      <c r="BQ50">
        <v>-19.7793195121951</v>
      </c>
      <c r="BR50">
        <v>0.0612292682926751</v>
      </c>
      <c r="BS50">
        <v>0.207315738015787</v>
      </c>
      <c r="BT50">
        <v>1</v>
      </c>
      <c r="BU50">
        <v>4.03521341463415</v>
      </c>
      <c r="BV50">
        <v>-0.0168445296167256</v>
      </c>
      <c r="BW50">
        <v>0.00212812938557246</v>
      </c>
      <c r="BX50">
        <v>1</v>
      </c>
      <c r="BY50">
        <v>2</v>
      </c>
      <c r="BZ50">
        <v>2</v>
      </c>
      <c r="CA50" t="s">
        <v>206</v>
      </c>
      <c r="CB50">
        <v>100</v>
      </c>
      <c r="CC50">
        <v>100</v>
      </c>
      <c r="CD50">
        <v>-4.016</v>
      </c>
      <c r="CE50">
        <v>0.229</v>
      </c>
      <c r="CF50">
        <v>3</v>
      </c>
      <c r="CG50">
        <v>509.827</v>
      </c>
      <c r="CH50">
        <v>532.472</v>
      </c>
      <c r="CI50">
        <v>29.9989</v>
      </c>
      <c r="CJ50">
        <v>34.9057</v>
      </c>
      <c r="CK50">
        <v>29.9994</v>
      </c>
      <c r="CL50">
        <v>34.8799</v>
      </c>
      <c r="CM50">
        <v>34.8355</v>
      </c>
      <c r="CN50">
        <v>36.4318</v>
      </c>
      <c r="CO50">
        <v>55.5226</v>
      </c>
      <c r="CP50">
        <v>0</v>
      </c>
      <c r="CQ50">
        <v>30</v>
      </c>
      <c r="CR50">
        <v>800</v>
      </c>
      <c r="CS50">
        <v>20</v>
      </c>
      <c r="CT50">
        <v>98.9474</v>
      </c>
      <c r="CU50">
        <v>98.5221</v>
      </c>
    </row>
    <row r="51" spans="1:99">
      <c r="A51">
        <v>9</v>
      </c>
      <c r="B51">
        <v>1495009298.1</v>
      </c>
      <c r="C51">
        <v>800</v>
      </c>
      <c r="D51" t="s">
        <v>220</v>
      </c>
      <c r="E51">
        <v>1495009297.6</v>
      </c>
      <c r="F51">
        <f>AT51*AG51*(AR51-AS51)/(100*AN51*(1000-AG51*AR51))</f>
        <v>0</v>
      </c>
      <c r="G51">
        <f>AT51*AG51*(AQ51-AP51*(1000-AG51*AS51)/(1000-AG51*AR51))/(100*AN51)</f>
        <v>0</v>
      </c>
      <c r="H51">
        <f>AP51 - G51*AN51*100.0/(AI51*AZ51)</f>
        <v>0</v>
      </c>
      <c r="I51">
        <f>((O51-F51/2)*(AP51 - G51*AN51*100.0/(AI51*AZ51))-G51)/(O51+F51/2)</f>
        <v>0</v>
      </c>
      <c r="J51">
        <f>I51*(AU51+AV51)/1000.0</f>
        <v>0</v>
      </c>
      <c r="K51">
        <f>(AP51 - G51*AN51*100.0/(AI51*AZ51))*(AU51+AV51)/1000.0</f>
        <v>0</v>
      </c>
      <c r="L51">
        <f>2.0/((1/N51-1/M51)+SQRT((1/N51-1/M51)*(1/N51-1/M51) + 4*$B$5/(($B$5+1)*($B$5+1))*(2*1/N51*1/M51-1/M51*1/M51)))</f>
        <v>0</v>
      </c>
      <c r="M51">
        <f>AD51+AC51*AN51+AB51*AN51*AN51</f>
        <v>0</v>
      </c>
      <c r="N51">
        <f>F51*(1000-(1000*0.61365*exp(17.502*R51/(240.97+R51))/(AU51+AV51)+AR51)/2)/(1000*0.61365*exp(17.502*R51/(240.97+R51))/(AU51+AV51)-AR51)</f>
        <v>0</v>
      </c>
      <c r="O51">
        <f>1/(($B$5+1)/(L51/1.6)+1/(M51/1.37)) + $B$5/(($B$5+1)/(L51/1.6) + $B$5/(M51/1.37))</f>
        <v>0</v>
      </c>
      <c r="P51">
        <f>(AK51*AM51)</f>
        <v>0</v>
      </c>
      <c r="Q51">
        <f>(AW51+(P51+2*0.95*5.67E-8*(((AW51+$B$8)+273)^4-(AW51+273)^4)-44100*F51)/(1.84*29.3*M51+8*0.95*5.67E-8*(AW51+273)^3))</f>
        <v>0</v>
      </c>
      <c r="R51">
        <f>($B$9*AX51+$B$10*AY51+$B$11*Q51)</f>
        <v>0</v>
      </c>
      <c r="S51">
        <f>0.61365*exp(17.502*R51/(240.97+R51))</f>
        <v>0</v>
      </c>
      <c r="T51">
        <f>(U51/V51*100)</f>
        <v>0</v>
      </c>
      <c r="U51">
        <f>AR51*(AU51+AV51)/1000</f>
        <v>0</v>
      </c>
      <c r="V51">
        <f>0.61365*exp(17.502*AW51/(240.97+AW51))</f>
        <v>0</v>
      </c>
      <c r="W51">
        <f>(S51-AR51*(AU51+AV51)/1000)</f>
        <v>0</v>
      </c>
      <c r="X51">
        <f>(-F51*44100)</f>
        <v>0</v>
      </c>
      <c r="Y51">
        <f>2*29.3*M51*0.92*(AW51-R51)</f>
        <v>0</v>
      </c>
      <c r="Z51">
        <f>2*0.95*5.67E-8*(((AW51+$B$8)+273)^4-(R51+273)^4)</f>
        <v>0</v>
      </c>
      <c r="AA51">
        <f>P51+Z51+X51+Y51</f>
        <v>0</v>
      </c>
      <c r="AB51">
        <v>0.019653739068552</v>
      </c>
      <c r="AC51">
        <v>-0.440748535126407</v>
      </c>
      <c r="AD51">
        <v>4.77148717630403</v>
      </c>
      <c r="AE51">
        <v>0</v>
      </c>
      <c r="AF51">
        <v>0</v>
      </c>
      <c r="AG51">
        <f>IF(AE51*$B$39&gt;=AI51,1.0,(AI51/(AI51-AE51*$B$39)))</f>
        <v>0</v>
      </c>
      <c r="AH51">
        <f>(AG51-1)*100</f>
        <v>0</v>
      </c>
      <c r="AI51">
        <f>MAX(0,($B$33+$B$34*AZ51)/(1+$B$35*AZ51)*AU51/(AW51+273)*$B$36)</f>
        <v>0</v>
      </c>
      <c r="AJ51">
        <f>$B$28*BA51+$B$29*BB51+$B$30*BC51</f>
        <v>0</v>
      </c>
      <c r="AK51">
        <f>AJ51*AL51</f>
        <v>0</v>
      </c>
      <c r="AL51">
        <f>($B$28*$B$14+$B$29*$B$14+$B$30*(BD51*$B$15+BE51*$B$17))/($B$28+$B$29+$B$30)</f>
        <v>0</v>
      </c>
      <c r="AM51">
        <f>($B$28*$B$21+$B$29*$B$21+$B$30*(BD51*$B$22+BE51*$B$24))/($B$28+$B$29+$B$30)</f>
        <v>0</v>
      </c>
      <c r="AN51">
        <v>3.85</v>
      </c>
      <c r="AO51">
        <v>1495009292.6</v>
      </c>
      <c r="AP51">
        <v>978.832761904762</v>
      </c>
      <c r="AQ51">
        <v>1000.05138095238</v>
      </c>
      <c r="AR51">
        <v>23.9694619047619</v>
      </c>
      <c r="AS51">
        <v>20.0172238095238</v>
      </c>
      <c r="AT51">
        <v>500</v>
      </c>
      <c r="AU51">
        <v>100.014333333333</v>
      </c>
      <c r="AV51">
        <v>0.0999793952380952</v>
      </c>
      <c r="AW51">
        <v>31.8772809523809</v>
      </c>
      <c r="AX51">
        <v>33.1894238095238</v>
      </c>
      <c r="AY51">
        <v>999.9</v>
      </c>
      <c r="AZ51">
        <v>10004.7847619048</v>
      </c>
      <c r="BA51">
        <v>735.528761904762</v>
      </c>
      <c r="BB51">
        <v>29.5475238095238</v>
      </c>
      <c r="BC51">
        <v>1500.00380952381</v>
      </c>
      <c r="BD51">
        <v>0.899997476190476</v>
      </c>
      <c r="BE51">
        <v>0.1000025</v>
      </c>
      <c r="BF51">
        <v>36</v>
      </c>
      <c r="BG51">
        <v>31920.1238095238</v>
      </c>
      <c r="BH51">
        <v>1495009258.1</v>
      </c>
      <c r="BI51" t="s">
        <v>221</v>
      </c>
      <c r="BJ51">
        <v>19</v>
      </c>
      <c r="BK51">
        <v>-4.16</v>
      </c>
      <c r="BL51">
        <v>0.229</v>
      </c>
      <c r="BM51">
        <v>1000</v>
      </c>
      <c r="BN51">
        <v>20</v>
      </c>
      <c r="BO51">
        <v>0.19</v>
      </c>
      <c r="BP51">
        <v>0.02</v>
      </c>
      <c r="BQ51">
        <v>-21.1988341463415</v>
      </c>
      <c r="BR51">
        <v>-0.0986236933798045</v>
      </c>
      <c r="BS51">
        <v>0.094975718616446</v>
      </c>
      <c r="BT51">
        <v>1</v>
      </c>
      <c r="BU51">
        <v>3.9575843902439</v>
      </c>
      <c r="BV51">
        <v>-0.0561746341463429</v>
      </c>
      <c r="BW51">
        <v>0.00560749022107192</v>
      </c>
      <c r="BX51">
        <v>1</v>
      </c>
      <c r="BY51">
        <v>2</v>
      </c>
      <c r="BZ51">
        <v>2</v>
      </c>
      <c r="CA51" t="s">
        <v>206</v>
      </c>
      <c r="CB51">
        <v>100</v>
      </c>
      <c r="CC51">
        <v>100</v>
      </c>
      <c r="CD51">
        <v>-4.16</v>
      </c>
      <c r="CE51">
        <v>0.229</v>
      </c>
      <c r="CF51">
        <v>3</v>
      </c>
      <c r="CG51">
        <v>509.717</v>
      </c>
      <c r="CH51">
        <v>533.952</v>
      </c>
      <c r="CI51">
        <v>29.9993</v>
      </c>
      <c r="CJ51">
        <v>34.7606</v>
      </c>
      <c r="CK51">
        <v>29.9996</v>
      </c>
      <c r="CL51">
        <v>34.7378</v>
      </c>
      <c r="CM51">
        <v>34.6953</v>
      </c>
      <c r="CN51">
        <v>43.479</v>
      </c>
      <c r="CO51">
        <v>55.2504</v>
      </c>
      <c r="CP51">
        <v>0</v>
      </c>
      <c r="CQ51">
        <v>30</v>
      </c>
      <c r="CR51">
        <v>1000</v>
      </c>
      <c r="CS51">
        <v>20</v>
      </c>
      <c r="CT51">
        <v>98.9791</v>
      </c>
      <c r="CU51">
        <v>98.5493</v>
      </c>
    </row>
    <row r="52" spans="1:99">
      <c r="A52">
        <v>10</v>
      </c>
      <c r="B52">
        <v>1495009407.1</v>
      </c>
      <c r="C52">
        <v>909</v>
      </c>
      <c r="D52" t="s">
        <v>222</v>
      </c>
      <c r="E52">
        <v>1495009406.6</v>
      </c>
      <c r="F52">
        <f>AT52*AG52*(AR52-AS52)/(100*AN52*(1000-AG52*AR52))</f>
        <v>0</v>
      </c>
      <c r="G52">
        <f>AT52*AG52*(AQ52-AP52*(1000-AG52*AS52)/(1000-AG52*AR52))/(100*AN52)</f>
        <v>0</v>
      </c>
      <c r="H52">
        <f>AP52 - G52*AN52*100.0/(AI52*AZ52)</f>
        <v>0</v>
      </c>
      <c r="I52">
        <f>((O52-F52/2)*(AP52 - G52*AN52*100.0/(AI52*AZ52))-G52)/(O52+F52/2)</f>
        <v>0</v>
      </c>
      <c r="J52">
        <f>I52*(AU52+AV52)/1000.0</f>
        <v>0</v>
      </c>
      <c r="K52">
        <f>(AP52 - G52*AN52*100.0/(AI52*AZ52))*(AU52+AV52)/1000.0</f>
        <v>0</v>
      </c>
      <c r="L52">
        <f>2.0/((1/N52-1/M52)+SQRT((1/N52-1/M52)*(1/N52-1/M52) + 4*$B$5/(($B$5+1)*($B$5+1))*(2*1/N52*1/M52-1/M52*1/M52)))</f>
        <v>0</v>
      </c>
      <c r="M52">
        <f>AD52+AC52*AN52+AB52*AN52*AN52</f>
        <v>0</v>
      </c>
      <c r="N52">
        <f>F52*(1000-(1000*0.61365*exp(17.502*R52/(240.97+R52))/(AU52+AV52)+AR52)/2)/(1000*0.61365*exp(17.502*R52/(240.97+R52))/(AU52+AV52)-AR52)</f>
        <v>0</v>
      </c>
      <c r="O52">
        <f>1/(($B$5+1)/(L52/1.6)+1/(M52/1.37)) + $B$5/(($B$5+1)/(L52/1.6) + $B$5/(M52/1.37))</f>
        <v>0</v>
      </c>
      <c r="P52">
        <f>(AK52*AM52)</f>
        <v>0</v>
      </c>
      <c r="Q52">
        <f>(AW52+(P52+2*0.95*5.67E-8*(((AW52+$B$8)+273)^4-(AW52+273)^4)-44100*F52)/(1.84*29.3*M52+8*0.95*5.67E-8*(AW52+273)^3))</f>
        <v>0</v>
      </c>
      <c r="R52">
        <f>($B$9*AX52+$B$10*AY52+$B$11*Q52)</f>
        <v>0</v>
      </c>
      <c r="S52">
        <f>0.61365*exp(17.502*R52/(240.97+R52))</f>
        <v>0</v>
      </c>
      <c r="T52">
        <f>(U52/V52*100)</f>
        <v>0</v>
      </c>
      <c r="U52">
        <f>AR52*(AU52+AV52)/1000</f>
        <v>0</v>
      </c>
      <c r="V52">
        <f>0.61365*exp(17.502*AW52/(240.97+AW52))</f>
        <v>0</v>
      </c>
      <c r="W52">
        <f>(S52-AR52*(AU52+AV52)/1000)</f>
        <v>0</v>
      </c>
      <c r="X52">
        <f>(-F52*44100)</f>
        <v>0</v>
      </c>
      <c r="Y52">
        <f>2*29.3*M52*0.92*(AW52-R52)</f>
        <v>0</v>
      </c>
      <c r="Z52">
        <f>2*0.95*5.67E-8*(((AW52+$B$8)+273)^4-(R52+273)^4)</f>
        <v>0</v>
      </c>
      <c r="AA52">
        <f>P52+Z52+X52+Y52</f>
        <v>0</v>
      </c>
      <c r="AB52">
        <v>0.0196940235977468</v>
      </c>
      <c r="AC52">
        <v>-0.4416519432346</v>
      </c>
      <c r="AD52">
        <v>4.77948286943798</v>
      </c>
      <c r="AE52">
        <v>0</v>
      </c>
      <c r="AF52">
        <v>0</v>
      </c>
      <c r="AG52">
        <f>IF(AE52*$B$39&gt;=AI52,1.0,(AI52/(AI52-AE52*$B$39)))</f>
        <v>0</v>
      </c>
      <c r="AH52">
        <f>(AG52-1)*100</f>
        <v>0</v>
      </c>
      <c r="AI52">
        <f>MAX(0,($B$33+$B$34*AZ52)/(1+$B$35*AZ52)*AU52/(AW52+273)*$B$36)</f>
        <v>0</v>
      </c>
      <c r="AJ52">
        <f>$B$28*BA52+$B$29*BB52+$B$30*BC52</f>
        <v>0</v>
      </c>
      <c r="AK52">
        <f>AJ52*AL52</f>
        <v>0</v>
      </c>
      <c r="AL52">
        <f>($B$28*$B$14+$B$29*$B$14+$B$30*(BD52*$B$15+BE52*$B$17))/($B$28+$B$29+$B$30)</f>
        <v>0</v>
      </c>
      <c r="AM52">
        <f>($B$28*$B$21+$B$29*$B$21+$B$30*(BD52*$B$22+BE52*$B$24))/($B$28+$B$29+$B$30)</f>
        <v>0</v>
      </c>
      <c r="AN52">
        <v>3.85</v>
      </c>
      <c r="AO52">
        <v>1495009401.6</v>
      </c>
      <c r="AP52">
        <v>1177.99619047619</v>
      </c>
      <c r="AQ52">
        <v>1199.96904761905</v>
      </c>
      <c r="AR52">
        <v>23.8990523809524</v>
      </c>
      <c r="AS52">
        <v>20.0253</v>
      </c>
      <c r="AT52">
        <v>500.006190476191</v>
      </c>
      <c r="AU52">
        <v>100.014</v>
      </c>
      <c r="AV52">
        <v>0.100002795238095</v>
      </c>
      <c r="AW52">
        <v>31.8370238095238</v>
      </c>
      <c r="AX52">
        <v>33.1438380952381</v>
      </c>
      <c r="AY52">
        <v>999.9</v>
      </c>
      <c r="AZ52">
        <v>10000.8057142857</v>
      </c>
      <c r="BA52">
        <v>735.157095238095</v>
      </c>
      <c r="BB52">
        <v>27.1764857142857</v>
      </c>
      <c r="BC52">
        <v>1499.99952380952</v>
      </c>
      <c r="BD52">
        <v>0.89999980952381</v>
      </c>
      <c r="BE52">
        <v>0.100000214285714</v>
      </c>
      <c r="BF52">
        <v>36</v>
      </c>
      <c r="BG52">
        <v>31920.0904761905</v>
      </c>
      <c r="BH52">
        <v>1495009369.1</v>
      </c>
      <c r="BI52" t="s">
        <v>223</v>
      </c>
      <c r="BJ52">
        <v>20</v>
      </c>
      <c r="BK52">
        <v>-4.16</v>
      </c>
      <c r="BL52">
        <v>0.231</v>
      </c>
      <c r="BM52">
        <v>1000</v>
      </c>
      <c r="BN52">
        <v>20</v>
      </c>
      <c r="BO52">
        <v>0.19</v>
      </c>
      <c r="BP52">
        <v>0.03</v>
      </c>
      <c r="BQ52">
        <v>-21.9657609756098</v>
      </c>
      <c r="BR52">
        <v>0.0781693379791186</v>
      </c>
      <c r="BS52">
        <v>0.116757338262195</v>
      </c>
      <c r="BT52">
        <v>1</v>
      </c>
      <c r="BU52">
        <v>3.87654243902439</v>
      </c>
      <c r="BV52">
        <v>-0.0353052961672476</v>
      </c>
      <c r="BW52">
        <v>0.00402736177064438</v>
      </c>
      <c r="BX52">
        <v>1</v>
      </c>
      <c r="BY52">
        <v>2</v>
      </c>
      <c r="BZ52">
        <v>2</v>
      </c>
      <c r="CA52" t="s">
        <v>206</v>
      </c>
      <c r="CB52">
        <v>100</v>
      </c>
      <c r="CC52">
        <v>100</v>
      </c>
      <c r="CD52">
        <v>-4.16</v>
      </c>
      <c r="CE52">
        <v>0.231</v>
      </c>
      <c r="CF52">
        <v>3</v>
      </c>
      <c r="CG52">
        <v>509.812</v>
      </c>
      <c r="CH52">
        <v>534.624</v>
      </c>
      <c r="CI52">
        <v>29.9996</v>
      </c>
      <c r="CJ52">
        <v>34.6301</v>
      </c>
      <c r="CK52">
        <v>29.9997</v>
      </c>
      <c r="CL52">
        <v>34.6083</v>
      </c>
      <c r="CM52">
        <v>34.5667</v>
      </c>
      <c r="CN52">
        <v>50.1864</v>
      </c>
      <c r="CO52">
        <v>55.2504</v>
      </c>
      <c r="CP52">
        <v>0</v>
      </c>
      <c r="CQ52">
        <v>30</v>
      </c>
      <c r="CR52">
        <v>1200</v>
      </c>
      <c r="CS52">
        <v>20</v>
      </c>
      <c r="CT52">
        <v>99.0033</v>
      </c>
      <c r="CU52">
        <v>98.5671</v>
      </c>
    </row>
    <row r="53" spans="1:99">
      <c r="A53">
        <v>11</v>
      </c>
      <c r="B53">
        <v>1495009564.1</v>
      </c>
      <c r="C53">
        <v>1066</v>
      </c>
      <c r="D53" t="s">
        <v>224</v>
      </c>
      <c r="E53">
        <v>1495009563.6</v>
      </c>
      <c r="F53">
        <f>AT53*AG53*(AR53-AS53)/(100*AN53*(1000-AG53*AR53))</f>
        <v>0</v>
      </c>
      <c r="G53">
        <f>AT53*AG53*(AQ53-AP53*(1000-AG53*AS53)/(1000-AG53*AR53))/(100*AN53)</f>
        <v>0</v>
      </c>
      <c r="H53">
        <f>AP53 - G53*AN53*100.0/(AI53*AZ53)</f>
        <v>0</v>
      </c>
      <c r="I53">
        <f>((O53-F53/2)*(AP53 - G53*AN53*100.0/(AI53*AZ53))-G53)/(O53+F53/2)</f>
        <v>0</v>
      </c>
      <c r="J53">
        <f>I53*(AU53+AV53)/1000.0</f>
        <v>0</v>
      </c>
      <c r="K53">
        <f>(AP53 - G53*AN53*100.0/(AI53*AZ53))*(AU53+AV53)/1000.0</f>
        <v>0</v>
      </c>
      <c r="L53">
        <f>2.0/((1/N53-1/M53)+SQRT((1/N53-1/M53)*(1/N53-1/M53) + 4*$B$5/(($B$5+1)*($B$5+1))*(2*1/N53*1/M53-1/M53*1/M53)))</f>
        <v>0</v>
      </c>
      <c r="M53">
        <f>AD53+AC53*AN53+AB53*AN53*AN53</f>
        <v>0</v>
      </c>
      <c r="N53">
        <f>F53*(1000-(1000*0.61365*exp(17.502*R53/(240.97+R53))/(AU53+AV53)+AR53)/2)/(1000*0.61365*exp(17.502*R53/(240.97+R53))/(AU53+AV53)-AR53)</f>
        <v>0</v>
      </c>
      <c r="O53">
        <f>1/(($B$5+1)/(L53/1.6)+1/(M53/1.37)) + $B$5/(($B$5+1)/(L53/1.6) + $B$5/(M53/1.37))</f>
        <v>0</v>
      </c>
      <c r="P53">
        <f>(AK53*AM53)</f>
        <v>0</v>
      </c>
      <c r="Q53">
        <f>(AW53+(P53+2*0.95*5.67E-8*(((AW53+$B$8)+273)^4-(AW53+273)^4)-44100*F53)/(1.84*29.3*M53+8*0.95*5.67E-8*(AW53+273)^3))</f>
        <v>0</v>
      </c>
      <c r="R53">
        <f>($B$9*AX53+$B$10*AY53+$B$11*Q53)</f>
        <v>0</v>
      </c>
      <c r="S53">
        <f>0.61365*exp(17.502*R53/(240.97+R53))</f>
        <v>0</v>
      </c>
      <c r="T53">
        <f>(U53/V53*100)</f>
        <v>0</v>
      </c>
      <c r="U53">
        <f>AR53*(AU53+AV53)/1000</f>
        <v>0</v>
      </c>
      <c r="V53">
        <f>0.61365*exp(17.502*AW53/(240.97+AW53))</f>
        <v>0</v>
      </c>
      <c r="W53">
        <f>(S53-AR53*(AU53+AV53)/1000)</f>
        <v>0</v>
      </c>
      <c r="X53">
        <f>(-F53*44100)</f>
        <v>0</v>
      </c>
      <c r="Y53">
        <f>2*29.3*M53*0.92*(AW53-R53)</f>
        <v>0</v>
      </c>
      <c r="Z53">
        <f>2*0.95*5.67E-8*(((AW53+$B$8)+273)^4-(R53+273)^4)</f>
        <v>0</v>
      </c>
      <c r="AA53">
        <f>P53+Z53+X53+Y53</f>
        <v>0</v>
      </c>
      <c r="AB53">
        <v>0.0196942232356568</v>
      </c>
      <c r="AC53">
        <v>-0.441656420251216</v>
      </c>
      <c r="AD53">
        <v>4.77952248592985</v>
      </c>
      <c r="AE53">
        <v>0</v>
      </c>
      <c r="AF53">
        <v>0</v>
      </c>
      <c r="AG53">
        <f>IF(AE53*$B$39&gt;=AI53,1.0,(AI53/(AI53-AE53*$B$39)))</f>
        <v>0</v>
      </c>
      <c r="AH53">
        <f>(AG53-1)*100</f>
        <v>0</v>
      </c>
      <c r="AI53">
        <f>MAX(0,($B$33+$B$34*AZ53)/(1+$B$35*AZ53)*AU53/(AW53+273)*$B$36)</f>
        <v>0</v>
      </c>
      <c r="AJ53">
        <f>$B$28*BA53+$B$29*BB53+$B$30*BC53</f>
        <v>0</v>
      </c>
      <c r="AK53">
        <f>AJ53*AL53</f>
        <v>0</v>
      </c>
      <c r="AL53">
        <f>($B$28*$B$14+$B$29*$B$14+$B$30*(BD53*$B$15+BE53*$B$17))/($B$28+$B$29+$B$30)</f>
        <v>0</v>
      </c>
      <c r="AM53">
        <f>($B$28*$B$21+$B$29*$B$21+$B$30*(BD53*$B$22+BE53*$B$24))/($B$28+$B$29+$B$30)</f>
        <v>0</v>
      </c>
      <c r="AN53">
        <v>3.85</v>
      </c>
      <c r="AO53">
        <v>1495009558.6</v>
      </c>
      <c r="AP53">
        <v>393.812666666667</v>
      </c>
      <c r="AQ53">
        <v>399.961523809524</v>
      </c>
      <c r="AR53">
        <v>22.1809571428571</v>
      </c>
      <c r="AS53">
        <v>20.017480952381</v>
      </c>
      <c r="AT53">
        <v>500.007</v>
      </c>
      <c r="AU53">
        <v>100.019571428571</v>
      </c>
      <c r="AV53">
        <v>0.0999874571428571</v>
      </c>
      <c r="AW53">
        <v>31.8379142857143</v>
      </c>
      <c r="AX53">
        <v>33.1813380952381</v>
      </c>
      <c r="AY53">
        <v>999.9</v>
      </c>
      <c r="AZ53">
        <v>10002.199047619</v>
      </c>
      <c r="BA53">
        <v>792.906761904762</v>
      </c>
      <c r="BB53">
        <v>22.6391095238095</v>
      </c>
      <c r="BC53">
        <v>1600</v>
      </c>
      <c r="BD53">
        <v>0.900002142857143</v>
      </c>
      <c r="BE53">
        <v>0.0999979142857143</v>
      </c>
      <c r="BF53">
        <v>36</v>
      </c>
      <c r="BG53">
        <v>34048.0761904762</v>
      </c>
      <c r="BH53">
        <v>1495009531.6</v>
      </c>
      <c r="BI53" t="s">
        <v>225</v>
      </c>
      <c r="BJ53">
        <v>21</v>
      </c>
      <c r="BK53">
        <v>-2.977</v>
      </c>
      <c r="BL53">
        <v>0.24</v>
      </c>
      <c r="BM53">
        <v>400</v>
      </c>
      <c r="BN53">
        <v>20</v>
      </c>
      <c r="BO53">
        <v>0.58</v>
      </c>
      <c r="BP53">
        <v>0.04</v>
      </c>
      <c r="BQ53">
        <v>-6.15421658536585</v>
      </c>
      <c r="BR53">
        <v>-0.0317245296167222</v>
      </c>
      <c r="BS53">
        <v>0.0351528759264622</v>
      </c>
      <c r="BT53">
        <v>1</v>
      </c>
      <c r="BU53">
        <v>2.16274707317073</v>
      </c>
      <c r="BV53">
        <v>0.00408146341463279</v>
      </c>
      <c r="BW53">
        <v>0.00126229416366456</v>
      </c>
      <c r="BX53">
        <v>1</v>
      </c>
      <c r="BY53">
        <v>2</v>
      </c>
      <c r="BZ53">
        <v>2</v>
      </c>
      <c r="CA53" t="s">
        <v>206</v>
      </c>
      <c r="CB53">
        <v>100</v>
      </c>
      <c r="CC53">
        <v>100</v>
      </c>
      <c r="CD53">
        <v>-2.977</v>
      </c>
      <c r="CE53">
        <v>0.24</v>
      </c>
      <c r="CF53">
        <v>3</v>
      </c>
      <c r="CG53">
        <v>508.586</v>
      </c>
      <c r="CH53">
        <v>533.55</v>
      </c>
      <c r="CI53">
        <v>30.0001</v>
      </c>
      <c r="CJ53">
        <v>34.4673</v>
      </c>
      <c r="CK53">
        <v>29.9996</v>
      </c>
      <c r="CL53">
        <v>34.4359</v>
      </c>
      <c r="CM53">
        <v>34.3947</v>
      </c>
      <c r="CN53">
        <v>20.9982</v>
      </c>
      <c r="CO53">
        <v>55.2472</v>
      </c>
      <c r="CP53">
        <v>0</v>
      </c>
      <c r="CQ53">
        <v>30</v>
      </c>
      <c r="CR53">
        <v>400</v>
      </c>
      <c r="CS53">
        <v>20</v>
      </c>
      <c r="CT53">
        <v>99.039</v>
      </c>
      <c r="CU53">
        <v>98.6024</v>
      </c>
    </row>
    <row r="54" spans="1:99">
      <c r="A54">
        <v>12</v>
      </c>
      <c r="B54">
        <v>1495009647.1</v>
      </c>
      <c r="C54">
        <v>1149</v>
      </c>
      <c r="D54" t="s">
        <v>226</v>
      </c>
      <c r="E54">
        <v>1495009646.6</v>
      </c>
      <c r="F54">
        <f>AT54*AG54*(AR54-AS54)/(100*AN54*(1000-AG54*AR54))</f>
        <v>0</v>
      </c>
      <c r="G54">
        <f>AT54*AG54*(AQ54-AP54*(1000-AG54*AS54)/(1000-AG54*AR54))/(100*AN54)</f>
        <v>0</v>
      </c>
      <c r="H54">
        <f>AP54 - G54*AN54*100.0/(AI54*AZ54)</f>
        <v>0</v>
      </c>
      <c r="I54">
        <f>((O54-F54/2)*(AP54 - G54*AN54*100.0/(AI54*AZ54))-G54)/(O54+F54/2)</f>
        <v>0</v>
      </c>
      <c r="J54">
        <f>I54*(AU54+AV54)/1000.0</f>
        <v>0</v>
      </c>
      <c r="K54">
        <f>(AP54 - G54*AN54*100.0/(AI54*AZ54))*(AU54+AV54)/1000.0</f>
        <v>0</v>
      </c>
      <c r="L54">
        <f>2.0/((1/N54-1/M54)+SQRT((1/N54-1/M54)*(1/N54-1/M54) + 4*$B$5/(($B$5+1)*($B$5+1))*(2*1/N54*1/M54-1/M54*1/M54)))</f>
        <v>0</v>
      </c>
      <c r="M54">
        <f>AD54+AC54*AN54+AB54*AN54*AN54</f>
        <v>0</v>
      </c>
      <c r="N54">
        <f>F54*(1000-(1000*0.61365*exp(17.502*R54/(240.97+R54))/(AU54+AV54)+AR54)/2)/(1000*0.61365*exp(17.502*R54/(240.97+R54))/(AU54+AV54)-AR54)</f>
        <v>0</v>
      </c>
      <c r="O54">
        <f>1/(($B$5+1)/(L54/1.6)+1/(M54/1.37)) + $B$5/(($B$5+1)/(L54/1.6) + $B$5/(M54/1.37))</f>
        <v>0</v>
      </c>
      <c r="P54">
        <f>(AK54*AM54)</f>
        <v>0</v>
      </c>
      <c r="Q54">
        <f>(AW54+(P54+2*0.95*5.67E-8*(((AW54+$B$8)+273)^4-(AW54+273)^4)-44100*F54)/(1.84*29.3*M54+8*0.95*5.67E-8*(AW54+273)^3))</f>
        <v>0</v>
      </c>
      <c r="R54">
        <f>($B$9*AX54+$B$10*AY54+$B$11*Q54)</f>
        <v>0</v>
      </c>
      <c r="S54">
        <f>0.61365*exp(17.502*R54/(240.97+R54))</f>
        <v>0</v>
      </c>
      <c r="T54">
        <f>(U54/V54*100)</f>
        <v>0</v>
      </c>
      <c r="U54">
        <f>AR54*(AU54+AV54)/1000</f>
        <v>0</v>
      </c>
      <c r="V54">
        <f>0.61365*exp(17.502*AW54/(240.97+AW54))</f>
        <v>0</v>
      </c>
      <c r="W54">
        <f>(S54-AR54*(AU54+AV54)/1000)</f>
        <v>0</v>
      </c>
      <c r="X54">
        <f>(-F54*44100)</f>
        <v>0</v>
      </c>
      <c r="Y54">
        <f>2*29.3*M54*0.92*(AW54-R54)</f>
        <v>0</v>
      </c>
      <c r="Z54">
        <f>2*0.95*5.67E-8*(((AW54+$B$8)+273)^4-(R54+273)^4)</f>
        <v>0</v>
      </c>
      <c r="AA54">
        <f>P54+Z54+X54+Y54</f>
        <v>0</v>
      </c>
      <c r="AB54">
        <v>0.0196349109078975</v>
      </c>
      <c r="AC54">
        <v>-0.440326300751632</v>
      </c>
      <c r="AD54">
        <v>4.76774908807357</v>
      </c>
      <c r="AE54">
        <v>0</v>
      </c>
      <c r="AF54">
        <v>0</v>
      </c>
      <c r="AG54">
        <f>IF(AE54*$B$39&gt;=AI54,1.0,(AI54/(AI54-AE54*$B$39)))</f>
        <v>0</v>
      </c>
      <c r="AH54">
        <f>(AG54-1)*100</f>
        <v>0</v>
      </c>
      <c r="AI54">
        <f>MAX(0,($B$33+$B$34*AZ54)/(1+$B$35*AZ54)*AU54/(AW54+273)*$B$36)</f>
        <v>0</v>
      </c>
      <c r="AJ54">
        <f>$B$28*BA54+$B$29*BB54+$B$30*BC54</f>
        <v>0</v>
      </c>
      <c r="AK54">
        <f>AJ54*AL54</f>
        <v>0</v>
      </c>
      <c r="AL54">
        <f>($B$28*$B$14+$B$29*$B$14+$B$30*(BD54*$B$15+BE54*$B$17))/($B$28+$B$29+$B$30)</f>
        <v>0</v>
      </c>
      <c r="AM54">
        <f>($B$28*$B$21+$B$29*$B$21+$B$30*(BD54*$B$22+BE54*$B$24))/($B$28+$B$29+$B$30)</f>
        <v>0</v>
      </c>
      <c r="AN54">
        <v>3.85</v>
      </c>
      <c r="AO54">
        <v>1495009641.6</v>
      </c>
      <c r="AP54">
        <v>393.35119047619</v>
      </c>
      <c r="AQ54">
        <v>399.984714285714</v>
      </c>
      <c r="AR54">
        <v>22.1213238095238</v>
      </c>
      <c r="AS54">
        <v>19.9775904761905</v>
      </c>
      <c r="AT54">
        <v>500.026095238095</v>
      </c>
      <c r="AU54">
        <v>100.024714285714</v>
      </c>
      <c r="AV54">
        <v>0.100031752380952</v>
      </c>
      <c r="AW54">
        <v>31.7905380952381</v>
      </c>
      <c r="AX54">
        <v>32.9596619047619</v>
      </c>
      <c r="AY54">
        <v>999.9</v>
      </c>
      <c r="AZ54">
        <v>10003.4180952381</v>
      </c>
      <c r="BA54">
        <v>688.795333333333</v>
      </c>
      <c r="BB54">
        <v>22.7781476190476</v>
      </c>
      <c r="BC54">
        <v>1399.99952380952</v>
      </c>
      <c r="BD54">
        <v>0.899999</v>
      </c>
      <c r="BE54">
        <v>0.100001004761905</v>
      </c>
      <c r="BF54">
        <v>36</v>
      </c>
      <c r="BG54">
        <v>29792.0761904762</v>
      </c>
      <c r="BH54">
        <v>1495009616.6</v>
      </c>
      <c r="BI54" t="s">
        <v>227</v>
      </c>
      <c r="BJ54">
        <v>22</v>
      </c>
      <c r="BK54">
        <v>-2.975</v>
      </c>
      <c r="BL54">
        <v>0.24</v>
      </c>
      <c r="BM54">
        <v>400</v>
      </c>
      <c r="BN54">
        <v>20</v>
      </c>
      <c r="BO54">
        <v>0.54</v>
      </c>
      <c r="BP54">
        <v>0.04</v>
      </c>
      <c r="BQ54">
        <v>-6.6245</v>
      </c>
      <c r="BR54">
        <v>-0.0931716376306549</v>
      </c>
      <c r="BS54">
        <v>0.060517510588299</v>
      </c>
      <c r="BT54">
        <v>1</v>
      </c>
      <c r="BU54">
        <v>2.14197756097561</v>
      </c>
      <c r="BV54">
        <v>0.0198871777003474</v>
      </c>
      <c r="BW54">
        <v>0.00225667441537622</v>
      </c>
      <c r="BX54">
        <v>1</v>
      </c>
      <c r="BY54">
        <v>2</v>
      </c>
      <c r="BZ54">
        <v>2</v>
      </c>
      <c r="CA54" t="s">
        <v>206</v>
      </c>
      <c r="CB54">
        <v>100</v>
      </c>
      <c r="CC54">
        <v>100</v>
      </c>
      <c r="CD54">
        <v>-2.975</v>
      </c>
      <c r="CE54">
        <v>0.24</v>
      </c>
      <c r="CF54">
        <v>3</v>
      </c>
      <c r="CG54">
        <v>508.697</v>
      </c>
      <c r="CH54">
        <v>533.707</v>
      </c>
      <c r="CI54">
        <v>29.9999</v>
      </c>
      <c r="CJ54">
        <v>34.3837</v>
      </c>
      <c r="CK54">
        <v>29.9997</v>
      </c>
      <c r="CL54">
        <v>34.3493</v>
      </c>
      <c r="CM54">
        <v>34.308</v>
      </c>
      <c r="CN54">
        <v>21.0005</v>
      </c>
      <c r="CO54">
        <v>55.2472</v>
      </c>
      <c r="CP54">
        <v>0</v>
      </c>
      <c r="CQ54">
        <v>30</v>
      </c>
      <c r="CR54">
        <v>400</v>
      </c>
      <c r="CS54">
        <v>20</v>
      </c>
      <c r="CT54">
        <v>99.0575</v>
      </c>
      <c r="CU54">
        <v>98.6189</v>
      </c>
    </row>
    <row r="55" spans="1:99">
      <c r="A55">
        <v>13</v>
      </c>
      <c r="B55">
        <v>1495009760.1</v>
      </c>
      <c r="C55">
        <v>1262</v>
      </c>
      <c r="D55" t="s">
        <v>228</v>
      </c>
      <c r="E55">
        <v>1495009759.6</v>
      </c>
      <c r="F55">
        <f>AT55*AG55*(AR55-AS55)/(100*AN55*(1000-AG55*AR55))</f>
        <v>0</v>
      </c>
      <c r="G55">
        <f>AT55*AG55*(AQ55-AP55*(1000-AG55*AS55)/(1000-AG55*AR55))/(100*AN55)</f>
        <v>0</v>
      </c>
      <c r="H55">
        <f>AP55 - G55*AN55*100.0/(AI55*AZ55)</f>
        <v>0</v>
      </c>
      <c r="I55">
        <f>((O55-F55/2)*(AP55 - G55*AN55*100.0/(AI55*AZ55))-G55)/(O55+F55/2)</f>
        <v>0</v>
      </c>
      <c r="J55">
        <f>I55*(AU55+AV55)/1000.0</f>
        <v>0</v>
      </c>
      <c r="K55">
        <f>(AP55 - G55*AN55*100.0/(AI55*AZ55))*(AU55+AV55)/1000.0</f>
        <v>0</v>
      </c>
      <c r="L55">
        <f>2.0/((1/N55-1/M55)+SQRT((1/N55-1/M55)*(1/N55-1/M55) + 4*$B$5/(($B$5+1)*($B$5+1))*(2*1/N55*1/M55-1/M55*1/M55)))</f>
        <v>0</v>
      </c>
      <c r="M55">
        <f>AD55+AC55*AN55+AB55*AN55*AN55</f>
        <v>0</v>
      </c>
      <c r="N55">
        <f>F55*(1000-(1000*0.61365*exp(17.502*R55/(240.97+R55))/(AU55+AV55)+AR55)/2)/(1000*0.61365*exp(17.502*R55/(240.97+R55))/(AU55+AV55)-AR55)</f>
        <v>0</v>
      </c>
      <c r="O55">
        <f>1/(($B$5+1)/(L55/1.6)+1/(M55/1.37)) + $B$5/(($B$5+1)/(L55/1.6) + $B$5/(M55/1.37))</f>
        <v>0</v>
      </c>
      <c r="P55">
        <f>(AK55*AM55)</f>
        <v>0</v>
      </c>
      <c r="Q55">
        <f>(AW55+(P55+2*0.95*5.67E-8*(((AW55+$B$8)+273)^4-(AW55+273)^4)-44100*F55)/(1.84*29.3*M55+8*0.95*5.67E-8*(AW55+273)^3))</f>
        <v>0</v>
      </c>
      <c r="R55">
        <f>($B$9*AX55+$B$10*AY55+$B$11*Q55)</f>
        <v>0</v>
      </c>
      <c r="S55">
        <f>0.61365*exp(17.502*R55/(240.97+R55))</f>
        <v>0</v>
      </c>
      <c r="T55">
        <f>(U55/V55*100)</f>
        <v>0</v>
      </c>
      <c r="U55">
        <f>AR55*(AU55+AV55)/1000</f>
        <v>0</v>
      </c>
      <c r="V55">
        <f>0.61365*exp(17.502*AW55/(240.97+AW55))</f>
        <v>0</v>
      </c>
      <c r="W55">
        <f>(S55-AR55*(AU55+AV55)/1000)</f>
        <v>0</v>
      </c>
      <c r="X55">
        <f>(-F55*44100)</f>
        <v>0</v>
      </c>
      <c r="Y55">
        <f>2*29.3*M55*0.92*(AW55-R55)</f>
        <v>0</v>
      </c>
      <c r="Z55">
        <f>2*0.95*5.67E-8*(((AW55+$B$8)+273)^4-(R55+273)^4)</f>
        <v>0</v>
      </c>
      <c r="AA55">
        <f>P55+Z55+X55+Y55</f>
        <v>0</v>
      </c>
      <c r="AB55">
        <v>0.0196680857555171</v>
      </c>
      <c r="AC55">
        <v>-0.441070269389883</v>
      </c>
      <c r="AD55">
        <v>4.77433507007648</v>
      </c>
      <c r="AE55">
        <v>0</v>
      </c>
      <c r="AF55">
        <v>0</v>
      </c>
      <c r="AG55">
        <f>IF(AE55*$B$39&gt;=AI55,1.0,(AI55/(AI55-AE55*$B$39)))</f>
        <v>0</v>
      </c>
      <c r="AH55">
        <f>(AG55-1)*100</f>
        <v>0</v>
      </c>
      <c r="AI55">
        <f>MAX(0,($B$33+$B$34*AZ55)/(1+$B$35*AZ55)*AU55/(AW55+273)*$B$36)</f>
        <v>0</v>
      </c>
      <c r="AJ55">
        <f>$B$28*BA55+$B$29*BB55+$B$30*BC55</f>
        <v>0</v>
      </c>
      <c r="AK55">
        <f>AJ55*AL55</f>
        <v>0</v>
      </c>
      <c r="AL55">
        <f>($B$28*$B$14+$B$29*$B$14+$B$30*(BD55*$B$15+BE55*$B$17))/($B$28+$B$29+$B$30)</f>
        <v>0</v>
      </c>
      <c r="AM55">
        <f>($B$28*$B$21+$B$29*$B$21+$B$30*(BD55*$B$22+BE55*$B$24))/($B$28+$B$29+$B$30)</f>
        <v>0</v>
      </c>
      <c r="AN55">
        <v>3.85</v>
      </c>
      <c r="AO55">
        <v>1495009754.6</v>
      </c>
      <c r="AP55">
        <v>392.830047619048</v>
      </c>
      <c r="AQ55">
        <v>399.986666666667</v>
      </c>
      <c r="AR55">
        <v>22.1094</v>
      </c>
      <c r="AS55">
        <v>19.932980952381</v>
      </c>
      <c r="AT55">
        <v>500.008523809524</v>
      </c>
      <c r="AU55">
        <v>100.026047619048</v>
      </c>
      <c r="AV55">
        <v>0.0999942952380952</v>
      </c>
      <c r="AW55">
        <v>31.7129095238095</v>
      </c>
      <c r="AX55">
        <v>32.7134666666667</v>
      </c>
      <c r="AY55">
        <v>999.9</v>
      </c>
      <c r="AZ55">
        <v>9996.92238095238</v>
      </c>
      <c r="BA55">
        <v>588.115952380952</v>
      </c>
      <c r="BB55">
        <v>23.5281095238095</v>
      </c>
      <c r="BC55">
        <v>1200.00428571429</v>
      </c>
      <c r="BD55">
        <v>0.900001380952381</v>
      </c>
      <c r="BE55">
        <v>0.0999985428571429</v>
      </c>
      <c r="BF55">
        <v>36</v>
      </c>
      <c r="BG55">
        <v>25536.1428571429</v>
      </c>
      <c r="BH55">
        <v>1495009700.6</v>
      </c>
      <c r="BI55" t="s">
        <v>229</v>
      </c>
      <c r="BJ55">
        <v>23</v>
      </c>
      <c r="BK55">
        <v>-3.025</v>
      </c>
      <c r="BL55">
        <v>0.24</v>
      </c>
      <c r="BM55">
        <v>400</v>
      </c>
      <c r="BN55">
        <v>20</v>
      </c>
      <c r="BO55">
        <v>0.45</v>
      </c>
      <c r="BP55">
        <v>0.05</v>
      </c>
      <c r="BQ55">
        <v>-7.14394926829268</v>
      </c>
      <c r="BR55">
        <v>-0.0511429965157023</v>
      </c>
      <c r="BS55">
        <v>0.0663310976765559</v>
      </c>
      <c r="BT55">
        <v>1</v>
      </c>
      <c r="BU55">
        <v>2.17257682926829</v>
      </c>
      <c r="BV55">
        <v>0.0397438327526145</v>
      </c>
      <c r="BW55">
        <v>0.00400566454949059</v>
      </c>
      <c r="BX55">
        <v>1</v>
      </c>
      <c r="BY55">
        <v>2</v>
      </c>
      <c r="BZ55">
        <v>2</v>
      </c>
      <c r="CA55" t="s">
        <v>206</v>
      </c>
      <c r="CB55">
        <v>100</v>
      </c>
      <c r="CC55">
        <v>100</v>
      </c>
      <c r="CD55">
        <v>-3.025</v>
      </c>
      <c r="CE55">
        <v>0.24</v>
      </c>
      <c r="CF55">
        <v>3</v>
      </c>
      <c r="CG55">
        <v>508.811</v>
      </c>
      <c r="CH55">
        <v>534.488</v>
      </c>
      <c r="CI55">
        <v>29.9999</v>
      </c>
      <c r="CJ55">
        <v>34.2865</v>
      </c>
      <c r="CK55">
        <v>29.9998</v>
      </c>
      <c r="CL55">
        <v>34.2466</v>
      </c>
      <c r="CM55">
        <v>34.2061</v>
      </c>
      <c r="CN55">
        <v>21.0033</v>
      </c>
      <c r="CO55">
        <v>54.9697</v>
      </c>
      <c r="CP55">
        <v>0</v>
      </c>
      <c r="CQ55">
        <v>30</v>
      </c>
      <c r="CR55">
        <v>400</v>
      </c>
      <c r="CS55">
        <v>20</v>
      </c>
      <c r="CT55">
        <v>99.0799</v>
      </c>
      <c r="CU55">
        <v>98.6363</v>
      </c>
    </row>
    <row r="56" spans="1:99">
      <c r="A56">
        <v>14</v>
      </c>
      <c r="B56">
        <v>1495009866.5</v>
      </c>
      <c r="C56">
        <v>1368.40000009537</v>
      </c>
      <c r="D56" t="s">
        <v>230</v>
      </c>
      <c r="E56">
        <v>1495009866</v>
      </c>
      <c r="F56">
        <f>AT56*AG56*(AR56-AS56)/(100*AN56*(1000-AG56*AR56))</f>
        <v>0</v>
      </c>
      <c r="G56">
        <f>AT56*AG56*(AQ56-AP56*(1000-AG56*AS56)/(1000-AG56*AR56))/(100*AN56)</f>
        <v>0</v>
      </c>
      <c r="H56">
        <f>AP56 - G56*AN56*100.0/(AI56*AZ56)</f>
        <v>0</v>
      </c>
      <c r="I56">
        <f>((O56-F56/2)*(AP56 - G56*AN56*100.0/(AI56*AZ56))-G56)/(O56+F56/2)</f>
        <v>0</v>
      </c>
      <c r="J56">
        <f>I56*(AU56+AV56)/1000.0</f>
        <v>0</v>
      </c>
      <c r="K56">
        <f>(AP56 - G56*AN56*100.0/(AI56*AZ56))*(AU56+AV56)/1000.0</f>
        <v>0</v>
      </c>
      <c r="L56">
        <f>2.0/((1/N56-1/M56)+SQRT((1/N56-1/M56)*(1/N56-1/M56) + 4*$B$5/(($B$5+1)*($B$5+1))*(2*1/N56*1/M56-1/M56*1/M56)))</f>
        <v>0</v>
      </c>
      <c r="M56">
        <f>AD56+AC56*AN56+AB56*AN56*AN56</f>
        <v>0</v>
      </c>
      <c r="N56">
        <f>F56*(1000-(1000*0.61365*exp(17.502*R56/(240.97+R56))/(AU56+AV56)+AR56)/2)/(1000*0.61365*exp(17.502*R56/(240.97+R56))/(AU56+AV56)-AR56)</f>
        <v>0</v>
      </c>
      <c r="O56">
        <f>1/(($B$5+1)/(L56/1.6)+1/(M56/1.37)) + $B$5/(($B$5+1)/(L56/1.6) + $B$5/(M56/1.37))</f>
        <v>0</v>
      </c>
      <c r="P56">
        <f>(AK56*AM56)</f>
        <v>0</v>
      </c>
      <c r="Q56">
        <f>(AW56+(P56+2*0.95*5.67E-8*(((AW56+$B$8)+273)^4-(AW56+273)^4)-44100*F56)/(1.84*29.3*M56+8*0.95*5.67E-8*(AW56+273)^3))</f>
        <v>0</v>
      </c>
      <c r="R56">
        <f>($B$9*AX56+$B$10*AY56+$B$11*Q56)</f>
        <v>0</v>
      </c>
      <c r="S56">
        <f>0.61365*exp(17.502*R56/(240.97+R56))</f>
        <v>0</v>
      </c>
      <c r="T56">
        <f>(U56/V56*100)</f>
        <v>0</v>
      </c>
      <c r="U56">
        <f>AR56*(AU56+AV56)/1000</f>
        <v>0</v>
      </c>
      <c r="V56">
        <f>0.61365*exp(17.502*AW56/(240.97+AW56))</f>
        <v>0</v>
      </c>
      <c r="W56">
        <f>(S56-AR56*(AU56+AV56)/1000)</f>
        <v>0</v>
      </c>
      <c r="X56">
        <f>(-F56*44100)</f>
        <v>0</v>
      </c>
      <c r="Y56">
        <f>2*29.3*M56*0.92*(AW56-R56)</f>
        <v>0</v>
      </c>
      <c r="Z56">
        <f>2*0.95*5.67E-8*(((AW56+$B$8)+273)^4-(R56+273)^4)</f>
        <v>0</v>
      </c>
      <c r="AA56">
        <f>P56+Z56+X56+Y56</f>
        <v>0</v>
      </c>
      <c r="AB56">
        <v>0.0196840049655716</v>
      </c>
      <c r="AC56">
        <v>-0.441427268558713</v>
      </c>
      <c r="AD56">
        <v>4.77749465673466</v>
      </c>
      <c r="AE56">
        <v>0</v>
      </c>
      <c r="AF56">
        <v>0</v>
      </c>
      <c r="AG56">
        <f>IF(AE56*$B$39&gt;=AI56,1.0,(AI56/(AI56-AE56*$B$39)))</f>
        <v>0</v>
      </c>
      <c r="AH56">
        <f>(AG56-1)*100</f>
        <v>0</v>
      </c>
      <c r="AI56">
        <f>MAX(0,($B$33+$B$34*AZ56)/(1+$B$35*AZ56)*AU56/(AW56+273)*$B$36)</f>
        <v>0</v>
      </c>
      <c r="AJ56">
        <f>$B$28*BA56+$B$29*BB56+$B$30*BC56</f>
        <v>0</v>
      </c>
      <c r="AK56">
        <f>AJ56*AL56</f>
        <v>0</v>
      </c>
      <c r="AL56">
        <f>($B$28*$B$14+$B$29*$B$14+$B$30*(BD56*$B$15+BE56*$B$17))/($B$28+$B$29+$B$30)</f>
        <v>0</v>
      </c>
      <c r="AM56">
        <f>($B$28*$B$21+$B$29*$B$21+$B$30*(BD56*$B$22+BE56*$B$24))/($B$28+$B$29+$B$30)</f>
        <v>0</v>
      </c>
      <c r="AN56">
        <v>3.85</v>
      </c>
      <c r="AO56">
        <v>1495009861</v>
      </c>
      <c r="AP56">
        <v>392.631523809524</v>
      </c>
      <c r="AQ56">
        <v>400.005</v>
      </c>
      <c r="AR56">
        <v>22.2696285714286</v>
      </c>
      <c r="AS56">
        <v>20.0556666666667</v>
      </c>
      <c r="AT56">
        <v>500.005238095238</v>
      </c>
      <c r="AU56">
        <v>100.02519047619</v>
      </c>
      <c r="AV56">
        <v>0.100007223809524</v>
      </c>
      <c r="AW56">
        <v>31.6287761904762</v>
      </c>
      <c r="AX56">
        <v>32.4641238095238</v>
      </c>
      <c r="AY56">
        <v>999.9</v>
      </c>
      <c r="AZ56">
        <v>9995.17714285714</v>
      </c>
      <c r="BA56">
        <v>490.750380952381</v>
      </c>
      <c r="BB56">
        <v>24.6371476190476</v>
      </c>
      <c r="BC56">
        <v>1000.0029047619</v>
      </c>
      <c r="BD56">
        <v>0.899999761904762</v>
      </c>
      <c r="BE56">
        <v>0.0999999380952381</v>
      </c>
      <c r="BF56">
        <v>36</v>
      </c>
      <c r="BG56">
        <v>21280.1047619048</v>
      </c>
      <c r="BH56">
        <v>1495009816.5</v>
      </c>
      <c r="BI56" t="s">
        <v>231</v>
      </c>
      <c r="BJ56">
        <v>24</v>
      </c>
      <c r="BK56">
        <v>-2.99</v>
      </c>
      <c r="BL56">
        <v>0.244</v>
      </c>
      <c r="BM56">
        <v>400</v>
      </c>
      <c r="BN56">
        <v>20</v>
      </c>
      <c r="BO56">
        <v>0.41</v>
      </c>
      <c r="BP56">
        <v>0.04</v>
      </c>
      <c r="BQ56">
        <v>-7.37352658536585</v>
      </c>
      <c r="BR56">
        <v>-0.0892689198606366</v>
      </c>
      <c r="BS56">
        <v>0.0251157014935081</v>
      </c>
      <c r="BT56">
        <v>1</v>
      </c>
      <c r="BU56">
        <v>2.20883975609756</v>
      </c>
      <c r="BV56">
        <v>0.0575717770034855</v>
      </c>
      <c r="BW56">
        <v>0.00581569763355198</v>
      </c>
      <c r="BX56">
        <v>1</v>
      </c>
      <c r="BY56">
        <v>2</v>
      </c>
      <c r="BZ56">
        <v>2</v>
      </c>
      <c r="CA56" t="s">
        <v>206</v>
      </c>
      <c r="CB56">
        <v>100</v>
      </c>
      <c r="CC56">
        <v>100</v>
      </c>
      <c r="CD56">
        <v>-2.99</v>
      </c>
      <c r="CE56">
        <v>0.244</v>
      </c>
      <c r="CF56">
        <v>3</v>
      </c>
      <c r="CG56">
        <v>508.743</v>
      </c>
      <c r="CH56">
        <v>534.76</v>
      </c>
      <c r="CI56">
        <v>29.9998</v>
      </c>
      <c r="CJ56">
        <v>34.2163</v>
      </c>
      <c r="CK56">
        <v>29.9998</v>
      </c>
      <c r="CL56">
        <v>34.1683</v>
      </c>
      <c r="CM56">
        <v>34.1266</v>
      </c>
      <c r="CN56">
        <v>21.0037</v>
      </c>
      <c r="CO56">
        <v>54.9697</v>
      </c>
      <c r="CP56">
        <v>0</v>
      </c>
      <c r="CQ56">
        <v>30</v>
      </c>
      <c r="CR56">
        <v>400</v>
      </c>
      <c r="CS56">
        <v>20</v>
      </c>
      <c r="CT56">
        <v>99.0917</v>
      </c>
      <c r="CU56">
        <v>98.6472</v>
      </c>
    </row>
    <row r="57" spans="1:99">
      <c r="A57">
        <v>15</v>
      </c>
      <c r="B57">
        <v>1495009984.5</v>
      </c>
      <c r="C57">
        <v>1486.40000009537</v>
      </c>
      <c r="D57" t="s">
        <v>232</v>
      </c>
      <c r="E57">
        <v>1495009984</v>
      </c>
      <c r="F57">
        <f>AT57*AG57*(AR57-AS57)/(100*AN57*(1000-AG57*AR57))</f>
        <v>0</v>
      </c>
      <c r="G57">
        <f>AT57*AG57*(AQ57-AP57*(1000-AG57*AS57)/(1000-AG57*AR57))/(100*AN57)</f>
        <v>0</v>
      </c>
      <c r="H57">
        <f>AP57 - G57*AN57*100.0/(AI57*AZ57)</f>
        <v>0</v>
      </c>
      <c r="I57">
        <f>((O57-F57/2)*(AP57 - G57*AN57*100.0/(AI57*AZ57))-G57)/(O57+F57/2)</f>
        <v>0</v>
      </c>
      <c r="J57">
        <f>I57*(AU57+AV57)/1000.0</f>
        <v>0</v>
      </c>
      <c r="K57">
        <f>(AP57 - G57*AN57*100.0/(AI57*AZ57))*(AU57+AV57)/1000.0</f>
        <v>0</v>
      </c>
      <c r="L57">
        <f>2.0/((1/N57-1/M57)+SQRT((1/N57-1/M57)*(1/N57-1/M57) + 4*$B$5/(($B$5+1)*($B$5+1))*(2*1/N57*1/M57-1/M57*1/M57)))</f>
        <v>0</v>
      </c>
      <c r="M57">
        <f>AD57+AC57*AN57+AB57*AN57*AN57</f>
        <v>0</v>
      </c>
      <c r="N57">
        <f>F57*(1000-(1000*0.61365*exp(17.502*R57/(240.97+R57))/(AU57+AV57)+AR57)/2)/(1000*0.61365*exp(17.502*R57/(240.97+R57))/(AU57+AV57)-AR57)</f>
        <v>0</v>
      </c>
      <c r="O57">
        <f>1/(($B$5+1)/(L57/1.6)+1/(M57/1.37)) + $B$5/(($B$5+1)/(L57/1.6) + $B$5/(M57/1.37))</f>
        <v>0</v>
      </c>
      <c r="P57">
        <f>(AK57*AM57)</f>
        <v>0</v>
      </c>
      <c r="Q57">
        <f>(AW57+(P57+2*0.95*5.67E-8*(((AW57+$B$8)+273)^4-(AW57+273)^4)-44100*F57)/(1.84*29.3*M57+8*0.95*5.67E-8*(AW57+273)^3))</f>
        <v>0</v>
      </c>
      <c r="R57">
        <f>($B$9*AX57+$B$10*AY57+$B$11*Q57)</f>
        <v>0</v>
      </c>
      <c r="S57">
        <f>0.61365*exp(17.502*R57/(240.97+R57))</f>
        <v>0</v>
      </c>
      <c r="T57">
        <f>(U57/V57*100)</f>
        <v>0</v>
      </c>
      <c r="U57">
        <f>AR57*(AU57+AV57)/1000</f>
        <v>0</v>
      </c>
      <c r="V57">
        <f>0.61365*exp(17.502*AW57/(240.97+AW57))</f>
        <v>0</v>
      </c>
      <c r="W57">
        <f>(S57-AR57*(AU57+AV57)/1000)</f>
        <v>0</v>
      </c>
      <c r="X57">
        <f>(-F57*44100)</f>
        <v>0</v>
      </c>
      <c r="Y57">
        <f>2*29.3*M57*0.92*(AW57-R57)</f>
        <v>0</v>
      </c>
      <c r="Z57">
        <f>2*0.95*5.67E-8*(((AW57+$B$8)+273)^4-(R57+273)^4)</f>
        <v>0</v>
      </c>
      <c r="AA57">
        <f>P57+Z57+X57+Y57</f>
        <v>0</v>
      </c>
      <c r="AB57">
        <v>0.019743946811461</v>
      </c>
      <c r="AC57">
        <v>-0.442771505432743</v>
      </c>
      <c r="AD57">
        <v>4.78938734143413</v>
      </c>
      <c r="AE57">
        <v>0</v>
      </c>
      <c r="AF57">
        <v>0</v>
      </c>
      <c r="AG57">
        <f>IF(AE57*$B$39&gt;=AI57,1.0,(AI57/(AI57-AE57*$B$39)))</f>
        <v>0</v>
      </c>
      <c r="AH57">
        <f>(AG57-1)*100</f>
        <v>0</v>
      </c>
      <c r="AI57">
        <f>MAX(0,($B$33+$B$34*AZ57)/(1+$B$35*AZ57)*AU57/(AW57+273)*$B$36)</f>
        <v>0</v>
      </c>
      <c r="AJ57">
        <f>$B$28*BA57+$B$29*BB57+$B$30*BC57</f>
        <v>0</v>
      </c>
      <c r="AK57">
        <f>AJ57*AL57</f>
        <v>0</v>
      </c>
      <c r="AL57">
        <f>($B$28*$B$14+$B$29*$B$14+$B$30*(BD57*$B$15+BE57*$B$17))/($B$28+$B$29+$B$30)</f>
        <v>0</v>
      </c>
      <c r="AM57">
        <f>($B$28*$B$21+$B$29*$B$21+$B$30*(BD57*$B$22+BE57*$B$24))/($B$28+$B$29+$B$30)</f>
        <v>0</v>
      </c>
      <c r="AN57">
        <v>3.85</v>
      </c>
      <c r="AO57">
        <v>1495009979</v>
      </c>
      <c r="AP57">
        <v>392.390333333333</v>
      </c>
      <c r="AQ57">
        <v>399.961904761905</v>
      </c>
      <c r="AR57">
        <v>22.2828904761905</v>
      </c>
      <c r="AS57">
        <v>20.0390476190476</v>
      </c>
      <c r="AT57">
        <v>500.00619047619</v>
      </c>
      <c r="AU57">
        <v>100.023714285714</v>
      </c>
      <c r="AV57">
        <v>0.1000076</v>
      </c>
      <c r="AW57">
        <v>31.5304238095238</v>
      </c>
      <c r="AX57">
        <v>32.2035904761905</v>
      </c>
      <c r="AY57">
        <v>999.9</v>
      </c>
      <c r="AZ57">
        <v>10007.0504761905</v>
      </c>
      <c r="BA57">
        <v>395.010523809524</v>
      </c>
      <c r="BB57">
        <v>25.1052047619048</v>
      </c>
      <c r="BC57">
        <v>800.001380952381</v>
      </c>
      <c r="BD57">
        <v>0.900003285714286</v>
      </c>
      <c r="BE57">
        <v>0.099996719047619</v>
      </c>
      <c r="BF57">
        <v>35</v>
      </c>
      <c r="BG57">
        <v>17024.080952381</v>
      </c>
      <c r="BH57">
        <v>1495009921</v>
      </c>
      <c r="BI57" t="s">
        <v>233</v>
      </c>
      <c r="BJ57">
        <v>25</v>
      </c>
      <c r="BK57">
        <v>-3.012</v>
      </c>
      <c r="BL57">
        <v>0.245</v>
      </c>
      <c r="BM57">
        <v>400</v>
      </c>
      <c r="BN57">
        <v>20</v>
      </c>
      <c r="BO57">
        <v>0.3</v>
      </c>
      <c r="BP57">
        <v>0.04</v>
      </c>
      <c r="BQ57">
        <v>-7.57315829268293</v>
      </c>
      <c r="BR57">
        <v>0.0660834146341398</v>
      </c>
      <c r="BS57">
        <v>0.049914234340196</v>
      </c>
      <c r="BT57">
        <v>1</v>
      </c>
      <c r="BU57">
        <v>2.24676926829268</v>
      </c>
      <c r="BV57">
        <v>-0.0914402090592226</v>
      </c>
      <c r="BW57">
        <v>0.0284085566283911</v>
      </c>
      <c r="BX57">
        <v>1</v>
      </c>
      <c r="BY57">
        <v>2</v>
      </c>
      <c r="BZ57">
        <v>2</v>
      </c>
      <c r="CA57" t="s">
        <v>206</v>
      </c>
      <c r="CB57">
        <v>100</v>
      </c>
      <c r="CC57">
        <v>100</v>
      </c>
      <c r="CD57">
        <v>-3.012</v>
      </c>
      <c r="CE57">
        <v>0.245</v>
      </c>
      <c r="CF57">
        <v>3</v>
      </c>
      <c r="CG57">
        <v>508.662</v>
      </c>
      <c r="CH57">
        <v>535.291</v>
      </c>
      <c r="CI57">
        <v>30.0002</v>
      </c>
      <c r="CJ57">
        <v>34.1476</v>
      </c>
      <c r="CK57">
        <v>30</v>
      </c>
      <c r="CL57">
        <v>34.0931</v>
      </c>
      <c r="CM57">
        <v>34.0517</v>
      </c>
      <c r="CN57">
        <v>21.0002</v>
      </c>
      <c r="CO57">
        <v>54.9696</v>
      </c>
      <c r="CP57">
        <v>0</v>
      </c>
      <c r="CQ57">
        <v>30</v>
      </c>
      <c r="CR57">
        <v>400</v>
      </c>
      <c r="CS57">
        <v>20</v>
      </c>
      <c r="CT57">
        <v>99.106</v>
      </c>
      <c r="CU57">
        <v>98.656</v>
      </c>
    </row>
    <row r="58" spans="1:99">
      <c r="A58">
        <v>16</v>
      </c>
      <c r="B58">
        <v>1495010078.5</v>
      </c>
      <c r="C58">
        <v>1580.40000009537</v>
      </c>
      <c r="D58" t="s">
        <v>234</v>
      </c>
      <c r="E58">
        <v>1495010078</v>
      </c>
      <c r="F58">
        <f>AT58*AG58*(AR58-AS58)/(100*AN58*(1000-AG58*AR58))</f>
        <v>0</v>
      </c>
      <c r="G58">
        <f>AT58*AG58*(AQ58-AP58*(1000-AG58*AS58)/(1000-AG58*AR58))/(100*AN58)</f>
        <v>0</v>
      </c>
      <c r="H58">
        <f>AP58 - G58*AN58*100.0/(AI58*AZ58)</f>
        <v>0</v>
      </c>
      <c r="I58">
        <f>((O58-F58/2)*(AP58 - G58*AN58*100.0/(AI58*AZ58))-G58)/(O58+F58/2)</f>
        <v>0</v>
      </c>
      <c r="J58">
        <f>I58*(AU58+AV58)/1000.0</f>
        <v>0</v>
      </c>
      <c r="K58">
        <f>(AP58 - G58*AN58*100.0/(AI58*AZ58))*(AU58+AV58)/1000.0</f>
        <v>0</v>
      </c>
      <c r="L58">
        <f>2.0/((1/N58-1/M58)+SQRT((1/N58-1/M58)*(1/N58-1/M58) + 4*$B$5/(($B$5+1)*($B$5+1))*(2*1/N58*1/M58-1/M58*1/M58)))</f>
        <v>0</v>
      </c>
      <c r="M58">
        <f>AD58+AC58*AN58+AB58*AN58*AN58</f>
        <v>0</v>
      </c>
      <c r="N58">
        <f>F58*(1000-(1000*0.61365*exp(17.502*R58/(240.97+R58))/(AU58+AV58)+AR58)/2)/(1000*0.61365*exp(17.502*R58/(240.97+R58))/(AU58+AV58)-AR58)</f>
        <v>0</v>
      </c>
      <c r="O58">
        <f>1/(($B$5+1)/(L58/1.6)+1/(M58/1.37)) + $B$5/(($B$5+1)/(L58/1.6) + $B$5/(M58/1.37))</f>
        <v>0</v>
      </c>
      <c r="P58">
        <f>(AK58*AM58)</f>
        <v>0</v>
      </c>
      <c r="Q58">
        <f>(AW58+(P58+2*0.95*5.67E-8*(((AW58+$B$8)+273)^4-(AW58+273)^4)-44100*F58)/(1.84*29.3*M58+8*0.95*5.67E-8*(AW58+273)^3))</f>
        <v>0</v>
      </c>
      <c r="R58">
        <f>($B$9*AX58+$B$10*AY58+$B$11*Q58)</f>
        <v>0</v>
      </c>
      <c r="S58">
        <f>0.61365*exp(17.502*R58/(240.97+R58))</f>
        <v>0</v>
      </c>
      <c r="T58">
        <f>(U58/V58*100)</f>
        <v>0</v>
      </c>
      <c r="U58">
        <f>AR58*(AU58+AV58)/1000</f>
        <v>0</v>
      </c>
      <c r="V58">
        <f>0.61365*exp(17.502*AW58/(240.97+AW58))</f>
        <v>0</v>
      </c>
      <c r="W58">
        <f>(S58-AR58*(AU58+AV58)/1000)</f>
        <v>0</v>
      </c>
      <c r="X58">
        <f>(-F58*44100)</f>
        <v>0</v>
      </c>
      <c r="Y58">
        <f>2*29.3*M58*0.92*(AW58-R58)</f>
        <v>0</v>
      </c>
      <c r="Z58">
        <f>2*0.95*5.67E-8*(((AW58+$B$8)+273)^4-(R58+273)^4)</f>
        <v>0</v>
      </c>
      <c r="AA58">
        <f>P58+Z58+X58+Y58</f>
        <v>0</v>
      </c>
      <c r="AB58">
        <v>0.019632277617355</v>
      </c>
      <c r="AC58">
        <v>-0.440267247410935</v>
      </c>
      <c r="AD58">
        <v>4.7672262281203</v>
      </c>
      <c r="AE58">
        <v>0</v>
      </c>
      <c r="AF58">
        <v>0</v>
      </c>
      <c r="AG58">
        <f>IF(AE58*$B$39&gt;=AI58,1.0,(AI58/(AI58-AE58*$B$39)))</f>
        <v>0</v>
      </c>
      <c r="AH58">
        <f>(AG58-1)*100</f>
        <v>0</v>
      </c>
      <c r="AI58">
        <f>MAX(0,($B$33+$B$34*AZ58)/(1+$B$35*AZ58)*AU58/(AW58+273)*$B$36)</f>
        <v>0</v>
      </c>
      <c r="AJ58">
        <f>$B$28*BA58+$B$29*BB58+$B$30*BC58</f>
        <v>0</v>
      </c>
      <c r="AK58">
        <f>AJ58*AL58</f>
        <v>0</v>
      </c>
      <c r="AL58">
        <f>($B$28*$B$14+$B$29*$B$14+$B$30*(BD58*$B$15+BE58*$B$17))/($B$28+$B$29+$B$30)</f>
        <v>0</v>
      </c>
      <c r="AM58">
        <f>($B$28*$B$21+$B$29*$B$21+$B$30*(BD58*$B$22+BE58*$B$24))/($B$28+$B$29+$B$30)</f>
        <v>0</v>
      </c>
      <c r="AN58">
        <v>3.85</v>
      </c>
      <c r="AO58">
        <v>1495010073</v>
      </c>
      <c r="AP58">
        <v>392.539904761905</v>
      </c>
      <c r="AQ58">
        <v>400.018380952381</v>
      </c>
      <c r="AR58">
        <v>22.3227095238095</v>
      </c>
      <c r="AS58">
        <v>20.0117857142857</v>
      </c>
      <c r="AT58">
        <v>500.009666666667</v>
      </c>
      <c r="AU58">
        <v>100.023857142857</v>
      </c>
      <c r="AV58">
        <v>0.100005928571429</v>
      </c>
      <c r="AW58">
        <v>31.4333714285714</v>
      </c>
      <c r="AX58">
        <v>31.9534761904762</v>
      </c>
      <c r="AY58">
        <v>999.9</v>
      </c>
      <c r="AZ58">
        <v>10006.8714285714</v>
      </c>
      <c r="BA58">
        <v>299.380952380952</v>
      </c>
      <c r="BB58">
        <v>25.0339619047619</v>
      </c>
      <c r="BC58">
        <v>600.000904761905</v>
      </c>
      <c r="BD58">
        <v>0.899996</v>
      </c>
      <c r="BE58">
        <v>0.100003952380952</v>
      </c>
      <c r="BF58">
        <v>35</v>
      </c>
      <c r="BG58">
        <v>12768.0428571429</v>
      </c>
      <c r="BH58">
        <v>1495010040.5</v>
      </c>
      <c r="BI58" t="s">
        <v>235</v>
      </c>
      <c r="BJ58">
        <v>26</v>
      </c>
      <c r="BK58">
        <v>-2.951</v>
      </c>
      <c r="BL58">
        <v>0.243</v>
      </c>
      <c r="BM58">
        <v>400</v>
      </c>
      <c r="BN58">
        <v>20</v>
      </c>
      <c r="BO58">
        <v>0.18</v>
      </c>
      <c r="BP58">
        <v>0.05</v>
      </c>
      <c r="BQ58">
        <v>-7.47402756097561</v>
      </c>
      <c r="BR58">
        <v>-0.0217877351916409</v>
      </c>
      <c r="BS58">
        <v>0.0404552176248694</v>
      </c>
      <c r="BT58">
        <v>1</v>
      </c>
      <c r="BU58">
        <v>2.30633487804878</v>
      </c>
      <c r="BV58">
        <v>0.0468721254355401</v>
      </c>
      <c r="BW58">
        <v>0.00469453035233881</v>
      </c>
      <c r="BX58">
        <v>1</v>
      </c>
      <c r="BY58">
        <v>2</v>
      </c>
      <c r="BZ58">
        <v>2</v>
      </c>
      <c r="CA58" t="s">
        <v>206</v>
      </c>
      <c r="CB58">
        <v>100</v>
      </c>
      <c r="CC58">
        <v>100</v>
      </c>
      <c r="CD58">
        <v>-2.951</v>
      </c>
      <c r="CE58">
        <v>0.243</v>
      </c>
      <c r="CF58">
        <v>3</v>
      </c>
      <c r="CG58">
        <v>508.546</v>
      </c>
      <c r="CH58">
        <v>535.331</v>
      </c>
      <c r="CI58">
        <v>29.999</v>
      </c>
      <c r="CJ58">
        <v>34.1083</v>
      </c>
      <c r="CK58">
        <v>29.9999</v>
      </c>
      <c r="CL58">
        <v>34.0474</v>
      </c>
      <c r="CM58">
        <v>34.0031</v>
      </c>
      <c r="CN58">
        <v>20.9922</v>
      </c>
      <c r="CO58">
        <v>54.9696</v>
      </c>
      <c r="CP58">
        <v>0</v>
      </c>
      <c r="CQ58">
        <v>30</v>
      </c>
      <c r="CR58">
        <v>400</v>
      </c>
      <c r="CS58">
        <v>20</v>
      </c>
      <c r="CT58">
        <v>99.1152</v>
      </c>
      <c r="CU58">
        <v>98.6588</v>
      </c>
    </row>
    <row r="59" spans="1:99">
      <c r="A59">
        <v>17</v>
      </c>
      <c r="B59">
        <v>1495010188.5</v>
      </c>
      <c r="C59">
        <v>1690.40000009537</v>
      </c>
      <c r="D59" t="s">
        <v>236</v>
      </c>
      <c r="E59">
        <v>1495010188</v>
      </c>
      <c r="F59">
        <f>AT59*AG59*(AR59-AS59)/(100*AN59*(1000-AG59*AR59))</f>
        <v>0</v>
      </c>
      <c r="G59">
        <f>AT59*AG59*(AQ59-AP59*(1000-AG59*AS59)/(1000-AG59*AR59))/(100*AN59)</f>
        <v>0</v>
      </c>
      <c r="H59">
        <f>AP59 - G59*AN59*100.0/(AI59*AZ59)</f>
        <v>0</v>
      </c>
      <c r="I59">
        <f>((O59-F59/2)*(AP59 - G59*AN59*100.0/(AI59*AZ59))-G59)/(O59+F59/2)</f>
        <v>0</v>
      </c>
      <c r="J59">
        <f>I59*(AU59+AV59)/1000.0</f>
        <v>0</v>
      </c>
      <c r="K59">
        <f>(AP59 - G59*AN59*100.0/(AI59*AZ59))*(AU59+AV59)/1000.0</f>
        <v>0</v>
      </c>
      <c r="L59">
        <f>2.0/((1/N59-1/M59)+SQRT((1/N59-1/M59)*(1/N59-1/M59) + 4*$B$5/(($B$5+1)*($B$5+1))*(2*1/N59*1/M59-1/M59*1/M59)))</f>
        <v>0</v>
      </c>
      <c r="M59">
        <f>AD59+AC59*AN59+AB59*AN59*AN59</f>
        <v>0</v>
      </c>
      <c r="N59">
        <f>F59*(1000-(1000*0.61365*exp(17.502*R59/(240.97+R59))/(AU59+AV59)+AR59)/2)/(1000*0.61365*exp(17.502*R59/(240.97+R59))/(AU59+AV59)-AR59)</f>
        <v>0</v>
      </c>
      <c r="O59">
        <f>1/(($B$5+1)/(L59/1.6)+1/(M59/1.37)) + $B$5/(($B$5+1)/(L59/1.6) + $B$5/(M59/1.37))</f>
        <v>0</v>
      </c>
      <c r="P59">
        <f>(AK59*AM59)</f>
        <v>0</v>
      </c>
      <c r="Q59">
        <f>(AW59+(P59+2*0.95*5.67E-8*(((AW59+$B$8)+273)^4-(AW59+273)^4)-44100*F59)/(1.84*29.3*M59+8*0.95*5.67E-8*(AW59+273)^3))</f>
        <v>0</v>
      </c>
      <c r="R59">
        <f>($B$9*AX59+$B$10*AY59+$B$11*Q59)</f>
        <v>0</v>
      </c>
      <c r="S59">
        <f>0.61365*exp(17.502*R59/(240.97+R59))</f>
        <v>0</v>
      </c>
      <c r="T59">
        <f>(U59/V59*100)</f>
        <v>0</v>
      </c>
      <c r="U59">
        <f>AR59*(AU59+AV59)/1000</f>
        <v>0</v>
      </c>
      <c r="V59">
        <f>0.61365*exp(17.502*AW59/(240.97+AW59))</f>
        <v>0</v>
      </c>
      <c r="W59">
        <f>(S59-AR59*(AU59+AV59)/1000)</f>
        <v>0</v>
      </c>
      <c r="X59">
        <f>(-F59*44100)</f>
        <v>0</v>
      </c>
      <c r="Y59">
        <f>2*29.3*M59*0.92*(AW59-R59)</f>
        <v>0</v>
      </c>
      <c r="Z59">
        <f>2*0.95*5.67E-8*(((AW59+$B$8)+273)^4-(R59+273)^4)</f>
        <v>0</v>
      </c>
      <c r="AA59">
        <f>P59+Z59+X59+Y59</f>
        <v>0</v>
      </c>
      <c r="AB59">
        <v>0.0196639584310901</v>
      </c>
      <c r="AC59">
        <v>-0.440977711317913</v>
      </c>
      <c r="AD59">
        <v>4.77351581458095</v>
      </c>
      <c r="AE59">
        <v>0</v>
      </c>
      <c r="AF59">
        <v>0</v>
      </c>
      <c r="AG59">
        <f>IF(AE59*$B$39&gt;=AI59,1.0,(AI59/(AI59-AE59*$B$39)))</f>
        <v>0</v>
      </c>
      <c r="AH59">
        <f>(AG59-1)*100</f>
        <v>0</v>
      </c>
      <c r="AI59">
        <f>MAX(0,($B$33+$B$34*AZ59)/(1+$B$35*AZ59)*AU59/(AW59+273)*$B$36)</f>
        <v>0</v>
      </c>
      <c r="AJ59">
        <f>$B$28*BA59+$B$29*BB59+$B$30*BC59</f>
        <v>0</v>
      </c>
      <c r="AK59">
        <f>AJ59*AL59</f>
        <v>0</v>
      </c>
      <c r="AL59">
        <f>($B$28*$B$14+$B$29*$B$14+$B$30*(BD59*$B$15+BE59*$B$17))/($B$28+$B$29+$B$30)</f>
        <v>0</v>
      </c>
      <c r="AM59">
        <f>($B$28*$B$21+$B$29*$B$21+$B$30*(BD59*$B$22+BE59*$B$24))/($B$28+$B$29+$B$30)</f>
        <v>0</v>
      </c>
      <c r="AN59">
        <v>3.85</v>
      </c>
      <c r="AO59">
        <v>1495010183</v>
      </c>
      <c r="AP59">
        <v>392.679857142857</v>
      </c>
      <c r="AQ59">
        <v>399.975238095238</v>
      </c>
      <c r="AR59">
        <v>22.288580952381</v>
      </c>
      <c r="AS59">
        <v>19.9604523809524</v>
      </c>
      <c r="AT59">
        <v>500.003095238095</v>
      </c>
      <c r="AU59">
        <v>100.024047619048</v>
      </c>
      <c r="AV59">
        <v>0.100018347619048</v>
      </c>
      <c r="AW59">
        <v>31.3265904761905</v>
      </c>
      <c r="AX59">
        <v>31.6892142857143</v>
      </c>
      <c r="AY59">
        <v>999.9</v>
      </c>
      <c r="AZ59">
        <v>10002.8871428571</v>
      </c>
      <c r="BA59">
        <v>202.300857142857</v>
      </c>
      <c r="BB59">
        <v>24.6329380952381</v>
      </c>
      <c r="BC59">
        <v>400.000333333333</v>
      </c>
      <c r="BD59">
        <v>0.899993333333333</v>
      </c>
      <c r="BE59">
        <v>0.10000690952381</v>
      </c>
      <c r="BF59">
        <v>35</v>
      </c>
      <c r="BG59">
        <v>8512.0119047619</v>
      </c>
      <c r="BH59">
        <v>1495010132</v>
      </c>
      <c r="BI59" t="s">
        <v>237</v>
      </c>
      <c r="BJ59">
        <v>27</v>
      </c>
      <c r="BK59">
        <v>-2.982</v>
      </c>
      <c r="BL59">
        <v>0.243</v>
      </c>
      <c r="BM59">
        <v>400</v>
      </c>
      <c r="BN59">
        <v>20</v>
      </c>
      <c r="BO59">
        <v>0.3</v>
      </c>
      <c r="BP59">
        <v>0.04</v>
      </c>
      <c r="BQ59">
        <v>-7.28823</v>
      </c>
      <c r="BR59">
        <v>-0.0993633449477361</v>
      </c>
      <c r="BS59">
        <v>0.0395796106661979</v>
      </c>
      <c r="BT59">
        <v>1</v>
      </c>
      <c r="BU59">
        <v>2.32587317073171</v>
      </c>
      <c r="BV59">
        <v>0.0269410452961684</v>
      </c>
      <c r="BW59">
        <v>0.00278221918708735</v>
      </c>
      <c r="BX59">
        <v>1</v>
      </c>
      <c r="BY59">
        <v>2</v>
      </c>
      <c r="BZ59">
        <v>2</v>
      </c>
      <c r="CA59" t="s">
        <v>206</v>
      </c>
      <c r="CB59">
        <v>100</v>
      </c>
      <c r="CC59">
        <v>100</v>
      </c>
      <c r="CD59">
        <v>-2.982</v>
      </c>
      <c r="CE59">
        <v>0.243</v>
      </c>
      <c r="CF59">
        <v>3</v>
      </c>
      <c r="CG59">
        <v>508.652</v>
      </c>
      <c r="CH59">
        <v>535.905</v>
      </c>
      <c r="CI59">
        <v>29.9999</v>
      </c>
      <c r="CJ59">
        <v>34.059</v>
      </c>
      <c r="CK59">
        <v>29.9998</v>
      </c>
      <c r="CL59">
        <v>33.9949</v>
      </c>
      <c r="CM59">
        <v>33.9501</v>
      </c>
      <c r="CN59">
        <v>20.9861</v>
      </c>
      <c r="CO59">
        <v>54.9696</v>
      </c>
      <c r="CP59">
        <v>0</v>
      </c>
      <c r="CQ59">
        <v>30</v>
      </c>
      <c r="CR59">
        <v>400</v>
      </c>
      <c r="CS59">
        <v>20</v>
      </c>
      <c r="CT59">
        <v>99.1249</v>
      </c>
      <c r="CU59">
        <v>98.6682</v>
      </c>
    </row>
    <row r="60" spans="1:99">
      <c r="A60">
        <v>18</v>
      </c>
      <c r="B60">
        <v>1495010280.5</v>
      </c>
      <c r="C60">
        <v>1782.40000009537</v>
      </c>
      <c r="D60" t="s">
        <v>238</v>
      </c>
      <c r="E60">
        <v>1495010280</v>
      </c>
      <c r="F60">
        <f>AT60*AG60*(AR60-AS60)/(100*AN60*(1000-AG60*AR60))</f>
        <v>0</v>
      </c>
      <c r="G60">
        <f>AT60*AG60*(AQ60-AP60*(1000-AG60*AS60)/(1000-AG60*AR60))/(100*AN60)</f>
        <v>0</v>
      </c>
      <c r="H60">
        <f>AP60 - G60*AN60*100.0/(AI60*AZ60)</f>
        <v>0</v>
      </c>
      <c r="I60">
        <f>((O60-F60/2)*(AP60 - G60*AN60*100.0/(AI60*AZ60))-G60)/(O60+F60/2)</f>
        <v>0</v>
      </c>
      <c r="J60">
        <f>I60*(AU60+AV60)/1000.0</f>
        <v>0</v>
      </c>
      <c r="K60">
        <f>(AP60 - G60*AN60*100.0/(AI60*AZ60))*(AU60+AV60)/1000.0</f>
        <v>0</v>
      </c>
      <c r="L60">
        <f>2.0/((1/N60-1/M60)+SQRT((1/N60-1/M60)*(1/N60-1/M60) + 4*$B$5/(($B$5+1)*($B$5+1))*(2*1/N60*1/M60-1/M60*1/M60)))</f>
        <v>0</v>
      </c>
      <c r="M60">
        <f>AD60+AC60*AN60+AB60*AN60*AN60</f>
        <v>0</v>
      </c>
      <c r="N60">
        <f>F60*(1000-(1000*0.61365*exp(17.502*R60/(240.97+R60))/(AU60+AV60)+AR60)/2)/(1000*0.61365*exp(17.502*R60/(240.97+R60))/(AU60+AV60)-AR60)</f>
        <v>0</v>
      </c>
      <c r="O60">
        <f>1/(($B$5+1)/(L60/1.6)+1/(M60/1.37)) + $B$5/(($B$5+1)/(L60/1.6) + $B$5/(M60/1.37))</f>
        <v>0</v>
      </c>
      <c r="P60">
        <f>(AK60*AM60)</f>
        <v>0</v>
      </c>
      <c r="Q60">
        <f>(AW60+(P60+2*0.95*5.67E-8*(((AW60+$B$8)+273)^4-(AW60+273)^4)-44100*F60)/(1.84*29.3*M60+8*0.95*5.67E-8*(AW60+273)^3))</f>
        <v>0</v>
      </c>
      <c r="R60">
        <f>($B$9*AX60+$B$10*AY60+$B$11*Q60)</f>
        <v>0</v>
      </c>
      <c r="S60">
        <f>0.61365*exp(17.502*R60/(240.97+R60))</f>
        <v>0</v>
      </c>
      <c r="T60">
        <f>(U60/V60*100)</f>
        <v>0</v>
      </c>
      <c r="U60">
        <f>AR60*(AU60+AV60)/1000</f>
        <v>0</v>
      </c>
      <c r="V60">
        <f>0.61365*exp(17.502*AW60/(240.97+AW60))</f>
        <v>0</v>
      </c>
      <c r="W60">
        <f>(S60-AR60*(AU60+AV60)/1000)</f>
        <v>0</v>
      </c>
      <c r="X60">
        <f>(-F60*44100)</f>
        <v>0</v>
      </c>
      <c r="Y60">
        <f>2*29.3*M60*0.92*(AW60-R60)</f>
        <v>0</v>
      </c>
      <c r="Z60">
        <f>2*0.95*5.67E-8*(((AW60+$B$8)+273)^4-(R60+273)^4)</f>
        <v>0</v>
      </c>
      <c r="AA60">
        <f>P60+Z60+X60+Y60</f>
        <v>0</v>
      </c>
      <c r="AB60">
        <v>0.0196523237109256</v>
      </c>
      <c r="AC60">
        <v>-0.440716794764007</v>
      </c>
      <c r="AD60">
        <v>4.77120619891668</v>
      </c>
      <c r="AE60">
        <v>0</v>
      </c>
      <c r="AF60">
        <v>0</v>
      </c>
      <c r="AG60">
        <f>IF(AE60*$B$39&gt;=AI60,1.0,(AI60/(AI60-AE60*$B$39)))</f>
        <v>0</v>
      </c>
      <c r="AH60">
        <f>(AG60-1)*100</f>
        <v>0</v>
      </c>
      <c r="AI60">
        <f>MAX(0,($B$33+$B$34*AZ60)/(1+$B$35*AZ60)*AU60/(AW60+273)*$B$36)</f>
        <v>0</v>
      </c>
      <c r="AJ60">
        <f>$B$28*BA60+$B$29*BB60+$B$30*BC60</f>
        <v>0</v>
      </c>
      <c r="AK60">
        <f>AJ60*AL60</f>
        <v>0</v>
      </c>
      <c r="AL60">
        <f>($B$28*$B$14+$B$29*$B$14+$B$30*(BD60*$B$15+BE60*$B$17))/($B$28+$B$29+$B$30)</f>
        <v>0</v>
      </c>
      <c r="AM60">
        <f>($B$28*$B$21+$B$29*$B$21+$B$30*(BD60*$B$22+BE60*$B$24))/($B$28+$B$29+$B$30)</f>
        <v>0</v>
      </c>
      <c r="AN60">
        <v>3.85</v>
      </c>
      <c r="AO60">
        <v>1495010275</v>
      </c>
      <c r="AP60">
        <v>393.859523809524</v>
      </c>
      <c r="AQ60">
        <v>400.000761904762</v>
      </c>
      <c r="AR60">
        <v>22.2589285714286</v>
      </c>
      <c r="AS60">
        <v>19.9500047619048</v>
      </c>
      <c r="AT60">
        <v>499.995476190476</v>
      </c>
      <c r="AU60">
        <v>100.026047619048</v>
      </c>
      <c r="AV60">
        <v>0.100003933333333</v>
      </c>
      <c r="AW60">
        <v>31.2344857142857</v>
      </c>
      <c r="AX60">
        <v>31.4470666666667</v>
      </c>
      <c r="AY60">
        <v>999.9</v>
      </c>
      <c r="AZ60">
        <v>10004.1580952381</v>
      </c>
      <c r="BA60">
        <v>103.159285714286</v>
      </c>
      <c r="BB60">
        <v>25.1905428571429</v>
      </c>
      <c r="BC60">
        <v>200.001095238095</v>
      </c>
      <c r="BD60">
        <v>0.899985714285714</v>
      </c>
      <c r="BE60">
        <v>0.100014476190476</v>
      </c>
      <c r="BF60">
        <v>34.8551666666667</v>
      </c>
      <c r="BG60">
        <v>4256.01619047619</v>
      </c>
      <c r="BH60">
        <v>1495010244</v>
      </c>
      <c r="BI60" t="s">
        <v>239</v>
      </c>
      <c r="BJ60">
        <v>28</v>
      </c>
      <c r="BK60">
        <v>-2.948</v>
      </c>
      <c r="BL60">
        <v>0.244</v>
      </c>
      <c r="BM60">
        <v>400</v>
      </c>
      <c r="BN60">
        <v>20</v>
      </c>
      <c r="BO60">
        <v>0.52</v>
      </c>
      <c r="BP60">
        <v>0.05</v>
      </c>
      <c r="BQ60">
        <v>-6.12431097560976</v>
      </c>
      <c r="BR60">
        <v>-0.0879177700348524</v>
      </c>
      <c r="BS60">
        <v>0.0454915333213362</v>
      </c>
      <c r="BT60">
        <v>1</v>
      </c>
      <c r="BU60">
        <v>2.30597073170732</v>
      </c>
      <c r="BV60">
        <v>0.0308326829268293</v>
      </c>
      <c r="BW60">
        <v>0.00321491523253866</v>
      </c>
      <c r="BX60">
        <v>1</v>
      </c>
      <c r="BY60">
        <v>2</v>
      </c>
      <c r="BZ60">
        <v>2</v>
      </c>
      <c r="CA60" t="s">
        <v>206</v>
      </c>
      <c r="CB60">
        <v>100</v>
      </c>
      <c r="CC60">
        <v>100</v>
      </c>
      <c r="CD60">
        <v>-2.948</v>
      </c>
      <c r="CE60">
        <v>0.244</v>
      </c>
      <c r="CF60">
        <v>3</v>
      </c>
      <c r="CG60">
        <v>508.469</v>
      </c>
      <c r="CH60">
        <v>536.312</v>
      </c>
      <c r="CI60">
        <v>29.9995</v>
      </c>
      <c r="CJ60">
        <v>34.0162</v>
      </c>
      <c r="CK60">
        <v>29.9999</v>
      </c>
      <c r="CL60">
        <v>33.9517</v>
      </c>
      <c r="CM60">
        <v>33.9057</v>
      </c>
      <c r="CN60">
        <v>20.9831</v>
      </c>
      <c r="CO60">
        <v>54.9696</v>
      </c>
      <c r="CP60">
        <v>0</v>
      </c>
      <c r="CQ60">
        <v>30</v>
      </c>
      <c r="CR60">
        <v>400</v>
      </c>
      <c r="CS60">
        <v>20</v>
      </c>
      <c r="CT60">
        <v>99.1334</v>
      </c>
      <c r="CU60">
        <v>98.6714</v>
      </c>
    </row>
    <row r="61" spans="1:99">
      <c r="A61">
        <v>19</v>
      </c>
      <c r="B61">
        <v>1495010376.5</v>
      </c>
      <c r="C61">
        <v>1878.40000009537</v>
      </c>
      <c r="D61" t="s">
        <v>240</v>
      </c>
      <c r="E61">
        <v>1495010376</v>
      </c>
      <c r="F61">
        <f>AT61*AG61*(AR61-AS61)/(100*AN61*(1000-AG61*AR61))</f>
        <v>0</v>
      </c>
      <c r="G61">
        <f>AT61*AG61*(AQ61-AP61*(1000-AG61*AS61)/(1000-AG61*AR61))/(100*AN61)</f>
        <v>0</v>
      </c>
      <c r="H61">
        <f>AP61 - G61*AN61*100.0/(AI61*AZ61)</f>
        <v>0</v>
      </c>
      <c r="I61">
        <f>((O61-F61/2)*(AP61 - G61*AN61*100.0/(AI61*AZ61))-G61)/(O61+F61/2)</f>
        <v>0</v>
      </c>
      <c r="J61">
        <f>I61*(AU61+AV61)/1000.0</f>
        <v>0</v>
      </c>
      <c r="K61">
        <f>(AP61 - G61*AN61*100.0/(AI61*AZ61))*(AU61+AV61)/1000.0</f>
        <v>0</v>
      </c>
      <c r="L61">
        <f>2.0/((1/N61-1/M61)+SQRT((1/N61-1/M61)*(1/N61-1/M61) + 4*$B$5/(($B$5+1)*($B$5+1))*(2*1/N61*1/M61-1/M61*1/M61)))</f>
        <v>0</v>
      </c>
      <c r="M61">
        <f>AD61+AC61*AN61+AB61*AN61*AN61</f>
        <v>0</v>
      </c>
      <c r="N61">
        <f>F61*(1000-(1000*0.61365*exp(17.502*R61/(240.97+R61))/(AU61+AV61)+AR61)/2)/(1000*0.61365*exp(17.502*R61/(240.97+R61))/(AU61+AV61)-AR61)</f>
        <v>0</v>
      </c>
      <c r="O61">
        <f>1/(($B$5+1)/(L61/1.6)+1/(M61/1.37)) + $B$5/(($B$5+1)/(L61/1.6) + $B$5/(M61/1.37))</f>
        <v>0</v>
      </c>
      <c r="P61">
        <f>(AK61*AM61)</f>
        <v>0</v>
      </c>
      <c r="Q61">
        <f>(AW61+(P61+2*0.95*5.67E-8*(((AW61+$B$8)+273)^4-(AW61+273)^4)-44100*F61)/(1.84*29.3*M61+8*0.95*5.67E-8*(AW61+273)^3))</f>
        <v>0</v>
      </c>
      <c r="R61">
        <f>($B$9*AX61+$B$10*AY61+$B$11*Q61)</f>
        <v>0</v>
      </c>
      <c r="S61">
        <f>0.61365*exp(17.502*R61/(240.97+R61))</f>
        <v>0</v>
      </c>
      <c r="T61">
        <f>(U61/V61*100)</f>
        <v>0</v>
      </c>
      <c r="U61">
        <f>AR61*(AU61+AV61)/1000</f>
        <v>0</v>
      </c>
      <c r="V61">
        <f>0.61365*exp(17.502*AW61/(240.97+AW61))</f>
        <v>0</v>
      </c>
      <c r="W61">
        <f>(S61-AR61*(AU61+AV61)/1000)</f>
        <v>0</v>
      </c>
      <c r="X61">
        <f>(-F61*44100)</f>
        <v>0</v>
      </c>
      <c r="Y61">
        <f>2*29.3*M61*0.92*(AW61-R61)</f>
        <v>0</v>
      </c>
      <c r="Z61">
        <f>2*0.95*5.67E-8*(((AW61+$B$8)+273)^4-(R61+273)^4)</f>
        <v>0</v>
      </c>
      <c r="AA61">
        <f>P61+Z61+X61+Y61</f>
        <v>0</v>
      </c>
      <c r="AB61">
        <v>0.0196474103253679</v>
      </c>
      <c r="AC61">
        <v>-0.440606608733782</v>
      </c>
      <c r="AD61">
        <v>4.77023076178958</v>
      </c>
      <c r="AE61">
        <v>0</v>
      </c>
      <c r="AF61">
        <v>0</v>
      </c>
      <c r="AG61">
        <f>IF(AE61*$B$39&gt;=AI61,1.0,(AI61/(AI61-AE61*$B$39)))</f>
        <v>0</v>
      </c>
      <c r="AH61">
        <f>(AG61-1)*100</f>
        <v>0</v>
      </c>
      <c r="AI61">
        <f>MAX(0,($B$33+$B$34*AZ61)/(1+$B$35*AZ61)*AU61/(AW61+273)*$B$36)</f>
        <v>0</v>
      </c>
      <c r="AJ61">
        <f>$B$28*BA61+$B$29*BB61+$B$30*BC61</f>
        <v>0</v>
      </c>
      <c r="AK61">
        <f>AJ61*AL61</f>
        <v>0</v>
      </c>
      <c r="AL61">
        <f>($B$28*$B$14+$B$29*$B$14+$B$30*(BD61*$B$15+BE61*$B$17))/($B$28+$B$29+$B$30)</f>
        <v>0</v>
      </c>
      <c r="AM61">
        <f>($B$28*$B$21+$B$29*$B$21+$B$30*(BD61*$B$22+BE61*$B$24))/($B$28+$B$29+$B$30)</f>
        <v>0</v>
      </c>
      <c r="AN61">
        <v>3.85</v>
      </c>
      <c r="AO61">
        <v>1495010371</v>
      </c>
      <c r="AP61">
        <v>399.35619047619</v>
      </c>
      <c r="AQ61">
        <v>399.985238095238</v>
      </c>
      <c r="AR61">
        <v>22.2527761904762</v>
      </c>
      <c r="AS61">
        <v>19.9804666666667</v>
      </c>
      <c r="AT61">
        <v>500.008761904762</v>
      </c>
      <c r="AU61">
        <v>100.026047619048</v>
      </c>
      <c r="AV61">
        <v>0.100011447619048</v>
      </c>
      <c r="AW61">
        <v>31.090719047619</v>
      </c>
      <c r="AX61">
        <v>31.1514095238095</v>
      </c>
      <c r="AY61">
        <v>999.9</v>
      </c>
      <c r="AZ61">
        <v>9997.07904761905</v>
      </c>
      <c r="BA61">
        <v>0.124640538095238</v>
      </c>
      <c r="BB61">
        <v>26.9670428571429</v>
      </c>
      <c r="BC61">
        <v>0</v>
      </c>
      <c r="BD61">
        <v>0</v>
      </c>
      <c r="BE61">
        <v>0</v>
      </c>
      <c r="BF61">
        <v>34</v>
      </c>
      <c r="BG61">
        <v>0</v>
      </c>
      <c r="BH61">
        <v>1495010332.5</v>
      </c>
      <c r="BI61" t="s">
        <v>241</v>
      </c>
      <c r="BJ61">
        <v>29</v>
      </c>
      <c r="BK61">
        <v>-2.987</v>
      </c>
      <c r="BL61">
        <v>0.248</v>
      </c>
      <c r="BM61">
        <v>400</v>
      </c>
      <c r="BN61">
        <v>20</v>
      </c>
      <c r="BO61">
        <v>0.4</v>
      </c>
      <c r="BP61">
        <v>0.04</v>
      </c>
      <c r="BQ61">
        <v>-0.635347658536585</v>
      </c>
      <c r="BR61">
        <v>0.0913239303136026</v>
      </c>
      <c r="BS61">
        <v>0.0375894540241624</v>
      </c>
      <c r="BT61">
        <v>1</v>
      </c>
      <c r="BU61">
        <v>2.27704195121951</v>
      </c>
      <c r="BV61">
        <v>-0.0561351219512164</v>
      </c>
      <c r="BW61">
        <v>0.00574459967804852</v>
      </c>
      <c r="BX61">
        <v>1</v>
      </c>
      <c r="BY61">
        <v>2</v>
      </c>
      <c r="BZ61">
        <v>2</v>
      </c>
      <c r="CA61" t="s">
        <v>206</v>
      </c>
      <c r="CB61">
        <v>100</v>
      </c>
      <c r="CC61">
        <v>100</v>
      </c>
      <c r="CD61">
        <v>-2.987</v>
      </c>
      <c r="CE61">
        <v>0.248</v>
      </c>
      <c r="CF61">
        <v>3</v>
      </c>
      <c r="CG61">
        <v>508.501</v>
      </c>
      <c r="CH61">
        <v>537.186</v>
      </c>
      <c r="CI61">
        <v>29.9997</v>
      </c>
      <c r="CJ61">
        <v>33.9442</v>
      </c>
      <c r="CK61">
        <v>29.9997</v>
      </c>
      <c r="CL61">
        <v>33.8797</v>
      </c>
      <c r="CM61">
        <v>33.8322</v>
      </c>
      <c r="CN61">
        <v>20.9881</v>
      </c>
      <c r="CO61">
        <v>54.962</v>
      </c>
      <c r="CP61">
        <v>0</v>
      </c>
      <c r="CQ61">
        <v>30</v>
      </c>
      <c r="CR61">
        <v>400</v>
      </c>
      <c r="CS61">
        <v>20</v>
      </c>
      <c r="CT61">
        <v>99.1545</v>
      </c>
      <c r="CU61">
        <v>98.692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2017-05-15T15:47:31Z</dcterms:created>
  <dcterms:modified xsi:type="dcterms:W3CDTF">2017-05-15T15:47:31Z</dcterms:modified>
</cp:coreProperties>
</file>