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<sst xmlns="http://schemas.openxmlformats.org/spreadsheetml/2006/main" count="456" uniqueCount="221">
  <si>
    <t>File opened</t>
  </si>
  <si>
    <t>2017-05-15 15:48:27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</si>
  <si>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</si>
  <si>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</si>
  <si>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</si>
  <si>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</si>
  <si>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</si>
  <si>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</si>
  <si>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</si>
  <si>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</si>
  <si>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</si>
  <si>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</si>
  <si>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</si>
  <si>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{"h2obspan2b": "0.0683661", "h2oaspan2a": "0.0679026", "co2azero": "0.972299", "tazero": "-0.144211", "h2obspan2a": "0.0684108", "co2aspan2a": "0.181789", "h2oaspan2": "0", "flowbzero": "0.32942", "tbzero": "-0.0930328", "oxygen": "21", "h2obspan2": "0", "h2obzero": "1.07491", "chamberpressurezero": "2.60135", "h2obspanconc2": "0", "co2bzero": "0.944842", "ssb_ref": "34693.7", "co2aspanconc1": "1003", "co2bspan1": "0.991029", "h2obspan1": "0.999347", "co2bspan2": "0", "co2aspanconc2": "0", "co2aspan2b": "0.180203", "flowazero": "0.28679", "co2bspanconc1": "1003", "co2aspan2": "0", "co2bspan2a": "0.183686", "h2oaspan2b": "0.0680957", "co2bspanconc2": "0", "h2oaspan1": "1.00284", "ssa_ref": "33806.8", "h2oazero": "1.0886", "h2obspanconc1": "12.17", "flowmeterzero": "0.977628", "co2bspan2b": "0.182038", "h2oaspanconc2": "0", "co2aspan1": "0.991272", "h2oaspanconc1": "12.17"}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</si>
  <si>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</si>
  <si>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</si>
  <si>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</si>
  <si>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</si>
  <si>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</si>
  <si>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</si>
  <si>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</si>
  <si>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</si>
  <si>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</si>
  <si>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</si>
  <si>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</si>
  <si>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</si>
  <si>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</si>
  <si>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</si>
  <si>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</si>
  <si>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</si>
  <si>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15:48:27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</si>
  <si>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</si>
  <si>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</si>
  <si>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</si>
  <si>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</si>
  <si>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</si>
  <si>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</si>
  <si>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</si>
  <si>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</si>
  <si>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</si>
  <si>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</si>
  <si>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</si>
  <si>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</si>
  <si>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</si>
  <si>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</si>
  <si>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</si>
  <si>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</si>
  <si>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</si>
  <si>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</si>
  <si>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</si>
  <si>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</si>
  <si>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</si>
  <si>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</si>
  <si>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</si>
  <si>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</si>
  <si>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</si>
  <si>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</si>
  <si>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</si>
  <si>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</si>
  <si>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</si>
  <si>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</si>
  <si>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</si>
  <si>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</si>
  <si>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</si>
  <si>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</si>
  <si>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</si>
  <si>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</si>
  <si>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</si>
  <si>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</si>
  <si>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</si>
  <si>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</si>
  <si>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</si>
  <si>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</si>
  <si>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3.70146 73.2738 380.268 634.081 898.411 1119.51 1304.4 1498.54</t>
  </si>
  <si>
    <t>LeakConst:Fs_true</t>
  </si>
  <si>
    <t>0.0705247 100.693 405.611 601.568 801.294 1002.97 1200.22 1401.32</t>
  </si>
  <si>
    <t>LeakConst:leak_wt</t>
  </si>
  <si>
    <t>Sys</t>
  </si>
  <si>
    <t>GasEx</t>
  </si>
  <si>
    <t>Leak</t>
  </si>
  <si>
    <t>LeafQ</t>
  </si>
  <si>
    <t>Const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</si>
  <si>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</si>
  <si>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</si>
  <si>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</si>
  <si>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</si>
  <si>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</si>
  <si>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</si>
  <si>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</si>
  <si>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</si>
  <si>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</si>
  <si>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</si>
  <si>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</si>
  <si>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</si>
  <si>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</si>
  <si>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</si>
  <si>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</si>
  <si>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</si>
  <si>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</si>
  <si>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</si>
  <si>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</si>
  <si>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</si>
  <si>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</si>
  <si>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</si>
  <si>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</si>
  <si>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</si>
  <si>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</si>
  <si>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</si>
  <si>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</si>
  <si>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</si>
  <si>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</si>
  <si>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</si>
  <si>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</si>
  <si>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</si>
  <si>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</si>
  <si>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</si>
  <si>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</si>
  <si>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</si>
  <si>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</si>
  <si>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</si>
  <si>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</si>
  <si>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</si>
  <si>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</si>
  <si>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</si>
  <si>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</si>
  <si>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</si>
  <si>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</si>
  <si>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</si>
  <si>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</si>
  <si>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</si>
  <si>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</si>
  <si>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</si>
  <si>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</si>
  <si>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</si>
  <si>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</si>
  <si>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</si>
  <si>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</si>
  <si>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</si>
  <si>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</si>
  <si>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</si>
  <si>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</si>
  <si>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</si>
  <si>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</si>
  <si>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</si>
  <si>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</si>
  <si>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</si>
  <si>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</si>
  <si>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</si>
  <si>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</si>
  <si>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</si>
  <si>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</si>
  <si>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</si>
  <si>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</si>
  <si>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</si>
  <si>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</si>
  <si>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</si>
  <si>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</si>
  <si>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</si>
  <si>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</si>
  <si>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</si>
  <si>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</si>
  <si>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</si>
  <si>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</si>
  <si>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</si>
  <si>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</si>
  <si>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</si>
  <si>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</si>
  <si>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</si>
  <si>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</si>
  <si>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</si>
  <si>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</si>
  <si>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</si>
  <si>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</si>
  <si>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</si>
  <si>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</si>
  <si>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</si>
  <si>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</si>
  <si>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</si>
  <si>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</si>
  <si>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</si>
  <si>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</si>
  <si>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</si>
  <si>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</si>
  <si>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</si>
  <si>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</si>
  <si>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</si>
  <si>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</si>
  <si>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</si>
  <si>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</si>
  <si>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</si>
  <si>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</si>
  <si>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</si>
  <si>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</si>
  <si>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</si>
  <si>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</si>
  <si>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</si>
  <si>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</si>
  <si>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</si>
  <si>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</si>
  <si>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</si>
  <si>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</si>
  <si>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20170517 15:51:31</t>
  </si>
  <si>
    <t>15:50:23</t>
  </si>
  <si>
    <t>1/2</t>
  </si>
  <si>
    <t>20170517 15:52:56</t>
  </si>
  <si>
    <t>15:52:28</t>
  </si>
  <si>
    <t>2/2</t>
  </si>
  <si>
    <t>20170517 15:54:28</t>
  </si>
  <si>
    <t>15:53:49</t>
  </si>
  <si>
    <t>20170517 15:55:53</t>
  </si>
  <si>
    <t>15:55:24</t>
  </si>
  <si>
    <t>20170517 15:57:17</t>
  </si>
  <si>
    <t>15:56:48</t>
  </si>
  <si>
    <t>20170517 15:58:38</t>
  </si>
  <si>
    <t>15:58:12</t>
  </si>
  <si>
    <t>20170517 16:00:28</t>
  </si>
  <si>
    <t>15:59:34</t>
  </si>
  <si>
    <t>20170517 16:01:45</t>
  </si>
  <si>
    <t>16:01:19</t>
  </si>
  <si>
    <t>20170517 16:03:11</t>
  </si>
  <si>
    <t>16:02:39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</si>
</sst>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U51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0.5</v>
      </c>
    </row>
    <row r="6" spans="1:2">
      <c r="A6" t="s">
        <v>38</v>
      </c>
      <c r="B6" t="s">
        <v>39</v>
      </c>
    </row>
    <row r="7" spans="1:2">
      <c r="A7" t="s">
        <v>40</v>
      </c>
      <c r="B7">
        <v>2</v>
      </c>
    </row>
    <row r="8" spans="1:2">
      <c r="A8" t="s">
        <v>41</v>
      </c>
      <c r="B8">
        <v>0</v>
      </c>
    </row>
    <row r="9" spans="1:2">
      <c r="A9" t="s">
        <v>42</v>
      </c>
      <c r="B9">
        <v>1</v>
      </c>
    </row>
    <row r="10" spans="1:2">
      <c r="A10" t="s">
        <v>43</v>
      </c>
      <c r="B10">
        <v>0</v>
      </c>
    </row>
    <row r="11" spans="1:2">
      <c r="A11" t="s">
        <v>44</v>
      </c>
      <c r="B11">
        <v>0</v>
      </c>
    </row>
    <row r="12" spans="1:2">
      <c r="A12" t="s">
        <v>45</v>
      </c>
      <c r="B12" t="s">
        <v>46</v>
      </c>
    </row>
    <row r="13" spans="1:2">
      <c r="A13" t="s">
        <v>47</v>
      </c>
      <c r="B13" t="s">
        <v>48</v>
      </c>
    </row>
    <row r="14" spans="1:2">
      <c r="A14" t="s">
        <v>49</v>
      </c>
      <c r="B14">
        <v>0.49</v>
      </c>
    </row>
    <row r="15" spans="1:2">
      <c r="A15" t="s">
        <v>50</v>
      </c>
      <c r="B15">
        <v>0.84</v>
      </c>
    </row>
    <row r="16" spans="1:2">
      <c r="A16" t="s">
        <v>51</v>
      </c>
      <c r="B16">
        <v>0.7</v>
      </c>
    </row>
    <row r="17" spans="1:2">
      <c r="A17" t="s">
        <v>52</v>
      </c>
      <c r="B17">
        <v>0.87</v>
      </c>
    </row>
    <row r="18" spans="1:2">
      <c r="A18" t="s">
        <v>53</v>
      </c>
      <c r="B18">
        <v>0.75</v>
      </c>
    </row>
    <row r="19" spans="1:2">
      <c r="A19" t="s">
        <v>54</v>
      </c>
      <c r="B19">
        <v>0.84</v>
      </c>
    </row>
    <row r="20" spans="1:2">
      <c r="A20" t="s">
        <v>55</v>
      </c>
      <c r="B20">
        <v>0.87</v>
      </c>
    </row>
    <row r="21" spans="1:2">
      <c r="A21" t="s">
        <v>56</v>
      </c>
      <c r="B21">
        <v>0.39</v>
      </c>
    </row>
    <row r="22" spans="1:2">
      <c r="A22" t="s">
        <v>57</v>
      </c>
      <c r="B22">
        <v>0.18</v>
      </c>
    </row>
    <row r="23" spans="1:2">
      <c r="A23" t="s">
        <v>58</v>
      </c>
      <c r="B23">
        <v>0.23</v>
      </c>
    </row>
    <row r="24" spans="1:2">
      <c r="A24" t="s">
        <v>59</v>
      </c>
      <c r="B24">
        <v>0.26</v>
      </c>
    </row>
    <row r="25" spans="1:2">
      <c r="A25" t="s">
        <v>60</v>
      </c>
      <c r="B25">
        <v>0.21</v>
      </c>
    </row>
    <row r="26" spans="1:2">
      <c r="A26" t="s">
        <v>61</v>
      </c>
      <c r="B26">
        <v>0.19</v>
      </c>
    </row>
    <row r="27" spans="1:2">
      <c r="A27" t="s">
        <v>62</v>
      </c>
      <c r="B27">
        <v>0.25</v>
      </c>
    </row>
    <row r="28" spans="1:2">
      <c r="A28" t="s">
        <v>63</v>
      </c>
      <c r="B28">
        <v>0</v>
      </c>
    </row>
    <row r="29" spans="1:2">
      <c r="A29" t="s">
        <v>64</v>
      </c>
      <c r="B29">
        <v>0</v>
      </c>
    </row>
    <row r="30" spans="1:2">
      <c r="A30" t="s">
        <v>65</v>
      </c>
      <c r="B30">
        <v>1</v>
      </c>
    </row>
    <row r="31" spans="1:2">
      <c r="A31" t="s">
        <v>66</v>
      </c>
      <c r="B31">
        <v>0</v>
      </c>
    </row>
    <row r="32" spans="1:2">
      <c r="A32" t="s">
        <v>67</v>
      </c>
      <c r="B32">
        <v>0</v>
      </c>
    </row>
    <row r="33" spans="1:99">
      <c r="A33" t="s">
        <v>68</v>
      </c>
      <c r="B33">
        <v>-6276</v>
      </c>
    </row>
    <row r="34" spans="1:99">
      <c r="A34" t="s">
        <v>69</v>
      </c>
      <c r="B34">
        <v>6.6</v>
      </c>
    </row>
    <row r="35" spans="1:99">
      <c r="A35" t="s">
        <v>70</v>
      </c>
      <c r="B35">
        <v>1.709e-05</v>
      </c>
    </row>
    <row r="36" spans="1:99">
      <c r="A36" t="s">
        <v>71</v>
      </c>
      <c r="B36">
        <v>3.11</v>
      </c>
    </row>
    <row r="37" spans="1:99">
      <c r="A37" t="s">
        <v>72</v>
      </c>
      <c r="B37" t="s">
        <v>73</v>
      </c>
    </row>
    <row r="38" spans="1:99">
      <c r="A38" t="s">
        <v>74</v>
      </c>
      <c r="B38" t="s">
        <v>75</v>
      </c>
    </row>
    <row r="39" spans="1:99">
      <c r="A39" t="s">
        <v>76</v>
      </c>
      <c r="B39">
        <v>1.5</v>
      </c>
    </row>
    <row r="40" spans="1:99">
      <c r="A40" t="s">
        <v>77</v>
      </c>
      <c r="B40" t="s">
        <v>77</v>
      </c>
      <c r="C40" t="s">
        <v>77</v>
      </c>
      <c r="D40" t="s">
        <v>77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79</v>
      </c>
      <c r="AF40" t="s">
        <v>79</v>
      </c>
      <c r="AG40" t="s">
        <v>79</v>
      </c>
      <c r="AH40" t="s">
        <v>79</v>
      </c>
      <c r="AI40" t="s">
        <v>79</v>
      </c>
      <c r="AJ40" t="s">
        <v>80</v>
      </c>
      <c r="AK40" t="s">
        <v>80</v>
      </c>
      <c r="AL40" t="s">
        <v>80</v>
      </c>
      <c r="AM40" t="s">
        <v>80</v>
      </c>
      <c r="AN40" t="s">
        <v>81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83</v>
      </c>
      <c r="BD40" t="s">
        <v>83</v>
      </c>
      <c r="BE40" t="s">
        <v>83</v>
      </c>
      <c r="BF40" t="s">
        <v>83</v>
      </c>
      <c r="BG40" t="s">
        <v>83</v>
      </c>
      <c r="BH40" t="s">
        <v>84</v>
      </c>
      <c r="BI40" t="s">
        <v>84</v>
      </c>
      <c r="BJ40" t="s">
        <v>84</v>
      </c>
      <c r="BK40" t="s">
        <v>84</v>
      </c>
      <c r="BL40" t="s">
        <v>84</v>
      </c>
      <c r="BM40" t="s">
        <v>84</v>
      </c>
      <c r="BN40" t="s">
        <v>84</v>
      </c>
      <c r="BO40" t="s">
        <v>84</v>
      </c>
      <c r="BP40" t="s">
        <v>84</v>
      </c>
      <c r="BQ40" t="s">
        <v>85</v>
      </c>
      <c r="BR40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86</v>
      </c>
      <c r="CC40" t="s">
        <v>86</v>
      </c>
      <c r="CD40" t="s">
        <v>86</v>
      </c>
      <c r="CE40" t="s">
        <v>86</v>
      </c>
      <c r="CF40" t="s">
        <v>86</v>
      </c>
      <c r="CG40" t="s">
        <v>86</v>
      </c>
      <c r="CH40" t="s">
        <v>86</v>
      </c>
      <c r="CI40" t="s">
        <v>86</v>
      </c>
      <c r="CJ40" t="s">
        <v>86</v>
      </c>
      <c r="CK40" t="s">
        <v>86</v>
      </c>
      <c r="CL40" t="s">
        <v>86</v>
      </c>
      <c r="CM40" t="s">
        <v>86</v>
      </c>
      <c r="CN40" t="s">
        <v>86</v>
      </c>
      <c r="CO40" t="s">
        <v>86</v>
      </c>
      <c r="CP40" t="s">
        <v>86</v>
      </c>
      <c r="CQ40" t="s">
        <v>86</v>
      </c>
      <c r="CR40" t="s">
        <v>86</v>
      </c>
      <c r="CS40" t="s">
        <v>86</v>
      </c>
      <c r="CT40" t="s">
        <v>86</v>
      </c>
      <c r="CU40" t="s">
        <v>86</v>
      </c>
    </row>
    <row r="41" spans="1:99">
      <c r="A41" t="s">
        <v>87</v>
      </c>
      <c r="B41" t="s">
        <v>88</v>
      </c>
      <c r="C41" t="s">
        <v>89</v>
      </c>
      <c r="D41" t="s">
        <v>90</v>
      </c>
      <c r="E41" t="s">
        <v>91</v>
      </c>
      <c r="F41" t="s">
        <v>92</v>
      </c>
      <c r="G41" t="s">
        <v>93</v>
      </c>
      <c r="H41" t="s">
        <v>94</v>
      </c>
      <c r="I41" t="s">
        <v>95</v>
      </c>
      <c r="J41" t="s">
        <v>96</v>
      </c>
      <c r="K41" t="s">
        <v>97</v>
      </c>
      <c r="L41" t="s">
        <v>98</v>
      </c>
      <c r="M41" t="s">
        <v>99</v>
      </c>
      <c r="N41" t="s">
        <v>100</v>
      </c>
      <c r="O41" t="s">
        <v>101</v>
      </c>
      <c r="P41" t="s">
        <v>102</v>
      </c>
      <c r="Q41" t="s">
        <v>103</v>
      </c>
      <c r="R41" t="s">
        <v>104</v>
      </c>
      <c r="S41" t="s">
        <v>105</v>
      </c>
      <c r="T41" t="s">
        <v>106</v>
      </c>
      <c r="U41" t="s">
        <v>107</v>
      </c>
      <c r="V41" t="s">
        <v>108</v>
      </c>
      <c r="W41" t="s">
        <v>109</v>
      </c>
      <c r="X41" t="s">
        <v>110</v>
      </c>
      <c r="Y41" t="s">
        <v>111</v>
      </c>
      <c r="Z41" t="s">
        <v>112</v>
      </c>
      <c r="AA41" t="s">
        <v>113</v>
      </c>
      <c r="AB41" t="s">
        <v>114</v>
      </c>
      <c r="AC41" t="s">
        <v>115</v>
      </c>
      <c r="AD41" t="s">
        <v>116</v>
      </c>
      <c r="AE41" t="s">
        <v>79</v>
      </c>
      <c r="AF41" t="s">
        <v>117</v>
      </c>
      <c r="AG41" t="s">
        <v>118</v>
      </c>
      <c r="AH41" t="s">
        <v>119</v>
      </c>
      <c r="AI41" t="s">
        <v>120</v>
      </c>
      <c r="AJ41" t="s">
        <v>121</v>
      </c>
      <c r="AK41" t="s">
        <v>122</v>
      </c>
      <c r="AL41" t="s">
        <v>123</v>
      </c>
      <c r="AM41" t="s">
        <v>124</v>
      </c>
      <c r="AN41" t="s">
        <v>125</v>
      </c>
      <c r="AO41" t="s">
        <v>91</v>
      </c>
      <c r="AP41" t="s">
        <v>126</v>
      </c>
      <c r="AQ41" t="s">
        <v>127</v>
      </c>
      <c r="AR41" t="s">
        <v>128</v>
      </c>
      <c r="AS41" t="s">
        <v>129</v>
      </c>
      <c r="AT41" t="s">
        <v>130</v>
      </c>
      <c r="AU41" t="s">
        <v>131</v>
      </c>
      <c r="AV41" t="s">
        <v>132</v>
      </c>
      <c r="AW41" t="s">
        <v>133</v>
      </c>
      <c r="AX41" t="s">
        <v>134</v>
      </c>
      <c r="AY41" t="s">
        <v>135</v>
      </c>
      <c r="AZ41" t="s">
        <v>136</v>
      </c>
      <c r="BA41" t="s">
        <v>137</v>
      </c>
      <c r="BB41" t="s">
        <v>138</v>
      </c>
      <c r="BC41" t="s">
        <v>139</v>
      </c>
      <c r="BD41" t="s">
        <v>140</v>
      </c>
      <c r="BE41" t="s">
        <v>141</v>
      </c>
      <c r="BF41" t="s">
        <v>142</v>
      </c>
      <c r="BG41" t="s">
        <v>143</v>
      </c>
      <c r="BH41" t="s">
        <v>88</v>
      </c>
      <c r="BI41" t="s">
        <v>144</v>
      </c>
      <c r="BJ41" t="s">
        <v>145</v>
      </c>
      <c r="BK41" t="s">
        <v>146</v>
      </c>
      <c r="BL41" t="s">
        <v>147</v>
      </c>
      <c r="BM41" t="s">
        <v>148</v>
      </c>
      <c r="BN41" t="s">
        <v>149</v>
      </c>
      <c r="BO41" t="s">
        <v>150</v>
      </c>
      <c r="BP41" t="s">
        <v>151</v>
      </c>
      <c r="BQ41" t="s">
        <v>152</v>
      </c>
      <c r="BR41" t="s">
        <v>153</v>
      </c>
      <c r="BS41" t="s">
        <v>154</v>
      </c>
      <c r="BT41" t="s">
        <v>155</v>
      </c>
      <c r="BU41" t="s">
        <v>156</v>
      </c>
      <c r="BV41" t="s">
        <v>157</v>
      </c>
      <c r="BW41" t="s">
        <v>158</v>
      </c>
      <c r="BX41" t="s">
        <v>159</v>
      </c>
      <c r="BY41" t="s">
        <v>160</v>
      </c>
      <c r="BZ41" t="s">
        <v>161</v>
      </c>
      <c r="CA41" t="s">
        <v>162</v>
      </c>
      <c r="CB41" t="s">
        <v>163</v>
      </c>
      <c r="CC41" t="s">
        <v>164</v>
      </c>
      <c r="CD41" t="s">
        <v>165</v>
      </c>
      <c r="CE41" t="s">
        <v>166</v>
      </c>
      <c r="CF41" t="s">
        <v>167</v>
      </c>
      <c r="CG41" t="s">
        <v>168</v>
      </c>
      <c r="CH41" t="s">
        <v>169</v>
      </c>
      <c r="CI41" t="s">
        <v>170</v>
      </c>
      <c r="CJ41" t="s">
        <v>171</v>
      </c>
      <c r="CK41" t="s">
        <v>172</v>
      </c>
      <c r="CL41" t="s">
        <v>173</v>
      </c>
      <c r="CM41" t="s">
        <v>174</v>
      </c>
      <c r="CN41" t="s">
        <v>175</v>
      </c>
      <c r="CO41" t="s">
        <v>176</v>
      </c>
      <c r="CP41" t="s">
        <v>177</v>
      </c>
      <c r="CQ41" t="s">
        <v>178</v>
      </c>
      <c r="CR41" t="s">
        <v>179</v>
      </c>
      <c r="CS41" t="s">
        <v>180</v>
      </c>
      <c r="CT41" t="s">
        <v>181</v>
      </c>
      <c r="CU41" t="s">
        <v>182</v>
      </c>
    </row>
    <row r="42" spans="1:99">
      <c r="B42" t="s">
        <v>183</v>
      </c>
      <c r="C42" t="s">
        <v>183</v>
      </c>
      <c r="E42" t="s">
        <v>183</v>
      </c>
      <c r="F42" t="s">
        <v>184</v>
      </c>
      <c r="G42" t="s">
        <v>185</v>
      </c>
      <c r="H42" t="s">
        <v>186</v>
      </c>
      <c r="I42" t="s">
        <v>186</v>
      </c>
      <c r="J42" t="s">
        <v>131</v>
      </c>
      <c r="K42" t="s">
        <v>131</v>
      </c>
      <c r="L42" t="s">
        <v>184</v>
      </c>
      <c r="M42" t="s">
        <v>184</v>
      </c>
      <c r="N42" t="s">
        <v>184</v>
      </c>
      <c r="O42" t="s">
        <v>184</v>
      </c>
      <c r="P42" t="s">
        <v>187</v>
      </c>
      <c r="Q42" t="s">
        <v>188</v>
      </c>
      <c r="R42" t="s">
        <v>188</v>
      </c>
      <c r="S42" t="s">
        <v>189</v>
      </c>
      <c r="T42" t="s">
        <v>190</v>
      </c>
      <c r="U42" t="s">
        <v>189</v>
      </c>
      <c r="V42" t="s">
        <v>189</v>
      </c>
      <c r="W42" t="s">
        <v>189</v>
      </c>
      <c r="X42" t="s">
        <v>187</v>
      </c>
      <c r="Y42" t="s">
        <v>187</v>
      </c>
      <c r="Z42" t="s">
        <v>187</v>
      </c>
      <c r="AA42" t="s">
        <v>187</v>
      </c>
      <c r="AE42" t="s">
        <v>191</v>
      </c>
      <c r="AF42" t="s">
        <v>190</v>
      </c>
      <c r="AH42" t="s">
        <v>190</v>
      </c>
      <c r="AI42" t="s">
        <v>191</v>
      </c>
      <c r="AJ42" t="s">
        <v>185</v>
      </c>
      <c r="AK42" t="s">
        <v>185</v>
      </c>
      <c r="AM42" t="s">
        <v>192</v>
      </c>
      <c r="AN42" t="s">
        <v>193</v>
      </c>
      <c r="AO42" t="s">
        <v>183</v>
      </c>
      <c r="AP42" t="s">
        <v>186</v>
      </c>
      <c r="AQ42" t="s">
        <v>186</v>
      </c>
      <c r="AR42" t="s">
        <v>194</v>
      </c>
      <c r="AS42" t="s">
        <v>194</v>
      </c>
      <c r="AT42" t="s">
        <v>191</v>
      </c>
      <c r="AU42" t="s">
        <v>189</v>
      </c>
      <c r="AV42" t="s">
        <v>189</v>
      </c>
      <c r="AW42" t="s">
        <v>188</v>
      </c>
      <c r="AX42" t="s">
        <v>188</v>
      </c>
      <c r="AY42" t="s">
        <v>188</v>
      </c>
      <c r="AZ42" t="s">
        <v>195</v>
      </c>
      <c r="BA42" t="s">
        <v>185</v>
      </c>
      <c r="BB42" t="s">
        <v>185</v>
      </c>
      <c r="BC42" t="s">
        <v>185</v>
      </c>
      <c r="BF42" t="s">
        <v>188</v>
      </c>
      <c r="BH42" t="s">
        <v>196</v>
      </c>
      <c r="BK42" t="s">
        <v>197</v>
      </c>
      <c r="BL42" t="s">
        <v>198</v>
      </c>
      <c r="BM42" t="s">
        <v>197</v>
      </c>
      <c r="BN42" t="s">
        <v>198</v>
      </c>
      <c r="BO42" t="s">
        <v>190</v>
      </c>
      <c r="BP42" t="s">
        <v>190</v>
      </c>
      <c r="BQ42" t="s">
        <v>186</v>
      </c>
      <c r="BR42" t="s">
        <v>199</v>
      </c>
      <c r="BS42" t="s">
        <v>186</v>
      </c>
      <c r="BU42" t="s">
        <v>194</v>
      </c>
      <c r="BV42" t="s">
        <v>200</v>
      </c>
      <c r="BW42" t="s">
        <v>194</v>
      </c>
      <c r="CB42" t="s">
        <v>190</v>
      </c>
      <c r="CC42" t="s">
        <v>190</v>
      </c>
      <c r="CD42" t="s">
        <v>197</v>
      </c>
      <c r="CE42" t="s">
        <v>198</v>
      </c>
      <c r="CG42" t="s">
        <v>191</v>
      </c>
      <c r="CH42" t="s">
        <v>191</v>
      </c>
      <c r="CI42" t="s">
        <v>188</v>
      </c>
      <c r="CJ42" t="s">
        <v>188</v>
      </c>
      <c r="CK42" t="s">
        <v>188</v>
      </c>
      <c r="CL42" t="s">
        <v>188</v>
      </c>
      <c r="CM42" t="s">
        <v>188</v>
      </c>
      <c r="CN42" t="s">
        <v>190</v>
      </c>
      <c r="CO42" t="s">
        <v>190</v>
      </c>
      <c r="CP42" t="s">
        <v>190</v>
      </c>
      <c r="CQ42" t="s">
        <v>188</v>
      </c>
      <c r="CR42" t="s">
        <v>186</v>
      </c>
      <c r="CS42" t="s">
        <v>194</v>
      </c>
      <c r="CT42" t="s">
        <v>190</v>
      </c>
      <c r="CU42" t="s">
        <v>190</v>
      </c>
    </row>
    <row r="43" spans="1:99">
      <c r="A43">
        <v>1</v>
      </c>
      <c r="B43">
        <v>1495011091.5</v>
      </c>
      <c r="C43">
        <v>0</v>
      </c>
      <c r="D43" t="s">
        <v>201</v>
      </c>
      <c r="E43">
        <v>1495011091</v>
      </c>
      <c r="F43">
        <f>AT43*AG43*(AR43-AS43)/(100*AN43*(1000-AG43*AR43))</f>
        <v>0</v>
      </c>
      <c r="G43">
        <f>AT43*AG43*(AQ43-AP43*(1000-AG43*AS43)/(1000-AG43*AR43))/(100*AN43)</f>
        <v>0</v>
      </c>
      <c r="H43">
        <f>AP43 - G43*AN43*100.0/(AI43*AZ43)</f>
        <v>0</v>
      </c>
      <c r="I43">
        <f>((O43-F43/2)*(AP43 - G43*AN43*100.0/(AI43*AZ43))-G43)/(O43+F43/2)</f>
        <v>0</v>
      </c>
      <c r="J43">
        <f>I43*(AU43+AV43)/1000.0</f>
        <v>0</v>
      </c>
      <c r="K43">
        <f>(AP43 - G43*AN43*100.0/(AI43*AZ43))*(AU43+AV43)/1000.0</f>
        <v>0</v>
      </c>
      <c r="L43">
        <f>2.0/((1/N43-1/M43)+SQRT((1/N43-1/M43)*(1/N43-1/M43) + 4*$B$5/(($B$5+1)*($B$5+1))*(2*1/N43*1/M43-1/M43*1/M43)))</f>
        <v>0</v>
      </c>
      <c r="M43">
        <f>AD43+AC43*AN43+AB43*AN43*AN43</f>
        <v>0</v>
      </c>
      <c r="N43">
        <f>F43*(1000-(1000*0.61365*exp(17.502*R43/(240.97+R43))/(AU43+AV43)+AR43)/2)/(1000*0.61365*exp(17.502*R43/(240.97+R43))/(AU43+AV43)-AR43)</f>
        <v>0</v>
      </c>
      <c r="O43">
        <f>1/(($B$5+1)/(L43/1.6)+1/(M43/1.37)) + $B$5/(($B$5+1)/(L43/1.6) + $B$5/(M43/1.37))</f>
        <v>0</v>
      </c>
      <c r="P43">
        <f>(AK43*AM43)</f>
        <v>0</v>
      </c>
      <c r="Q43">
        <f>(AW43+(P43+2*0.95*5.67E-8*(((AW43+$B$8)+273)^4-(AW43+273)^4)-44100*F43)/(1.84*29.3*M43+8*0.95*5.67E-8*(AW43+273)^3))</f>
        <v>0</v>
      </c>
      <c r="R43">
        <f>($B$9*AX43+$B$10*AY43+$B$11*Q43)</f>
        <v>0</v>
      </c>
      <c r="S43">
        <f>0.61365*exp(17.502*R43/(240.97+R43))</f>
        <v>0</v>
      </c>
      <c r="T43">
        <f>(U43/V43*100)</f>
        <v>0</v>
      </c>
      <c r="U43">
        <f>AR43*(AU43+AV43)/1000</f>
        <v>0</v>
      </c>
      <c r="V43">
        <f>0.61365*exp(17.502*AW43/(240.97+AW43))</f>
        <v>0</v>
      </c>
      <c r="W43">
        <f>(S43-AR43*(AU43+AV43)/1000)</f>
        <v>0</v>
      </c>
      <c r="X43">
        <f>(-F43*44100)</f>
        <v>0</v>
      </c>
      <c r="Y43">
        <f>2*29.3*M43*0.92*(AW43-R43)</f>
        <v>0</v>
      </c>
      <c r="Z43">
        <f>2*0.95*5.67E-8*(((AW43+$B$8)+273)^4-(R43+273)^4)</f>
        <v>0</v>
      </c>
      <c r="AA43">
        <f>P43+Z43+X43+Y43</f>
        <v>0</v>
      </c>
      <c r="AB43">
        <v>0.0197020902287744</v>
      </c>
      <c r="AC43">
        <v>-0.441832842950244</v>
      </c>
      <c r="AD43">
        <v>4.78108356487811</v>
      </c>
      <c r="AE43">
        <v>0</v>
      </c>
      <c r="AF43">
        <v>0</v>
      </c>
      <c r="AG43">
        <f>IF(AE43*$B$39&gt;=AI43,1.0,(AI43/(AI43-AE43*$B$39)))</f>
        <v>0</v>
      </c>
      <c r="AH43">
        <f>(AG43-1)*100</f>
        <v>0</v>
      </c>
      <c r="AI43">
        <f>MAX(0,($B$33+$B$34*AZ43)/(1+$B$35*AZ43)*AU43/(AW43+273)*$B$36)</f>
        <v>0</v>
      </c>
      <c r="AJ43">
        <f>$B$28*BA43+$B$29*BB43+$B$30*BC43</f>
        <v>0</v>
      </c>
      <c r="AK43">
        <f>AJ43*AL43</f>
        <v>0</v>
      </c>
      <c r="AL43">
        <f>($B$28*$B$14+$B$29*$B$14+$B$30*(BD43*$B$15+BE43*$B$17))/($B$28+$B$29+$B$30)</f>
        <v>0</v>
      </c>
      <c r="AM43">
        <f>($B$28*$B$21+$B$29*$B$21+$B$30*(BD43*$B$22+BE43*$B$24))/($B$28+$B$29+$B$30)</f>
        <v>0</v>
      </c>
      <c r="AN43">
        <v>3.85</v>
      </c>
      <c r="AO43">
        <v>1495011086</v>
      </c>
      <c r="AP43">
        <v>394.277142857143</v>
      </c>
      <c r="AQ43">
        <v>400.041619047619</v>
      </c>
      <c r="AR43">
        <v>21.5510380952381</v>
      </c>
      <c r="AS43">
        <v>20.0065428571429</v>
      </c>
      <c r="AT43">
        <v>500.000904761905</v>
      </c>
      <c r="AU43">
        <v>100.036428571429</v>
      </c>
      <c r="AV43">
        <v>0.0999955238095238</v>
      </c>
      <c r="AW43">
        <v>31.0195857142857</v>
      </c>
      <c r="AX43">
        <v>32.5752238095238</v>
      </c>
      <c r="AY43">
        <v>999.9</v>
      </c>
      <c r="AZ43">
        <v>9996.07523809524</v>
      </c>
      <c r="BA43">
        <v>799.705476190476</v>
      </c>
      <c r="BB43">
        <v>11.6245952380952</v>
      </c>
      <c r="BC43">
        <v>1599.98619047619</v>
      </c>
      <c r="BD43">
        <v>0.899999952380952</v>
      </c>
      <c r="BE43">
        <v>0.100000095238095</v>
      </c>
      <c r="BF43">
        <v>33</v>
      </c>
      <c r="BG43">
        <v>34047.8095238095</v>
      </c>
      <c r="BH43">
        <v>1495011023</v>
      </c>
      <c r="BI43" t="s">
        <v>202</v>
      </c>
      <c r="BJ43">
        <v>30</v>
      </c>
      <c r="BK43">
        <v>-2.964</v>
      </c>
      <c r="BL43">
        <v>0.244</v>
      </c>
      <c r="BM43">
        <v>400</v>
      </c>
      <c r="BN43">
        <v>20</v>
      </c>
      <c r="BO43">
        <v>0.54</v>
      </c>
      <c r="BP43">
        <v>0.06</v>
      </c>
      <c r="BQ43">
        <v>-5.70928414634146</v>
      </c>
      <c r="BR43">
        <v>-0.397685435540068</v>
      </c>
      <c r="BS43">
        <v>0.0822698207113703</v>
      </c>
      <c r="BT43">
        <v>0</v>
      </c>
      <c r="BU43">
        <v>1.53604317073171</v>
      </c>
      <c r="BV43">
        <v>0.0978332404181226</v>
      </c>
      <c r="BW43">
        <v>0.0099568452832833</v>
      </c>
      <c r="BX43">
        <v>1</v>
      </c>
      <c r="BY43">
        <v>1</v>
      </c>
      <c r="BZ43">
        <v>2</v>
      </c>
      <c r="CA43" t="s">
        <v>203</v>
      </c>
      <c r="CB43">
        <v>100</v>
      </c>
      <c r="CC43">
        <v>100</v>
      </c>
      <c r="CD43">
        <v>-2.964</v>
      </c>
      <c r="CE43">
        <v>0.244</v>
      </c>
      <c r="CF43">
        <v>3</v>
      </c>
      <c r="CG43">
        <v>507.908</v>
      </c>
      <c r="CH43">
        <v>540.705</v>
      </c>
      <c r="CI43">
        <v>30.0003</v>
      </c>
      <c r="CJ43">
        <v>33.6994</v>
      </c>
      <c r="CK43">
        <v>30.0003</v>
      </c>
      <c r="CL43">
        <v>33.6093</v>
      </c>
      <c r="CM43">
        <v>33.5666</v>
      </c>
      <c r="CN43">
        <v>20.9677</v>
      </c>
      <c r="CO43">
        <v>54.1614</v>
      </c>
      <c r="CP43">
        <v>0</v>
      </c>
      <c r="CQ43">
        <v>30</v>
      </c>
      <c r="CR43">
        <v>400</v>
      </c>
      <c r="CS43">
        <v>20</v>
      </c>
      <c r="CT43">
        <v>99.1904</v>
      </c>
      <c r="CU43">
        <v>98.7072</v>
      </c>
    </row>
    <row r="44" spans="1:99">
      <c r="A44">
        <v>2</v>
      </c>
      <c r="B44">
        <v>1495011176.5</v>
      </c>
      <c r="C44">
        <v>85</v>
      </c>
      <c r="D44" t="s">
        <v>204</v>
      </c>
      <c r="E44">
        <v>1495011176</v>
      </c>
      <c r="F44">
        <f>AT44*AG44*(AR44-AS44)/(100*AN44*(1000-AG44*AR44))</f>
        <v>0</v>
      </c>
      <c r="G44">
        <f>AT44*AG44*(AQ44-AP44*(1000-AG44*AS44)/(1000-AG44*AR44))/(100*AN44)</f>
        <v>0</v>
      </c>
      <c r="H44">
        <f>AP44 - G44*AN44*100.0/(AI44*AZ44)</f>
        <v>0</v>
      </c>
      <c r="I44">
        <f>((O44-F44/2)*(AP44 - G44*AN44*100.0/(AI44*AZ44))-G44)/(O44+F44/2)</f>
        <v>0</v>
      </c>
      <c r="J44">
        <f>I44*(AU44+AV44)/1000.0</f>
        <v>0</v>
      </c>
      <c r="K44">
        <f>(AP44 - G44*AN44*100.0/(AI44*AZ44))*(AU44+AV44)/1000.0</f>
        <v>0</v>
      </c>
      <c r="L44">
        <f>2.0/((1/N44-1/M44)+SQRT((1/N44-1/M44)*(1/N44-1/M44) + 4*$B$5/(($B$5+1)*($B$5+1))*(2*1/N44*1/M44-1/M44*1/M44)))</f>
        <v>0</v>
      </c>
      <c r="M44">
        <f>AD44+AC44*AN44+AB44*AN44*AN44</f>
        <v>0</v>
      </c>
      <c r="N44">
        <f>F44*(1000-(1000*0.61365*exp(17.502*R44/(240.97+R44))/(AU44+AV44)+AR44)/2)/(1000*0.61365*exp(17.502*R44/(240.97+R44))/(AU44+AV44)-AR44)</f>
        <v>0</v>
      </c>
      <c r="O44">
        <f>1/(($B$5+1)/(L44/1.6)+1/(M44/1.37)) + $B$5/(($B$5+1)/(L44/1.6) + $B$5/(M44/1.37))</f>
        <v>0</v>
      </c>
      <c r="P44">
        <f>(AK44*AM44)</f>
        <v>0</v>
      </c>
      <c r="Q44">
        <f>(AW44+(P44+2*0.95*5.67E-8*(((AW44+$B$8)+273)^4-(AW44+273)^4)-44100*F44)/(1.84*29.3*M44+8*0.95*5.67E-8*(AW44+273)^3))</f>
        <v>0</v>
      </c>
      <c r="R44">
        <f>($B$9*AX44+$B$10*AY44+$B$11*Q44)</f>
        <v>0</v>
      </c>
      <c r="S44">
        <f>0.61365*exp(17.502*R44/(240.97+R44))</f>
        <v>0</v>
      </c>
      <c r="T44">
        <f>(U44/V44*100)</f>
        <v>0</v>
      </c>
      <c r="U44">
        <f>AR44*(AU44+AV44)/1000</f>
        <v>0</v>
      </c>
      <c r="V44">
        <f>0.61365*exp(17.502*AW44/(240.97+AW44))</f>
        <v>0</v>
      </c>
      <c r="W44">
        <f>(S44-AR44*(AU44+AV44)/1000)</f>
        <v>0</v>
      </c>
      <c r="X44">
        <f>(-F44*44100)</f>
        <v>0</v>
      </c>
      <c r="Y44">
        <f>2*29.3*M44*0.92*(AW44-R44)</f>
        <v>0</v>
      </c>
      <c r="Z44">
        <f>2*0.95*5.67E-8*(((AW44+$B$8)+273)^4-(R44+273)^4)</f>
        <v>0</v>
      </c>
      <c r="AA44">
        <f>P44+Z44+X44+Y44</f>
        <v>0</v>
      </c>
      <c r="AB44">
        <v>0.0196942274561403</v>
      </c>
      <c r="AC44">
        <v>-0.441656514898444</v>
      </c>
      <c r="AD44">
        <v>4.77952332344907</v>
      </c>
      <c r="AE44">
        <v>0</v>
      </c>
      <c r="AF44">
        <v>0</v>
      </c>
      <c r="AG44">
        <f>IF(AE44*$B$39&gt;=AI44,1.0,(AI44/(AI44-AE44*$B$39)))</f>
        <v>0</v>
      </c>
      <c r="AH44">
        <f>(AG44-1)*100</f>
        <v>0</v>
      </c>
      <c r="AI44">
        <f>MAX(0,($B$33+$B$34*AZ44)/(1+$B$35*AZ44)*AU44/(AW44+273)*$B$36)</f>
        <v>0</v>
      </c>
      <c r="AJ44">
        <f>$B$28*BA44+$B$29*BB44+$B$30*BC44</f>
        <v>0</v>
      </c>
      <c r="AK44">
        <f>AJ44*AL44</f>
        <v>0</v>
      </c>
      <c r="AL44">
        <f>($B$28*$B$14+$B$29*$B$14+$B$30*(BD44*$B$15+BE44*$B$17))/($B$28+$B$29+$B$30)</f>
        <v>0</v>
      </c>
      <c r="AM44">
        <f>($B$28*$B$21+$B$29*$B$21+$B$30*(BD44*$B$22+BE44*$B$24))/($B$28+$B$29+$B$30)</f>
        <v>0</v>
      </c>
      <c r="AN44">
        <v>3.85</v>
      </c>
      <c r="AO44">
        <v>1495011171</v>
      </c>
      <c r="AP44">
        <v>394.190857142857</v>
      </c>
      <c r="AQ44">
        <v>400.008476190476</v>
      </c>
      <c r="AR44">
        <v>21.4527761904762</v>
      </c>
      <c r="AS44">
        <v>19.9594904761905</v>
      </c>
      <c r="AT44">
        <v>500.007714285714</v>
      </c>
      <c r="AU44">
        <v>100.033904761905</v>
      </c>
      <c r="AV44">
        <v>0.100009142857143</v>
      </c>
      <c r="AW44">
        <v>31.0446761904762</v>
      </c>
      <c r="AX44">
        <v>32.4181571428571</v>
      </c>
      <c r="AY44">
        <v>999.9</v>
      </c>
      <c r="AZ44">
        <v>9989.96714285714</v>
      </c>
      <c r="BA44">
        <v>695.991</v>
      </c>
      <c r="BB44">
        <v>10.6310666666667</v>
      </c>
      <c r="BC44">
        <v>1399.9980952381</v>
      </c>
      <c r="BD44">
        <v>0.900000619047619</v>
      </c>
      <c r="BE44">
        <v>0.0999993666666667</v>
      </c>
      <c r="BF44">
        <v>33</v>
      </c>
      <c r="BG44">
        <v>29792.0238095238</v>
      </c>
      <c r="BH44">
        <v>1495011148</v>
      </c>
      <c r="BI44" t="s">
        <v>205</v>
      </c>
      <c r="BJ44">
        <v>31</v>
      </c>
      <c r="BK44">
        <v>-2.939</v>
      </c>
      <c r="BL44">
        <v>0.245</v>
      </c>
      <c r="BM44">
        <v>400</v>
      </c>
      <c r="BN44">
        <v>20</v>
      </c>
      <c r="BO44">
        <v>0.37</v>
      </c>
      <c r="BP44">
        <v>0.06</v>
      </c>
      <c r="BQ44">
        <v>-5.80983926829268</v>
      </c>
      <c r="BR44">
        <v>-0.0869569337979092</v>
      </c>
      <c r="BS44">
        <v>0.0328909995391462</v>
      </c>
      <c r="BT44">
        <v>1</v>
      </c>
      <c r="BU44">
        <v>1.49601414634146</v>
      </c>
      <c r="BV44">
        <v>-0.0312652264808361</v>
      </c>
      <c r="BW44">
        <v>0.00323297339212587</v>
      </c>
      <c r="BX44">
        <v>1</v>
      </c>
      <c r="BY44">
        <v>2</v>
      </c>
      <c r="BZ44">
        <v>2</v>
      </c>
      <c r="CA44" t="s">
        <v>206</v>
      </c>
      <c r="CB44">
        <v>100</v>
      </c>
      <c r="CC44">
        <v>100</v>
      </c>
      <c r="CD44">
        <v>-2.939</v>
      </c>
      <c r="CE44">
        <v>0.245</v>
      </c>
      <c r="CF44">
        <v>3</v>
      </c>
      <c r="CG44">
        <v>507.62</v>
      </c>
      <c r="CH44">
        <v>540.762</v>
      </c>
      <c r="CI44">
        <v>30.0003</v>
      </c>
      <c r="CJ44">
        <v>33.7411</v>
      </c>
      <c r="CK44">
        <v>30.0002</v>
      </c>
      <c r="CL44">
        <v>33.6396</v>
      </c>
      <c r="CM44">
        <v>33.5919</v>
      </c>
      <c r="CN44">
        <v>20.9665</v>
      </c>
      <c r="CO44">
        <v>54.1614</v>
      </c>
      <c r="CP44">
        <v>0</v>
      </c>
      <c r="CQ44">
        <v>30</v>
      </c>
      <c r="CR44">
        <v>400</v>
      </c>
      <c r="CS44">
        <v>20</v>
      </c>
      <c r="CT44">
        <v>99.1833</v>
      </c>
      <c r="CU44">
        <v>98.698</v>
      </c>
    </row>
    <row r="45" spans="1:99">
      <c r="A45">
        <v>3</v>
      </c>
      <c r="B45">
        <v>1495011268.5</v>
      </c>
      <c r="C45">
        <v>177</v>
      </c>
      <c r="D45" t="s">
        <v>207</v>
      </c>
      <c r="E45">
        <v>1495011268</v>
      </c>
      <c r="F45">
        <f>AT45*AG45*(AR45-AS45)/(100*AN45*(1000-AG45*AR45))</f>
        <v>0</v>
      </c>
      <c r="G45">
        <f>AT45*AG45*(AQ45-AP45*(1000-AG45*AS45)/(1000-AG45*AR45))/(100*AN45)</f>
        <v>0</v>
      </c>
      <c r="H45">
        <f>AP45 - G45*AN45*100.0/(AI45*AZ45)</f>
        <v>0</v>
      </c>
      <c r="I45">
        <f>((O45-F45/2)*(AP45 - G45*AN45*100.0/(AI45*AZ45))-G45)/(O45+F45/2)</f>
        <v>0</v>
      </c>
      <c r="J45">
        <f>I45*(AU45+AV45)/1000.0</f>
        <v>0</v>
      </c>
      <c r="K45">
        <f>(AP45 - G45*AN45*100.0/(AI45*AZ45))*(AU45+AV45)/1000.0</f>
        <v>0</v>
      </c>
      <c r="L45">
        <f>2.0/((1/N45-1/M45)+SQRT((1/N45-1/M45)*(1/N45-1/M45) + 4*$B$5/(($B$5+1)*($B$5+1))*(2*1/N45*1/M45-1/M45*1/M45)))</f>
        <v>0</v>
      </c>
      <c r="M45">
        <f>AD45+AC45*AN45+AB45*AN45*AN45</f>
        <v>0</v>
      </c>
      <c r="N45">
        <f>F45*(1000-(1000*0.61365*exp(17.502*R45/(240.97+R45))/(AU45+AV45)+AR45)/2)/(1000*0.61365*exp(17.502*R45/(240.97+R45))/(AU45+AV45)-AR45)</f>
        <v>0</v>
      </c>
      <c r="O45">
        <f>1/(($B$5+1)/(L45/1.6)+1/(M45/1.37)) + $B$5/(($B$5+1)/(L45/1.6) + $B$5/(M45/1.37))</f>
        <v>0</v>
      </c>
      <c r="P45">
        <f>(AK45*AM45)</f>
        <v>0</v>
      </c>
      <c r="Q45">
        <f>(AW45+(P45+2*0.95*5.67E-8*(((AW45+$B$8)+273)^4-(AW45+273)^4)-44100*F45)/(1.84*29.3*M45+8*0.95*5.67E-8*(AW45+273)^3))</f>
        <v>0</v>
      </c>
      <c r="R45">
        <f>($B$9*AX45+$B$10*AY45+$B$11*Q45)</f>
        <v>0</v>
      </c>
      <c r="S45">
        <f>0.61365*exp(17.502*R45/(240.97+R45))</f>
        <v>0</v>
      </c>
      <c r="T45">
        <f>(U45/V45*100)</f>
        <v>0</v>
      </c>
      <c r="U45">
        <f>AR45*(AU45+AV45)/1000</f>
        <v>0</v>
      </c>
      <c r="V45">
        <f>0.61365*exp(17.502*AW45/(240.97+AW45))</f>
        <v>0</v>
      </c>
      <c r="W45">
        <f>(S45-AR45*(AU45+AV45)/1000)</f>
        <v>0</v>
      </c>
      <c r="X45">
        <f>(-F45*44100)</f>
        <v>0</v>
      </c>
      <c r="Y45">
        <f>2*29.3*M45*0.92*(AW45-R45)</f>
        <v>0</v>
      </c>
      <c r="Z45">
        <f>2*0.95*5.67E-8*(((AW45+$B$8)+273)^4-(R45+273)^4)</f>
        <v>0</v>
      </c>
      <c r="AA45">
        <f>P45+Z45+X45+Y45</f>
        <v>0</v>
      </c>
      <c r="AB45">
        <v>0.0197020902287744</v>
      </c>
      <c r="AC45">
        <v>-0.441832842950244</v>
      </c>
      <c r="AD45">
        <v>4.78108356487811</v>
      </c>
      <c r="AE45">
        <v>0</v>
      </c>
      <c r="AF45">
        <v>0</v>
      </c>
      <c r="AG45">
        <f>IF(AE45*$B$39&gt;=AI45,1.0,(AI45/(AI45-AE45*$B$39)))</f>
        <v>0</v>
      </c>
      <c r="AH45">
        <f>(AG45-1)*100</f>
        <v>0</v>
      </c>
      <c r="AI45">
        <f>MAX(0,($B$33+$B$34*AZ45)/(1+$B$35*AZ45)*AU45/(AW45+273)*$B$36)</f>
        <v>0</v>
      </c>
      <c r="AJ45">
        <f>$B$28*BA45+$B$29*BB45+$B$30*BC45</f>
        <v>0</v>
      </c>
      <c r="AK45">
        <f>AJ45*AL45</f>
        <v>0</v>
      </c>
      <c r="AL45">
        <f>($B$28*$B$14+$B$29*$B$14+$B$30*(BD45*$B$15+BE45*$B$17))/($B$28+$B$29+$B$30)</f>
        <v>0</v>
      </c>
      <c r="AM45">
        <f>($B$28*$B$21+$B$29*$B$21+$B$30*(BD45*$B$22+BE45*$B$24))/($B$28+$B$29+$B$30)</f>
        <v>0</v>
      </c>
      <c r="AN45">
        <v>3.85</v>
      </c>
      <c r="AO45">
        <v>1495011263</v>
      </c>
      <c r="AP45">
        <v>394.110904761905</v>
      </c>
      <c r="AQ45">
        <v>399.992571428571</v>
      </c>
      <c r="AR45">
        <v>21.3743761904762</v>
      </c>
      <c r="AS45">
        <v>19.933419047619</v>
      </c>
      <c r="AT45">
        <v>500.002238095238</v>
      </c>
      <c r="AU45">
        <v>100.034238095238</v>
      </c>
      <c r="AV45">
        <v>0.0999923904761905</v>
      </c>
      <c r="AW45">
        <v>31.0372</v>
      </c>
      <c r="AX45">
        <v>32.2256666666667</v>
      </c>
      <c r="AY45">
        <v>999.9</v>
      </c>
      <c r="AZ45">
        <v>10004.8780952381</v>
      </c>
      <c r="BA45">
        <v>595.114857142857</v>
      </c>
      <c r="BB45">
        <v>10.7047095238095</v>
      </c>
      <c r="BC45">
        <v>1199.99904761905</v>
      </c>
      <c r="BD45">
        <v>0.899997952380952</v>
      </c>
      <c r="BE45">
        <v>0.100002038095238</v>
      </c>
      <c r="BF45">
        <v>33</v>
      </c>
      <c r="BG45">
        <v>25536.0238095238</v>
      </c>
      <c r="BH45">
        <v>1495011229</v>
      </c>
      <c r="BI45" t="s">
        <v>208</v>
      </c>
      <c r="BJ45">
        <v>32</v>
      </c>
      <c r="BK45">
        <v>-2.951</v>
      </c>
      <c r="BL45">
        <v>0.244</v>
      </c>
      <c r="BM45">
        <v>400</v>
      </c>
      <c r="BN45">
        <v>20</v>
      </c>
      <c r="BO45">
        <v>0.5</v>
      </c>
      <c r="BP45">
        <v>0.08</v>
      </c>
      <c r="BQ45">
        <v>-5.86412292682927</v>
      </c>
      <c r="BR45">
        <v>-0.0795106620208934</v>
      </c>
      <c r="BS45">
        <v>0.0413874056632115</v>
      </c>
      <c r="BT45">
        <v>1</v>
      </c>
      <c r="BU45">
        <v>1.44133902439024</v>
      </c>
      <c r="BV45">
        <v>-0.00570083623693394</v>
      </c>
      <c r="BW45">
        <v>0.00110022349143819</v>
      </c>
      <c r="BX45">
        <v>1</v>
      </c>
      <c r="BY45">
        <v>2</v>
      </c>
      <c r="BZ45">
        <v>2</v>
      </c>
      <c r="CA45" t="s">
        <v>206</v>
      </c>
      <c r="CB45">
        <v>100</v>
      </c>
      <c r="CC45">
        <v>100</v>
      </c>
      <c r="CD45">
        <v>-2.951</v>
      </c>
      <c r="CE45">
        <v>0.244</v>
      </c>
      <c r="CF45">
        <v>3</v>
      </c>
      <c r="CG45">
        <v>507.608</v>
      </c>
      <c r="CH45">
        <v>541.694</v>
      </c>
      <c r="CI45">
        <v>29.9999</v>
      </c>
      <c r="CJ45">
        <v>33.7565</v>
      </c>
      <c r="CK45">
        <v>30</v>
      </c>
      <c r="CL45">
        <v>33.6548</v>
      </c>
      <c r="CM45">
        <v>33.6048</v>
      </c>
      <c r="CN45">
        <v>20.9611</v>
      </c>
      <c r="CO45">
        <v>53.8873</v>
      </c>
      <c r="CP45">
        <v>0</v>
      </c>
      <c r="CQ45">
        <v>30</v>
      </c>
      <c r="CR45">
        <v>400</v>
      </c>
      <c r="CS45">
        <v>20</v>
      </c>
      <c r="CT45">
        <v>99.1835</v>
      </c>
      <c r="CU45">
        <v>98.7018</v>
      </c>
    </row>
    <row r="46" spans="1:99">
      <c r="A46">
        <v>4</v>
      </c>
      <c r="B46">
        <v>1495011353.5</v>
      </c>
      <c r="C46">
        <v>262</v>
      </c>
      <c r="D46" t="s">
        <v>209</v>
      </c>
      <c r="E46">
        <v>1495011353</v>
      </c>
      <c r="F46">
        <f>AT46*AG46*(AR46-AS46)/(100*AN46*(1000-AG46*AR46))</f>
        <v>0</v>
      </c>
      <c r="G46">
        <f>AT46*AG46*(AQ46-AP46*(1000-AG46*AS46)/(1000-AG46*AR46))/(100*AN46)</f>
        <v>0</v>
      </c>
      <c r="H46">
        <f>AP46 - G46*AN46*100.0/(AI46*AZ46)</f>
        <v>0</v>
      </c>
      <c r="I46">
        <f>((O46-F46/2)*(AP46 - G46*AN46*100.0/(AI46*AZ46))-G46)/(O46+F46/2)</f>
        <v>0</v>
      </c>
      <c r="J46">
        <f>I46*(AU46+AV46)/1000.0</f>
        <v>0</v>
      </c>
      <c r="K46">
        <f>(AP46 - G46*AN46*100.0/(AI46*AZ46))*(AU46+AV46)/1000.0</f>
        <v>0</v>
      </c>
      <c r="L46">
        <f>2.0/((1/N46-1/M46)+SQRT((1/N46-1/M46)*(1/N46-1/M46) + 4*$B$5/(($B$5+1)*($B$5+1))*(2*1/N46*1/M46-1/M46*1/M46)))</f>
        <v>0</v>
      </c>
      <c r="M46">
        <f>AD46+AC46*AN46+AB46*AN46*AN46</f>
        <v>0</v>
      </c>
      <c r="N46">
        <f>F46*(1000-(1000*0.61365*exp(17.502*R46/(240.97+R46))/(AU46+AV46)+AR46)/2)/(1000*0.61365*exp(17.502*R46/(240.97+R46))/(AU46+AV46)-AR46)</f>
        <v>0</v>
      </c>
      <c r="O46">
        <f>1/(($B$5+1)/(L46/1.6)+1/(M46/1.37)) + $B$5/(($B$5+1)/(L46/1.6) + $B$5/(M46/1.37))</f>
        <v>0</v>
      </c>
      <c r="P46">
        <f>(AK46*AM46)</f>
        <v>0</v>
      </c>
      <c r="Q46">
        <f>(AW46+(P46+2*0.95*5.67E-8*(((AW46+$B$8)+273)^4-(AW46+273)^4)-44100*F46)/(1.84*29.3*M46+8*0.95*5.67E-8*(AW46+273)^3))</f>
        <v>0</v>
      </c>
      <c r="R46">
        <f>($B$9*AX46+$B$10*AY46+$B$11*Q46)</f>
        <v>0</v>
      </c>
      <c r="S46">
        <f>0.61365*exp(17.502*R46/(240.97+R46))</f>
        <v>0</v>
      </c>
      <c r="T46">
        <f>(U46/V46*100)</f>
        <v>0</v>
      </c>
      <c r="U46">
        <f>AR46*(AU46+AV46)/1000</f>
        <v>0</v>
      </c>
      <c r="V46">
        <f>0.61365*exp(17.502*AW46/(240.97+AW46))</f>
        <v>0</v>
      </c>
      <c r="W46">
        <f>(S46-AR46*(AU46+AV46)/1000)</f>
        <v>0</v>
      </c>
      <c r="X46">
        <f>(-F46*44100)</f>
        <v>0</v>
      </c>
      <c r="Y46">
        <f>2*29.3*M46*0.92*(AW46-R46)</f>
        <v>0</v>
      </c>
      <c r="Z46">
        <f>2*0.95*5.67E-8*(((AW46+$B$8)+273)^4-(R46+273)^4)</f>
        <v>0</v>
      </c>
      <c r="AA46">
        <f>P46+Z46+X46+Y46</f>
        <v>0</v>
      </c>
      <c r="AB46">
        <v>0.0196211099365283</v>
      </c>
      <c r="AC46">
        <v>-0.440016804533477</v>
      </c>
      <c r="AD46">
        <v>4.76500865220935</v>
      </c>
      <c r="AE46">
        <v>0</v>
      </c>
      <c r="AF46">
        <v>0</v>
      </c>
      <c r="AG46">
        <f>IF(AE46*$B$39&gt;=AI46,1.0,(AI46/(AI46-AE46*$B$39)))</f>
        <v>0</v>
      </c>
      <c r="AH46">
        <f>(AG46-1)*100</f>
        <v>0</v>
      </c>
      <c r="AI46">
        <f>MAX(0,($B$33+$B$34*AZ46)/(1+$B$35*AZ46)*AU46/(AW46+273)*$B$36)</f>
        <v>0</v>
      </c>
      <c r="AJ46">
        <f>$B$28*BA46+$B$29*BB46+$B$30*BC46</f>
        <v>0</v>
      </c>
      <c r="AK46">
        <f>AJ46*AL46</f>
        <v>0</v>
      </c>
      <c r="AL46">
        <f>($B$28*$B$14+$B$29*$B$14+$B$30*(BD46*$B$15+BE46*$B$17))/($B$28+$B$29+$B$30)</f>
        <v>0</v>
      </c>
      <c r="AM46">
        <f>($B$28*$B$21+$B$29*$B$21+$B$30*(BD46*$B$22+BE46*$B$24))/($B$28+$B$29+$B$30)</f>
        <v>0</v>
      </c>
      <c r="AN46">
        <v>3.85</v>
      </c>
      <c r="AO46">
        <v>1495011348</v>
      </c>
      <c r="AP46">
        <v>394.107142857143</v>
      </c>
      <c r="AQ46">
        <v>399.977095238095</v>
      </c>
      <c r="AR46">
        <v>21.4343428571429</v>
      </c>
      <c r="AS46">
        <v>20.0264380952381</v>
      </c>
      <c r="AT46">
        <v>500.008285714286</v>
      </c>
      <c r="AU46">
        <v>100.037238095238</v>
      </c>
      <c r="AV46">
        <v>0.0999942952380952</v>
      </c>
      <c r="AW46">
        <v>31.0156666666667</v>
      </c>
      <c r="AX46">
        <v>32.0150666666667</v>
      </c>
      <c r="AY46">
        <v>999.9</v>
      </c>
      <c r="AZ46">
        <v>9984.64619047619</v>
      </c>
      <c r="BA46">
        <v>496.876285714286</v>
      </c>
      <c r="BB46">
        <v>11.6555952380952</v>
      </c>
      <c r="BC46">
        <v>999.999380952381</v>
      </c>
      <c r="BD46">
        <v>0.900001380952381</v>
      </c>
      <c r="BE46">
        <v>0.0999984714285714</v>
      </c>
      <c r="BF46">
        <v>33</v>
      </c>
      <c r="BG46">
        <v>21280.0523809524</v>
      </c>
      <c r="BH46">
        <v>1495011324</v>
      </c>
      <c r="BI46" t="s">
        <v>210</v>
      </c>
      <c r="BJ46">
        <v>33</v>
      </c>
      <c r="BK46">
        <v>-2.94</v>
      </c>
      <c r="BL46">
        <v>0.247</v>
      </c>
      <c r="BM46">
        <v>400</v>
      </c>
      <c r="BN46">
        <v>20</v>
      </c>
      <c r="BO46">
        <v>0.47</v>
      </c>
      <c r="BP46">
        <v>0.06</v>
      </c>
      <c r="BQ46">
        <v>-5.87333365853658</v>
      </c>
      <c r="BR46">
        <v>0.0880457142857159</v>
      </c>
      <c r="BS46">
        <v>0.0418649981142113</v>
      </c>
      <c r="BT46">
        <v>1</v>
      </c>
      <c r="BU46">
        <v>1.40652536585366</v>
      </c>
      <c r="BV46">
        <v>0.014537142857142</v>
      </c>
      <c r="BW46">
        <v>0.00173548067083273</v>
      </c>
      <c r="BX46">
        <v>1</v>
      </c>
      <c r="BY46">
        <v>2</v>
      </c>
      <c r="BZ46">
        <v>2</v>
      </c>
      <c r="CA46" t="s">
        <v>206</v>
      </c>
      <c r="CB46">
        <v>100</v>
      </c>
      <c r="CC46">
        <v>100</v>
      </c>
      <c r="CD46">
        <v>-2.94</v>
      </c>
      <c r="CE46">
        <v>0.247</v>
      </c>
      <c r="CF46">
        <v>3</v>
      </c>
      <c r="CG46">
        <v>507.665</v>
      </c>
      <c r="CH46">
        <v>541.653</v>
      </c>
      <c r="CI46">
        <v>29.9999</v>
      </c>
      <c r="CJ46">
        <v>33.7647</v>
      </c>
      <c r="CK46">
        <v>30.0002</v>
      </c>
      <c r="CL46">
        <v>33.6701</v>
      </c>
      <c r="CM46">
        <v>33.621</v>
      </c>
      <c r="CN46">
        <v>20.962</v>
      </c>
      <c r="CO46">
        <v>54.1836</v>
      </c>
      <c r="CP46">
        <v>0</v>
      </c>
      <c r="CQ46">
        <v>30</v>
      </c>
      <c r="CR46">
        <v>400</v>
      </c>
      <c r="CS46">
        <v>20</v>
      </c>
      <c r="CT46">
        <v>99.1818</v>
      </c>
      <c r="CU46">
        <v>98.698</v>
      </c>
    </row>
    <row r="47" spans="1:99">
      <c r="A47">
        <v>5</v>
      </c>
      <c r="B47">
        <v>1495011437.6</v>
      </c>
      <c r="C47">
        <v>346.099999904633</v>
      </c>
      <c r="D47" t="s">
        <v>211</v>
      </c>
      <c r="E47">
        <v>1495011437.1</v>
      </c>
      <c r="F47">
        <f>AT47*AG47*(AR47-AS47)/(100*AN47*(1000-AG47*AR47))</f>
        <v>0</v>
      </c>
      <c r="G47">
        <f>AT47*AG47*(AQ47-AP47*(1000-AG47*AS47)/(1000-AG47*AR47))/(100*AN47)</f>
        <v>0</v>
      </c>
      <c r="H47">
        <f>AP47 - G47*AN47*100.0/(AI47*AZ47)</f>
        <v>0</v>
      </c>
      <c r="I47">
        <f>((O47-F47/2)*(AP47 - G47*AN47*100.0/(AI47*AZ47))-G47)/(O47+F47/2)</f>
        <v>0</v>
      </c>
      <c r="J47">
        <f>I47*(AU47+AV47)/1000.0</f>
        <v>0</v>
      </c>
      <c r="K47">
        <f>(AP47 - G47*AN47*100.0/(AI47*AZ47))*(AU47+AV47)/1000.0</f>
        <v>0</v>
      </c>
      <c r="L47">
        <f>2.0/((1/N47-1/M47)+SQRT((1/N47-1/M47)*(1/N47-1/M47) + 4*$B$5/(($B$5+1)*($B$5+1))*(2*1/N47*1/M47-1/M47*1/M47)))</f>
        <v>0</v>
      </c>
      <c r="M47">
        <f>AD47+AC47*AN47+AB47*AN47*AN47</f>
        <v>0</v>
      </c>
      <c r="N47">
        <f>F47*(1000-(1000*0.61365*exp(17.502*R47/(240.97+R47))/(AU47+AV47)+AR47)/2)/(1000*0.61365*exp(17.502*R47/(240.97+R47))/(AU47+AV47)-AR47)</f>
        <v>0</v>
      </c>
      <c r="O47">
        <f>1/(($B$5+1)/(L47/1.6)+1/(M47/1.37)) + $B$5/(($B$5+1)/(L47/1.6) + $B$5/(M47/1.37))</f>
        <v>0</v>
      </c>
      <c r="P47">
        <f>(AK47*AM47)</f>
        <v>0</v>
      </c>
      <c r="Q47">
        <f>(AW47+(P47+2*0.95*5.67E-8*(((AW47+$B$8)+273)^4-(AW47+273)^4)-44100*F47)/(1.84*29.3*M47+8*0.95*5.67E-8*(AW47+273)^3))</f>
        <v>0</v>
      </c>
      <c r="R47">
        <f>($B$9*AX47+$B$10*AY47+$B$11*Q47)</f>
        <v>0</v>
      </c>
      <c r="S47">
        <f>0.61365*exp(17.502*R47/(240.97+R47))</f>
        <v>0</v>
      </c>
      <c r="T47">
        <f>(U47/V47*100)</f>
        <v>0</v>
      </c>
      <c r="U47">
        <f>AR47*(AU47+AV47)/1000</f>
        <v>0</v>
      </c>
      <c r="V47">
        <f>0.61365*exp(17.502*AW47/(240.97+AW47))</f>
        <v>0</v>
      </c>
      <c r="W47">
        <f>(S47-AR47*(AU47+AV47)/1000)</f>
        <v>0</v>
      </c>
      <c r="X47">
        <f>(-F47*44100)</f>
        <v>0</v>
      </c>
      <c r="Y47">
        <f>2*29.3*M47*0.92*(AW47-R47)</f>
        <v>0</v>
      </c>
      <c r="Z47">
        <f>2*0.95*5.67E-8*(((AW47+$B$8)+273)^4-(R47+273)^4)</f>
        <v>0</v>
      </c>
      <c r="AA47">
        <f>P47+Z47+X47+Y47</f>
        <v>0</v>
      </c>
      <c r="AB47">
        <v>0.0196712318627112</v>
      </c>
      <c r="AC47">
        <v>-0.441140822994585</v>
      </c>
      <c r="AD47">
        <v>4.77495953641639</v>
      </c>
      <c r="AE47">
        <v>0</v>
      </c>
      <c r="AF47">
        <v>0</v>
      </c>
      <c r="AG47">
        <f>IF(AE47*$B$39&gt;=AI47,1.0,(AI47/(AI47-AE47*$B$39)))</f>
        <v>0</v>
      </c>
      <c r="AH47">
        <f>(AG47-1)*100</f>
        <v>0</v>
      </c>
      <c r="AI47">
        <f>MAX(0,($B$33+$B$34*AZ47)/(1+$B$35*AZ47)*AU47/(AW47+273)*$B$36)</f>
        <v>0</v>
      </c>
      <c r="AJ47">
        <f>$B$28*BA47+$B$29*BB47+$B$30*BC47</f>
        <v>0</v>
      </c>
      <c r="AK47">
        <f>AJ47*AL47</f>
        <v>0</v>
      </c>
      <c r="AL47">
        <f>($B$28*$B$14+$B$29*$B$14+$B$30*(BD47*$B$15+BE47*$B$17))/($B$28+$B$29+$B$30)</f>
        <v>0</v>
      </c>
      <c r="AM47">
        <f>($B$28*$B$21+$B$29*$B$21+$B$30*(BD47*$B$22+BE47*$B$24))/($B$28+$B$29+$B$30)</f>
        <v>0</v>
      </c>
      <c r="AN47">
        <v>3.85</v>
      </c>
      <c r="AO47">
        <v>1495011432.1</v>
      </c>
      <c r="AP47">
        <v>394.014047619048</v>
      </c>
      <c r="AQ47">
        <v>399.990952380952</v>
      </c>
      <c r="AR47">
        <v>21.369219047619</v>
      </c>
      <c r="AS47">
        <v>19.9800571428571</v>
      </c>
      <c r="AT47">
        <v>500</v>
      </c>
      <c r="AU47">
        <v>100.041904761905</v>
      </c>
      <c r="AV47">
        <v>0.0999946285714286</v>
      </c>
      <c r="AW47">
        <v>30.9763619047619</v>
      </c>
      <c r="AX47">
        <v>31.7829476190476</v>
      </c>
      <c r="AY47">
        <v>999.9</v>
      </c>
      <c r="AZ47">
        <v>10007.5595238095</v>
      </c>
      <c r="BA47">
        <v>399.762428571429</v>
      </c>
      <c r="BB47">
        <v>10.9046476190476</v>
      </c>
      <c r="BC47">
        <v>800</v>
      </c>
      <c r="BD47">
        <v>0.900000571428571</v>
      </c>
      <c r="BE47">
        <v>0.0999993476190476</v>
      </c>
      <c r="BF47">
        <v>33</v>
      </c>
      <c r="BG47">
        <v>17024.0333333333</v>
      </c>
      <c r="BH47">
        <v>1495011408.5</v>
      </c>
      <c r="BI47" t="s">
        <v>212</v>
      </c>
      <c r="BJ47">
        <v>34</v>
      </c>
      <c r="BK47">
        <v>-2.983</v>
      </c>
      <c r="BL47">
        <v>0.247</v>
      </c>
      <c r="BM47">
        <v>400</v>
      </c>
      <c r="BN47">
        <v>20</v>
      </c>
      <c r="BO47">
        <v>0.54</v>
      </c>
      <c r="BP47">
        <v>0.09</v>
      </c>
      <c r="BQ47">
        <v>-5.96372073170732</v>
      </c>
      <c r="BR47">
        <v>0.0315459381336161</v>
      </c>
      <c r="BS47">
        <v>0.0405674298283641</v>
      </c>
      <c r="BT47">
        <v>1</v>
      </c>
      <c r="BU47">
        <v>1.38934463414634</v>
      </c>
      <c r="BV47">
        <v>0.00446265967764015</v>
      </c>
      <c r="BW47">
        <v>0.00185530629587597</v>
      </c>
      <c r="BX47">
        <v>1</v>
      </c>
      <c r="BY47">
        <v>2</v>
      </c>
      <c r="BZ47">
        <v>2</v>
      </c>
      <c r="CA47" t="s">
        <v>206</v>
      </c>
      <c r="CB47">
        <v>100</v>
      </c>
      <c r="CC47">
        <v>100</v>
      </c>
      <c r="CD47">
        <v>-2.983</v>
      </c>
      <c r="CE47">
        <v>0.247</v>
      </c>
      <c r="CF47">
        <v>3</v>
      </c>
      <c r="CG47">
        <v>507.447</v>
      </c>
      <c r="CH47">
        <v>541.795</v>
      </c>
      <c r="CI47">
        <v>30</v>
      </c>
      <c r="CJ47">
        <v>33.7928</v>
      </c>
      <c r="CK47">
        <v>30.0003</v>
      </c>
      <c r="CL47">
        <v>33.7005</v>
      </c>
      <c r="CM47">
        <v>33.654</v>
      </c>
      <c r="CN47">
        <v>20.9582</v>
      </c>
      <c r="CO47">
        <v>54.1836</v>
      </c>
      <c r="CP47">
        <v>0</v>
      </c>
      <c r="CQ47">
        <v>30</v>
      </c>
      <c r="CR47">
        <v>400</v>
      </c>
      <c r="CS47">
        <v>20</v>
      </c>
      <c r="CT47">
        <v>99.1709</v>
      </c>
      <c r="CU47">
        <v>98.6865</v>
      </c>
    </row>
    <row r="48" spans="1:99">
      <c r="A48">
        <v>6</v>
      </c>
      <c r="B48">
        <v>1495011518.6</v>
      </c>
      <c r="C48">
        <v>427.099999904633</v>
      </c>
      <c r="D48" t="s">
        <v>213</v>
      </c>
      <c r="E48">
        <v>1495011518.1</v>
      </c>
      <c r="F48">
        <f>AT48*AG48*(AR48-AS48)/(100*AN48*(1000-AG48*AR48))</f>
        <v>0</v>
      </c>
      <c r="G48">
        <f>AT48*AG48*(AQ48-AP48*(1000-AG48*AS48)/(1000-AG48*AR48))/(100*AN48)</f>
        <v>0</v>
      </c>
      <c r="H48">
        <f>AP48 - G48*AN48*100.0/(AI48*AZ48)</f>
        <v>0</v>
      </c>
      <c r="I48">
        <f>((O48-F48/2)*(AP48 - G48*AN48*100.0/(AI48*AZ48))-G48)/(O48+F48/2)</f>
        <v>0</v>
      </c>
      <c r="J48">
        <f>I48*(AU48+AV48)/1000.0</f>
        <v>0</v>
      </c>
      <c r="K48">
        <f>(AP48 - G48*AN48*100.0/(AI48*AZ48))*(AU48+AV48)/1000.0</f>
        <v>0</v>
      </c>
      <c r="L48">
        <f>2.0/((1/N48-1/M48)+SQRT((1/N48-1/M48)*(1/N48-1/M48) + 4*$B$5/(($B$5+1)*($B$5+1))*(2*1/N48*1/M48-1/M48*1/M48)))</f>
        <v>0</v>
      </c>
      <c r="M48">
        <f>AD48+AC48*AN48+AB48*AN48*AN48</f>
        <v>0</v>
      </c>
      <c r="N48">
        <f>F48*(1000-(1000*0.61365*exp(17.502*R48/(240.97+R48))/(AU48+AV48)+AR48)/2)/(1000*0.61365*exp(17.502*R48/(240.97+R48))/(AU48+AV48)-AR48)</f>
        <v>0</v>
      </c>
      <c r="O48">
        <f>1/(($B$5+1)/(L48/1.6)+1/(M48/1.37)) + $B$5/(($B$5+1)/(L48/1.6) + $B$5/(M48/1.37))</f>
        <v>0</v>
      </c>
      <c r="P48">
        <f>(AK48*AM48)</f>
        <v>0</v>
      </c>
      <c r="Q48">
        <f>(AW48+(P48+2*0.95*5.67E-8*(((AW48+$B$8)+273)^4-(AW48+273)^4)-44100*F48)/(1.84*29.3*M48+8*0.95*5.67E-8*(AW48+273)^3))</f>
        <v>0</v>
      </c>
      <c r="R48">
        <f>($B$9*AX48+$B$10*AY48+$B$11*Q48)</f>
        <v>0</v>
      </c>
      <c r="S48">
        <f>0.61365*exp(17.502*R48/(240.97+R48))</f>
        <v>0</v>
      </c>
      <c r="T48">
        <f>(U48/V48*100)</f>
        <v>0</v>
      </c>
      <c r="U48">
        <f>AR48*(AU48+AV48)/1000</f>
        <v>0</v>
      </c>
      <c r="V48">
        <f>0.61365*exp(17.502*AW48/(240.97+AW48))</f>
        <v>0</v>
      </c>
      <c r="W48">
        <f>(S48-AR48*(AU48+AV48)/1000)</f>
        <v>0</v>
      </c>
      <c r="X48">
        <f>(-F48*44100)</f>
        <v>0</v>
      </c>
      <c r="Y48">
        <f>2*29.3*M48*0.92*(AW48-R48)</f>
        <v>0</v>
      </c>
      <c r="Z48">
        <f>2*0.95*5.67E-8*(((AW48+$B$8)+273)^4-(R48+273)^4)</f>
        <v>0</v>
      </c>
      <c r="AA48">
        <f>P48+Z48+X48+Y48</f>
        <v>0</v>
      </c>
      <c r="AB48">
        <v>0.0196451859973231</v>
      </c>
      <c r="AC48">
        <v>-0.440556726656689</v>
      </c>
      <c r="AD48">
        <v>4.7697891585766</v>
      </c>
      <c r="AE48">
        <v>0</v>
      </c>
      <c r="AF48">
        <v>0</v>
      </c>
      <c r="AG48">
        <f>IF(AE48*$B$39&gt;=AI48,1.0,(AI48/(AI48-AE48*$B$39)))</f>
        <v>0</v>
      </c>
      <c r="AH48">
        <f>(AG48-1)*100</f>
        <v>0</v>
      </c>
      <c r="AI48">
        <f>MAX(0,($B$33+$B$34*AZ48)/(1+$B$35*AZ48)*AU48/(AW48+273)*$B$36)</f>
        <v>0</v>
      </c>
      <c r="AJ48">
        <f>$B$28*BA48+$B$29*BB48+$B$30*BC48</f>
        <v>0</v>
      </c>
      <c r="AK48">
        <f>AJ48*AL48</f>
        <v>0</v>
      </c>
      <c r="AL48">
        <f>($B$28*$B$14+$B$29*$B$14+$B$30*(BD48*$B$15+BE48*$B$17))/($B$28+$B$29+$B$30)</f>
        <v>0</v>
      </c>
      <c r="AM48">
        <f>($B$28*$B$21+$B$29*$B$21+$B$30*(BD48*$B$22+BE48*$B$24))/($B$28+$B$29+$B$30)</f>
        <v>0</v>
      </c>
      <c r="AN48">
        <v>3.85</v>
      </c>
      <c r="AO48">
        <v>1495011513.1</v>
      </c>
      <c r="AP48">
        <v>393.975571428571</v>
      </c>
      <c r="AQ48">
        <v>399.991190476191</v>
      </c>
      <c r="AR48">
        <v>21.3290285714286</v>
      </c>
      <c r="AS48">
        <v>19.9532571428571</v>
      </c>
      <c r="AT48">
        <v>500.018285714286</v>
      </c>
      <c r="AU48">
        <v>100.044761904762</v>
      </c>
      <c r="AV48">
        <v>0.100031252380952</v>
      </c>
      <c r="AW48">
        <v>30.939719047619</v>
      </c>
      <c r="AX48">
        <v>31.5523476190476</v>
      </c>
      <c r="AY48">
        <v>999.9</v>
      </c>
      <c r="AZ48">
        <v>9992.05</v>
      </c>
      <c r="BA48">
        <v>302.486142857143</v>
      </c>
      <c r="BB48">
        <v>9.8567219047619</v>
      </c>
      <c r="BC48">
        <v>599.999714285714</v>
      </c>
      <c r="BD48">
        <v>0.900006380952381</v>
      </c>
      <c r="BE48">
        <v>0.0999936285714286</v>
      </c>
      <c r="BF48">
        <v>33</v>
      </c>
      <c r="BG48">
        <v>12768.0380952381</v>
      </c>
      <c r="BH48">
        <v>1495011492.1</v>
      </c>
      <c r="BI48" t="s">
        <v>214</v>
      </c>
      <c r="BJ48">
        <v>35</v>
      </c>
      <c r="BK48">
        <v>-2.976</v>
      </c>
      <c r="BL48">
        <v>0.246</v>
      </c>
      <c r="BM48">
        <v>400</v>
      </c>
      <c r="BN48">
        <v>20</v>
      </c>
      <c r="BO48">
        <v>0.34</v>
      </c>
      <c r="BP48">
        <v>0.08</v>
      </c>
      <c r="BQ48">
        <v>-6.0193543902439</v>
      </c>
      <c r="BR48">
        <v>-0.00691860627177436</v>
      </c>
      <c r="BS48">
        <v>0.0299372898270564</v>
      </c>
      <c r="BT48">
        <v>1</v>
      </c>
      <c r="BU48">
        <v>1.37498804878049</v>
      </c>
      <c r="BV48">
        <v>0.0102255052264816</v>
      </c>
      <c r="BW48">
        <v>0.00181473537614312</v>
      </c>
      <c r="BX48">
        <v>1</v>
      </c>
      <c r="BY48">
        <v>2</v>
      </c>
      <c r="BZ48">
        <v>2</v>
      </c>
      <c r="CA48" t="s">
        <v>206</v>
      </c>
      <c r="CB48">
        <v>100</v>
      </c>
      <c r="CC48">
        <v>100</v>
      </c>
      <c r="CD48">
        <v>-2.976</v>
      </c>
      <c r="CE48">
        <v>0.246</v>
      </c>
      <c r="CF48">
        <v>3</v>
      </c>
      <c r="CG48">
        <v>507.631</v>
      </c>
      <c r="CH48">
        <v>541.841</v>
      </c>
      <c r="CI48">
        <v>30</v>
      </c>
      <c r="CJ48">
        <v>33.8247</v>
      </c>
      <c r="CK48">
        <v>30.0002</v>
      </c>
      <c r="CL48">
        <v>33.731</v>
      </c>
      <c r="CM48">
        <v>33.6844</v>
      </c>
      <c r="CN48">
        <v>20.9588</v>
      </c>
      <c r="CO48">
        <v>54.1836</v>
      </c>
      <c r="CP48">
        <v>0</v>
      </c>
      <c r="CQ48">
        <v>30</v>
      </c>
      <c r="CR48">
        <v>400</v>
      </c>
      <c r="CS48">
        <v>20</v>
      </c>
      <c r="CT48">
        <v>99.1629</v>
      </c>
      <c r="CU48">
        <v>98.6736</v>
      </c>
    </row>
    <row r="49" spans="1:99">
      <c r="A49">
        <v>7</v>
      </c>
      <c r="B49">
        <v>1495011628.6</v>
      </c>
      <c r="C49">
        <v>537.099999904633</v>
      </c>
      <c r="D49" t="s">
        <v>215</v>
      </c>
      <c r="E49">
        <v>1495011628.1</v>
      </c>
      <c r="F49">
        <f>AT49*AG49*(AR49-AS49)/(100*AN49*(1000-AG49*AR49))</f>
        <v>0</v>
      </c>
      <c r="G49">
        <f>AT49*AG49*(AQ49-AP49*(1000-AG49*AS49)/(1000-AG49*AR49))/(100*AN49)</f>
        <v>0</v>
      </c>
      <c r="H49">
        <f>AP49 - G49*AN49*100.0/(AI49*AZ49)</f>
        <v>0</v>
      </c>
      <c r="I49">
        <f>((O49-F49/2)*(AP49 - G49*AN49*100.0/(AI49*AZ49))-G49)/(O49+F49/2)</f>
        <v>0</v>
      </c>
      <c r="J49">
        <f>I49*(AU49+AV49)/1000.0</f>
        <v>0</v>
      </c>
      <c r="K49">
        <f>(AP49 - G49*AN49*100.0/(AI49*AZ49))*(AU49+AV49)/1000.0</f>
        <v>0</v>
      </c>
      <c r="L49">
        <f>2.0/((1/N49-1/M49)+SQRT((1/N49-1/M49)*(1/N49-1/M49) + 4*$B$5/(($B$5+1)*($B$5+1))*(2*1/N49*1/M49-1/M49*1/M49)))</f>
        <v>0</v>
      </c>
      <c r="M49">
        <f>AD49+AC49*AN49+AB49*AN49*AN49</f>
        <v>0</v>
      </c>
      <c r="N49">
        <f>F49*(1000-(1000*0.61365*exp(17.502*R49/(240.97+R49))/(AU49+AV49)+AR49)/2)/(1000*0.61365*exp(17.502*R49/(240.97+R49))/(AU49+AV49)-AR49)</f>
        <v>0</v>
      </c>
      <c r="O49">
        <f>1/(($B$5+1)/(L49/1.6)+1/(M49/1.37)) + $B$5/(($B$5+1)/(L49/1.6) + $B$5/(M49/1.37))</f>
        <v>0</v>
      </c>
      <c r="P49">
        <f>(AK49*AM49)</f>
        <v>0</v>
      </c>
      <c r="Q49">
        <f>(AW49+(P49+2*0.95*5.67E-8*(((AW49+$B$8)+273)^4-(AW49+273)^4)-44100*F49)/(1.84*29.3*M49+8*0.95*5.67E-8*(AW49+273)^3))</f>
        <v>0</v>
      </c>
      <c r="R49">
        <f>($B$9*AX49+$B$10*AY49+$B$11*Q49)</f>
        <v>0</v>
      </c>
      <c r="S49">
        <f>0.61365*exp(17.502*R49/(240.97+R49))</f>
        <v>0</v>
      </c>
      <c r="T49">
        <f>(U49/V49*100)</f>
        <v>0</v>
      </c>
      <c r="U49">
        <f>AR49*(AU49+AV49)/1000</f>
        <v>0</v>
      </c>
      <c r="V49">
        <f>0.61365*exp(17.502*AW49/(240.97+AW49))</f>
        <v>0</v>
      </c>
      <c r="W49">
        <f>(S49-AR49*(AU49+AV49)/1000)</f>
        <v>0</v>
      </c>
      <c r="X49">
        <f>(-F49*44100)</f>
        <v>0</v>
      </c>
      <c r="Y49">
        <f>2*29.3*M49*0.92*(AW49-R49)</f>
        <v>0</v>
      </c>
      <c r="Z49">
        <f>2*0.95*5.67E-8*(((AW49+$B$8)+273)^4-(R49+273)^4)</f>
        <v>0</v>
      </c>
      <c r="AA49">
        <f>P49+Z49+X49+Y49</f>
        <v>0</v>
      </c>
      <c r="AB49">
        <v>0.0196594377980725</v>
      </c>
      <c r="AC49">
        <v>-0.440876333031907</v>
      </c>
      <c r="AD49">
        <v>4.77261845165193</v>
      </c>
      <c r="AE49">
        <v>0</v>
      </c>
      <c r="AF49">
        <v>0</v>
      </c>
      <c r="AG49">
        <f>IF(AE49*$B$39&gt;=AI49,1.0,(AI49/(AI49-AE49*$B$39)))</f>
        <v>0</v>
      </c>
      <c r="AH49">
        <f>(AG49-1)*100</f>
        <v>0</v>
      </c>
      <c r="AI49">
        <f>MAX(0,($B$33+$B$34*AZ49)/(1+$B$35*AZ49)*AU49/(AW49+273)*$B$36)</f>
        <v>0</v>
      </c>
      <c r="AJ49">
        <f>$B$28*BA49+$B$29*BB49+$B$30*BC49</f>
        <v>0</v>
      </c>
      <c r="AK49">
        <f>AJ49*AL49</f>
        <v>0</v>
      </c>
      <c r="AL49">
        <f>($B$28*$B$14+$B$29*$B$14+$B$30*(BD49*$B$15+BE49*$B$17))/($B$28+$B$29+$B$30)</f>
        <v>0</v>
      </c>
      <c r="AM49">
        <f>($B$28*$B$21+$B$29*$B$21+$B$30*(BD49*$B$22+BE49*$B$24))/($B$28+$B$29+$B$30)</f>
        <v>0</v>
      </c>
      <c r="AN49">
        <v>3.85</v>
      </c>
      <c r="AO49">
        <v>1495011623.1</v>
      </c>
      <c r="AP49">
        <v>394.18980952381</v>
      </c>
      <c r="AQ49">
        <v>400.016666666667</v>
      </c>
      <c r="AR49">
        <v>21.3868714285714</v>
      </c>
      <c r="AS49">
        <v>20.0397095238095</v>
      </c>
      <c r="AT49">
        <v>500.000238095238</v>
      </c>
      <c r="AU49">
        <v>100.045047619048</v>
      </c>
      <c r="AV49">
        <v>0.0999858238095238</v>
      </c>
      <c r="AW49">
        <v>30.8871380952381</v>
      </c>
      <c r="AX49">
        <v>31.3026857142857</v>
      </c>
      <c r="AY49">
        <v>999.9</v>
      </c>
      <c r="AZ49">
        <v>9995.94476190476</v>
      </c>
      <c r="BA49">
        <v>204.225333333333</v>
      </c>
      <c r="BB49">
        <v>9.40072666666667</v>
      </c>
      <c r="BC49">
        <v>400.000619047619</v>
      </c>
      <c r="BD49">
        <v>0.899994857142857</v>
      </c>
      <c r="BE49">
        <v>0.10000519047619</v>
      </c>
      <c r="BF49">
        <v>33</v>
      </c>
      <c r="BG49">
        <v>8512.01714285714</v>
      </c>
      <c r="BH49">
        <v>1495011574.1</v>
      </c>
      <c r="BI49" t="s">
        <v>216</v>
      </c>
      <c r="BJ49">
        <v>36</v>
      </c>
      <c r="BK49">
        <v>-2.953</v>
      </c>
      <c r="BL49">
        <v>0.245</v>
      </c>
      <c r="BM49">
        <v>400</v>
      </c>
      <c r="BN49">
        <v>20</v>
      </c>
      <c r="BO49">
        <v>0.69</v>
      </c>
      <c r="BP49">
        <v>0.09</v>
      </c>
      <c r="BQ49">
        <v>-5.82280634146341</v>
      </c>
      <c r="BR49">
        <v>-0.0744980487804794</v>
      </c>
      <c r="BS49">
        <v>0.0261623468735545</v>
      </c>
      <c r="BT49">
        <v>1</v>
      </c>
      <c r="BU49">
        <v>1.34125292682927</v>
      </c>
      <c r="BV49">
        <v>0.0705075261324028</v>
      </c>
      <c r="BW49">
        <v>0.00731329735912186</v>
      </c>
      <c r="BX49">
        <v>1</v>
      </c>
      <c r="BY49">
        <v>2</v>
      </c>
      <c r="BZ49">
        <v>2</v>
      </c>
      <c r="CA49" t="s">
        <v>206</v>
      </c>
      <c r="CB49">
        <v>100</v>
      </c>
      <c r="CC49">
        <v>100</v>
      </c>
      <c r="CD49">
        <v>-2.953</v>
      </c>
      <c r="CE49">
        <v>0.245</v>
      </c>
      <c r="CF49">
        <v>3</v>
      </c>
      <c r="CG49">
        <v>507.709</v>
      </c>
      <c r="CH49">
        <v>542.727</v>
      </c>
      <c r="CI49">
        <v>30.0001</v>
      </c>
      <c r="CJ49">
        <v>33.86</v>
      </c>
      <c r="CK49">
        <v>30.0003</v>
      </c>
      <c r="CL49">
        <v>33.7677</v>
      </c>
      <c r="CM49">
        <v>33.7213</v>
      </c>
      <c r="CN49">
        <v>20.9607</v>
      </c>
      <c r="CO49">
        <v>53.9104</v>
      </c>
      <c r="CP49">
        <v>0</v>
      </c>
      <c r="CQ49">
        <v>30</v>
      </c>
      <c r="CR49">
        <v>400</v>
      </c>
      <c r="CS49">
        <v>20</v>
      </c>
      <c r="CT49">
        <v>99.1564</v>
      </c>
      <c r="CU49">
        <v>98.6629</v>
      </c>
    </row>
    <row r="50" spans="1:99">
      <c r="A50">
        <v>8</v>
      </c>
      <c r="B50">
        <v>1495011705.6</v>
      </c>
      <c r="C50">
        <v>614.099999904633</v>
      </c>
      <c r="D50" t="s">
        <v>217</v>
      </c>
      <c r="E50">
        <v>1495011705.1</v>
      </c>
      <c r="F50">
        <f>AT50*AG50*(AR50-AS50)/(100*AN50*(1000-AG50*AR50))</f>
        <v>0</v>
      </c>
      <c r="G50">
        <f>AT50*AG50*(AQ50-AP50*(1000-AG50*AS50)/(1000-AG50*AR50))/(100*AN50)</f>
        <v>0</v>
      </c>
      <c r="H50">
        <f>AP50 - G50*AN50*100.0/(AI50*AZ50)</f>
        <v>0</v>
      </c>
      <c r="I50">
        <f>((O50-F50/2)*(AP50 - G50*AN50*100.0/(AI50*AZ50))-G50)/(O50+F50/2)</f>
        <v>0</v>
      </c>
      <c r="J50">
        <f>I50*(AU50+AV50)/1000.0</f>
        <v>0</v>
      </c>
      <c r="K50">
        <f>(AP50 - G50*AN50*100.0/(AI50*AZ50))*(AU50+AV50)/1000.0</f>
        <v>0</v>
      </c>
      <c r="L50">
        <f>2.0/((1/N50-1/M50)+SQRT((1/N50-1/M50)*(1/N50-1/M50) + 4*$B$5/(($B$5+1)*($B$5+1))*(2*1/N50*1/M50-1/M50*1/M50)))</f>
        <v>0</v>
      </c>
      <c r="M50">
        <f>AD50+AC50*AN50+AB50*AN50*AN50</f>
        <v>0</v>
      </c>
      <c r="N50">
        <f>F50*(1000-(1000*0.61365*exp(17.502*R50/(240.97+R50))/(AU50+AV50)+AR50)/2)/(1000*0.61365*exp(17.502*R50/(240.97+R50))/(AU50+AV50)-AR50)</f>
        <v>0</v>
      </c>
      <c r="O50">
        <f>1/(($B$5+1)/(L50/1.6)+1/(M50/1.37)) + $B$5/(($B$5+1)/(L50/1.6) + $B$5/(M50/1.37))</f>
        <v>0</v>
      </c>
      <c r="P50">
        <f>(AK50*AM50)</f>
        <v>0</v>
      </c>
      <c r="Q50">
        <f>(AW50+(P50+2*0.95*5.67E-8*(((AW50+$B$8)+273)^4-(AW50+273)^4)-44100*F50)/(1.84*29.3*M50+8*0.95*5.67E-8*(AW50+273)^3))</f>
        <v>0</v>
      </c>
      <c r="R50">
        <f>($B$9*AX50+$B$10*AY50+$B$11*Q50)</f>
        <v>0</v>
      </c>
      <c r="S50">
        <f>0.61365*exp(17.502*R50/(240.97+R50))</f>
        <v>0</v>
      </c>
      <c r="T50">
        <f>(U50/V50*100)</f>
        <v>0</v>
      </c>
      <c r="U50">
        <f>AR50*(AU50+AV50)/1000</f>
        <v>0</v>
      </c>
      <c r="V50">
        <f>0.61365*exp(17.502*AW50/(240.97+AW50))</f>
        <v>0</v>
      </c>
      <c r="W50">
        <f>(S50-AR50*(AU50+AV50)/1000)</f>
        <v>0</v>
      </c>
      <c r="X50">
        <f>(-F50*44100)</f>
        <v>0</v>
      </c>
      <c r="Y50">
        <f>2*29.3*M50*0.92*(AW50-R50)</f>
        <v>0</v>
      </c>
      <c r="Z50">
        <f>2*0.95*5.67E-8*(((AW50+$B$8)+273)^4-(R50+273)^4)</f>
        <v>0</v>
      </c>
      <c r="AA50">
        <f>P50+Z50+X50+Y50</f>
        <v>0</v>
      </c>
      <c r="AB50">
        <v>0.019674573835316</v>
      </c>
      <c r="AC50">
        <v>-0.441215769015027</v>
      </c>
      <c r="AD50">
        <v>4.77562285904192</v>
      </c>
      <c r="AE50">
        <v>0</v>
      </c>
      <c r="AF50">
        <v>0</v>
      </c>
      <c r="AG50">
        <f>IF(AE50*$B$39&gt;=AI50,1.0,(AI50/(AI50-AE50*$B$39)))</f>
        <v>0</v>
      </c>
      <c r="AH50">
        <f>(AG50-1)*100</f>
        <v>0</v>
      </c>
      <c r="AI50">
        <f>MAX(0,($B$33+$B$34*AZ50)/(1+$B$35*AZ50)*AU50/(AW50+273)*$B$36)</f>
        <v>0</v>
      </c>
      <c r="AJ50">
        <f>$B$28*BA50+$B$29*BB50+$B$30*BC50</f>
        <v>0</v>
      </c>
      <c r="AK50">
        <f>AJ50*AL50</f>
        <v>0</v>
      </c>
      <c r="AL50">
        <f>($B$28*$B$14+$B$29*$B$14+$B$30*(BD50*$B$15+BE50*$B$17))/($B$28+$B$29+$B$30)</f>
        <v>0</v>
      </c>
      <c r="AM50">
        <f>($B$28*$B$21+$B$29*$B$21+$B$30*(BD50*$B$22+BE50*$B$24))/($B$28+$B$29+$B$30)</f>
        <v>0</v>
      </c>
      <c r="AN50">
        <v>3.85</v>
      </c>
      <c r="AO50">
        <v>1495011700.1</v>
      </c>
      <c r="AP50">
        <v>395.13080952381</v>
      </c>
      <c r="AQ50">
        <v>399.979095238095</v>
      </c>
      <c r="AR50">
        <v>21.3544904761905</v>
      </c>
      <c r="AS50">
        <v>20.0270952380952</v>
      </c>
      <c r="AT50">
        <v>500.008857142857</v>
      </c>
      <c r="AU50">
        <v>100.044333333333</v>
      </c>
      <c r="AV50">
        <v>0.100006142857143</v>
      </c>
      <c r="AW50">
        <v>30.8364095238095</v>
      </c>
      <c r="AX50">
        <v>31.0558428571428</v>
      </c>
      <c r="AY50">
        <v>999.9</v>
      </c>
      <c r="AZ50">
        <v>9995.09523809524</v>
      </c>
      <c r="BA50">
        <v>103.964142857143</v>
      </c>
      <c r="BB50">
        <v>10.1364952380952</v>
      </c>
      <c r="BC50">
        <v>200.000619047619</v>
      </c>
      <c r="BD50">
        <v>0.899996904761905</v>
      </c>
      <c r="BE50">
        <v>0.1000031</v>
      </c>
      <c r="BF50">
        <v>33</v>
      </c>
      <c r="BG50">
        <v>4256.01904761905</v>
      </c>
      <c r="BH50">
        <v>1495011679.6</v>
      </c>
      <c r="BI50" t="s">
        <v>218</v>
      </c>
      <c r="BJ50">
        <v>37</v>
      </c>
      <c r="BK50">
        <v>-2.973</v>
      </c>
      <c r="BL50">
        <v>0.245</v>
      </c>
      <c r="BM50">
        <v>400</v>
      </c>
      <c r="BN50">
        <v>20</v>
      </c>
      <c r="BO50">
        <v>0.47</v>
      </c>
      <c r="BP50">
        <v>0.09</v>
      </c>
      <c r="BQ50">
        <v>-4.84683</v>
      </c>
      <c r="BR50">
        <v>-0.0301266898954773</v>
      </c>
      <c r="BS50">
        <v>0.0471303417882066</v>
      </c>
      <c r="BT50">
        <v>1</v>
      </c>
      <c r="BU50">
        <v>1.32749609756098</v>
      </c>
      <c r="BV50">
        <v>-0.000389895470382933</v>
      </c>
      <c r="BW50">
        <v>0.00151474843447688</v>
      </c>
      <c r="BX50">
        <v>1</v>
      </c>
      <c r="BY50">
        <v>2</v>
      </c>
      <c r="BZ50">
        <v>2</v>
      </c>
      <c r="CA50" t="s">
        <v>206</v>
      </c>
      <c r="CB50">
        <v>100</v>
      </c>
      <c r="CC50">
        <v>100</v>
      </c>
      <c r="CD50">
        <v>-2.973</v>
      </c>
      <c r="CE50">
        <v>0.245</v>
      </c>
      <c r="CF50">
        <v>3</v>
      </c>
      <c r="CG50">
        <v>507.617</v>
      </c>
      <c r="CH50">
        <v>542.937</v>
      </c>
      <c r="CI50">
        <v>29.9997</v>
      </c>
      <c r="CJ50">
        <v>33.8752</v>
      </c>
      <c r="CK50">
        <v>30.0002</v>
      </c>
      <c r="CL50">
        <v>33.786</v>
      </c>
      <c r="CM50">
        <v>33.7365</v>
      </c>
      <c r="CN50">
        <v>20.9575</v>
      </c>
      <c r="CO50">
        <v>53.9104</v>
      </c>
      <c r="CP50">
        <v>0</v>
      </c>
      <c r="CQ50">
        <v>30</v>
      </c>
      <c r="CR50">
        <v>400</v>
      </c>
      <c r="CS50">
        <v>20</v>
      </c>
      <c r="CT50">
        <v>99.1574</v>
      </c>
      <c r="CU50">
        <v>98.6633</v>
      </c>
    </row>
    <row r="51" spans="1:99">
      <c r="A51">
        <v>9</v>
      </c>
      <c r="B51">
        <v>1495011791.6</v>
      </c>
      <c r="C51">
        <v>700.099999904633</v>
      </c>
      <c r="D51" t="s">
        <v>219</v>
      </c>
      <c r="E51">
        <v>1495011791.1</v>
      </c>
      <c r="F51">
        <f>AT51*AG51*(AR51-AS51)/(100*AN51*(1000-AG51*AR51))</f>
        <v>0</v>
      </c>
      <c r="G51">
        <f>AT51*AG51*(AQ51-AP51*(1000-AG51*AS51)/(1000-AG51*AR51))/(100*AN51)</f>
        <v>0</v>
      </c>
      <c r="H51">
        <f>AP51 - G51*AN51*100.0/(AI51*AZ51)</f>
        <v>0</v>
      </c>
      <c r="I51">
        <f>((O51-F51/2)*(AP51 - G51*AN51*100.0/(AI51*AZ51))-G51)/(O51+F51/2)</f>
        <v>0</v>
      </c>
      <c r="J51">
        <f>I51*(AU51+AV51)/1000.0</f>
        <v>0</v>
      </c>
      <c r="K51">
        <f>(AP51 - G51*AN51*100.0/(AI51*AZ51))*(AU51+AV51)/1000.0</f>
        <v>0</v>
      </c>
      <c r="L51">
        <f>2.0/((1/N51-1/M51)+SQRT((1/N51-1/M51)*(1/N51-1/M51) + 4*$B$5/(($B$5+1)*($B$5+1))*(2*1/N51*1/M51-1/M51*1/M51)))</f>
        <v>0</v>
      </c>
      <c r="M51">
        <f>AD51+AC51*AN51+AB51*AN51*AN51</f>
        <v>0</v>
      </c>
      <c r="N51">
        <f>F51*(1000-(1000*0.61365*exp(17.502*R51/(240.97+R51))/(AU51+AV51)+AR51)/2)/(1000*0.61365*exp(17.502*R51/(240.97+R51))/(AU51+AV51)-AR51)</f>
        <v>0</v>
      </c>
      <c r="O51">
        <f>1/(($B$5+1)/(L51/1.6)+1/(M51/1.37)) + $B$5/(($B$5+1)/(L51/1.6) + $B$5/(M51/1.37))</f>
        <v>0</v>
      </c>
      <c r="P51">
        <f>(AK51*AM51)</f>
        <v>0</v>
      </c>
      <c r="Q51">
        <f>(AW51+(P51+2*0.95*5.67E-8*(((AW51+$B$8)+273)^4-(AW51+273)^4)-44100*F51)/(1.84*29.3*M51+8*0.95*5.67E-8*(AW51+273)^3))</f>
        <v>0</v>
      </c>
      <c r="R51">
        <f>($B$9*AX51+$B$10*AY51+$B$11*Q51)</f>
        <v>0</v>
      </c>
      <c r="S51">
        <f>0.61365*exp(17.502*R51/(240.97+R51))</f>
        <v>0</v>
      </c>
      <c r="T51">
        <f>(U51/V51*100)</f>
        <v>0</v>
      </c>
      <c r="U51">
        <f>AR51*(AU51+AV51)/1000</f>
        <v>0</v>
      </c>
      <c r="V51">
        <f>0.61365*exp(17.502*AW51/(240.97+AW51))</f>
        <v>0</v>
      </c>
      <c r="W51">
        <f>(S51-AR51*(AU51+AV51)/1000)</f>
        <v>0</v>
      </c>
      <c r="X51">
        <f>(-F51*44100)</f>
        <v>0</v>
      </c>
      <c r="Y51">
        <f>2*29.3*M51*0.92*(AW51-R51)</f>
        <v>0</v>
      </c>
      <c r="Z51">
        <f>2*0.95*5.67E-8*(((AW51+$B$8)+273)^4-(R51+273)^4)</f>
        <v>0</v>
      </c>
      <c r="AA51">
        <f>P51+Z51+X51+Y51</f>
        <v>0</v>
      </c>
      <c r="AB51">
        <v>0.0197125123769016</v>
      </c>
      <c r="AC51">
        <v>-0.442066566747221</v>
      </c>
      <c r="AD51">
        <v>4.78315149095986</v>
      </c>
      <c r="AE51">
        <v>0</v>
      </c>
      <c r="AF51">
        <v>0</v>
      </c>
      <c r="AG51">
        <f>IF(AE51*$B$39&gt;=AI51,1.0,(AI51/(AI51-AE51*$B$39)))</f>
        <v>0</v>
      </c>
      <c r="AH51">
        <f>(AG51-1)*100</f>
        <v>0</v>
      </c>
      <c r="AI51">
        <f>MAX(0,($B$33+$B$34*AZ51)/(1+$B$35*AZ51)*AU51/(AW51+273)*$B$36)</f>
        <v>0</v>
      </c>
      <c r="AJ51">
        <f>$B$28*BA51+$B$29*BB51+$B$30*BC51</f>
        <v>0</v>
      </c>
      <c r="AK51">
        <f>AJ51*AL51</f>
        <v>0</v>
      </c>
      <c r="AL51">
        <f>($B$28*$B$14+$B$29*$B$14+$B$30*(BD51*$B$15+BE51*$B$17))/($B$28+$B$29+$B$30)</f>
        <v>0</v>
      </c>
      <c r="AM51">
        <f>($B$28*$B$21+$B$29*$B$21+$B$30*(BD51*$B$22+BE51*$B$24))/($B$28+$B$29+$B$30)</f>
        <v>0</v>
      </c>
      <c r="AN51">
        <v>3.85</v>
      </c>
      <c r="AO51">
        <v>1495011786.1</v>
      </c>
      <c r="AP51">
        <v>400.315809523809</v>
      </c>
      <c r="AQ51">
        <v>400.00619047619</v>
      </c>
      <c r="AR51">
        <v>21.3058523809524</v>
      </c>
      <c r="AS51">
        <v>20.0278952380952</v>
      </c>
      <c r="AT51">
        <v>500.021428571428</v>
      </c>
      <c r="AU51">
        <v>100.043857142857</v>
      </c>
      <c r="AV51">
        <v>0.100015066666667</v>
      </c>
      <c r="AW51">
        <v>30.7706523809524</v>
      </c>
      <c r="AX51">
        <v>30.8023571428571</v>
      </c>
      <c r="AY51">
        <v>999.9</v>
      </c>
      <c r="AZ51">
        <v>10002.3728571429</v>
      </c>
      <c r="BA51">
        <v>0.145205523809524</v>
      </c>
      <c r="BB51">
        <v>10.6937619047619</v>
      </c>
      <c r="BC51">
        <v>0</v>
      </c>
      <c r="BD51">
        <v>0</v>
      </c>
      <c r="BE51">
        <v>0</v>
      </c>
      <c r="BF51">
        <v>33</v>
      </c>
      <c r="BG51">
        <v>0</v>
      </c>
      <c r="BH51">
        <v>1495011759.6</v>
      </c>
      <c r="BI51" t="s">
        <v>220</v>
      </c>
      <c r="BJ51">
        <v>38</v>
      </c>
      <c r="BK51">
        <v>-2.985</v>
      </c>
      <c r="BL51">
        <v>0.247</v>
      </c>
      <c r="BM51">
        <v>400</v>
      </c>
      <c r="BN51">
        <v>20</v>
      </c>
      <c r="BO51">
        <v>0.51</v>
      </c>
      <c r="BP51">
        <v>0.08</v>
      </c>
      <c r="BQ51">
        <v>0.298819926829268</v>
      </c>
      <c r="BR51">
        <v>0.0927616306620589</v>
      </c>
      <c r="BS51">
        <v>0.0314455251276811</v>
      </c>
      <c r="BT51">
        <v>1</v>
      </c>
      <c r="BU51">
        <v>1.27989634146341</v>
      </c>
      <c r="BV51">
        <v>-0.0218220209059224</v>
      </c>
      <c r="BW51">
        <v>0.00227425651866076</v>
      </c>
      <c r="BX51">
        <v>1</v>
      </c>
      <c r="BY51">
        <v>2</v>
      </c>
      <c r="BZ51">
        <v>2</v>
      </c>
      <c r="CA51" t="s">
        <v>206</v>
      </c>
      <c r="CB51">
        <v>100</v>
      </c>
      <c r="CC51">
        <v>100</v>
      </c>
      <c r="CD51">
        <v>-2.985</v>
      </c>
      <c r="CE51">
        <v>0.247</v>
      </c>
      <c r="CF51">
        <v>3</v>
      </c>
      <c r="CG51">
        <v>507.544</v>
      </c>
      <c r="CH51">
        <v>543.445</v>
      </c>
      <c r="CI51">
        <v>29.9999</v>
      </c>
      <c r="CJ51">
        <v>33.8813</v>
      </c>
      <c r="CK51">
        <v>30</v>
      </c>
      <c r="CL51">
        <v>33.7982</v>
      </c>
      <c r="CM51">
        <v>33.7517</v>
      </c>
      <c r="CN51">
        <v>20.9593</v>
      </c>
      <c r="CO51">
        <v>53.9104</v>
      </c>
      <c r="CP51">
        <v>0</v>
      </c>
      <c r="CQ51">
        <v>30</v>
      </c>
      <c r="CR51">
        <v>400</v>
      </c>
      <c r="CS51">
        <v>20</v>
      </c>
      <c r="CT51">
        <v>99.158</v>
      </c>
      <c r="CU51">
        <v>98.6642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2017-05-15T16:02:56Z</dcterms:created>
  <dcterms:modified xsi:type="dcterms:W3CDTF">2017-05-15T16:02:56Z</dcterms:modified>
</cp:coreProperties>
</file>