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<sst xmlns="http://schemas.openxmlformats.org/spreadsheetml/2006/main" count="467" uniqueCount="224">
  <si>
    <t>File opened</t>
  </si>
  <si>
    <t>2017-05-16 08:54:43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</si>
  <si>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</si>
  <si>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</si>
  <si>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</si>
  <si>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</si>
  <si>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</si>
  <si>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</si>
  <si>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</si>
  <si>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</si>
  <si>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</si>
  <si>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</si>
  <si>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</si>
  <si>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{"co2bspanconc1": "1003", "ssa_ref": "33806.8", "co2bspan1": "0.991029", "h2obspan2": "0", "h2oaspanconc2": "0", "co2bspan2a": "0.183686", "h2obspanconc2": "0", "flowazero": "0.28679", "oxygen": "21", "co2azero": "0.972299", "co2bspan2": "0", "flowmeterzero": "0.977628", "chamberpressurezero": "2.60135", "h2oaspanconc1": "12.17", "h2obspanconc1": "12.17", "h2obspan1": "0.999347", "h2obzero": "1.07491", "tbzero": "-0.0930328", "h2oaspan2b": "0.0680957", "h2oaspan2a": "0.0679026", "co2aspan2a": "0.181789", "h2obspan2a": "0.0684108", "h2oaspan2": "0", "h2oaspan1": "1.00284", "ssb_ref": "34693.7", "co2bspan2b": "0.182038", "co2aspanconc1": "1003", "flowbzero": "0.32942", "co2bzero": "0.944842", "co2aspan2": "0", "co2aspanconc2": "0", "h2obspan2b": "0.0683661", "co2aspan1": "0.991272", "co2bspanconc2": "0", "h2oazero": "1.0886", "co2aspan2b": "0.180203", "tazero": "-0.144211"}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</si>
  <si>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</si>
  <si>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</si>
  <si>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</si>
  <si>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</si>
  <si>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</si>
  <si>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</si>
  <si>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</si>
  <si>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</si>
  <si>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</si>
  <si>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</si>
  <si>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</si>
  <si>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</si>
  <si>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</si>
  <si>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</si>
  <si>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</si>
  <si>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</si>
  <si>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08:54:43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</si>
  <si>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</si>
  <si>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</si>
  <si>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</si>
  <si>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</si>
  <si>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</si>
  <si>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</si>
  <si>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</si>
  <si>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</si>
  <si>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</si>
  <si>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</si>
  <si>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</si>
  <si>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</si>
  <si>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</si>
  <si>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</si>
  <si>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</si>
  <si>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</si>
  <si>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</si>
  <si>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</si>
  <si>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</si>
  <si>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</si>
  <si>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</si>
  <si>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</si>
  <si>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</si>
  <si>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</si>
  <si>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</si>
  <si>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</si>
  <si>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</si>
  <si>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</si>
  <si>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</si>
  <si>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</si>
  <si>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</si>
  <si>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</si>
  <si>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</si>
  <si>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</si>
  <si>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</si>
  <si>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</si>
  <si>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</si>
  <si>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</si>
  <si>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</si>
  <si>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</si>
  <si>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</si>
  <si>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</si>
  <si>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4.08742 74.1268 382.707 636.412 903.822 1119.23 1288.34 1519.65</t>
  </si>
  <si>
    <t>LeakConst:Fs_true</t>
  </si>
  <si>
    <t>-0.223254 101.037 404.478 601.593 801.33 1003.16 1200.63 1398.56</t>
  </si>
  <si>
    <t>LeakConst:leak_wt</t>
  </si>
  <si>
    <t>Sys</t>
  </si>
  <si>
    <t>GasEx</t>
  </si>
  <si>
    <t>Leak</t>
  </si>
  <si>
    <t>LeafQ</t>
  </si>
  <si>
    <t>Const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</si>
  <si>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</si>
  <si>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</si>
  <si>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</si>
  <si>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</si>
  <si>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</si>
  <si>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</si>
  <si>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</si>
  <si>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</si>
  <si>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</si>
  <si>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</si>
  <si>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</si>
  <si>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</si>
  <si>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</si>
  <si>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</si>
  <si>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</si>
  <si>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</si>
  <si>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</si>
  <si>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</si>
  <si>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</si>
  <si>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</si>
  <si>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</si>
  <si>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</si>
  <si>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</si>
  <si>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</si>
  <si>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</si>
  <si>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</si>
  <si>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</si>
  <si>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</si>
  <si>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</si>
  <si>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</si>
  <si>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</si>
  <si>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</si>
  <si>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</si>
  <si>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</si>
  <si>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</si>
  <si>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</si>
  <si>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</si>
  <si>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</si>
  <si>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</si>
  <si>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</si>
  <si>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</si>
  <si>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</si>
  <si>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</si>
  <si>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</si>
  <si>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</si>
  <si>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</si>
  <si>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</si>
  <si>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</si>
  <si>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</si>
  <si>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</si>
  <si>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</si>
  <si>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</si>
  <si>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</si>
  <si>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</si>
  <si>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</si>
  <si>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</si>
  <si>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</si>
  <si>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</si>
  <si>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</si>
  <si>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</si>
  <si>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</si>
  <si>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</si>
  <si>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</si>
  <si>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</si>
  <si>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</si>
  <si>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</si>
  <si>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</si>
  <si>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</si>
  <si>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</si>
  <si>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</si>
  <si>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</si>
  <si>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</si>
  <si>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</si>
  <si>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</si>
  <si>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</si>
  <si>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</si>
  <si>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</si>
  <si>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</si>
  <si>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</si>
  <si>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</si>
  <si>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</si>
  <si>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</si>
  <si>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</si>
  <si>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</si>
  <si>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</si>
  <si>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</si>
  <si>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</si>
  <si>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</si>
  <si>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</si>
  <si>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</si>
  <si>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</si>
  <si>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</si>
  <si>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</si>
  <si>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</si>
  <si>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</si>
  <si>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</si>
  <si>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</si>
  <si>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</si>
  <si>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</si>
  <si>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</si>
  <si>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</si>
  <si>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</si>
  <si>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</si>
  <si>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</si>
  <si>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</si>
  <si>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</si>
  <si>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</si>
  <si>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</si>
  <si>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</si>
  <si>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</si>
  <si>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</si>
  <si>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</si>
  <si>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</si>
  <si>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</si>
  <si>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</si>
  <si>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</si>
  <si>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</si>
  <si>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</si>
  <si>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</si>
  <si>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20170518 08:57:51</t>
  </si>
  <si>
    <t>08:56:52</t>
  </si>
  <si>
    <t>0/2</t>
  </si>
  <si>
    <t>20170518 08:59:28</t>
  </si>
  <si>
    <t>08:58:49</t>
  </si>
  <si>
    <t>2/2</t>
  </si>
  <si>
    <t>20170518 09:01:13</t>
  </si>
  <si>
    <t>09:00:26</t>
  </si>
  <si>
    <t>20170518 09:02:51</t>
  </si>
  <si>
    <t>09:02:13</t>
  </si>
  <si>
    <t>20170518 09:04:32</t>
  </si>
  <si>
    <t>09:03:48</t>
  </si>
  <si>
    <t>20170518 09:06:32</t>
  </si>
  <si>
    <t>09:05:32</t>
  </si>
  <si>
    <t>1/2</t>
  </si>
  <si>
    <t>20170518 09:08:33</t>
  </si>
  <si>
    <t>09:07:35</t>
  </si>
  <si>
    <t>20170518 09:10:10</t>
  </si>
  <si>
    <t>09:09:33</t>
  </si>
  <si>
    <t>20170518 09:11:43</t>
  </si>
  <si>
    <t>09:11:10</t>
  </si>
  <si>
    <t>20170518 09:13:27</t>
  </si>
  <si>
    <t>09:12:43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</si>
</sst>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U5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0.5</v>
      </c>
    </row>
    <row r="6" spans="1:2">
      <c r="A6" t="s">
        <v>38</v>
      </c>
      <c r="B6" t="s">
        <v>39</v>
      </c>
    </row>
    <row r="7" spans="1:2">
      <c r="A7" t="s">
        <v>40</v>
      </c>
      <c r="B7">
        <v>2</v>
      </c>
    </row>
    <row r="8" spans="1:2">
      <c r="A8" t="s">
        <v>41</v>
      </c>
      <c r="B8">
        <v>0</v>
      </c>
    </row>
    <row r="9" spans="1:2">
      <c r="A9" t="s">
        <v>42</v>
      </c>
      <c r="B9">
        <v>1</v>
      </c>
    </row>
    <row r="10" spans="1:2">
      <c r="A10" t="s">
        <v>43</v>
      </c>
      <c r="B10">
        <v>0</v>
      </c>
    </row>
    <row r="11" spans="1:2">
      <c r="A11" t="s">
        <v>44</v>
      </c>
      <c r="B11">
        <v>0</v>
      </c>
    </row>
    <row r="12" spans="1:2">
      <c r="A12" t="s">
        <v>45</v>
      </c>
      <c r="B12" t="s">
        <v>46</v>
      </c>
    </row>
    <row r="13" spans="1:2">
      <c r="A13" t="s">
        <v>47</v>
      </c>
      <c r="B13" t="s">
        <v>48</v>
      </c>
    </row>
    <row r="14" spans="1:2">
      <c r="A14" t="s">
        <v>49</v>
      </c>
      <c r="B14">
        <v>0.49</v>
      </c>
    </row>
    <row r="15" spans="1:2">
      <c r="A15" t="s">
        <v>50</v>
      </c>
      <c r="B15">
        <v>0.84</v>
      </c>
    </row>
    <row r="16" spans="1:2">
      <c r="A16" t="s">
        <v>51</v>
      </c>
      <c r="B16">
        <v>0.7</v>
      </c>
    </row>
    <row r="17" spans="1:2">
      <c r="A17" t="s">
        <v>52</v>
      </c>
      <c r="B17">
        <v>0.87</v>
      </c>
    </row>
    <row r="18" spans="1:2">
      <c r="A18" t="s">
        <v>53</v>
      </c>
      <c r="B18">
        <v>0.75</v>
      </c>
    </row>
    <row r="19" spans="1:2">
      <c r="A19" t="s">
        <v>54</v>
      </c>
      <c r="B19">
        <v>0.84</v>
      </c>
    </row>
    <row r="20" spans="1:2">
      <c r="A20" t="s">
        <v>55</v>
      </c>
      <c r="B20">
        <v>0.87</v>
      </c>
    </row>
    <row r="21" spans="1:2">
      <c r="A21" t="s">
        <v>56</v>
      </c>
      <c r="B21">
        <v>0.39</v>
      </c>
    </row>
    <row r="22" spans="1:2">
      <c r="A22" t="s">
        <v>57</v>
      </c>
      <c r="B22">
        <v>0.18</v>
      </c>
    </row>
    <row r="23" spans="1:2">
      <c r="A23" t="s">
        <v>58</v>
      </c>
      <c r="B23">
        <v>0.23</v>
      </c>
    </row>
    <row r="24" spans="1:2">
      <c r="A24" t="s">
        <v>59</v>
      </c>
      <c r="B24">
        <v>0.26</v>
      </c>
    </row>
    <row r="25" spans="1:2">
      <c r="A25" t="s">
        <v>60</v>
      </c>
      <c r="B25">
        <v>0.21</v>
      </c>
    </row>
    <row r="26" spans="1:2">
      <c r="A26" t="s">
        <v>61</v>
      </c>
      <c r="B26">
        <v>0.19</v>
      </c>
    </row>
    <row r="27" spans="1:2">
      <c r="A27" t="s">
        <v>62</v>
      </c>
      <c r="B27">
        <v>0.25</v>
      </c>
    </row>
    <row r="28" spans="1:2">
      <c r="A28" t="s">
        <v>63</v>
      </c>
      <c r="B28">
        <v>0</v>
      </c>
    </row>
    <row r="29" spans="1:2">
      <c r="A29" t="s">
        <v>64</v>
      </c>
      <c r="B29">
        <v>0</v>
      </c>
    </row>
    <row r="30" spans="1:2">
      <c r="A30" t="s">
        <v>65</v>
      </c>
      <c r="B30">
        <v>1</v>
      </c>
    </row>
    <row r="31" spans="1:2">
      <c r="A31" t="s">
        <v>66</v>
      </c>
      <c r="B31">
        <v>0</v>
      </c>
    </row>
    <row r="32" spans="1:2">
      <c r="A32" t="s">
        <v>67</v>
      </c>
      <c r="B32">
        <v>0</v>
      </c>
    </row>
    <row r="33" spans="1:99">
      <c r="A33" t="s">
        <v>68</v>
      </c>
      <c r="B33">
        <v>-6276</v>
      </c>
    </row>
    <row r="34" spans="1:99">
      <c r="A34" t="s">
        <v>69</v>
      </c>
      <c r="B34">
        <v>6.6</v>
      </c>
    </row>
    <row r="35" spans="1:99">
      <c r="A35" t="s">
        <v>70</v>
      </c>
      <c r="B35">
        <v>1.709e-05</v>
      </c>
    </row>
    <row r="36" spans="1:99">
      <c r="A36" t="s">
        <v>71</v>
      </c>
      <c r="B36">
        <v>3.11</v>
      </c>
    </row>
    <row r="37" spans="1:99">
      <c r="A37" t="s">
        <v>72</v>
      </c>
      <c r="B37" t="s">
        <v>73</v>
      </c>
    </row>
    <row r="38" spans="1:99">
      <c r="A38" t="s">
        <v>74</v>
      </c>
      <c r="B38" t="s">
        <v>75</v>
      </c>
    </row>
    <row r="39" spans="1:99">
      <c r="A39" t="s">
        <v>76</v>
      </c>
      <c r="B39">
        <v>1.5</v>
      </c>
    </row>
    <row r="40" spans="1:99">
      <c r="A40" t="s">
        <v>77</v>
      </c>
      <c r="B40" t="s">
        <v>77</v>
      </c>
      <c r="C40" t="s">
        <v>77</v>
      </c>
      <c r="D40" t="s">
        <v>77</v>
      </c>
      <c r="E40" t="s">
        <v>78</v>
      </c>
      <c r="F40" t="s">
        <v>78</v>
      </c>
      <c r="G40" t="s">
        <v>78</v>
      </c>
      <c r="H40" t="s">
        <v>78</v>
      </c>
      <c r="I40" t="s">
        <v>78</v>
      </c>
      <c r="J40" t="s">
        <v>78</v>
      </c>
      <c r="K40" t="s">
        <v>78</v>
      </c>
      <c r="L40" t="s">
        <v>78</v>
      </c>
      <c r="M40" t="s">
        <v>78</v>
      </c>
      <c r="N40" t="s">
        <v>78</v>
      </c>
      <c r="O40" t="s">
        <v>78</v>
      </c>
      <c r="P40" t="s">
        <v>78</v>
      </c>
      <c r="Q40" t="s">
        <v>78</v>
      </c>
      <c r="R40" t="s">
        <v>78</v>
      </c>
      <c r="S40" t="s">
        <v>78</v>
      </c>
      <c r="T40" t="s">
        <v>78</v>
      </c>
      <c r="U40" t="s">
        <v>78</v>
      </c>
      <c r="V40" t="s">
        <v>78</v>
      </c>
      <c r="W40" t="s">
        <v>78</v>
      </c>
      <c r="X40" t="s">
        <v>78</v>
      </c>
      <c r="Y40" t="s">
        <v>78</v>
      </c>
      <c r="Z40" t="s">
        <v>78</v>
      </c>
      <c r="AA40" t="s">
        <v>78</v>
      </c>
      <c r="AB40" t="s">
        <v>78</v>
      </c>
      <c r="AC40" t="s">
        <v>78</v>
      </c>
      <c r="AD40" t="s">
        <v>78</v>
      </c>
      <c r="AE40" t="s">
        <v>79</v>
      </c>
      <c r="AF40" t="s">
        <v>79</v>
      </c>
      <c r="AG40" t="s">
        <v>79</v>
      </c>
      <c r="AH40" t="s">
        <v>79</v>
      </c>
      <c r="AI40" t="s">
        <v>79</v>
      </c>
      <c r="AJ40" t="s">
        <v>80</v>
      </c>
      <c r="AK40" t="s">
        <v>80</v>
      </c>
      <c r="AL40" t="s">
        <v>80</v>
      </c>
      <c r="AM40" t="s">
        <v>80</v>
      </c>
      <c r="AN40" t="s">
        <v>81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83</v>
      </c>
      <c r="BD40" t="s">
        <v>83</v>
      </c>
      <c r="BE40" t="s">
        <v>83</v>
      </c>
      <c r="BF40" t="s">
        <v>83</v>
      </c>
      <c r="BG40" t="s">
        <v>83</v>
      </c>
      <c r="BH40" t="s">
        <v>84</v>
      </c>
      <c r="BI40" t="s">
        <v>84</v>
      </c>
      <c r="BJ40" t="s">
        <v>84</v>
      </c>
      <c r="BK40" t="s">
        <v>84</v>
      </c>
      <c r="BL40" t="s">
        <v>84</v>
      </c>
      <c r="BM40" t="s">
        <v>84</v>
      </c>
      <c r="BN40" t="s">
        <v>84</v>
      </c>
      <c r="BO40" t="s">
        <v>84</v>
      </c>
      <c r="BP40" t="s">
        <v>84</v>
      </c>
      <c r="BQ40" t="s">
        <v>85</v>
      </c>
      <c r="BR40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86</v>
      </c>
      <c r="CC40" t="s">
        <v>86</v>
      </c>
      <c r="CD40" t="s">
        <v>86</v>
      </c>
      <c r="CE40" t="s">
        <v>86</v>
      </c>
      <c r="CF40" t="s">
        <v>86</v>
      </c>
      <c r="CG40" t="s">
        <v>86</v>
      </c>
      <c r="CH40" t="s">
        <v>86</v>
      </c>
      <c r="CI40" t="s">
        <v>86</v>
      </c>
      <c r="CJ40" t="s">
        <v>86</v>
      </c>
      <c r="CK40" t="s">
        <v>86</v>
      </c>
      <c r="CL40" t="s">
        <v>86</v>
      </c>
      <c r="CM40" t="s">
        <v>86</v>
      </c>
      <c r="CN40" t="s">
        <v>86</v>
      </c>
      <c r="CO40" t="s">
        <v>86</v>
      </c>
      <c r="CP40" t="s">
        <v>86</v>
      </c>
      <c r="CQ40" t="s">
        <v>86</v>
      </c>
      <c r="CR40" t="s">
        <v>86</v>
      </c>
      <c r="CS40" t="s">
        <v>86</v>
      </c>
      <c r="CT40" t="s">
        <v>86</v>
      </c>
      <c r="CU40" t="s">
        <v>86</v>
      </c>
    </row>
    <row r="41" spans="1:99">
      <c r="A41" t="s">
        <v>87</v>
      </c>
      <c r="B41" t="s">
        <v>88</v>
      </c>
      <c r="C41" t="s">
        <v>89</v>
      </c>
      <c r="D41" t="s">
        <v>90</v>
      </c>
      <c r="E41" t="s">
        <v>91</v>
      </c>
      <c r="F41" t="s">
        <v>92</v>
      </c>
      <c r="G41" t="s">
        <v>93</v>
      </c>
      <c r="H41" t="s">
        <v>94</v>
      </c>
      <c r="I41" t="s">
        <v>95</v>
      </c>
      <c r="J41" t="s">
        <v>96</v>
      </c>
      <c r="K41" t="s">
        <v>97</v>
      </c>
      <c r="L41" t="s">
        <v>98</v>
      </c>
      <c r="M41" t="s">
        <v>99</v>
      </c>
      <c r="N41" t="s">
        <v>100</v>
      </c>
      <c r="O41" t="s">
        <v>101</v>
      </c>
      <c r="P41" t="s">
        <v>102</v>
      </c>
      <c r="Q41" t="s">
        <v>103</v>
      </c>
      <c r="R41" t="s">
        <v>104</v>
      </c>
      <c r="S41" t="s">
        <v>105</v>
      </c>
      <c r="T41" t="s">
        <v>106</v>
      </c>
      <c r="U41" t="s">
        <v>107</v>
      </c>
      <c r="V41" t="s">
        <v>108</v>
      </c>
      <c r="W41" t="s">
        <v>109</v>
      </c>
      <c r="X41" t="s">
        <v>110</v>
      </c>
      <c r="Y41" t="s">
        <v>111</v>
      </c>
      <c r="Z41" t="s">
        <v>112</v>
      </c>
      <c r="AA41" t="s">
        <v>113</v>
      </c>
      <c r="AB41" t="s">
        <v>114</v>
      </c>
      <c r="AC41" t="s">
        <v>115</v>
      </c>
      <c r="AD41" t="s">
        <v>116</v>
      </c>
      <c r="AE41" t="s">
        <v>79</v>
      </c>
      <c r="AF41" t="s">
        <v>117</v>
      </c>
      <c r="AG41" t="s">
        <v>118</v>
      </c>
      <c r="AH41" t="s">
        <v>119</v>
      </c>
      <c r="AI41" t="s">
        <v>120</v>
      </c>
      <c r="AJ41" t="s">
        <v>121</v>
      </c>
      <c r="AK41" t="s">
        <v>122</v>
      </c>
      <c r="AL41" t="s">
        <v>123</v>
      </c>
      <c r="AM41" t="s">
        <v>124</v>
      </c>
      <c r="AN41" t="s">
        <v>125</v>
      </c>
      <c r="AO41" t="s">
        <v>91</v>
      </c>
      <c r="AP41" t="s">
        <v>126</v>
      </c>
      <c r="AQ41" t="s">
        <v>127</v>
      </c>
      <c r="AR41" t="s">
        <v>128</v>
      </c>
      <c r="AS41" t="s">
        <v>129</v>
      </c>
      <c r="AT41" t="s">
        <v>130</v>
      </c>
      <c r="AU41" t="s">
        <v>131</v>
      </c>
      <c r="AV41" t="s">
        <v>132</v>
      </c>
      <c r="AW41" t="s">
        <v>133</v>
      </c>
      <c r="AX41" t="s">
        <v>134</v>
      </c>
      <c r="AY41" t="s">
        <v>135</v>
      </c>
      <c r="AZ41" t="s">
        <v>136</v>
      </c>
      <c r="BA41" t="s">
        <v>137</v>
      </c>
      <c r="BB41" t="s">
        <v>138</v>
      </c>
      <c r="BC41" t="s">
        <v>139</v>
      </c>
      <c r="BD41" t="s">
        <v>140</v>
      </c>
      <c r="BE41" t="s">
        <v>141</v>
      </c>
      <c r="BF41" t="s">
        <v>142</v>
      </c>
      <c r="BG41" t="s">
        <v>143</v>
      </c>
      <c r="BH41" t="s">
        <v>88</v>
      </c>
      <c r="BI41" t="s">
        <v>144</v>
      </c>
      <c r="BJ41" t="s">
        <v>145</v>
      </c>
      <c r="BK41" t="s">
        <v>146</v>
      </c>
      <c r="BL41" t="s">
        <v>147</v>
      </c>
      <c r="BM41" t="s">
        <v>148</v>
      </c>
      <c r="BN41" t="s">
        <v>149</v>
      </c>
      <c r="BO41" t="s">
        <v>150</v>
      </c>
      <c r="BP41" t="s">
        <v>151</v>
      </c>
      <c r="BQ41" t="s">
        <v>152</v>
      </c>
      <c r="BR41" t="s">
        <v>153</v>
      </c>
      <c r="BS41" t="s">
        <v>154</v>
      </c>
      <c r="BT41" t="s">
        <v>155</v>
      </c>
      <c r="BU41" t="s">
        <v>156</v>
      </c>
      <c r="BV41" t="s">
        <v>157</v>
      </c>
      <c r="BW41" t="s">
        <v>158</v>
      </c>
      <c r="BX41" t="s">
        <v>159</v>
      </c>
      <c r="BY41" t="s">
        <v>160</v>
      </c>
      <c r="BZ41" t="s">
        <v>161</v>
      </c>
      <c r="CA41" t="s">
        <v>162</v>
      </c>
      <c r="CB41" t="s">
        <v>163</v>
      </c>
      <c r="CC41" t="s">
        <v>164</v>
      </c>
      <c r="CD41" t="s">
        <v>165</v>
      </c>
      <c r="CE41" t="s">
        <v>166</v>
      </c>
      <c r="CF41" t="s">
        <v>167</v>
      </c>
      <c r="CG41" t="s">
        <v>168</v>
      </c>
      <c r="CH41" t="s">
        <v>169</v>
      </c>
      <c r="CI41" t="s">
        <v>170</v>
      </c>
      <c r="CJ41" t="s">
        <v>171</v>
      </c>
      <c r="CK41" t="s">
        <v>172</v>
      </c>
      <c r="CL41" t="s">
        <v>173</v>
      </c>
      <c r="CM41" t="s">
        <v>174</v>
      </c>
      <c r="CN41" t="s">
        <v>175</v>
      </c>
      <c r="CO41" t="s">
        <v>176</v>
      </c>
      <c r="CP41" t="s">
        <v>177</v>
      </c>
      <c r="CQ41" t="s">
        <v>178</v>
      </c>
      <c r="CR41" t="s">
        <v>179</v>
      </c>
      <c r="CS41" t="s">
        <v>180</v>
      </c>
      <c r="CT41" t="s">
        <v>181</v>
      </c>
      <c r="CU41" t="s">
        <v>182</v>
      </c>
    </row>
    <row r="42" spans="1:99">
      <c r="B42" t="s">
        <v>183</v>
      </c>
      <c r="C42" t="s">
        <v>183</v>
      </c>
      <c r="E42" t="s">
        <v>183</v>
      </c>
      <c r="F42" t="s">
        <v>184</v>
      </c>
      <c r="G42" t="s">
        <v>185</v>
      </c>
      <c r="H42" t="s">
        <v>186</v>
      </c>
      <c r="I42" t="s">
        <v>186</v>
      </c>
      <c r="J42" t="s">
        <v>131</v>
      </c>
      <c r="K42" t="s">
        <v>131</v>
      </c>
      <c r="L42" t="s">
        <v>184</v>
      </c>
      <c r="M42" t="s">
        <v>184</v>
      </c>
      <c r="N42" t="s">
        <v>184</v>
      </c>
      <c r="O42" t="s">
        <v>184</v>
      </c>
      <c r="P42" t="s">
        <v>187</v>
      </c>
      <c r="Q42" t="s">
        <v>188</v>
      </c>
      <c r="R42" t="s">
        <v>188</v>
      </c>
      <c r="S42" t="s">
        <v>189</v>
      </c>
      <c r="T42" t="s">
        <v>190</v>
      </c>
      <c r="U42" t="s">
        <v>189</v>
      </c>
      <c r="V42" t="s">
        <v>189</v>
      </c>
      <c r="W42" t="s">
        <v>189</v>
      </c>
      <c r="X42" t="s">
        <v>187</v>
      </c>
      <c r="Y42" t="s">
        <v>187</v>
      </c>
      <c r="Z42" t="s">
        <v>187</v>
      </c>
      <c r="AA42" t="s">
        <v>187</v>
      </c>
      <c r="AE42" t="s">
        <v>191</v>
      </c>
      <c r="AF42" t="s">
        <v>190</v>
      </c>
      <c r="AH42" t="s">
        <v>190</v>
      </c>
      <c r="AI42" t="s">
        <v>191</v>
      </c>
      <c r="AJ42" t="s">
        <v>185</v>
      </c>
      <c r="AK42" t="s">
        <v>185</v>
      </c>
      <c r="AM42" t="s">
        <v>192</v>
      </c>
      <c r="AN42" t="s">
        <v>193</v>
      </c>
      <c r="AO42" t="s">
        <v>183</v>
      </c>
      <c r="AP42" t="s">
        <v>186</v>
      </c>
      <c r="AQ42" t="s">
        <v>186</v>
      </c>
      <c r="AR42" t="s">
        <v>194</v>
      </c>
      <c r="AS42" t="s">
        <v>194</v>
      </c>
      <c r="AT42" t="s">
        <v>191</v>
      </c>
      <c r="AU42" t="s">
        <v>189</v>
      </c>
      <c r="AV42" t="s">
        <v>189</v>
      </c>
      <c r="AW42" t="s">
        <v>188</v>
      </c>
      <c r="AX42" t="s">
        <v>188</v>
      </c>
      <c r="AY42" t="s">
        <v>188</v>
      </c>
      <c r="AZ42" t="s">
        <v>195</v>
      </c>
      <c r="BA42" t="s">
        <v>185</v>
      </c>
      <c r="BB42" t="s">
        <v>185</v>
      </c>
      <c r="BC42" t="s">
        <v>185</v>
      </c>
      <c r="BF42" t="s">
        <v>188</v>
      </c>
      <c r="BH42" t="s">
        <v>196</v>
      </c>
      <c r="BK42" t="s">
        <v>197</v>
      </c>
      <c r="BL42" t="s">
        <v>198</v>
      </c>
      <c r="BM42" t="s">
        <v>197</v>
      </c>
      <c r="BN42" t="s">
        <v>198</v>
      </c>
      <c r="BO42" t="s">
        <v>190</v>
      </c>
      <c r="BP42" t="s">
        <v>190</v>
      </c>
      <c r="BQ42" t="s">
        <v>186</v>
      </c>
      <c r="BR42" t="s">
        <v>199</v>
      </c>
      <c r="BS42" t="s">
        <v>186</v>
      </c>
      <c r="BU42" t="s">
        <v>194</v>
      </c>
      <c r="BV42" t="s">
        <v>200</v>
      </c>
      <c r="BW42" t="s">
        <v>194</v>
      </c>
      <c r="CB42" t="s">
        <v>190</v>
      </c>
      <c r="CC42" t="s">
        <v>190</v>
      </c>
      <c r="CD42" t="s">
        <v>197</v>
      </c>
      <c r="CE42" t="s">
        <v>198</v>
      </c>
      <c r="CG42" t="s">
        <v>191</v>
      </c>
      <c r="CH42" t="s">
        <v>191</v>
      </c>
      <c r="CI42" t="s">
        <v>188</v>
      </c>
      <c r="CJ42" t="s">
        <v>188</v>
      </c>
      <c r="CK42" t="s">
        <v>188</v>
      </c>
      <c r="CL42" t="s">
        <v>188</v>
      </c>
      <c r="CM42" t="s">
        <v>188</v>
      </c>
      <c r="CN42" t="s">
        <v>190</v>
      </c>
      <c r="CO42" t="s">
        <v>190</v>
      </c>
      <c r="CP42" t="s">
        <v>190</v>
      </c>
      <c r="CQ42" t="s">
        <v>188</v>
      </c>
      <c r="CR42" t="s">
        <v>186</v>
      </c>
      <c r="CS42" t="s">
        <v>194</v>
      </c>
      <c r="CT42" t="s">
        <v>190</v>
      </c>
      <c r="CU42" t="s">
        <v>190</v>
      </c>
    </row>
    <row r="43" spans="1:99">
      <c r="A43">
        <v>1</v>
      </c>
      <c r="B43">
        <v>1495072671</v>
      </c>
      <c r="C43">
        <v>0</v>
      </c>
      <c r="D43" t="s">
        <v>201</v>
      </c>
      <c r="E43">
        <v>1495072670.5</v>
      </c>
      <c r="F43">
        <f>AT43*AG43*(AR43-AS43)/(100*AN43*(1000-AG43*AR43))</f>
        <v>0</v>
      </c>
      <c r="G43">
        <f>AT43*AG43*(AQ43-AP43*(1000-AG43*AS43)/(1000-AG43*AR43))/(100*AN43)</f>
        <v>0</v>
      </c>
      <c r="H43">
        <f>AP43 - G43*AN43*100.0/(AI43*AZ43)</f>
        <v>0</v>
      </c>
      <c r="I43">
        <f>((O43-F43/2)*(AP43 - G43*AN43*100.0/(AI43*AZ43))-G43)/(O43+F43/2)</f>
        <v>0</v>
      </c>
      <c r="J43">
        <f>I43*(AU43+AV43)/1000.0</f>
        <v>0</v>
      </c>
      <c r="K43">
        <f>(AP43 - G43*AN43*100.0/(AI43*AZ43))*(AU43+AV43)/1000.0</f>
        <v>0</v>
      </c>
      <c r="L43">
        <f>2.0/((1/N43-1/M43)+SQRT((1/N43-1/M43)*(1/N43-1/M43) + 4*$B$5/(($B$5+1)*($B$5+1))*(2*1/N43*1/M43-1/M43*1/M43)))</f>
        <v>0</v>
      </c>
      <c r="M43">
        <f>AD43+AC43*AN43+AB43*AN43*AN43</f>
        <v>0</v>
      </c>
      <c r="N43">
        <f>F43*(1000-(1000*0.61365*exp(17.502*R43/(240.97+R43))/(AU43+AV43)+AR43)/2)/(1000*0.61365*exp(17.502*R43/(240.97+R43))/(AU43+AV43)-AR43)</f>
        <v>0</v>
      </c>
      <c r="O43">
        <f>1/(($B$5+1)/(L43/1.6)+1/(M43/1.37)) + $B$5/(($B$5+1)/(L43/1.6) + $B$5/(M43/1.37))</f>
        <v>0</v>
      </c>
      <c r="P43">
        <f>(AK43*AM43)</f>
        <v>0</v>
      </c>
      <c r="Q43">
        <f>(AW43+(P43+2*0.95*5.67E-8*(((AW43+$B$8)+273)^4-(AW43+273)^4)-44100*F43)/(1.84*29.3*M43+8*0.95*5.67E-8*(AW43+273)^3))</f>
        <v>0</v>
      </c>
      <c r="R43">
        <f>($B$9*AX43+$B$10*AY43+$B$11*Q43)</f>
        <v>0</v>
      </c>
      <c r="S43">
        <f>0.61365*exp(17.502*R43/(240.97+R43))</f>
        <v>0</v>
      </c>
      <c r="T43">
        <f>(U43/V43*100)</f>
        <v>0</v>
      </c>
      <c r="U43">
        <f>AR43*(AU43+AV43)/1000</f>
        <v>0</v>
      </c>
      <c r="V43">
        <f>0.61365*exp(17.502*AW43/(240.97+AW43))</f>
        <v>0</v>
      </c>
      <c r="W43">
        <f>(S43-AR43*(AU43+AV43)/1000)</f>
        <v>0</v>
      </c>
      <c r="X43">
        <f>(-F43*44100)</f>
        <v>0</v>
      </c>
      <c r="Y43">
        <f>2*29.3*M43*0.92*(AW43-R43)</f>
        <v>0</v>
      </c>
      <c r="Z43">
        <f>2*0.95*5.67E-8*(((AW43+$B$8)+273)^4-(R43+273)^4)</f>
        <v>0</v>
      </c>
      <c r="AA43">
        <f>P43+Z43+X43+Y43</f>
        <v>0</v>
      </c>
      <c r="AB43">
        <v>0.0198765358406173</v>
      </c>
      <c r="AC43">
        <v>-0.445744905057652</v>
      </c>
      <c r="AD43">
        <v>4.81566905486908</v>
      </c>
      <c r="AE43">
        <v>0</v>
      </c>
      <c r="AF43">
        <v>0</v>
      </c>
      <c r="AG43">
        <f>IF(AE43*$B$39&gt;=AI43,1.0,(AI43/(AI43-AE43*$B$39)))</f>
        <v>0</v>
      </c>
      <c r="AH43">
        <f>(AG43-1)*100</f>
        <v>0</v>
      </c>
      <c r="AI43">
        <f>MAX(0,($B$33+$B$34*AZ43)/(1+$B$35*AZ43)*AU43/(AW43+273)*$B$36)</f>
        <v>0</v>
      </c>
      <c r="AJ43">
        <f>$B$28*BA43+$B$29*BB43+$B$30*BC43</f>
        <v>0</v>
      </c>
      <c r="AK43">
        <f>AJ43*AL43</f>
        <v>0</v>
      </c>
      <c r="AL43">
        <f>($B$28*$B$14+$B$29*$B$14+$B$30*(BD43*$B$15+BE43*$B$17))/($B$28+$B$29+$B$30)</f>
        <v>0</v>
      </c>
      <c r="AM43">
        <f>($B$28*$B$21+$B$29*$B$21+$B$30*(BD43*$B$22+BE43*$B$24))/($B$28+$B$29+$B$30)</f>
        <v>0</v>
      </c>
      <c r="AN43">
        <v>3.85</v>
      </c>
      <c r="AO43">
        <v>1495072665.5</v>
      </c>
      <c r="AP43">
        <v>485.735666666667</v>
      </c>
      <c r="AQ43">
        <v>499.978476190476</v>
      </c>
      <c r="AR43">
        <v>32.6440238095238</v>
      </c>
      <c r="AS43">
        <v>30.4571904761905</v>
      </c>
      <c r="AT43">
        <v>500.009523809524</v>
      </c>
      <c r="AU43">
        <v>100.957904761905</v>
      </c>
      <c r="AV43">
        <v>0.0999918380952381</v>
      </c>
      <c r="AW43">
        <v>30.6492428571429</v>
      </c>
      <c r="AX43">
        <v>31.8092666666667</v>
      </c>
      <c r="AY43">
        <v>999.9</v>
      </c>
      <c r="AZ43">
        <v>10004.4528571429</v>
      </c>
      <c r="BA43">
        <v>738.097619047619</v>
      </c>
      <c r="BB43">
        <v>28.9632238095238</v>
      </c>
      <c r="BC43">
        <v>1499.99428571429</v>
      </c>
      <c r="BD43">
        <v>0.900000571428572</v>
      </c>
      <c r="BE43">
        <v>0.0999994476190476</v>
      </c>
      <c r="BF43">
        <v>33</v>
      </c>
      <c r="BG43">
        <v>31919.9523809524</v>
      </c>
      <c r="BH43">
        <v>1495072612</v>
      </c>
      <c r="BI43" t="s">
        <v>202</v>
      </c>
      <c r="BJ43">
        <v>53</v>
      </c>
      <c r="BK43">
        <v>-3.422</v>
      </c>
      <c r="BL43">
        <v>0.435</v>
      </c>
      <c r="BM43">
        <v>499</v>
      </c>
      <c r="BN43">
        <v>30</v>
      </c>
      <c r="BO43">
        <v>0.25</v>
      </c>
      <c r="BP43">
        <v>0.05</v>
      </c>
      <c r="BQ43">
        <v>-14.1797829268293</v>
      </c>
      <c r="BR43">
        <v>-0.605899651567959</v>
      </c>
      <c r="BS43">
        <v>0.0792085204287194</v>
      </c>
      <c r="BT43">
        <v>0</v>
      </c>
      <c r="BU43">
        <v>2.20064829268293</v>
      </c>
      <c r="BV43">
        <v>-0.134154564459929</v>
      </c>
      <c r="BW43">
        <v>0.0155349737457194</v>
      </c>
      <c r="BX43">
        <v>0</v>
      </c>
      <c r="BY43">
        <v>0</v>
      </c>
      <c r="BZ43">
        <v>2</v>
      </c>
      <c r="CA43" t="s">
        <v>203</v>
      </c>
      <c r="CB43">
        <v>100</v>
      </c>
      <c r="CC43">
        <v>100</v>
      </c>
      <c r="CD43">
        <v>-3.422</v>
      </c>
      <c r="CE43">
        <v>0.435</v>
      </c>
      <c r="CF43">
        <v>3</v>
      </c>
      <c r="CG43">
        <v>506.203</v>
      </c>
      <c r="CH43">
        <v>596.019</v>
      </c>
      <c r="CI43">
        <v>30.0007</v>
      </c>
      <c r="CJ43">
        <v>32.5786</v>
      </c>
      <c r="CK43">
        <v>30.0003</v>
      </c>
      <c r="CL43">
        <v>32.5314</v>
      </c>
      <c r="CM43">
        <v>32.4978</v>
      </c>
      <c r="CN43">
        <v>25.1146</v>
      </c>
      <c r="CO43">
        <v>22.0876</v>
      </c>
      <c r="CP43">
        <v>19.8062</v>
      </c>
      <c r="CQ43">
        <v>30</v>
      </c>
      <c r="CR43">
        <v>500</v>
      </c>
      <c r="CS43">
        <v>30.5323</v>
      </c>
      <c r="CT43">
        <v>99.6499</v>
      </c>
      <c r="CU43">
        <v>98.8764</v>
      </c>
    </row>
    <row r="44" spans="1:99">
      <c r="A44">
        <v>2</v>
      </c>
      <c r="B44">
        <v>1495072768</v>
      </c>
      <c r="C44">
        <v>97</v>
      </c>
      <c r="D44" t="s">
        <v>204</v>
      </c>
      <c r="E44">
        <v>1495072767.5</v>
      </c>
      <c r="F44">
        <f>AT44*AG44*(AR44-AS44)/(100*AN44*(1000-AG44*AR44))</f>
        <v>0</v>
      </c>
      <c r="G44">
        <f>AT44*AG44*(AQ44-AP44*(1000-AG44*AS44)/(1000-AG44*AR44))/(100*AN44)</f>
        <v>0</v>
      </c>
      <c r="H44">
        <f>AP44 - G44*AN44*100.0/(AI44*AZ44)</f>
        <v>0</v>
      </c>
      <c r="I44">
        <f>((O44-F44/2)*(AP44 - G44*AN44*100.0/(AI44*AZ44))-G44)/(O44+F44/2)</f>
        <v>0</v>
      </c>
      <c r="J44">
        <f>I44*(AU44+AV44)/1000.0</f>
        <v>0</v>
      </c>
      <c r="K44">
        <f>(AP44 - G44*AN44*100.0/(AI44*AZ44))*(AU44+AV44)/1000.0</f>
        <v>0</v>
      </c>
      <c r="L44">
        <f>2.0/((1/N44-1/M44)+SQRT((1/N44-1/M44)*(1/N44-1/M44) + 4*$B$5/(($B$5+1)*($B$5+1))*(2*1/N44*1/M44-1/M44*1/M44)))</f>
        <v>0</v>
      </c>
      <c r="M44">
        <f>AD44+AC44*AN44+AB44*AN44*AN44</f>
        <v>0</v>
      </c>
      <c r="N44">
        <f>F44*(1000-(1000*0.61365*exp(17.502*R44/(240.97+R44))/(AU44+AV44)+AR44)/2)/(1000*0.61365*exp(17.502*R44/(240.97+R44))/(AU44+AV44)-AR44)</f>
        <v>0</v>
      </c>
      <c r="O44">
        <f>1/(($B$5+1)/(L44/1.6)+1/(M44/1.37)) + $B$5/(($B$5+1)/(L44/1.6) + $B$5/(M44/1.37))</f>
        <v>0</v>
      </c>
      <c r="P44">
        <f>(AK44*AM44)</f>
        <v>0</v>
      </c>
      <c r="Q44">
        <f>(AW44+(P44+2*0.95*5.67E-8*(((AW44+$B$8)+273)^4-(AW44+273)^4)-44100*F44)/(1.84*29.3*M44+8*0.95*5.67E-8*(AW44+273)^3))</f>
        <v>0</v>
      </c>
      <c r="R44">
        <f>($B$9*AX44+$B$10*AY44+$B$11*Q44)</f>
        <v>0</v>
      </c>
      <c r="S44">
        <f>0.61365*exp(17.502*R44/(240.97+R44))</f>
        <v>0</v>
      </c>
      <c r="T44">
        <f>(U44/V44*100)</f>
        <v>0</v>
      </c>
      <c r="U44">
        <f>AR44*(AU44+AV44)/1000</f>
        <v>0</v>
      </c>
      <c r="V44">
        <f>0.61365*exp(17.502*AW44/(240.97+AW44))</f>
        <v>0</v>
      </c>
      <c r="W44">
        <f>(S44-AR44*(AU44+AV44)/1000)</f>
        <v>0</v>
      </c>
      <c r="X44">
        <f>(-F44*44100)</f>
        <v>0</v>
      </c>
      <c r="Y44">
        <f>2*29.3*M44*0.92*(AW44-R44)</f>
        <v>0</v>
      </c>
      <c r="Z44">
        <f>2*0.95*5.67E-8*(((AW44+$B$8)+273)^4-(R44+273)^4)</f>
        <v>0</v>
      </c>
      <c r="AA44">
        <f>P44+Z44+X44+Y44</f>
        <v>0</v>
      </c>
      <c r="AB44">
        <v>0.019836025175242</v>
      </c>
      <c r="AC44">
        <v>-0.444836425691009</v>
      </c>
      <c r="AD44">
        <v>4.80764262797021</v>
      </c>
      <c r="AE44">
        <v>0</v>
      </c>
      <c r="AF44">
        <v>0</v>
      </c>
      <c r="AG44">
        <f>IF(AE44*$B$39&gt;=AI44,1.0,(AI44/(AI44-AE44*$B$39)))</f>
        <v>0</v>
      </c>
      <c r="AH44">
        <f>(AG44-1)*100</f>
        <v>0</v>
      </c>
      <c r="AI44">
        <f>MAX(0,($B$33+$B$34*AZ44)/(1+$B$35*AZ44)*AU44/(AW44+273)*$B$36)</f>
        <v>0</v>
      </c>
      <c r="AJ44">
        <f>$B$28*BA44+$B$29*BB44+$B$30*BC44</f>
        <v>0</v>
      </c>
      <c r="AK44">
        <f>AJ44*AL44</f>
        <v>0</v>
      </c>
      <c r="AL44">
        <f>($B$28*$B$14+$B$29*$B$14+$B$30*(BD44*$B$15+BE44*$B$17))/($B$28+$B$29+$B$30)</f>
        <v>0</v>
      </c>
      <c r="AM44">
        <f>($B$28*$B$21+$B$29*$B$21+$B$30*(BD44*$B$22+BE44*$B$24))/($B$28+$B$29+$B$30)</f>
        <v>0</v>
      </c>
      <c r="AN44">
        <v>3.85</v>
      </c>
      <c r="AO44">
        <v>1495072762.5</v>
      </c>
      <c r="AP44">
        <v>291.834523809524</v>
      </c>
      <c r="AQ44">
        <v>299.996142857143</v>
      </c>
      <c r="AR44">
        <v>32.8855095238095</v>
      </c>
      <c r="AS44">
        <v>30.734419047619</v>
      </c>
      <c r="AT44">
        <v>500.006285714286</v>
      </c>
      <c r="AU44">
        <v>100.962761904762</v>
      </c>
      <c r="AV44">
        <v>0.0999971904761905</v>
      </c>
      <c r="AW44">
        <v>30.7068476190476</v>
      </c>
      <c r="AX44">
        <v>31.9250095238095</v>
      </c>
      <c r="AY44">
        <v>999.9</v>
      </c>
      <c r="AZ44">
        <v>9994.58904761905</v>
      </c>
      <c r="BA44">
        <v>739.069380952381</v>
      </c>
      <c r="BB44">
        <v>17.5310666666667</v>
      </c>
      <c r="BC44">
        <v>1499.99476190476</v>
      </c>
      <c r="BD44">
        <v>0.899999761904762</v>
      </c>
      <c r="BE44">
        <v>0.10000020952381</v>
      </c>
      <c r="BF44">
        <v>33</v>
      </c>
      <c r="BG44">
        <v>31919.9952380952</v>
      </c>
      <c r="BH44">
        <v>1495072729.5</v>
      </c>
      <c r="BI44" t="s">
        <v>205</v>
      </c>
      <c r="BJ44">
        <v>54</v>
      </c>
      <c r="BK44">
        <v>-3.156</v>
      </c>
      <c r="BL44">
        <v>0.442</v>
      </c>
      <c r="BM44">
        <v>300</v>
      </c>
      <c r="BN44">
        <v>31</v>
      </c>
      <c r="BO44">
        <v>0.59</v>
      </c>
      <c r="BP44">
        <v>0.05</v>
      </c>
      <c r="BQ44">
        <v>-8.16846536585366</v>
      </c>
      <c r="BR44">
        <v>0.0254839024391237</v>
      </c>
      <c r="BS44">
        <v>0.0386925196714389</v>
      </c>
      <c r="BT44">
        <v>1</v>
      </c>
      <c r="BU44">
        <v>2.14636365853659</v>
      </c>
      <c r="BV44">
        <v>0.0732836236933777</v>
      </c>
      <c r="BW44">
        <v>0.0126048780251831</v>
      </c>
      <c r="BX44">
        <v>1</v>
      </c>
      <c r="BY44">
        <v>2</v>
      </c>
      <c r="BZ44">
        <v>2</v>
      </c>
      <c r="CA44" t="s">
        <v>206</v>
      </c>
      <c r="CB44">
        <v>100</v>
      </c>
      <c r="CC44">
        <v>100</v>
      </c>
      <c r="CD44">
        <v>-3.156</v>
      </c>
      <c r="CE44">
        <v>0.442</v>
      </c>
      <c r="CF44">
        <v>3</v>
      </c>
      <c r="CG44">
        <v>506.321</v>
      </c>
      <c r="CH44">
        <v>595.341</v>
      </c>
      <c r="CI44">
        <v>30.0003</v>
      </c>
      <c r="CJ44">
        <v>32.638</v>
      </c>
      <c r="CK44">
        <v>30.0002</v>
      </c>
      <c r="CL44">
        <v>32.5924</v>
      </c>
      <c r="CM44">
        <v>32.5557</v>
      </c>
      <c r="CN44">
        <v>16.7895</v>
      </c>
      <c r="CO44">
        <v>21.5326</v>
      </c>
      <c r="CP44">
        <v>18.3032</v>
      </c>
      <c r="CQ44">
        <v>30</v>
      </c>
      <c r="CR44">
        <v>300</v>
      </c>
      <c r="CS44">
        <v>30.6613</v>
      </c>
      <c r="CT44">
        <v>99.6379</v>
      </c>
      <c r="CU44">
        <v>98.8678</v>
      </c>
    </row>
    <row r="45" spans="1:99">
      <c r="A45">
        <v>3</v>
      </c>
      <c r="B45">
        <v>1495072873</v>
      </c>
      <c r="C45">
        <v>202</v>
      </c>
      <c r="D45" t="s">
        <v>207</v>
      </c>
      <c r="E45">
        <v>1495072872.5</v>
      </c>
      <c r="F45">
        <f>AT45*AG45*(AR45-AS45)/(100*AN45*(1000-AG45*AR45))</f>
        <v>0</v>
      </c>
      <c r="G45">
        <f>AT45*AG45*(AQ45-AP45*(1000-AG45*AS45)/(1000-AG45*AR45))/(100*AN45)</f>
        <v>0</v>
      </c>
      <c r="H45">
        <f>AP45 - G45*AN45*100.0/(AI45*AZ45)</f>
        <v>0</v>
      </c>
      <c r="I45">
        <f>((O45-F45/2)*(AP45 - G45*AN45*100.0/(AI45*AZ45))-G45)/(O45+F45/2)</f>
        <v>0</v>
      </c>
      <c r="J45">
        <f>I45*(AU45+AV45)/1000.0</f>
        <v>0</v>
      </c>
      <c r="K45">
        <f>(AP45 - G45*AN45*100.0/(AI45*AZ45))*(AU45+AV45)/1000.0</f>
        <v>0</v>
      </c>
      <c r="L45">
        <f>2.0/((1/N45-1/M45)+SQRT((1/N45-1/M45)*(1/N45-1/M45) + 4*$B$5/(($B$5+1)*($B$5+1))*(2*1/N45*1/M45-1/M45*1/M45)))</f>
        <v>0</v>
      </c>
      <c r="M45">
        <f>AD45+AC45*AN45+AB45*AN45*AN45</f>
        <v>0</v>
      </c>
      <c r="N45">
        <f>F45*(1000-(1000*0.61365*exp(17.502*R45/(240.97+R45))/(AU45+AV45)+AR45)/2)/(1000*0.61365*exp(17.502*R45/(240.97+R45))/(AU45+AV45)-AR45)</f>
        <v>0</v>
      </c>
      <c r="O45">
        <f>1/(($B$5+1)/(L45/1.6)+1/(M45/1.37)) + $B$5/(($B$5+1)/(L45/1.6) + $B$5/(M45/1.37))</f>
        <v>0</v>
      </c>
      <c r="P45">
        <f>(AK45*AM45)</f>
        <v>0</v>
      </c>
      <c r="Q45">
        <f>(AW45+(P45+2*0.95*5.67E-8*(((AW45+$B$8)+273)^4-(AW45+273)^4)-44100*F45)/(1.84*29.3*M45+8*0.95*5.67E-8*(AW45+273)^3))</f>
        <v>0</v>
      </c>
      <c r="R45">
        <f>($B$9*AX45+$B$10*AY45+$B$11*Q45)</f>
        <v>0</v>
      </c>
      <c r="S45">
        <f>0.61365*exp(17.502*R45/(240.97+R45))</f>
        <v>0</v>
      </c>
      <c r="T45">
        <f>(U45/V45*100)</f>
        <v>0</v>
      </c>
      <c r="U45">
        <f>AR45*(AU45+AV45)/1000</f>
        <v>0</v>
      </c>
      <c r="V45">
        <f>0.61365*exp(17.502*AW45/(240.97+AW45))</f>
        <v>0</v>
      </c>
      <c r="W45">
        <f>(S45-AR45*(AU45+AV45)/1000)</f>
        <v>0</v>
      </c>
      <c r="X45">
        <f>(-F45*44100)</f>
        <v>0</v>
      </c>
      <c r="Y45">
        <f>2*29.3*M45*0.92*(AW45-R45)</f>
        <v>0</v>
      </c>
      <c r="Z45">
        <f>2*0.95*5.67E-8*(((AW45+$B$8)+273)^4-(R45+273)^4)</f>
        <v>0</v>
      </c>
      <c r="AA45">
        <f>P45+Z45+X45+Y45</f>
        <v>0</v>
      </c>
      <c r="AB45">
        <v>0.0198250531621628</v>
      </c>
      <c r="AC45">
        <v>-0.44459037079656</v>
      </c>
      <c r="AD45">
        <v>4.80546818895989</v>
      </c>
      <c r="AE45">
        <v>0</v>
      </c>
      <c r="AF45">
        <v>0</v>
      </c>
      <c r="AG45">
        <f>IF(AE45*$B$39&gt;=AI45,1.0,(AI45/(AI45-AE45*$B$39)))</f>
        <v>0</v>
      </c>
      <c r="AH45">
        <f>(AG45-1)*100</f>
        <v>0</v>
      </c>
      <c r="AI45">
        <f>MAX(0,($B$33+$B$34*AZ45)/(1+$B$35*AZ45)*AU45/(AW45+273)*$B$36)</f>
        <v>0</v>
      </c>
      <c r="AJ45">
        <f>$B$28*BA45+$B$29*BB45+$B$30*BC45</f>
        <v>0</v>
      </c>
      <c r="AK45">
        <f>AJ45*AL45</f>
        <v>0</v>
      </c>
      <c r="AL45">
        <f>($B$28*$B$14+$B$29*$B$14+$B$30*(BD45*$B$15+BE45*$B$17))/($B$28+$B$29+$B$30)</f>
        <v>0</v>
      </c>
      <c r="AM45">
        <f>($B$28*$B$21+$B$29*$B$21+$B$30*(BD45*$B$22+BE45*$B$24))/($B$28+$B$29+$B$30)</f>
        <v>0</v>
      </c>
      <c r="AN45">
        <v>3.85</v>
      </c>
      <c r="AO45">
        <v>1495072867.5</v>
      </c>
      <c r="AP45">
        <v>195.232571428571</v>
      </c>
      <c r="AQ45">
        <v>199.986238095238</v>
      </c>
      <c r="AR45">
        <v>32.9170095238095</v>
      </c>
      <c r="AS45">
        <v>30.7471</v>
      </c>
      <c r="AT45">
        <v>500.024238095238</v>
      </c>
      <c r="AU45">
        <v>100.960904761905</v>
      </c>
      <c r="AV45">
        <v>0.100020471428571</v>
      </c>
      <c r="AW45">
        <v>30.7153619047619</v>
      </c>
      <c r="AX45">
        <v>31.9706285714286</v>
      </c>
      <c r="AY45">
        <v>999.9</v>
      </c>
      <c r="AZ45">
        <v>10000.4738095238</v>
      </c>
      <c r="BA45">
        <v>739.332666666667</v>
      </c>
      <c r="BB45">
        <v>32.0187619047619</v>
      </c>
      <c r="BC45">
        <v>1499.99666666667</v>
      </c>
      <c r="BD45">
        <v>0.900000285714286</v>
      </c>
      <c r="BE45">
        <v>0.0999997142857143</v>
      </c>
      <c r="BF45">
        <v>33</v>
      </c>
      <c r="BG45">
        <v>31920.019047619</v>
      </c>
      <c r="BH45">
        <v>1495072826</v>
      </c>
      <c r="BI45" t="s">
        <v>208</v>
      </c>
      <c r="BJ45">
        <v>55</v>
      </c>
      <c r="BK45">
        <v>-2.938</v>
      </c>
      <c r="BL45">
        <v>0.443</v>
      </c>
      <c r="BM45">
        <v>200</v>
      </c>
      <c r="BN45">
        <v>31</v>
      </c>
      <c r="BO45">
        <v>0.46</v>
      </c>
      <c r="BP45">
        <v>0.03</v>
      </c>
      <c r="BQ45">
        <v>-4.74905707317073</v>
      </c>
      <c r="BR45">
        <v>0.0729746341463062</v>
      </c>
      <c r="BS45">
        <v>0.0326807265677287</v>
      </c>
      <c r="BT45">
        <v>1</v>
      </c>
      <c r="BU45">
        <v>2.17670048780488</v>
      </c>
      <c r="BV45">
        <v>-0.0797807665505202</v>
      </c>
      <c r="BW45">
        <v>0.0083534456017013</v>
      </c>
      <c r="BX45">
        <v>1</v>
      </c>
      <c r="BY45">
        <v>2</v>
      </c>
      <c r="BZ45">
        <v>2</v>
      </c>
      <c r="CA45" t="s">
        <v>206</v>
      </c>
      <c r="CB45">
        <v>100</v>
      </c>
      <c r="CC45">
        <v>100</v>
      </c>
      <c r="CD45">
        <v>-2.938</v>
      </c>
      <c r="CE45">
        <v>0.443</v>
      </c>
      <c r="CF45">
        <v>3</v>
      </c>
      <c r="CG45">
        <v>506.297</v>
      </c>
      <c r="CH45">
        <v>594.621</v>
      </c>
      <c r="CI45">
        <v>30.0001</v>
      </c>
      <c r="CJ45">
        <v>32.6649</v>
      </c>
      <c r="CK45">
        <v>30.0002</v>
      </c>
      <c r="CL45">
        <v>32.6223</v>
      </c>
      <c r="CM45">
        <v>32.5834</v>
      </c>
      <c r="CN45">
        <v>12.3184</v>
      </c>
      <c r="CO45">
        <v>21.785</v>
      </c>
      <c r="CP45">
        <v>17.1812</v>
      </c>
      <c r="CQ45">
        <v>30</v>
      </c>
      <c r="CR45">
        <v>200</v>
      </c>
      <c r="CS45">
        <v>30.7453</v>
      </c>
      <c r="CT45">
        <v>99.6313</v>
      </c>
      <c r="CU45">
        <v>98.8606</v>
      </c>
    </row>
    <row r="46" spans="1:99">
      <c r="A46">
        <v>4</v>
      </c>
      <c r="B46">
        <v>1495072971</v>
      </c>
      <c r="C46">
        <v>300</v>
      </c>
      <c r="D46" t="s">
        <v>209</v>
      </c>
      <c r="E46">
        <v>1495072970.5</v>
      </c>
      <c r="F46">
        <f>AT46*AG46*(AR46-AS46)/(100*AN46*(1000-AG46*AR46))</f>
        <v>0</v>
      </c>
      <c r="G46">
        <f>AT46*AG46*(AQ46-AP46*(1000-AG46*AS46)/(1000-AG46*AR46))/(100*AN46)</f>
        <v>0</v>
      </c>
      <c r="H46">
        <f>AP46 - G46*AN46*100.0/(AI46*AZ46)</f>
        <v>0</v>
      </c>
      <c r="I46">
        <f>((O46-F46/2)*(AP46 - G46*AN46*100.0/(AI46*AZ46))-G46)/(O46+F46/2)</f>
        <v>0</v>
      </c>
      <c r="J46">
        <f>I46*(AU46+AV46)/1000.0</f>
        <v>0</v>
      </c>
      <c r="K46">
        <f>(AP46 - G46*AN46*100.0/(AI46*AZ46))*(AU46+AV46)/1000.0</f>
        <v>0</v>
      </c>
      <c r="L46">
        <f>2.0/((1/N46-1/M46)+SQRT((1/N46-1/M46)*(1/N46-1/M46) + 4*$B$5/(($B$5+1)*($B$5+1))*(2*1/N46*1/M46-1/M46*1/M46)))</f>
        <v>0</v>
      </c>
      <c r="M46">
        <f>AD46+AC46*AN46+AB46*AN46*AN46</f>
        <v>0</v>
      </c>
      <c r="N46">
        <f>F46*(1000-(1000*0.61365*exp(17.502*R46/(240.97+R46))/(AU46+AV46)+AR46)/2)/(1000*0.61365*exp(17.502*R46/(240.97+R46))/(AU46+AV46)-AR46)</f>
        <v>0</v>
      </c>
      <c r="O46">
        <f>1/(($B$5+1)/(L46/1.6)+1/(M46/1.37)) + $B$5/(($B$5+1)/(L46/1.6) + $B$5/(M46/1.37))</f>
        <v>0</v>
      </c>
      <c r="P46">
        <f>(AK46*AM46)</f>
        <v>0</v>
      </c>
      <c r="Q46">
        <f>(AW46+(P46+2*0.95*5.67E-8*(((AW46+$B$8)+273)^4-(AW46+273)^4)-44100*F46)/(1.84*29.3*M46+8*0.95*5.67E-8*(AW46+273)^3))</f>
        <v>0</v>
      </c>
      <c r="R46">
        <f>($B$9*AX46+$B$10*AY46+$B$11*Q46)</f>
        <v>0</v>
      </c>
      <c r="S46">
        <f>0.61365*exp(17.502*R46/(240.97+R46))</f>
        <v>0</v>
      </c>
      <c r="T46">
        <f>(U46/V46*100)</f>
        <v>0</v>
      </c>
      <c r="U46">
        <f>AR46*(AU46+AV46)/1000</f>
        <v>0</v>
      </c>
      <c r="V46">
        <f>0.61365*exp(17.502*AW46/(240.97+AW46))</f>
        <v>0</v>
      </c>
      <c r="W46">
        <f>(S46-AR46*(AU46+AV46)/1000)</f>
        <v>0</v>
      </c>
      <c r="X46">
        <f>(-F46*44100)</f>
        <v>0</v>
      </c>
      <c r="Y46">
        <f>2*29.3*M46*0.92*(AW46-R46)</f>
        <v>0</v>
      </c>
      <c r="Z46">
        <f>2*0.95*5.67E-8*(((AW46+$B$8)+273)^4-(R46+273)^4)</f>
        <v>0</v>
      </c>
      <c r="AA46">
        <f>P46+Z46+X46+Y46</f>
        <v>0</v>
      </c>
      <c r="AB46">
        <v>0.0199104545563211</v>
      </c>
      <c r="AC46">
        <v>-0.446505555446247</v>
      </c>
      <c r="AD46">
        <v>4.82238699363851</v>
      </c>
      <c r="AE46">
        <v>0</v>
      </c>
      <c r="AF46">
        <v>0</v>
      </c>
      <c r="AG46">
        <f>IF(AE46*$B$39&gt;=AI46,1.0,(AI46/(AI46-AE46*$B$39)))</f>
        <v>0</v>
      </c>
      <c r="AH46">
        <f>(AG46-1)*100</f>
        <v>0</v>
      </c>
      <c r="AI46">
        <f>MAX(0,($B$33+$B$34*AZ46)/(1+$B$35*AZ46)*AU46/(AW46+273)*$B$36)</f>
        <v>0</v>
      </c>
      <c r="AJ46">
        <f>$B$28*BA46+$B$29*BB46+$B$30*BC46</f>
        <v>0</v>
      </c>
      <c r="AK46">
        <f>AJ46*AL46</f>
        <v>0</v>
      </c>
      <c r="AL46">
        <f>($B$28*$B$14+$B$29*$B$14+$B$30*(BD46*$B$15+BE46*$B$17))/($B$28+$B$29+$B$30)</f>
        <v>0</v>
      </c>
      <c r="AM46">
        <f>($B$28*$B$21+$B$29*$B$21+$B$30*(BD46*$B$22+BE46*$B$24))/($B$28+$B$29+$B$30)</f>
        <v>0</v>
      </c>
      <c r="AN46">
        <v>3.85</v>
      </c>
      <c r="AO46">
        <v>1495072965.5</v>
      </c>
      <c r="AP46">
        <v>98.7619619047619</v>
      </c>
      <c r="AQ46">
        <v>99.9984380952381</v>
      </c>
      <c r="AR46">
        <v>32.974380952381</v>
      </c>
      <c r="AS46">
        <v>30.6899476190476</v>
      </c>
      <c r="AT46">
        <v>500.009285714286</v>
      </c>
      <c r="AU46">
        <v>100.960476190476</v>
      </c>
      <c r="AV46">
        <v>0.100016642857143</v>
      </c>
      <c r="AW46">
        <v>30.7140523809524</v>
      </c>
      <c r="AX46">
        <v>31.988980952381</v>
      </c>
      <c r="AY46">
        <v>999.9</v>
      </c>
      <c r="AZ46">
        <v>9991.96761904762</v>
      </c>
      <c r="BA46">
        <v>739.515095238095</v>
      </c>
      <c r="BB46">
        <v>30.9425523809524</v>
      </c>
      <c r="BC46">
        <v>1499.9980952381</v>
      </c>
      <c r="BD46">
        <v>0.900001428571429</v>
      </c>
      <c r="BE46">
        <v>0.0999986571428571</v>
      </c>
      <c r="BF46">
        <v>33</v>
      </c>
      <c r="BG46">
        <v>31920.0714285714</v>
      </c>
      <c r="BH46">
        <v>1495072933</v>
      </c>
      <c r="BI46" t="s">
        <v>210</v>
      </c>
      <c r="BJ46">
        <v>56</v>
      </c>
      <c r="BK46">
        <v>-2.707</v>
      </c>
      <c r="BL46">
        <v>0.446</v>
      </c>
      <c r="BM46">
        <v>100</v>
      </c>
      <c r="BN46">
        <v>31</v>
      </c>
      <c r="BO46">
        <v>0.32</v>
      </c>
      <c r="BP46">
        <v>0.06</v>
      </c>
      <c r="BQ46">
        <v>-1.24042536585366</v>
      </c>
      <c r="BR46">
        <v>-0.0786010452961811</v>
      </c>
      <c r="BS46">
        <v>0.0375194583075958</v>
      </c>
      <c r="BT46">
        <v>1</v>
      </c>
      <c r="BU46">
        <v>2.28174097560976</v>
      </c>
      <c r="BV46">
        <v>0.0784352613240417</v>
      </c>
      <c r="BW46">
        <v>0.0226061805497564</v>
      </c>
      <c r="BX46">
        <v>1</v>
      </c>
      <c r="BY46">
        <v>2</v>
      </c>
      <c r="BZ46">
        <v>2</v>
      </c>
      <c r="CA46" t="s">
        <v>206</v>
      </c>
      <c r="CB46">
        <v>100</v>
      </c>
      <c r="CC46">
        <v>100</v>
      </c>
      <c r="CD46">
        <v>-2.707</v>
      </c>
      <c r="CE46">
        <v>0.446</v>
      </c>
      <c r="CF46">
        <v>3</v>
      </c>
      <c r="CG46">
        <v>506.268</v>
      </c>
      <c r="CH46">
        <v>593.843</v>
      </c>
      <c r="CI46">
        <v>30.0001</v>
      </c>
      <c r="CJ46">
        <v>32.6852</v>
      </c>
      <c r="CK46">
        <v>30.0002</v>
      </c>
      <c r="CL46">
        <v>32.6456</v>
      </c>
      <c r="CM46">
        <v>32.6093</v>
      </c>
      <c r="CN46">
        <v>7.65971</v>
      </c>
      <c r="CO46">
        <v>22.3471</v>
      </c>
      <c r="CP46">
        <v>15.682</v>
      </c>
      <c r="CQ46">
        <v>30</v>
      </c>
      <c r="CR46">
        <v>100</v>
      </c>
      <c r="CS46">
        <v>30.6863</v>
      </c>
      <c r="CT46">
        <v>99.6239</v>
      </c>
      <c r="CU46">
        <v>98.8582</v>
      </c>
    </row>
    <row r="47" spans="1:99">
      <c r="A47">
        <v>5</v>
      </c>
      <c r="B47">
        <v>1495073072</v>
      </c>
      <c r="C47">
        <v>401</v>
      </c>
      <c r="D47" t="s">
        <v>211</v>
      </c>
      <c r="E47">
        <v>1495073071.5</v>
      </c>
      <c r="F47">
        <f>AT47*AG47*(AR47-AS47)/(100*AN47*(1000-AG47*AR47))</f>
        <v>0</v>
      </c>
      <c r="G47">
        <f>AT47*AG47*(AQ47-AP47*(1000-AG47*AS47)/(1000-AG47*AR47))/(100*AN47)</f>
        <v>0</v>
      </c>
      <c r="H47">
        <f>AP47 - G47*AN47*100.0/(AI47*AZ47)</f>
        <v>0</v>
      </c>
      <c r="I47">
        <f>((O47-F47/2)*(AP47 - G47*AN47*100.0/(AI47*AZ47))-G47)/(O47+F47/2)</f>
        <v>0</v>
      </c>
      <c r="J47">
        <f>I47*(AU47+AV47)/1000.0</f>
        <v>0</v>
      </c>
      <c r="K47">
        <f>(AP47 - G47*AN47*100.0/(AI47*AZ47))*(AU47+AV47)/1000.0</f>
        <v>0</v>
      </c>
      <c r="L47">
        <f>2.0/((1/N47-1/M47)+SQRT((1/N47-1/M47)*(1/N47-1/M47) + 4*$B$5/(($B$5+1)*($B$5+1))*(2*1/N47*1/M47-1/M47*1/M47)))</f>
        <v>0</v>
      </c>
      <c r="M47">
        <f>AD47+AC47*AN47+AB47*AN47*AN47</f>
        <v>0</v>
      </c>
      <c r="N47">
        <f>F47*(1000-(1000*0.61365*exp(17.502*R47/(240.97+R47))/(AU47+AV47)+AR47)/2)/(1000*0.61365*exp(17.502*R47/(240.97+R47))/(AU47+AV47)-AR47)</f>
        <v>0</v>
      </c>
      <c r="O47">
        <f>1/(($B$5+1)/(L47/1.6)+1/(M47/1.37)) + $B$5/(($B$5+1)/(L47/1.6) + $B$5/(M47/1.37))</f>
        <v>0</v>
      </c>
      <c r="P47">
        <f>(AK47*AM47)</f>
        <v>0</v>
      </c>
      <c r="Q47">
        <f>(AW47+(P47+2*0.95*5.67E-8*(((AW47+$B$8)+273)^4-(AW47+273)^4)-44100*F47)/(1.84*29.3*M47+8*0.95*5.67E-8*(AW47+273)^3))</f>
        <v>0</v>
      </c>
      <c r="R47">
        <f>($B$9*AX47+$B$10*AY47+$B$11*Q47)</f>
        <v>0</v>
      </c>
      <c r="S47">
        <f>0.61365*exp(17.502*R47/(240.97+R47))</f>
        <v>0</v>
      </c>
      <c r="T47">
        <f>(U47/V47*100)</f>
        <v>0</v>
      </c>
      <c r="U47">
        <f>AR47*(AU47+AV47)/1000</f>
        <v>0</v>
      </c>
      <c r="V47">
        <f>0.61365*exp(17.502*AW47/(240.97+AW47))</f>
        <v>0</v>
      </c>
      <c r="W47">
        <f>(S47-AR47*(AU47+AV47)/1000)</f>
        <v>0</v>
      </c>
      <c r="X47">
        <f>(-F47*44100)</f>
        <v>0</v>
      </c>
      <c r="Y47">
        <f>2*29.3*M47*0.92*(AW47-R47)</f>
        <v>0</v>
      </c>
      <c r="Z47">
        <f>2*0.95*5.67E-8*(((AW47+$B$8)+273)^4-(R47+273)^4)</f>
        <v>0</v>
      </c>
      <c r="AA47">
        <f>P47+Z47+X47+Y47</f>
        <v>0</v>
      </c>
      <c r="AB47">
        <v>0.0198190403398556</v>
      </c>
      <c r="AC47">
        <v>-0.444455529145584</v>
      </c>
      <c r="AD47">
        <v>4.80427646705947</v>
      </c>
      <c r="AE47">
        <v>0</v>
      </c>
      <c r="AF47">
        <v>0</v>
      </c>
      <c r="AG47">
        <f>IF(AE47*$B$39&gt;=AI47,1.0,(AI47/(AI47-AE47*$B$39)))</f>
        <v>0</v>
      </c>
      <c r="AH47">
        <f>(AG47-1)*100</f>
        <v>0</v>
      </c>
      <c r="AI47">
        <f>MAX(0,($B$33+$B$34*AZ47)/(1+$B$35*AZ47)*AU47/(AW47+273)*$B$36)</f>
        <v>0</v>
      </c>
      <c r="AJ47">
        <f>$B$28*BA47+$B$29*BB47+$B$30*BC47</f>
        <v>0</v>
      </c>
      <c r="AK47">
        <f>AJ47*AL47</f>
        <v>0</v>
      </c>
      <c r="AL47">
        <f>($B$28*$B$14+$B$29*$B$14+$B$30*(BD47*$B$15+BE47*$B$17))/($B$28+$B$29+$B$30)</f>
        <v>0</v>
      </c>
      <c r="AM47">
        <f>($B$28*$B$21+$B$29*$B$21+$B$30*(BD47*$B$22+BE47*$B$24))/($B$28+$B$29+$B$30)</f>
        <v>0</v>
      </c>
      <c r="AN47">
        <v>3.85</v>
      </c>
      <c r="AO47">
        <v>1495073066.5</v>
      </c>
      <c r="AP47">
        <v>31.3534904761905</v>
      </c>
      <c r="AQ47">
        <v>30.0053047619048</v>
      </c>
      <c r="AR47">
        <v>32.9296285714286</v>
      </c>
      <c r="AS47">
        <v>30.5427095238095</v>
      </c>
      <c r="AT47">
        <v>500.008285714286</v>
      </c>
      <c r="AU47">
        <v>100.962761904762</v>
      </c>
      <c r="AV47">
        <v>0.100012195238095</v>
      </c>
      <c r="AW47">
        <v>30.6826142857143</v>
      </c>
      <c r="AX47">
        <v>31.935080952381</v>
      </c>
      <c r="AY47">
        <v>999.9</v>
      </c>
      <c r="AZ47">
        <v>9991.39761904762</v>
      </c>
      <c r="BA47">
        <v>739.577047619048</v>
      </c>
      <c r="BB47">
        <v>22.2340476190476</v>
      </c>
      <c r="BC47">
        <v>1499.99857142857</v>
      </c>
      <c r="BD47">
        <v>0.899999619047619</v>
      </c>
      <c r="BE47">
        <v>0.100000376190476</v>
      </c>
      <c r="BF47">
        <v>33</v>
      </c>
      <c r="BG47">
        <v>31920.0857142857</v>
      </c>
      <c r="BH47">
        <v>1495073028.5</v>
      </c>
      <c r="BI47" t="s">
        <v>212</v>
      </c>
      <c r="BJ47">
        <v>57</v>
      </c>
      <c r="BK47">
        <v>-2.609</v>
      </c>
      <c r="BL47">
        <v>0.447</v>
      </c>
      <c r="BM47">
        <v>30</v>
      </c>
      <c r="BN47">
        <v>31</v>
      </c>
      <c r="BO47">
        <v>0.22</v>
      </c>
      <c r="BP47">
        <v>0.05</v>
      </c>
      <c r="BQ47">
        <v>1.34614341463415</v>
      </c>
      <c r="BR47">
        <v>-0.0511143554006846</v>
      </c>
      <c r="BS47">
        <v>0.0217191980503432</v>
      </c>
      <c r="BT47">
        <v>1</v>
      </c>
      <c r="BU47">
        <v>2.38880048780488</v>
      </c>
      <c r="BV47">
        <v>0.0566981184668917</v>
      </c>
      <c r="BW47">
        <v>0.030053678964051</v>
      </c>
      <c r="BX47">
        <v>1</v>
      </c>
      <c r="BY47">
        <v>2</v>
      </c>
      <c r="BZ47">
        <v>2</v>
      </c>
      <c r="CA47" t="s">
        <v>206</v>
      </c>
      <c r="CB47">
        <v>100</v>
      </c>
      <c r="CC47">
        <v>100</v>
      </c>
      <c r="CD47">
        <v>-2.609</v>
      </c>
      <c r="CE47">
        <v>0.447</v>
      </c>
      <c r="CF47">
        <v>3</v>
      </c>
      <c r="CG47">
        <v>506.447</v>
      </c>
      <c r="CH47">
        <v>593.132</v>
      </c>
      <c r="CI47">
        <v>30.0002</v>
      </c>
      <c r="CJ47">
        <v>32.704</v>
      </c>
      <c r="CK47">
        <v>30.0001</v>
      </c>
      <c r="CL47">
        <v>32.6689</v>
      </c>
      <c r="CM47">
        <v>32.6299</v>
      </c>
      <c r="CN47">
        <v>4.40667</v>
      </c>
      <c r="CO47">
        <v>22.9796</v>
      </c>
      <c r="CP47">
        <v>14.1786</v>
      </c>
      <c r="CQ47">
        <v>30</v>
      </c>
      <c r="CR47">
        <v>30</v>
      </c>
      <c r="CS47">
        <v>30.5627</v>
      </c>
      <c r="CT47">
        <v>99.6203</v>
      </c>
      <c r="CU47">
        <v>98.8566</v>
      </c>
    </row>
    <row r="48" spans="1:99">
      <c r="A48">
        <v>6</v>
      </c>
      <c r="B48">
        <v>1495073192.5</v>
      </c>
      <c r="C48">
        <v>521.5</v>
      </c>
      <c r="D48" t="s">
        <v>213</v>
      </c>
      <c r="E48">
        <v>1495073192</v>
      </c>
      <c r="F48">
        <f>AT48*AG48*(AR48-AS48)/(100*AN48*(1000-AG48*AR48))</f>
        <v>0</v>
      </c>
      <c r="G48">
        <f>AT48*AG48*(AQ48-AP48*(1000-AG48*AS48)/(1000-AG48*AR48))/(100*AN48)</f>
        <v>0</v>
      </c>
      <c r="H48">
        <f>AP48 - G48*AN48*100.0/(AI48*AZ48)</f>
        <v>0</v>
      </c>
      <c r="I48">
        <f>((O48-F48/2)*(AP48 - G48*AN48*100.0/(AI48*AZ48))-G48)/(O48+F48/2)</f>
        <v>0</v>
      </c>
      <c r="J48">
        <f>I48*(AU48+AV48)/1000.0</f>
        <v>0</v>
      </c>
      <c r="K48">
        <f>(AP48 - G48*AN48*100.0/(AI48*AZ48))*(AU48+AV48)/1000.0</f>
        <v>0</v>
      </c>
      <c r="L48">
        <f>2.0/((1/N48-1/M48)+SQRT((1/N48-1/M48)*(1/N48-1/M48) + 4*$B$5/(($B$5+1)*($B$5+1))*(2*1/N48*1/M48-1/M48*1/M48)))</f>
        <v>0</v>
      </c>
      <c r="M48">
        <f>AD48+AC48*AN48+AB48*AN48*AN48</f>
        <v>0</v>
      </c>
      <c r="N48">
        <f>F48*(1000-(1000*0.61365*exp(17.502*R48/(240.97+R48))/(AU48+AV48)+AR48)/2)/(1000*0.61365*exp(17.502*R48/(240.97+R48))/(AU48+AV48)-AR48)</f>
        <v>0</v>
      </c>
      <c r="O48">
        <f>1/(($B$5+1)/(L48/1.6)+1/(M48/1.37)) + $B$5/(($B$5+1)/(L48/1.6) + $B$5/(M48/1.37))</f>
        <v>0</v>
      </c>
      <c r="P48">
        <f>(AK48*AM48)</f>
        <v>0</v>
      </c>
      <c r="Q48">
        <f>(AW48+(P48+2*0.95*5.67E-8*(((AW48+$B$8)+273)^4-(AW48+273)^4)-44100*F48)/(1.84*29.3*M48+8*0.95*5.67E-8*(AW48+273)^3))</f>
        <v>0</v>
      </c>
      <c r="R48">
        <f>($B$9*AX48+$B$10*AY48+$B$11*Q48)</f>
        <v>0</v>
      </c>
      <c r="S48">
        <f>0.61365*exp(17.502*R48/(240.97+R48))</f>
        <v>0</v>
      </c>
      <c r="T48">
        <f>(U48/V48*100)</f>
        <v>0</v>
      </c>
      <c r="U48">
        <f>AR48*(AU48+AV48)/1000</f>
        <v>0</v>
      </c>
      <c r="V48">
        <f>0.61365*exp(17.502*AW48/(240.97+AW48))</f>
        <v>0</v>
      </c>
      <c r="W48">
        <f>(S48-AR48*(AU48+AV48)/1000)</f>
        <v>0</v>
      </c>
      <c r="X48">
        <f>(-F48*44100)</f>
        <v>0</v>
      </c>
      <c r="Y48">
        <f>2*29.3*M48*0.92*(AW48-R48)</f>
        <v>0</v>
      </c>
      <c r="Z48">
        <f>2*0.95*5.67E-8*(((AW48+$B$8)+273)^4-(R48+273)^4)</f>
        <v>0</v>
      </c>
      <c r="AA48">
        <f>P48+Z48+X48+Y48</f>
        <v>0</v>
      </c>
      <c r="AB48">
        <v>0.019872560766008</v>
      </c>
      <c r="AC48">
        <v>-0.445655761291931</v>
      </c>
      <c r="AD48">
        <v>4.81488160760788</v>
      </c>
      <c r="AE48">
        <v>0</v>
      </c>
      <c r="AF48">
        <v>0</v>
      </c>
      <c r="AG48">
        <f>IF(AE48*$B$39&gt;=AI48,1.0,(AI48/(AI48-AE48*$B$39)))</f>
        <v>0</v>
      </c>
      <c r="AH48">
        <f>(AG48-1)*100</f>
        <v>0</v>
      </c>
      <c r="AI48">
        <f>MAX(0,($B$33+$B$34*AZ48)/(1+$B$35*AZ48)*AU48/(AW48+273)*$B$36)</f>
        <v>0</v>
      </c>
      <c r="AJ48">
        <f>$B$28*BA48+$B$29*BB48+$B$30*BC48</f>
        <v>0</v>
      </c>
      <c r="AK48">
        <f>AJ48*AL48</f>
        <v>0</v>
      </c>
      <c r="AL48">
        <f>($B$28*$B$14+$B$29*$B$14+$B$30*(BD48*$B$15+BE48*$B$17))/($B$28+$B$29+$B$30)</f>
        <v>0</v>
      </c>
      <c r="AM48">
        <f>($B$28*$B$21+$B$29*$B$21+$B$30*(BD48*$B$22+BE48*$B$24))/($B$28+$B$29+$B$30)</f>
        <v>0</v>
      </c>
      <c r="AN48">
        <v>3.85</v>
      </c>
      <c r="AO48">
        <v>1495073187</v>
      </c>
      <c r="AP48">
        <v>387.831666666667</v>
      </c>
      <c r="AQ48">
        <v>399.997761904762</v>
      </c>
      <c r="AR48">
        <v>32.9245666666667</v>
      </c>
      <c r="AS48">
        <v>30.4890619047619</v>
      </c>
      <c r="AT48">
        <v>500.019333333333</v>
      </c>
      <c r="AU48">
        <v>100.964142857143</v>
      </c>
      <c r="AV48">
        <v>0.100018476190476</v>
      </c>
      <c r="AW48">
        <v>30.6659571428571</v>
      </c>
      <c r="AX48">
        <v>31.8937428571429</v>
      </c>
      <c r="AY48">
        <v>999.9</v>
      </c>
      <c r="AZ48">
        <v>10001.2528571429</v>
      </c>
      <c r="BA48">
        <v>739.724666666667</v>
      </c>
      <c r="BB48">
        <v>18.3126285714286</v>
      </c>
      <c r="BC48">
        <v>1500.00238095238</v>
      </c>
      <c r="BD48">
        <v>0.900001857142857</v>
      </c>
      <c r="BE48">
        <v>0.0999981142857143</v>
      </c>
      <c r="BF48">
        <v>33</v>
      </c>
      <c r="BG48">
        <v>31920.1142857143</v>
      </c>
      <c r="BH48">
        <v>1495073132</v>
      </c>
      <c r="BI48" t="s">
        <v>214</v>
      </c>
      <c r="BJ48">
        <v>58</v>
      </c>
      <c r="BK48">
        <v>-3.084</v>
      </c>
      <c r="BL48">
        <v>0.439</v>
      </c>
      <c r="BM48">
        <v>400</v>
      </c>
      <c r="BN48">
        <v>31</v>
      </c>
      <c r="BO48">
        <v>0.09</v>
      </c>
      <c r="BP48">
        <v>0.04</v>
      </c>
      <c r="BQ48">
        <v>-12.1219731707317</v>
      </c>
      <c r="BR48">
        <v>-0.477508013937247</v>
      </c>
      <c r="BS48">
        <v>0.0520795452772768</v>
      </c>
      <c r="BT48">
        <v>0</v>
      </c>
      <c r="BU48">
        <v>2.43593268292683</v>
      </c>
      <c r="BV48">
        <v>-0.00110947735191611</v>
      </c>
      <c r="BW48">
        <v>0.00132676578040362</v>
      </c>
      <c r="BX48">
        <v>1</v>
      </c>
      <c r="BY48">
        <v>1</v>
      </c>
      <c r="BZ48">
        <v>2</v>
      </c>
      <c r="CA48" t="s">
        <v>215</v>
      </c>
      <c r="CB48">
        <v>100</v>
      </c>
      <c r="CC48">
        <v>100</v>
      </c>
      <c r="CD48">
        <v>-3.084</v>
      </c>
      <c r="CE48">
        <v>0.439</v>
      </c>
      <c r="CF48">
        <v>3</v>
      </c>
      <c r="CG48">
        <v>506.746</v>
      </c>
      <c r="CH48">
        <v>594.013</v>
      </c>
      <c r="CI48">
        <v>30.0001</v>
      </c>
      <c r="CJ48">
        <v>32.7142</v>
      </c>
      <c r="CK48">
        <v>30</v>
      </c>
      <c r="CL48">
        <v>32.6836</v>
      </c>
      <c r="CM48">
        <v>32.6444</v>
      </c>
      <c r="CN48">
        <v>21.0794</v>
      </c>
      <c r="CO48">
        <v>22.709</v>
      </c>
      <c r="CP48">
        <v>12.2824</v>
      </c>
      <c r="CQ48">
        <v>30</v>
      </c>
      <c r="CR48">
        <v>400</v>
      </c>
      <c r="CS48">
        <v>30.4383</v>
      </c>
      <c r="CT48">
        <v>99.6191</v>
      </c>
      <c r="CU48">
        <v>98.8548</v>
      </c>
    </row>
    <row r="49" spans="1:99">
      <c r="A49">
        <v>7</v>
      </c>
      <c r="B49">
        <v>1495073313</v>
      </c>
      <c r="C49">
        <v>642</v>
      </c>
      <c r="D49" t="s">
        <v>216</v>
      </c>
      <c r="E49">
        <v>1495073312.5</v>
      </c>
      <c r="F49">
        <f>AT49*AG49*(AR49-AS49)/(100*AN49*(1000-AG49*AR49))</f>
        <v>0</v>
      </c>
      <c r="G49">
        <f>AT49*AG49*(AQ49-AP49*(1000-AG49*AS49)/(1000-AG49*AR49))/(100*AN49)</f>
        <v>0</v>
      </c>
      <c r="H49">
        <f>AP49 - G49*AN49*100.0/(AI49*AZ49)</f>
        <v>0</v>
      </c>
      <c r="I49">
        <f>((O49-F49/2)*(AP49 - G49*AN49*100.0/(AI49*AZ49))-G49)/(O49+F49/2)</f>
        <v>0</v>
      </c>
      <c r="J49">
        <f>I49*(AU49+AV49)/1000.0</f>
        <v>0</v>
      </c>
      <c r="K49">
        <f>(AP49 - G49*AN49*100.0/(AI49*AZ49))*(AU49+AV49)/1000.0</f>
        <v>0</v>
      </c>
      <c r="L49">
        <f>2.0/((1/N49-1/M49)+SQRT((1/N49-1/M49)*(1/N49-1/M49) + 4*$B$5/(($B$5+1)*($B$5+1))*(2*1/N49*1/M49-1/M49*1/M49)))</f>
        <v>0</v>
      </c>
      <c r="M49">
        <f>AD49+AC49*AN49+AB49*AN49*AN49</f>
        <v>0</v>
      </c>
      <c r="N49">
        <f>F49*(1000-(1000*0.61365*exp(17.502*R49/(240.97+R49))/(AU49+AV49)+AR49)/2)/(1000*0.61365*exp(17.502*R49/(240.97+R49))/(AU49+AV49)-AR49)</f>
        <v>0</v>
      </c>
      <c r="O49">
        <f>1/(($B$5+1)/(L49/1.6)+1/(M49/1.37)) + $B$5/(($B$5+1)/(L49/1.6) + $B$5/(M49/1.37))</f>
        <v>0</v>
      </c>
      <c r="P49">
        <f>(AK49*AM49)</f>
        <v>0</v>
      </c>
      <c r="Q49">
        <f>(AW49+(P49+2*0.95*5.67E-8*(((AW49+$B$8)+273)^4-(AW49+273)^4)-44100*F49)/(1.84*29.3*M49+8*0.95*5.67E-8*(AW49+273)^3))</f>
        <v>0</v>
      </c>
      <c r="R49">
        <f>($B$9*AX49+$B$10*AY49+$B$11*Q49)</f>
        <v>0</v>
      </c>
      <c r="S49">
        <f>0.61365*exp(17.502*R49/(240.97+R49))</f>
        <v>0</v>
      </c>
      <c r="T49">
        <f>(U49/V49*100)</f>
        <v>0</v>
      </c>
      <c r="U49">
        <f>AR49*(AU49+AV49)/1000</f>
        <v>0</v>
      </c>
      <c r="V49">
        <f>0.61365*exp(17.502*AW49/(240.97+AW49))</f>
        <v>0</v>
      </c>
      <c r="W49">
        <f>(S49-AR49*(AU49+AV49)/1000)</f>
        <v>0</v>
      </c>
      <c r="X49">
        <f>(-F49*44100)</f>
        <v>0</v>
      </c>
      <c r="Y49">
        <f>2*29.3*M49*0.92*(AW49-R49)</f>
        <v>0</v>
      </c>
      <c r="Z49">
        <f>2*0.95*5.67E-8*(((AW49+$B$8)+273)^4-(R49+273)^4)</f>
        <v>0</v>
      </c>
      <c r="AA49">
        <f>P49+Z49+X49+Y49</f>
        <v>0</v>
      </c>
      <c r="AB49">
        <v>0.0198467697604526</v>
      </c>
      <c r="AC49">
        <v>-0.445077380360022</v>
      </c>
      <c r="AD49">
        <v>4.80977177179797</v>
      </c>
      <c r="AE49">
        <v>0</v>
      </c>
      <c r="AF49">
        <v>0</v>
      </c>
      <c r="AG49">
        <f>IF(AE49*$B$39&gt;=AI49,1.0,(AI49/(AI49-AE49*$B$39)))</f>
        <v>0</v>
      </c>
      <c r="AH49">
        <f>(AG49-1)*100</f>
        <v>0</v>
      </c>
      <c r="AI49">
        <f>MAX(0,($B$33+$B$34*AZ49)/(1+$B$35*AZ49)*AU49/(AW49+273)*$B$36)</f>
        <v>0</v>
      </c>
      <c r="AJ49">
        <f>$B$28*BA49+$B$29*BB49+$B$30*BC49</f>
        <v>0</v>
      </c>
      <c r="AK49">
        <f>AJ49*AL49</f>
        <v>0</v>
      </c>
      <c r="AL49">
        <f>($B$28*$B$14+$B$29*$B$14+$B$30*(BD49*$B$15+BE49*$B$17))/($B$28+$B$29+$B$30)</f>
        <v>0</v>
      </c>
      <c r="AM49">
        <f>($B$28*$B$21+$B$29*$B$21+$B$30*(BD49*$B$22+BE49*$B$24))/($B$28+$B$29+$B$30)</f>
        <v>0</v>
      </c>
      <c r="AN49">
        <v>3.85</v>
      </c>
      <c r="AO49">
        <v>1495073307.5</v>
      </c>
      <c r="AP49">
        <v>581.217523809524</v>
      </c>
      <c r="AQ49">
        <v>599.970333333333</v>
      </c>
      <c r="AR49">
        <v>32.8549285714286</v>
      </c>
      <c r="AS49">
        <v>30.2887380952381</v>
      </c>
      <c r="AT49">
        <v>500.016476190476</v>
      </c>
      <c r="AU49">
        <v>100.96419047619</v>
      </c>
      <c r="AV49">
        <v>0.0999943142857143</v>
      </c>
      <c r="AW49">
        <v>30.6655142857143</v>
      </c>
      <c r="AX49">
        <v>31.9052857142857</v>
      </c>
      <c r="AY49">
        <v>999.9</v>
      </c>
      <c r="AZ49">
        <v>9967.26285714286</v>
      </c>
      <c r="BA49">
        <v>739.476142857143</v>
      </c>
      <c r="BB49">
        <v>25.2185666666667</v>
      </c>
      <c r="BC49">
        <v>1499.99904761905</v>
      </c>
      <c r="BD49">
        <v>0.899999476190476</v>
      </c>
      <c r="BE49">
        <v>0.10000050952381</v>
      </c>
      <c r="BF49">
        <v>33</v>
      </c>
      <c r="BG49">
        <v>31920.1</v>
      </c>
      <c r="BH49">
        <v>1495073255.5</v>
      </c>
      <c r="BI49" t="s">
        <v>217</v>
      </c>
      <c r="BJ49">
        <v>59</v>
      </c>
      <c r="BK49">
        <v>-3.636</v>
      </c>
      <c r="BL49">
        <v>0.435</v>
      </c>
      <c r="BM49">
        <v>600</v>
      </c>
      <c r="BN49">
        <v>30</v>
      </c>
      <c r="BO49">
        <v>0.11</v>
      </c>
      <c r="BP49">
        <v>0.03</v>
      </c>
      <c r="BQ49">
        <v>-18.7354195121951</v>
      </c>
      <c r="BR49">
        <v>-0.179418815330931</v>
      </c>
      <c r="BS49">
        <v>0.0373189105238736</v>
      </c>
      <c r="BT49">
        <v>0</v>
      </c>
      <c r="BU49">
        <v>2.57559048780488</v>
      </c>
      <c r="BV49">
        <v>-0.107327247386729</v>
      </c>
      <c r="BW49">
        <v>0.0111140021443441</v>
      </c>
      <c r="BX49">
        <v>0</v>
      </c>
      <c r="BY49">
        <v>0</v>
      </c>
      <c r="BZ49">
        <v>2</v>
      </c>
      <c r="CA49" t="s">
        <v>203</v>
      </c>
      <c r="CB49">
        <v>100</v>
      </c>
      <c r="CC49">
        <v>100</v>
      </c>
      <c r="CD49">
        <v>-3.636</v>
      </c>
      <c r="CE49">
        <v>0.435</v>
      </c>
      <c r="CF49">
        <v>3</v>
      </c>
      <c r="CG49">
        <v>506.677</v>
      </c>
      <c r="CH49">
        <v>593.95</v>
      </c>
      <c r="CI49">
        <v>29.9998</v>
      </c>
      <c r="CJ49">
        <v>32.6932</v>
      </c>
      <c r="CK49">
        <v>29.9999</v>
      </c>
      <c r="CL49">
        <v>32.6632</v>
      </c>
      <c r="CM49">
        <v>32.624</v>
      </c>
      <c r="CN49">
        <v>29.0787</v>
      </c>
      <c r="CO49">
        <v>23.3665</v>
      </c>
      <c r="CP49">
        <v>10.4009</v>
      </c>
      <c r="CQ49">
        <v>30</v>
      </c>
      <c r="CR49">
        <v>600</v>
      </c>
      <c r="CS49">
        <v>30.3365</v>
      </c>
      <c r="CT49">
        <v>99.6248</v>
      </c>
      <c r="CU49">
        <v>98.8558</v>
      </c>
    </row>
    <row r="50" spans="1:99">
      <c r="A50">
        <v>8</v>
      </c>
      <c r="B50">
        <v>1495073410</v>
      </c>
      <c r="C50">
        <v>739</v>
      </c>
      <c r="D50" t="s">
        <v>218</v>
      </c>
      <c r="E50">
        <v>1495073409.5</v>
      </c>
      <c r="F50">
        <f>AT50*AG50*(AR50-AS50)/(100*AN50*(1000-AG50*AR50))</f>
        <v>0</v>
      </c>
      <c r="G50">
        <f>AT50*AG50*(AQ50-AP50*(1000-AG50*AS50)/(1000-AG50*AR50))/(100*AN50)</f>
        <v>0</v>
      </c>
      <c r="H50">
        <f>AP50 - G50*AN50*100.0/(AI50*AZ50)</f>
        <v>0</v>
      </c>
      <c r="I50">
        <f>((O50-F50/2)*(AP50 - G50*AN50*100.0/(AI50*AZ50))-G50)/(O50+F50/2)</f>
        <v>0</v>
      </c>
      <c r="J50">
        <f>I50*(AU50+AV50)/1000.0</f>
        <v>0</v>
      </c>
      <c r="K50">
        <f>(AP50 - G50*AN50*100.0/(AI50*AZ50))*(AU50+AV50)/1000.0</f>
        <v>0</v>
      </c>
      <c r="L50">
        <f>2.0/((1/N50-1/M50)+SQRT((1/N50-1/M50)*(1/N50-1/M50) + 4*$B$5/(($B$5+1)*($B$5+1))*(2*1/N50*1/M50-1/M50*1/M50)))</f>
        <v>0</v>
      </c>
      <c r="M50">
        <f>AD50+AC50*AN50+AB50*AN50*AN50</f>
        <v>0</v>
      </c>
      <c r="N50">
        <f>F50*(1000-(1000*0.61365*exp(17.502*R50/(240.97+R50))/(AU50+AV50)+AR50)/2)/(1000*0.61365*exp(17.502*R50/(240.97+R50))/(AU50+AV50)-AR50)</f>
        <v>0</v>
      </c>
      <c r="O50">
        <f>1/(($B$5+1)/(L50/1.6)+1/(M50/1.37)) + $B$5/(($B$5+1)/(L50/1.6) + $B$5/(M50/1.37))</f>
        <v>0</v>
      </c>
      <c r="P50">
        <f>(AK50*AM50)</f>
        <v>0</v>
      </c>
      <c r="Q50">
        <f>(AW50+(P50+2*0.95*5.67E-8*(((AW50+$B$8)+273)^4-(AW50+273)^4)-44100*F50)/(1.84*29.3*M50+8*0.95*5.67E-8*(AW50+273)^3))</f>
        <v>0</v>
      </c>
      <c r="R50">
        <f>($B$9*AX50+$B$10*AY50+$B$11*Q50)</f>
        <v>0</v>
      </c>
      <c r="S50">
        <f>0.61365*exp(17.502*R50/(240.97+R50))</f>
        <v>0</v>
      </c>
      <c r="T50">
        <f>(U50/V50*100)</f>
        <v>0</v>
      </c>
      <c r="U50">
        <f>AR50*(AU50+AV50)/1000</f>
        <v>0</v>
      </c>
      <c r="V50">
        <f>0.61365*exp(17.502*AW50/(240.97+AW50))</f>
        <v>0</v>
      </c>
      <c r="W50">
        <f>(S50-AR50*(AU50+AV50)/1000)</f>
        <v>0</v>
      </c>
      <c r="X50">
        <f>(-F50*44100)</f>
        <v>0</v>
      </c>
      <c r="Y50">
        <f>2*29.3*M50*0.92*(AW50-R50)</f>
        <v>0</v>
      </c>
      <c r="Z50">
        <f>2*0.95*5.67E-8*(((AW50+$B$8)+273)^4-(R50+273)^4)</f>
        <v>0</v>
      </c>
      <c r="AA50">
        <f>P50+Z50+X50+Y50</f>
        <v>0</v>
      </c>
      <c r="AB50">
        <v>0.0197992026918019</v>
      </c>
      <c r="AC50">
        <v>-0.444010656325733</v>
      </c>
      <c r="AD50">
        <v>4.80034421847913</v>
      </c>
      <c r="AE50">
        <v>0</v>
      </c>
      <c r="AF50">
        <v>0</v>
      </c>
      <c r="AG50">
        <f>IF(AE50*$B$39&gt;=AI50,1.0,(AI50/(AI50-AE50*$B$39)))</f>
        <v>0</v>
      </c>
      <c r="AH50">
        <f>(AG50-1)*100</f>
        <v>0</v>
      </c>
      <c r="AI50">
        <f>MAX(0,($B$33+$B$34*AZ50)/(1+$B$35*AZ50)*AU50/(AW50+273)*$B$36)</f>
        <v>0</v>
      </c>
      <c r="AJ50">
        <f>$B$28*BA50+$B$29*BB50+$B$30*BC50</f>
        <v>0</v>
      </c>
      <c r="AK50">
        <f>AJ50*AL50</f>
        <v>0</v>
      </c>
      <c r="AL50">
        <f>($B$28*$B$14+$B$29*$B$14+$B$30*(BD50*$B$15+BE50*$B$17))/($B$28+$B$29+$B$30)</f>
        <v>0</v>
      </c>
      <c r="AM50">
        <f>($B$28*$B$21+$B$29*$B$21+$B$30*(BD50*$B$22+BE50*$B$24))/($B$28+$B$29+$B$30)</f>
        <v>0</v>
      </c>
      <c r="AN50">
        <v>3.85</v>
      </c>
      <c r="AO50">
        <v>1495073404.5</v>
      </c>
      <c r="AP50">
        <v>777.237714285714</v>
      </c>
      <c r="AQ50">
        <v>799.990904761905</v>
      </c>
      <c r="AR50">
        <v>32.9257666666667</v>
      </c>
      <c r="AS50">
        <v>30.3969666666667</v>
      </c>
      <c r="AT50">
        <v>499.995476190476</v>
      </c>
      <c r="AU50">
        <v>100.96380952381</v>
      </c>
      <c r="AV50">
        <v>0.0999956238095238</v>
      </c>
      <c r="AW50">
        <v>30.6907666666667</v>
      </c>
      <c r="AX50">
        <v>31.9482571428571</v>
      </c>
      <c r="AY50">
        <v>999.9</v>
      </c>
      <c r="AZ50">
        <v>9997.91333333333</v>
      </c>
      <c r="BA50">
        <v>739.337285714286</v>
      </c>
      <c r="BB50">
        <v>21.7637285714286</v>
      </c>
      <c r="BC50">
        <v>1499.99857142857</v>
      </c>
      <c r="BD50">
        <v>0.900002</v>
      </c>
      <c r="BE50">
        <v>0.0999978285714286</v>
      </c>
      <c r="BF50">
        <v>33</v>
      </c>
      <c r="BG50">
        <v>31920.0476190476</v>
      </c>
      <c r="BH50">
        <v>1495073373.5</v>
      </c>
      <c r="BI50" t="s">
        <v>219</v>
      </c>
      <c r="BJ50">
        <v>60</v>
      </c>
      <c r="BK50">
        <v>-4.093</v>
      </c>
      <c r="BL50">
        <v>0.43</v>
      </c>
      <c r="BM50">
        <v>800</v>
      </c>
      <c r="BN50">
        <v>30</v>
      </c>
      <c r="BO50">
        <v>0.06</v>
      </c>
      <c r="BP50">
        <v>0.04</v>
      </c>
      <c r="BQ50">
        <v>-22.7688926829268</v>
      </c>
      <c r="BR50">
        <v>0.0899456445992923</v>
      </c>
      <c r="BS50">
        <v>0.0364301562983725</v>
      </c>
      <c r="BT50">
        <v>1</v>
      </c>
      <c r="BU50">
        <v>2.53562780487805</v>
      </c>
      <c r="BV50">
        <v>-0.0606263414634164</v>
      </c>
      <c r="BW50">
        <v>0.00731573396687728</v>
      </c>
      <c r="BX50">
        <v>1</v>
      </c>
      <c r="BY50">
        <v>2</v>
      </c>
      <c r="BZ50">
        <v>2</v>
      </c>
      <c r="CA50" t="s">
        <v>206</v>
      </c>
      <c r="CB50">
        <v>100</v>
      </c>
      <c r="CC50">
        <v>100</v>
      </c>
      <c r="CD50">
        <v>-4.093</v>
      </c>
      <c r="CE50">
        <v>0.43</v>
      </c>
      <c r="CF50">
        <v>3</v>
      </c>
      <c r="CG50">
        <v>506.818</v>
      </c>
      <c r="CH50">
        <v>594.416</v>
      </c>
      <c r="CI50">
        <v>29.9998</v>
      </c>
      <c r="CJ50">
        <v>32.6659</v>
      </c>
      <c r="CK50">
        <v>29.9999</v>
      </c>
      <c r="CL50">
        <v>32.6408</v>
      </c>
      <c r="CM50">
        <v>32.6008</v>
      </c>
      <c r="CN50">
        <v>36.5653</v>
      </c>
      <c r="CO50">
        <v>22.9577</v>
      </c>
      <c r="CP50">
        <v>8.89797</v>
      </c>
      <c r="CQ50">
        <v>30</v>
      </c>
      <c r="CR50">
        <v>800</v>
      </c>
      <c r="CS50">
        <v>30.3639</v>
      </c>
      <c r="CT50">
        <v>99.631</v>
      </c>
      <c r="CU50">
        <v>98.8623</v>
      </c>
    </row>
    <row r="51" spans="1:99">
      <c r="A51">
        <v>9</v>
      </c>
      <c r="B51">
        <v>1495073503</v>
      </c>
      <c r="C51">
        <v>832</v>
      </c>
      <c r="D51" t="s">
        <v>220</v>
      </c>
      <c r="E51">
        <v>1495073502.5</v>
      </c>
      <c r="F51">
        <f>AT51*AG51*(AR51-AS51)/(100*AN51*(1000-AG51*AR51))</f>
        <v>0</v>
      </c>
      <c r="G51">
        <f>AT51*AG51*(AQ51-AP51*(1000-AG51*AS51)/(1000-AG51*AR51))/(100*AN51)</f>
        <v>0</v>
      </c>
      <c r="H51">
        <f>AP51 - G51*AN51*100.0/(AI51*AZ51)</f>
        <v>0</v>
      </c>
      <c r="I51">
        <f>((O51-F51/2)*(AP51 - G51*AN51*100.0/(AI51*AZ51))-G51)/(O51+F51/2)</f>
        <v>0</v>
      </c>
      <c r="J51">
        <f>I51*(AU51+AV51)/1000.0</f>
        <v>0</v>
      </c>
      <c r="K51">
        <f>(AP51 - G51*AN51*100.0/(AI51*AZ51))*(AU51+AV51)/1000.0</f>
        <v>0</v>
      </c>
      <c r="L51">
        <f>2.0/((1/N51-1/M51)+SQRT((1/N51-1/M51)*(1/N51-1/M51) + 4*$B$5/(($B$5+1)*($B$5+1))*(2*1/N51*1/M51-1/M51*1/M51)))</f>
        <v>0</v>
      </c>
      <c r="M51">
        <f>AD51+AC51*AN51+AB51*AN51*AN51</f>
        <v>0</v>
      </c>
      <c r="N51">
        <f>F51*(1000-(1000*0.61365*exp(17.502*R51/(240.97+R51))/(AU51+AV51)+AR51)/2)/(1000*0.61365*exp(17.502*R51/(240.97+R51))/(AU51+AV51)-AR51)</f>
        <v>0</v>
      </c>
      <c r="O51">
        <f>1/(($B$5+1)/(L51/1.6)+1/(M51/1.37)) + $B$5/(($B$5+1)/(L51/1.6) + $B$5/(M51/1.37))</f>
        <v>0</v>
      </c>
      <c r="P51">
        <f>(AK51*AM51)</f>
        <v>0</v>
      </c>
      <c r="Q51">
        <f>(AW51+(P51+2*0.95*5.67E-8*(((AW51+$B$8)+273)^4-(AW51+273)^4)-44100*F51)/(1.84*29.3*M51+8*0.95*5.67E-8*(AW51+273)^3))</f>
        <v>0</v>
      </c>
      <c r="R51">
        <f>($B$9*AX51+$B$10*AY51+$B$11*Q51)</f>
        <v>0</v>
      </c>
      <c r="S51">
        <f>0.61365*exp(17.502*R51/(240.97+R51))</f>
        <v>0</v>
      </c>
      <c r="T51">
        <f>(U51/V51*100)</f>
        <v>0</v>
      </c>
      <c r="U51">
        <f>AR51*(AU51+AV51)/1000</f>
        <v>0</v>
      </c>
      <c r="V51">
        <f>0.61365*exp(17.502*AW51/(240.97+AW51))</f>
        <v>0</v>
      </c>
      <c r="W51">
        <f>(S51-AR51*(AU51+AV51)/1000)</f>
        <v>0</v>
      </c>
      <c r="X51">
        <f>(-F51*44100)</f>
        <v>0</v>
      </c>
      <c r="Y51">
        <f>2*29.3*M51*0.92*(AW51-R51)</f>
        <v>0</v>
      </c>
      <c r="Z51">
        <f>2*0.95*5.67E-8*(((AW51+$B$8)+273)^4-(R51+273)^4)</f>
        <v>0</v>
      </c>
      <c r="AA51">
        <f>P51+Z51+X51+Y51</f>
        <v>0</v>
      </c>
      <c r="AB51">
        <v>0.0198178104056763</v>
      </c>
      <c r="AC51">
        <v>-0.444427947030753</v>
      </c>
      <c r="AD51">
        <v>4.80403268956063</v>
      </c>
      <c r="AE51">
        <v>0</v>
      </c>
      <c r="AF51">
        <v>0</v>
      </c>
      <c r="AG51">
        <f>IF(AE51*$B$39&gt;=AI51,1.0,(AI51/(AI51-AE51*$B$39)))</f>
        <v>0</v>
      </c>
      <c r="AH51">
        <f>(AG51-1)*100</f>
        <v>0</v>
      </c>
      <c r="AI51">
        <f>MAX(0,($B$33+$B$34*AZ51)/(1+$B$35*AZ51)*AU51/(AW51+273)*$B$36)</f>
        <v>0</v>
      </c>
      <c r="AJ51">
        <f>$B$28*BA51+$B$29*BB51+$B$30*BC51</f>
        <v>0</v>
      </c>
      <c r="AK51">
        <f>AJ51*AL51</f>
        <v>0</v>
      </c>
      <c r="AL51">
        <f>($B$28*$B$14+$B$29*$B$14+$B$30*(BD51*$B$15+BE51*$B$17))/($B$28+$B$29+$B$30)</f>
        <v>0</v>
      </c>
      <c r="AM51">
        <f>($B$28*$B$21+$B$29*$B$21+$B$30*(BD51*$B$22+BE51*$B$24))/($B$28+$B$29+$B$30)</f>
        <v>0</v>
      </c>
      <c r="AN51">
        <v>3.85</v>
      </c>
      <c r="AO51">
        <v>1495073497.5</v>
      </c>
      <c r="AP51">
        <v>975.604</v>
      </c>
      <c r="AQ51">
        <v>999.970761904762</v>
      </c>
      <c r="AR51">
        <v>32.9216714285714</v>
      </c>
      <c r="AS51">
        <v>30.4487761904762</v>
      </c>
      <c r="AT51">
        <v>499.997761904762</v>
      </c>
      <c r="AU51">
        <v>100.96280952381</v>
      </c>
      <c r="AV51">
        <v>0.0999852047619047</v>
      </c>
      <c r="AW51">
        <v>30.6994761904762</v>
      </c>
      <c r="AX51">
        <v>31.9637952380952</v>
      </c>
      <c r="AY51">
        <v>999.9</v>
      </c>
      <c r="AZ51">
        <v>10001.3980952381</v>
      </c>
      <c r="BA51">
        <v>739.360857142857</v>
      </c>
      <c r="BB51">
        <v>28.6119238095238</v>
      </c>
      <c r="BC51">
        <v>1500.00047619048</v>
      </c>
      <c r="BD51">
        <v>0.899998095238095</v>
      </c>
      <c r="BE51">
        <v>0.100001857142857</v>
      </c>
      <c r="BF51">
        <v>33</v>
      </c>
      <c r="BG51">
        <v>31920.0666666667</v>
      </c>
      <c r="BH51">
        <v>1495073470.5</v>
      </c>
      <c r="BI51" t="s">
        <v>221</v>
      </c>
      <c r="BJ51">
        <v>61</v>
      </c>
      <c r="BK51">
        <v>-4.5</v>
      </c>
      <c r="BL51">
        <v>0.433</v>
      </c>
      <c r="BM51">
        <v>1000</v>
      </c>
      <c r="BN51">
        <v>30</v>
      </c>
      <c r="BO51">
        <v>0.08</v>
      </c>
      <c r="BP51">
        <v>0.07</v>
      </c>
      <c r="BQ51">
        <v>-24.3716243902439</v>
      </c>
      <c r="BR51">
        <v>0.0159888501742141</v>
      </c>
      <c r="BS51">
        <v>0.0476386386552019</v>
      </c>
      <c r="BT51">
        <v>1</v>
      </c>
      <c r="BU51">
        <v>2.46847097560976</v>
      </c>
      <c r="BV51">
        <v>0.0497249477351911</v>
      </c>
      <c r="BW51">
        <v>0.0051170507916458</v>
      </c>
      <c r="BX51">
        <v>1</v>
      </c>
      <c r="BY51">
        <v>2</v>
      </c>
      <c r="BZ51">
        <v>2</v>
      </c>
      <c r="CA51" t="s">
        <v>206</v>
      </c>
      <c r="CB51">
        <v>100</v>
      </c>
      <c r="CC51">
        <v>100</v>
      </c>
      <c r="CD51">
        <v>-4.5</v>
      </c>
      <c r="CE51">
        <v>0.433</v>
      </c>
      <c r="CF51">
        <v>3</v>
      </c>
      <c r="CG51">
        <v>506.864</v>
      </c>
      <c r="CH51">
        <v>594.703</v>
      </c>
      <c r="CI51">
        <v>30</v>
      </c>
      <c r="CJ51">
        <v>32.6417</v>
      </c>
      <c r="CK51">
        <v>30</v>
      </c>
      <c r="CL51">
        <v>32.6175</v>
      </c>
      <c r="CM51">
        <v>32.5776</v>
      </c>
      <c r="CN51">
        <v>43.637</v>
      </c>
      <c r="CO51">
        <v>22.7809</v>
      </c>
      <c r="CP51">
        <v>7.77125</v>
      </c>
      <c r="CQ51">
        <v>30</v>
      </c>
      <c r="CR51">
        <v>1000</v>
      </c>
      <c r="CS51">
        <v>30.3955</v>
      </c>
      <c r="CT51">
        <v>99.6374</v>
      </c>
      <c r="CU51">
        <v>98.8703</v>
      </c>
    </row>
    <row r="52" spans="1:99">
      <c r="A52">
        <v>10</v>
      </c>
      <c r="B52">
        <v>1495073607</v>
      </c>
      <c r="C52">
        <v>936</v>
      </c>
      <c r="D52" t="s">
        <v>222</v>
      </c>
      <c r="E52">
        <v>1495073606.5</v>
      </c>
      <c r="F52">
        <f>AT52*AG52*(AR52-AS52)/(100*AN52*(1000-AG52*AR52))</f>
        <v>0</v>
      </c>
      <c r="G52">
        <f>AT52*AG52*(AQ52-AP52*(1000-AG52*AS52)/(1000-AG52*AR52))/(100*AN52)</f>
        <v>0</v>
      </c>
      <c r="H52">
        <f>AP52 - G52*AN52*100.0/(AI52*AZ52)</f>
        <v>0</v>
      </c>
      <c r="I52">
        <f>((O52-F52/2)*(AP52 - G52*AN52*100.0/(AI52*AZ52))-G52)/(O52+F52/2)</f>
        <v>0</v>
      </c>
      <c r="J52">
        <f>I52*(AU52+AV52)/1000.0</f>
        <v>0</v>
      </c>
      <c r="K52">
        <f>(AP52 - G52*AN52*100.0/(AI52*AZ52))*(AU52+AV52)/1000.0</f>
        <v>0</v>
      </c>
      <c r="L52">
        <f>2.0/((1/N52-1/M52)+SQRT((1/N52-1/M52)*(1/N52-1/M52) + 4*$B$5/(($B$5+1)*($B$5+1))*(2*1/N52*1/M52-1/M52*1/M52)))</f>
        <v>0</v>
      </c>
      <c r="M52">
        <f>AD52+AC52*AN52+AB52*AN52*AN52</f>
        <v>0</v>
      </c>
      <c r="N52">
        <f>F52*(1000-(1000*0.61365*exp(17.502*R52/(240.97+R52))/(AU52+AV52)+AR52)/2)/(1000*0.61365*exp(17.502*R52/(240.97+R52))/(AU52+AV52)-AR52)</f>
        <v>0</v>
      </c>
      <c r="O52">
        <f>1/(($B$5+1)/(L52/1.6)+1/(M52/1.37)) + $B$5/(($B$5+1)/(L52/1.6) + $B$5/(M52/1.37))</f>
        <v>0</v>
      </c>
      <c r="P52">
        <f>(AK52*AM52)</f>
        <v>0</v>
      </c>
      <c r="Q52">
        <f>(AW52+(P52+2*0.95*5.67E-8*(((AW52+$B$8)+273)^4-(AW52+273)^4)-44100*F52)/(1.84*29.3*M52+8*0.95*5.67E-8*(AW52+273)^3))</f>
        <v>0</v>
      </c>
      <c r="R52">
        <f>($B$9*AX52+$B$10*AY52+$B$11*Q52)</f>
        <v>0</v>
      </c>
      <c r="S52">
        <f>0.61365*exp(17.502*R52/(240.97+R52))</f>
        <v>0</v>
      </c>
      <c r="T52">
        <f>(U52/V52*100)</f>
        <v>0</v>
      </c>
      <c r="U52">
        <f>AR52*(AU52+AV52)/1000</f>
        <v>0</v>
      </c>
      <c r="V52">
        <f>0.61365*exp(17.502*AW52/(240.97+AW52))</f>
        <v>0</v>
      </c>
      <c r="W52">
        <f>(S52-AR52*(AU52+AV52)/1000)</f>
        <v>0</v>
      </c>
      <c r="X52">
        <f>(-F52*44100)</f>
        <v>0</v>
      </c>
      <c r="Y52">
        <f>2*29.3*M52*0.92*(AW52-R52)</f>
        <v>0</v>
      </c>
      <c r="Z52">
        <f>2*0.95*5.67E-8*(((AW52+$B$8)+273)^4-(R52+273)^4)</f>
        <v>0</v>
      </c>
      <c r="AA52">
        <f>P52+Z52+X52+Y52</f>
        <v>0</v>
      </c>
      <c r="AB52">
        <v>0.0198289591638825</v>
      </c>
      <c r="AC52">
        <v>-0.444677965555509</v>
      </c>
      <c r="AD52">
        <v>4.80624230875014</v>
      </c>
      <c r="AE52">
        <v>0</v>
      </c>
      <c r="AF52">
        <v>0</v>
      </c>
      <c r="AG52">
        <f>IF(AE52*$B$39&gt;=AI52,1.0,(AI52/(AI52-AE52*$B$39)))</f>
        <v>0</v>
      </c>
      <c r="AH52">
        <f>(AG52-1)*100</f>
        <v>0</v>
      </c>
      <c r="AI52">
        <f>MAX(0,($B$33+$B$34*AZ52)/(1+$B$35*AZ52)*AU52/(AW52+273)*$B$36)</f>
        <v>0</v>
      </c>
      <c r="AJ52">
        <f>$B$28*BA52+$B$29*BB52+$B$30*BC52</f>
        <v>0</v>
      </c>
      <c r="AK52">
        <f>AJ52*AL52</f>
        <v>0</v>
      </c>
      <c r="AL52">
        <f>($B$28*$B$14+$B$29*$B$14+$B$30*(BD52*$B$15+BE52*$B$17))/($B$28+$B$29+$B$30)</f>
        <v>0</v>
      </c>
      <c r="AM52">
        <f>($B$28*$B$21+$B$29*$B$21+$B$30*(BD52*$B$22+BE52*$B$24))/($B$28+$B$29+$B$30)</f>
        <v>0</v>
      </c>
      <c r="AN52">
        <v>3.85</v>
      </c>
      <c r="AO52">
        <v>1495073601.5</v>
      </c>
      <c r="AP52">
        <v>1175.14904761905</v>
      </c>
      <c r="AQ52">
        <v>1199.97047619048</v>
      </c>
      <c r="AR52">
        <v>32.8970095238095</v>
      </c>
      <c r="AS52">
        <v>30.4756904761905</v>
      </c>
      <c r="AT52">
        <v>500.017380952381</v>
      </c>
      <c r="AU52">
        <v>100.962428571429</v>
      </c>
      <c r="AV52">
        <v>0.100016876190476</v>
      </c>
      <c r="AW52">
        <v>30.7212904761905</v>
      </c>
      <c r="AX52">
        <v>32.0044238095238</v>
      </c>
      <c r="AY52">
        <v>999.9</v>
      </c>
      <c r="AZ52">
        <v>10002.4476190476</v>
      </c>
      <c r="BA52">
        <v>739.221571428571</v>
      </c>
      <c r="BB52">
        <v>23.7699857142857</v>
      </c>
      <c r="BC52">
        <v>1500.00142857143</v>
      </c>
      <c r="BD52">
        <v>0.899999952380952</v>
      </c>
      <c r="BE52">
        <v>0.100000023809524</v>
      </c>
      <c r="BF52">
        <v>33</v>
      </c>
      <c r="BG52">
        <v>31920.0714285714</v>
      </c>
      <c r="BH52">
        <v>1495073563</v>
      </c>
      <c r="BI52" t="s">
        <v>223</v>
      </c>
      <c r="BJ52">
        <v>62</v>
      </c>
      <c r="BK52">
        <v>-4.475</v>
      </c>
      <c r="BL52">
        <v>0.432</v>
      </c>
      <c r="BM52">
        <v>1200</v>
      </c>
      <c r="BN52">
        <v>30</v>
      </c>
      <c r="BO52">
        <v>0.09</v>
      </c>
      <c r="BP52">
        <v>0.03</v>
      </c>
      <c r="BQ52">
        <v>-24.826312195122</v>
      </c>
      <c r="BR52">
        <v>-0.00823275261321558</v>
      </c>
      <c r="BS52">
        <v>0.0645715945822059</v>
      </c>
      <c r="BT52">
        <v>1</v>
      </c>
      <c r="BU52">
        <v>2.43112024390244</v>
      </c>
      <c r="BV52">
        <v>-0.0919760278745632</v>
      </c>
      <c r="BW52">
        <v>0.0117270734269051</v>
      </c>
      <c r="BX52">
        <v>1</v>
      </c>
      <c r="BY52">
        <v>2</v>
      </c>
      <c r="BZ52">
        <v>2</v>
      </c>
      <c r="CA52" t="s">
        <v>206</v>
      </c>
      <c r="CB52">
        <v>100</v>
      </c>
      <c r="CC52">
        <v>100</v>
      </c>
      <c r="CD52">
        <v>-4.475</v>
      </c>
      <c r="CE52">
        <v>0.432</v>
      </c>
      <c r="CF52">
        <v>3</v>
      </c>
      <c r="CG52">
        <v>506.68</v>
      </c>
      <c r="CH52">
        <v>595.265</v>
      </c>
      <c r="CI52">
        <v>30.0001</v>
      </c>
      <c r="CJ52">
        <v>32.6243</v>
      </c>
      <c r="CK52">
        <v>30</v>
      </c>
      <c r="CL52">
        <v>32.6019</v>
      </c>
      <c r="CM52">
        <v>32.566</v>
      </c>
      <c r="CN52">
        <v>50.3784</v>
      </c>
      <c r="CO52">
        <v>22.835</v>
      </c>
      <c r="CP52">
        <v>6.27277</v>
      </c>
      <c r="CQ52">
        <v>30</v>
      </c>
      <c r="CR52">
        <v>1200</v>
      </c>
      <c r="CS52">
        <v>30.4973</v>
      </c>
      <c r="CT52">
        <v>99.6438</v>
      </c>
      <c r="CU52">
        <v>98.8782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2017-05-16T09:12:32Z</dcterms:created>
  <dcterms:modified xsi:type="dcterms:W3CDTF">2017-05-16T09:12:32Z</dcterms:modified>
</cp:coreProperties>
</file>