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<sst xmlns="http://schemas.openxmlformats.org/spreadsheetml/2006/main" count="454" uniqueCount="211">
  <si>
    <t>File opened</t>
  </si>
  <si>
    <t>2017-05-20 08:28:33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</si>
  <si>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</si>
  <si>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</si>
  <si>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</si>
  <si>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</si>
  <si>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</si>
  <si>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</si>
  <si>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</si>
  <si>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</si>
  <si>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</si>
  <si>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</si>
  <si>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</si>
  <si>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{"oxygen": "21", "h2obspan2b": "0.0683661", "co2bspan2a": "0.183686", "h2obspanconc2": "0", "co2bspanconc1": "1003", "flowbzero": "0.32942", "h2obspan2a": "0.0684108", "ssb_ref": "34693.7", "h2obspanconc1": "12.17", "co2aspanconc2": "0", "co2aspan2": "0", "flowmeterzero": "0.977628", "co2bspanconc2": "0", "h2obspan1": "0.999347", "h2oaspan2a": "0.0679026", "co2bspan2b": "0.182038", "flowazero": "0.28679", "tbzero": "-0.0930328", "h2oaspanconc1": "12.17", "h2oaspan1": "1.00284", "h2oaspan2b": "0.0680957", "chamberpressurezero": "2.60135", "co2aspanconc1": "1003", "h2oazero": "1.0886", "co2bspan2": "0", "h2obspan2": "0", "co2aspan1": "0.991272", "h2obzero": "1.07491", "co2aspan2a": "0.181789", "co2bspan1": "0.991029", "h2oaspanconc2": "0", "co2aspan2b": "0.180203", "h2oaspan2": "0", "co2azero": "0.972299", "ssa_ref": "33806.8", "tazero": "-0.144211", "co2bzero": "0.944842"}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</si>
  <si>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</si>
  <si>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</si>
  <si>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</si>
  <si>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</si>
  <si>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</si>
  <si>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</si>
  <si>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</si>
  <si>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</si>
  <si>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</si>
  <si>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</si>
  <si>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</si>
  <si>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</si>
  <si>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</si>
  <si>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</si>
  <si>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</si>
  <si>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</si>
  <si>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08:28:33</t>
  </si>
  <si>
    <t>Stability Definition: CO2_d.Meas2:Slp&lt;0.1	H2O_d.Meas2:Slp&lt;0.1</t>
  </si>
  <si>
    <t>SysConst:AvgTime</t>
  </si>
  <si>
    <t>4</t>
  </si>
  <si>
    <t>SysConst:Oxygen</t>
  </si>
  <si>
    <t>21</t>
  </si>
  <si>
    <t>SysConst:Chamber</t>
  </si>
  <si>
    <t>Const:S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</si>
  <si>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</si>
  <si>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</si>
  <si>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</si>
  <si>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</si>
  <si>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</si>
  <si>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</si>
  <si>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</si>
  <si>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</si>
  <si>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</si>
  <si>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</si>
  <si>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</si>
  <si>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</si>
  <si>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</si>
  <si>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</si>
  <si>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</si>
  <si>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</si>
  <si>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</si>
  <si>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</si>
  <si>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</si>
  <si>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</si>
  <si>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</si>
  <si>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</si>
  <si>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</si>
  <si>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</si>
  <si>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</si>
  <si>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</si>
  <si>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</si>
  <si>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</si>
  <si>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</si>
  <si>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</si>
  <si>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</si>
  <si>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</si>
  <si>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</si>
  <si>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</si>
  <si>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</si>
  <si>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</si>
  <si>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3.69904 73.6029 382.06 636.51 903.219 1120.52 1304.54 1507.26</t>
  </si>
  <si>
    <t>LeakConst:Fs_true</t>
  </si>
  <si>
    <t>-0.00932287 101.353 405.051 601.386 801.838 1004 1200.67 1401.36</t>
  </si>
  <si>
    <t>LeakConst:leak_wt</t>
  </si>
  <si>
    <t>Sys</t>
  </si>
  <si>
    <t>GasEx</t>
  </si>
  <si>
    <t>Leak</t>
  </si>
  <si>
    <t>LeafQ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</si>
  <si>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</si>
  <si>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</si>
  <si>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</si>
  <si>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</si>
  <si>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</si>
  <si>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</si>
  <si>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</si>
  <si>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</si>
  <si>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</si>
  <si>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</si>
  <si>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</si>
  <si>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</si>
  <si>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</si>
  <si>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</si>
  <si>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</si>
  <si>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</si>
  <si>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</si>
  <si>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</si>
  <si>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</si>
  <si>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</si>
  <si>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</si>
  <si>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</si>
  <si>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</si>
  <si>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</si>
  <si>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</si>
  <si>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</si>
  <si>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</si>
  <si>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</si>
  <si>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</si>
  <si>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</si>
  <si>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</si>
  <si>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</si>
  <si>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</si>
  <si>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</si>
  <si>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</si>
  <si>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</si>
  <si>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</si>
  <si>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</si>
  <si>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</si>
  <si>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</si>
  <si>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</si>
  <si>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</si>
  <si>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</si>
  <si>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</si>
  <si>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</si>
  <si>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</si>
  <si>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</si>
  <si>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</si>
  <si>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</si>
  <si>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</si>
  <si>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</si>
  <si>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</si>
  <si>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</si>
  <si>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</si>
  <si>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</si>
  <si>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</si>
  <si>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</si>
  <si>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</si>
  <si>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</si>
  <si>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</si>
  <si>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</si>
  <si>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</si>
  <si>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</si>
  <si>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</si>
  <si>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</si>
  <si>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</si>
  <si>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</si>
  <si>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</si>
  <si>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</si>
  <si>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</si>
  <si>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</si>
  <si>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</si>
  <si>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</si>
  <si>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</si>
  <si>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</si>
  <si>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</si>
  <si>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</si>
  <si>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</si>
  <si>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</si>
  <si>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</si>
  <si>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</si>
  <si>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</si>
  <si>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</si>
  <si>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</si>
  <si>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</si>
  <si>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</si>
  <si>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</si>
  <si>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</si>
  <si>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</si>
  <si>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</si>
  <si>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</si>
  <si>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</si>
  <si>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</si>
  <si>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</si>
  <si>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</si>
  <si>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</si>
  <si>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</si>
  <si>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</si>
  <si>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</si>
  <si>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</si>
  <si>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</si>
  <si>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</si>
  <si>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</si>
  <si>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</si>
  <si>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</si>
  <si>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</si>
  <si>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</si>
  <si>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</si>
  <si>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</si>
  <si>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</si>
  <si>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</si>
  <si>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</si>
  <si>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</si>
  <si>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</si>
  <si>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</si>
  <si>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</si>
  <si>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</si>
  <si>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20170522 08:32:07</t>
  </si>
  <si>
    <t>--:--:--</t>
  </si>
  <si>
    <t>1/2</t>
  </si>
  <si>
    <t>20170522 08:33:37</t>
  </si>
  <si>
    <t>2/2</t>
  </si>
  <si>
    <t>20170522 08:34:37</t>
  </si>
  <si>
    <t>20170522 08:35:42</t>
  </si>
  <si>
    <t>20170522 08:36:42</t>
  </si>
  <si>
    <t>20170522 08:37:56</t>
  </si>
  <si>
    <t>20170522 08:39:16</t>
  </si>
  <si>
    <t>20170522 08:40:37</t>
  </si>
  <si>
    <t>20170522 08:41:55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</si>
</sst>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T52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9</v>
      </c>
    </row>
    <row r="6" spans="1:2">
      <c r="A6" t="s">
        <v>38</v>
      </c>
      <c r="B6">
        <v>0.5</v>
      </c>
    </row>
    <row r="7" spans="1:2">
      <c r="A7" t="s">
        <v>39</v>
      </c>
      <c r="B7" t="s">
        <v>40</v>
      </c>
    </row>
    <row r="8" spans="1:2">
      <c r="A8" t="s">
        <v>41</v>
      </c>
      <c r="B8">
        <v>2</v>
      </c>
    </row>
    <row r="9" spans="1:2">
      <c r="A9" t="s">
        <v>42</v>
      </c>
      <c r="B9">
        <v>0</v>
      </c>
    </row>
    <row r="10" spans="1:2">
      <c r="A10" t="s">
        <v>43</v>
      </c>
      <c r="B10">
        <v>1</v>
      </c>
    </row>
    <row r="11" spans="1:2">
      <c r="A11" t="s">
        <v>44</v>
      </c>
      <c r="B11">
        <v>0</v>
      </c>
    </row>
    <row r="12" spans="1:2">
      <c r="A12" t="s">
        <v>45</v>
      </c>
      <c r="B12">
        <v>0</v>
      </c>
    </row>
    <row r="13" spans="1:2">
      <c r="A13" t="s">
        <v>46</v>
      </c>
      <c r="B13" t="s">
        <v>47</v>
      </c>
    </row>
    <row r="14" spans="1:2">
      <c r="A14" t="s">
        <v>48</v>
      </c>
      <c r="B14" t="s">
        <v>49</v>
      </c>
    </row>
    <row r="15" spans="1:2">
      <c r="A15" t="s">
        <v>50</v>
      </c>
      <c r="B15">
        <v>0.49</v>
      </c>
    </row>
    <row r="16" spans="1:2">
      <c r="A16" t="s">
        <v>51</v>
      </c>
      <c r="B16">
        <v>0.84</v>
      </c>
    </row>
    <row r="17" spans="1:2">
      <c r="A17" t="s">
        <v>52</v>
      </c>
      <c r="B17">
        <v>0.7</v>
      </c>
    </row>
    <row r="18" spans="1:2">
      <c r="A18" t="s">
        <v>53</v>
      </c>
      <c r="B18">
        <v>0.87</v>
      </c>
    </row>
    <row r="19" spans="1:2">
      <c r="A19" t="s">
        <v>54</v>
      </c>
      <c r="B19">
        <v>0.75</v>
      </c>
    </row>
    <row r="20" spans="1:2">
      <c r="A20" t="s">
        <v>55</v>
      </c>
      <c r="B20">
        <v>0.84</v>
      </c>
    </row>
    <row r="21" spans="1:2">
      <c r="A21" t="s">
        <v>56</v>
      </c>
      <c r="B21">
        <v>0.87</v>
      </c>
    </row>
    <row r="22" spans="1:2">
      <c r="A22" t="s">
        <v>57</v>
      </c>
      <c r="B22">
        <v>0.39</v>
      </c>
    </row>
    <row r="23" spans="1:2">
      <c r="A23" t="s">
        <v>58</v>
      </c>
      <c r="B23">
        <v>0.18</v>
      </c>
    </row>
    <row r="24" spans="1:2">
      <c r="A24" t="s">
        <v>59</v>
      </c>
      <c r="B24">
        <v>0.23</v>
      </c>
    </row>
    <row r="25" spans="1:2">
      <c r="A25" t="s">
        <v>60</v>
      </c>
      <c r="B25">
        <v>0.26</v>
      </c>
    </row>
    <row r="26" spans="1:2">
      <c r="A26" t="s">
        <v>61</v>
      </c>
      <c r="B26">
        <v>0.21</v>
      </c>
    </row>
    <row r="27" spans="1:2">
      <c r="A27" t="s">
        <v>62</v>
      </c>
      <c r="B27">
        <v>0.19</v>
      </c>
    </row>
    <row r="28" spans="1:2">
      <c r="A28" t="s">
        <v>63</v>
      </c>
      <c r="B28">
        <v>0.25</v>
      </c>
    </row>
    <row r="29" spans="1:2">
      <c r="A29" t="s">
        <v>64</v>
      </c>
      <c r="B29">
        <v>0</v>
      </c>
    </row>
    <row r="30" spans="1:2">
      <c r="A30" t="s">
        <v>65</v>
      </c>
      <c r="B30">
        <v>0</v>
      </c>
    </row>
    <row r="31" spans="1:2">
      <c r="A31" t="s">
        <v>66</v>
      </c>
      <c r="B31">
        <v>1</v>
      </c>
    </row>
    <row r="32" spans="1:2">
      <c r="A32" t="s">
        <v>67</v>
      </c>
      <c r="B32">
        <v>0</v>
      </c>
    </row>
    <row r="33" spans="1:98">
      <c r="A33" t="s">
        <v>68</v>
      </c>
      <c r="B33">
        <v>0</v>
      </c>
    </row>
    <row r="34" spans="1:98">
      <c r="A34" t="s">
        <v>69</v>
      </c>
      <c r="B34">
        <v>-6276</v>
      </c>
    </row>
    <row r="35" spans="1:98">
      <c r="A35" t="s">
        <v>70</v>
      </c>
      <c r="B35">
        <v>6.6</v>
      </c>
    </row>
    <row r="36" spans="1:98">
      <c r="A36" t="s">
        <v>71</v>
      </c>
      <c r="B36">
        <v>1.709e-05</v>
      </c>
    </row>
    <row r="37" spans="1:98">
      <c r="A37" t="s">
        <v>72</v>
      </c>
      <c r="B37">
        <v>3.11</v>
      </c>
    </row>
    <row r="38" spans="1:98">
      <c r="A38" t="s">
        <v>73</v>
      </c>
      <c r="B38" t="s">
        <v>74</v>
      </c>
    </row>
    <row r="39" spans="1:98">
      <c r="A39" t="s">
        <v>75</v>
      </c>
      <c r="B39" t="s">
        <v>76</v>
      </c>
    </row>
    <row r="40" spans="1:98">
      <c r="A40" t="s">
        <v>77</v>
      </c>
      <c r="B40">
        <v>1.5</v>
      </c>
    </row>
    <row r="41" spans="1:98">
      <c r="A41" t="s">
        <v>78</v>
      </c>
      <c r="B41" t="s">
        <v>78</v>
      </c>
      <c r="C41" t="s">
        <v>78</v>
      </c>
      <c r="D41" t="s">
        <v>78</v>
      </c>
      <c r="E41" t="s">
        <v>79</v>
      </c>
      <c r="F41" t="s">
        <v>79</v>
      </c>
      <c r="G41" t="s">
        <v>79</v>
      </c>
      <c r="H41" t="s">
        <v>79</v>
      </c>
      <c r="I41" t="s">
        <v>79</v>
      </c>
      <c r="J41" t="s">
        <v>79</v>
      </c>
      <c r="K41" t="s">
        <v>79</v>
      </c>
      <c r="L41" t="s">
        <v>79</v>
      </c>
      <c r="M41" t="s">
        <v>79</v>
      </c>
      <c r="N41" t="s">
        <v>79</v>
      </c>
      <c r="O41" t="s">
        <v>79</v>
      </c>
      <c r="P41" t="s">
        <v>79</v>
      </c>
      <c r="Q41" t="s">
        <v>79</v>
      </c>
      <c r="R41" t="s">
        <v>79</v>
      </c>
      <c r="S41" t="s">
        <v>79</v>
      </c>
      <c r="T41" t="s">
        <v>79</v>
      </c>
      <c r="U41" t="s">
        <v>79</v>
      </c>
      <c r="V41" t="s">
        <v>79</v>
      </c>
      <c r="W41" t="s">
        <v>79</v>
      </c>
      <c r="X41" t="s">
        <v>79</v>
      </c>
      <c r="Y41" t="s">
        <v>79</v>
      </c>
      <c r="Z41" t="s">
        <v>79</v>
      </c>
      <c r="AA41" t="s">
        <v>79</v>
      </c>
      <c r="AB41" t="s">
        <v>79</v>
      </c>
      <c r="AC41" t="s">
        <v>79</v>
      </c>
      <c r="AD41" t="s">
        <v>79</v>
      </c>
      <c r="AE41" t="s">
        <v>80</v>
      </c>
      <c r="AF41" t="s">
        <v>80</v>
      </c>
      <c r="AG41" t="s">
        <v>80</v>
      </c>
      <c r="AH41" t="s">
        <v>80</v>
      </c>
      <c r="AI41" t="s">
        <v>80</v>
      </c>
      <c r="AJ41" t="s">
        <v>81</v>
      </c>
      <c r="AK41" t="s">
        <v>81</v>
      </c>
      <c r="AL41" t="s">
        <v>81</v>
      </c>
      <c r="AM41" t="s">
        <v>81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83</v>
      </c>
      <c r="BC41" t="s">
        <v>83</v>
      </c>
      <c r="BD41" t="s">
        <v>83</v>
      </c>
      <c r="BE41" t="s">
        <v>83</v>
      </c>
      <c r="BF41" t="s">
        <v>83</v>
      </c>
      <c r="BG41" t="s">
        <v>84</v>
      </c>
      <c r="BH41" t="s">
        <v>84</v>
      </c>
      <c r="BI41" t="s">
        <v>84</v>
      </c>
      <c r="BJ41" t="s">
        <v>84</v>
      </c>
      <c r="BK41" t="s">
        <v>84</v>
      </c>
      <c r="BL41" t="s">
        <v>84</v>
      </c>
      <c r="BM41" t="s">
        <v>84</v>
      </c>
      <c r="BN41" t="s">
        <v>84</v>
      </c>
      <c r="BO41" t="s">
        <v>84</v>
      </c>
      <c r="BP41" t="s">
        <v>85</v>
      </c>
      <c r="BQ41" t="s">
        <v>85</v>
      </c>
      <c r="BR41" t="s">
        <v>85</v>
      </c>
      <c r="BS41" t="s">
        <v>85</v>
      </c>
      <c r="BT41" t="s">
        <v>85</v>
      </c>
      <c r="BU41" t="s">
        <v>85</v>
      </c>
      <c r="BV41" t="s">
        <v>85</v>
      </c>
      <c r="BW41" t="s">
        <v>85</v>
      </c>
      <c r="BX41" t="s">
        <v>85</v>
      </c>
      <c r="BY41" t="s">
        <v>85</v>
      </c>
      <c r="BZ41" t="s">
        <v>85</v>
      </c>
      <c r="CA41" t="s">
        <v>86</v>
      </c>
      <c r="CB41" t="s">
        <v>86</v>
      </c>
      <c r="CC41" t="s">
        <v>86</v>
      </c>
      <c r="CD41" t="s">
        <v>86</v>
      </c>
      <c r="CE41" t="s">
        <v>86</v>
      </c>
      <c r="CF41" t="s">
        <v>86</v>
      </c>
      <c r="CG41" t="s">
        <v>86</v>
      </c>
      <c r="CH41" t="s">
        <v>86</v>
      </c>
      <c r="CI41" t="s">
        <v>86</v>
      </c>
      <c r="CJ41" t="s">
        <v>86</v>
      </c>
      <c r="CK41" t="s">
        <v>86</v>
      </c>
      <c r="CL41" t="s">
        <v>86</v>
      </c>
      <c r="CM41" t="s">
        <v>86</v>
      </c>
      <c r="CN41" t="s">
        <v>86</v>
      </c>
      <c r="CO41" t="s">
        <v>86</v>
      </c>
      <c r="CP41" t="s">
        <v>86</v>
      </c>
      <c r="CQ41" t="s">
        <v>86</v>
      </c>
      <c r="CR41" t="s">
        <v>86</v>
      </c>
      <c r="CS41" t="s">
        <v>86</v>
      </c>
      <c r="CT41" t="s">
        <v>86</v>
      </c>
    </row>
    <row r="42" spans="1:98">
      <c r="A42" t="s">
        <v>87</v>
      </c>
      <c r="B42" t="s">
        <v>88</v>
      </c>
      <c r="C42" t="s">
        <v>89</v>
      </c>
      <c r="D42" t="s">
        <v>90</v>
      </c>
      <c r="E42" t="s">
        <v>91</v>
      </c>
      <c r="F42" t="s">
        <v>92</v>
      </c>
      <c r="G42" t="s">
        <v>93</v>
      </c>
      <c r="H42" t="s">
        <v>94</v>
      </c>
      <c r="I42" t="s">
        <v>95</v>
      </c>
      <c r="J42" t="s">
        <v>96</v>
      </c>
      <c r="K42" t="s">
        <v>97</v>
      </c>
      <c r="L42" t="s">
        <v>98</v>
      </c>
      <c r="M42" t="s">
        <v>99</v>
      </c>
      <c r="N42" t="s">
        <v>100</v>
      </c>
      <c r="O42" t="s">
        <v>101</v>
      </c>
      <c r="P42" t="s">
        <v>102</v>
      </c>
      <c r="Q42" t="s">
        <v>103</v>
      </c>
      <c r="R42" t="s">
        <v>104</v>
      </c>
      <c r="S42" t="s">
        <v>105</v>
      </c>
      <c r="T42" t="s">
        <v>106</v>
      </c>
      <c r="U42" t="s">
        <v>107</v>
      </c>
      <c r="V42" t="s">
        <v>108</v>
      </c>
      <c r="W42" t="s">
        <v>109</v>
      </c>
      <c r="X42" t="s">
        <v>110</v>
      </c>
      <c r="Y42" t="s">
        <v>111</v>
      </c>
      <c r="Z42" t="s">
        <v>112</v>
      </c>
      <c r="AA42" t="s">
        <v>113</v>
      </c>
      <c r="AB42" t="s">
        <v>114</v>
      </c>
      <c r="AC42" t="s">
        <v>115</v>
      </c>
      <c r="AD42" t="s">
        <v>116</v>
      </c>
      <c r="AE42" t="s">
        <v>80</v>
      </c>
      <c r="AF42" t="s">
        <v>117</v>
      </c>
      <c r="AG42" t="s">
        <v>118</v>
      </c>
      <c r="AH42" t="s">
        <v>119</v>
      </c>
      <c r="AI42" t="s">
        <v>120</v>
      </c>
      <c r="AJ42" t="s">
        <v>121</v>
      </c>
      <c r="AK42" t="s">
        <v>122</v>
      </c>
      <c r="AL42" t="s">
        <v>123</v>
      </c>
      <c r="AM42" t="s">
        <v>124</v>
      </c>
      <c r="AN42" t="s">
        <v>91</v>
      </c>
      <c r="AO42" t="s">
        <v>125</v>
      </c>
      <c r="AP42" t="s">
        <v>126</v>
      </c>
      <c r="AQ42" t="s">
        <v>127</v>
      </c>
      <c r="AR42" t="s">
        <v>128</v>
      </c>
      <c r="AS42" t="s">
        <v>129</v>
      </c>
      <c r="AT42" t="s">
        <v>130</v>
      </c>
      <c r="AU42" t="s">
        <v>131</v>
      </c>
      <c r="AV42" t="s">
        <v>132</v>
      </c>
      <c r="AW42" t="s">
        <v>133</v>
      </c>
      <c r="AX42" t="s">
        <v>134</v>
      </c>
      <c r="AY42" t="s">
        <v>135</v>
      </c>
      <c r="AZ42" t="s">
        <v>136</v>
      </c>
      <c r="BA42" t="s">
        <v>137</v>
      </c>
      <c r="BB42" t="s">
        <v>138</v>
      </c>
      <c r="BC42" t="s">
        <v>139</v>
      </c>
      <c r="BD42" t="s">
        <v>140</v>
      </c>
      <c r="BE42" t="s">
        <v>141</v>
      </c>
      <c r="BF42" t="s">
        <v>142</v>
      </c>
      <c r="BG42" t="s">
        <v>88</v>
      </c>
      <c r="BH42" t="s">
        <v>143</v>
      </c>
      <c r="BI42" t="s">
        <v>144</v>
      </c>
      <c r="BJ42" t="s">
        <v>145</v>
      </c>
      <c r="BK42" t="s">
        <v>146</v>
      </c>
      <c r="BL42" t="s">
        <v>147</v>
      </c>
      <c r="BM42" t="s">
        <v>148</v>
      </c>
      <c r="BN42" t="s">
        <v>149</v>
      </c>
      <c r="BO42" t="s">
        <v>150</v>
      </c>
      <c r="BP42" t="s">
        <v>151</v>
      </c>
      <c r="BQ42" t="s">
        <v>152</v>
      </c>
      <c r="BR42" t="s">
        <v>153</v>
      </c>
      <c r="BS42" t="s">
        <v>154</v>
      </c>
      <c r="BT42" t="s">
        <v>155</v>
      </c>
      <c r="BU42" t="s">
        <v>156</v>
      </c>
      <c r="BV42" t="s">
        <v>157</v>
      </c>
      <c r="BW42" t="s">
        <v>158</v>
      </c>
      <c r="BX42" t="s">
        <v>159</v>
      </c>
      <c r="BY42" t="s">
        <v>160</v>
      </c>
      <c r="BZ42" t="s">
        <v>161</v>
      </c>
      <c r="CA42" t="s">
        <v>162</v>
      </c>
      <c r="CB42" t="s">
        <v>163</v>
      </c>
      <c r="CC42" t="s">
        <v>164</v>
      </c>
      <c r="CD42" t="s">
        <v>165</v>
      </c>
      <c r="CE42" t="s">
        <v>166</v>
      </c>
      <c r="CF42" t="s">
        <v>167</v>
      </c>
      <c r="CG42" t="s">
        <v>168</v>
      </c>
      <c r="CH42" t="s">
        <v>169</v>
      </c>
      <c r="CI42" t="s">
        <v>170</v>
      </c>
      <c r="CJ42" t="s">
        <v>171</v>
      </c>
      <c r="CK42" t="s">
        <v>172</v>
      </c>
      <c r="CL42" t="s">
        <v>173</v>
      </c>
      <c r="CM42" t="s">
        <v>174</v>
      </c>
      <c r="CN42" t="s">
        <v>175</v>
      </c>
      <c r="CO42" t="s">
        <v>176</v>
      </c>
      <c r="CP42" t="s">
        <v>177</v>
      </c>
      <c r="CQ42" t="s">
        <v>178</v>
      </c>
      <c r="CR42" t="s">
        <v>179</v>
      </c>
      <c r="CS42" t="s">
        <v>180</v>
      </c>
      <c r="CT42" t="s">
        <v>181</v>
      </c>
    </row>
    <row r="43" spans="1:98">
      <c r="B43" t="s">
        <v>182</v>
      </c>
      <c r="C43" t="s">
        <v>182</v>
      </c>
      <c r="E43" t="s">
        <v>182</v>
      </c>
      <c r="F43" t="s">
        <v>183</v>
      </c>
      <c r="G43" t="s">
        <v>184</v>
      </c>
      <c r="H43" t="s">
        <v>185</v>
      </c>
      <c r="I43" t="s">
        <v>185</v>
      </c>
      <c r="J43" t="s">
        <v>130</v>
      </c>
      <c r="K43" t="s">
        <v>130</v>
      </c>
      <c r="L43" t="s">
        <v>183</v>
      </c>
      <c r="M43" t="s">
        <v>183</v>
      </c>
      <c r="N43" t="s">
        <v>183</v>
      </c>
      <c r="O43" t="s">
        <v>183</v>
      </c>
      <c r="P43" t="s">
        <v>186</v>
      </c>
      <c r="Q43" t="s">
        <v>187</v>
      </c>
      <c r="R43" t="s">
        <v>187</v>
      </c>
      <c r="S43" t="s">
        <v>188</v>
      </c>
      <c r="T43" t="s">
        <v>189</v>
      </c>
      <c r="U43" t="s">
        <v>188</v>
      </c>
      <c r="V43" t="s">
        <v>188</v>
      </c>
      <c r="W43" t="s">
        <v>188</v>
      </c>
      <c r="X43" t="s">
        <v>186</v>
      </c>
      <c r="Y43" t="s">
        <v>186</v>
      </c>
      <c r="Z43" t="s">
        <v>186</v>
      </c>
      <c r="AA43" t="s">
        <v>186</v>
      </c>
      <c r="AE43" t="s">
        <v>190</v>
      </c>
      <c r="AF43" t="s">
        <v>189</v>
      </c>
      <c r="AH43" t="s">
        <v>189</v>
      </c>
      <c r="AI43" t="s">
        <v>190</v>
      </c>
      <c r="AJ43" t="s">
        <v>184</v>
      </c>
      <c r="AK43" t="s">
        <v>184</v>
      </c>
      <c r="AM43" t="s">
        <v>191</v>
      </c>
      <c r="AN43" t="s">
        <v>182</v>
      </c>
      <c r="AO43" t="s">
        <v>185</v>
      </c>
      <c r="AP43" t="s">
        <v>185</v>
      </c>
      <c r="AQ43" t="s">
        <v>192</v>
      </c>
      <c r="AR43" t="s">
        <v>192</v>
      </c>
      <c r="AS43" t="s">
        <v>190</v>
      </c>
      <c r="AT43" t="s">
        <v>188</v>
      </c>
      <c r="AU43" t="s">
        <v>188</v>
      </c>
      <c r="AV43" t="s">
        <v>187</v>
      </c>
      <c r="AW43" t="s">
        <v>187</v>
      </c>
      <c r="AX43" t="s">
        <v>187</v>
      </c>
      <c r="AY43" t="s">
        <v>193</v>
      </c>
      <c r="AZ43" t="s">
        <v>184</v>
      </c>
      <c r="BA43" t="s">
        <v>184</v>
      </c>
      <c r="BB43" t="s">
        <v>184</v>
      </c>
      <c r="BE43" t="s">
        <v>187</v>
      </c>
      <c r="BG43" t="s">
        <v>194</v>
      </c>
      <c r="BJ43" t="s">
        <v>195</v>
      </c>
      <c r="BK43" t="s">
        <v>196</v>
      </c>
      <c r="BL43" t="s">
        <v>195</v>
      </c>
      <c r="BM43" t="s">
        <v>196</v>
      </c>
      <c r="BN43" t="s">
        <v>189</v>
      </c>
      <c r="BO43" t="s">
        <v>189</v>
      </c>
      <c r="BP43" t="s">
        <v>185</v>
      </c>
      <c r="BQ43" t="s">
        <v>197</v>
      </c>
      <c r="BR43" t="s">
        <v>185</v>
      </c>
      <c r="BT43" t="s">
        <v>192</v>
      </c>
      <c r="BU43" t="s">
        <v>198</v>
      </c>
      <c r="BV43" t="s">
        <v>192</v>
      </c>
      <c r="CA43" t="s">
        <v>189</v>
      </c>
      <c r="CB43" t="s">
        <v>189</v>
      </c>
      <c r="CC43" t="s">
        <v>195</v>
      </c>
      <c r="CD43" t="s">
        <v>196</v>
      </c>
      <c r="CF43" t="s">
        <v>190</v>
      </c>
      <c r="CG43" t="s">
        <v>190</v>
      </c>
      <c r="CH43" t="s">
        <v>187</v>
      </c>
      <c r="CI43" t="s">
        <v>187</v>
      </c>
      <c r="CJ43" t="s">
        <v>187</v>
      </c>
      <c r="CK43" t="s">
        <v>187</v>
      </c>
      <c r="CL43" t="s">
        <v>187</v>
      </c>
      <c r="CM43" t="s">
        <v>189</v>
      </c>
      <c r="CN43" t="s">
        <v>189</v>
      </c>
      <c r="CO43" t="s">
        <v>189</v>
      </c>
      <c r="CP43" t="s">
        <v>187</v>
      </c>
      <c r="CQ43" t="s">
        <v>185</v>
      </c>
      <c r="CR43" t="s">
        <v>192</v>
      </c>
      <c r="CS43" t="s">
        <v>189</v>
      </c>
      <c r="CT43" t="s">
        <v>189</v>
      </c>
    </row>
    <row r="44" spans="1:98">
      <c r="A44">
        <v>1</v>
      </c>
      <c r="B44">
        <v>1495416727.6</v>
      </c>
      <c r="C44">
        <v>0</v>
      </c>
      <c r="D44" t="s">
        <v>199</v>
      </c>
      <c r="E44">
        <v>1495416727.1</v>
      </c>
      <c r="F44">
        <f>AS44*AG44*(AQ44-AR44)/(100*$B$5*(1000-AG44*AQ44))</f>
        <v>0</v>
      </c>
      <c r="G44">
        <f>AS44*AG44*(AP44-AO44*(1000-AG44*AR44)/(1000-AG44*AQ44))/(100*$B$5)</f>
        <v>0</v>
      </c>
      <c r="H44">
        <f>AO44 - G44*$B$5*100.0/(AI44*AY44)</f>
        <v>0</v>
      </c>
      <c r="I44">
        <f>((O44-F44/2)*(AO44 - G44*$B$5*100.0/(AI44*AY44))-G44)/(O44+F44/2)</f>
        <v>0</v>
      </c>
      <c r="J44">
        <f>I44*(AT44+AU44)/1000.0</f>
        <v>0</v>
      </c>
      <c r="K44">
        <f>(AO44 - G44*$B$5*100.0/(AI44*AY44))*(AT44+AU44)/1000.0</f>
        <v>0</v>
      </c>
      <c r="L44">
        <f>2.0/((1/N44-1/M44)+SQRT((1/N44-1/M44)*(1/N44-1/M44) + 4*$B$6/(($B$6+1)*($B$6+1))*(2*1/N44*1/M44-1/M44*1/M44)))</f>
        <v>0</v>
      </c>
      <c r="M44">
        <f>AD44+AC44*$B$5+AB44*$B$5*$B$5</f>
        <v>0</v>
      </c>
      <c r="N44">
        <f>F44*(1000-(1000*0.61365*exp(17.502*R44/(240.97+R44))/(AT44+AU44)+AQ44)/2)/(1000*0.61365*exp(17.502*R44/(240.97+R44))/(AT44+AU44)-AQ44)</f>
        <v>0</v>
      </c>
      <c r="O44">
        <f>1/(($B$6+1)/(L44/1.6)+1/(M44/1.37)) + $B$6/(($B$6+1)/(L44/1.6) + $B$6/(M44/1.37))</f>
        <v>0</v>
      </c>
      <c r="P44">
        <f>(AK44*AM44)</f>
        <v>0</v>
      </c>
      <c r="Q44">
        <f>(AV44+(P44+2*0.95*5.67E-8*(((AV44+$B$9)+273)^4-(AV44+273)^4)-44100*F44)/(1.84*29.3*M44+8*0.95*5.67E-8*(AV44+273)^3))</f>
        <v>0</v>
      </c>
      <c r="R44">
        <f>($B$10*AW44+$B$11*AX44+$B$12*Q44)</f>
        <v>0</v>
      </c>
      <c r="S44">
        <f>0.61365*exp(17.502*R44/(240.97+R44))</f>
        <v>0</v>
      </c>
      <c r="T44">
        <f>(U44/V44*100)</f>
        <v>0</v>
      </c>
      <c r="U44">
        <f>AQ44*(AT44+AU44)/1000</f>
        <v>0</v>
      </c>
      <c r="V44">
        <f>0.61365*exp(17.502*AV44/(240.97+AV44))</f>
        <v>0</v>
      </c>
      <c r="W44">
        <f>(S44-AQ44*(AT44+AU44)/1000)</f>
        <v>0</v>
      </c>
      <c r="X44">
        <f>(-F44*44100)</f>
        <v>0</v>
      </c>
      <c r="Y44">
        <f>2*29.3*M44*0.92*(AV44-R44)</f>
        <v>0</v>
      </c>
      <c r="Z44">
        <f>2*0.95*5.67E-8*(((AV44+$B$9)+273)^4-(R44+273)^4)</f>
        <v>0</v>
      </c>
      <c r="AA44">
        <f>P44+Z44+X44+Y44</f>
        <v>0</v>
      </c>
      <c r="AB44">
        <v>0.0198071043938776</v>
      </c>
      <c r="AC44">
        <v>-0.444187857396874</v>
      </c>
      <c r="AD44">
        <v>4.80191059611147</v>
      </c>
      <c r="AE44">
        <v>2</v>
      </c>
      <c r="AF44">
        <v>0</v>
      </c>
      <c r="AG44">
        <f>IF(AE44*$B$40&gt;=AI44,1.0,(AI44/(AI44-AE44*$B$40)))</f>
        <v>0</v>
      </c>
      <c r="AH44">
        <f>(AG44-1)*100</f>
        <v>0</v>
      </c>
      <c r="AI44">
        <f>MAX(0,($B$34+$B$35*AY44)/(1+$B$36*AY44)*AT44/(AV44+273)*$B$37)</f>
        <v>0</v>
      </c>
      <c r="AJ44">
        <f>$B$29*AZ44+$B$30*BA44+$B$31*BB44</f>
        <v>0</v>
      </c>
      <c r="AK44">
        <f>AJ44*AL44</f>
        <v>0</v>
      </c>
      <c r="AL44">
        <f>($B$29*$B$15+$B$30*$B$15+$B$31*(BC44*$B$16+BD44*$B$18))/($B$29+$B$30+$B$31)</f>
        <v>0</v>
      </c>
      <c r="AM44">
        <f>($B$29*$B$22+$B$30*$B$22+$B$31*(BC44*$B$23+BD44*$B$25))/($B$29+$B$30+$B$31)</f>
        <v>0</v>
      </c>
      <c r="AN44">
        <v>1495416722.1</v>
      </c>
      <c r="AO44">
        <v>392.822857142857</v>
      </c>
      <c r="AP44">
        <v>399.969809523809</v>
      </c>
      <c r="AQ44">
        <v>30.914019047619</v>
      </c>
      <c r="AR44">
        <v>28.3551</v>
      </c>
      <c r="AS44">
        <v>500.015857142857</v>
      </c>
      <c r="AT44">
        <v>100.977952380952</v>
      </c>
      <c r="AU44">
        <v>0.100012919047619</v>
      </c>
      <c r="AV44">
        <v>30.0222761904762</v>
      </c>
      <c r="AW44">
        <v>31.3001285714286</v>
      </c>
      <c r="AX44">
        <v>999.9</v>
      </c>
      <c r="AY44">
        <v>10000.7128571429</v>
      </c>
      <c r="AZ44">
        <v>791.228904761905</v>
      </c>
      <c r="BA44">
        <v>52.9813333333333</v>
      </c>
      <c r="BB44">
        <v>1599.99571428571</v>
      </c>
      <c r="BC44">
        <v>0.900000714285714</v>
      </c>
      <c r="BD44">
        <v>0.0999993</v>
      </c>
      <c r="BE44">
        <v>32</v>
      </c>
      <c r="BF44">
        <v>34047.9857142857</v>
      </c>
      <c r="BG44">
        <v>0</v>
      </c>
      <c r="BH44" t="s">
        <v>200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-7.09975170731707</v>
      </c>
      <c r="BQ44">
        <v>-0.457162369337988</v>
      </c>
      <c r="BR44">
        <v>0.0611256887397953</v>
      </c>
      <c r="BS44">
        <v>0</v>
      </c>
      <c r="BT44">
        <v>2.56428682926829</v>
      </c>
      <c r="BU44">
        <v>-0.0669608362369362</v>
      </c>
      <c r="BV44">
        <v>0.00697795848229317</v>
      </c>
      <c r="BW44">
        <v>1</v>
      </c>
      <c r="BX44">
        <v>1</v>
      </c>
      <c r="BY44">
        <v>2</v>
      </c>
      <c r="BZ44" t="s">
        <v>201</v>
      </c>
      <c r="CA44">
        <v>100</v>
      </c>
      <c r="CB44">
        <v>100</v>
      </c>
      <c r="CC44">
        <v>0</v>
      </c>
      <c r="CD44">
        <v>0</v>
      </c>
      <c r="CE44">
        <v>3</v>
      </c>
      <c r="CF44">
        <v>502.892</v>
      </c>
      <c r="CG44">
        <v>612.976</v>
      </c>
      <c r="CH44">
        <v>30.0001</v>
      </c>
      <c r="CI44">
        <v>30.1869</v>
      </c>
      <c r="CJ44">
        <v>30.0003</v>
      </c>
      <c r="CK44">
        <v>30.0819</v>
      </c>
      <c r="CL44">
        <v>30.0162</v>
      </c>
      <c r="CM44">
        <v>21.102</v>
      </c>
      <c r="CN44">
        <v>20.7412</v>
      </c>
      <c r="CO44">
        <v>54.957</v>
      </c>
      <c r="CP44">
        <v>30</v>
      </c>
      <c r="CQ44">
        <v>400</v>
      </c>
      <c r="CR44">
        <v>28.3122</v>
      </c>
      <c r="CS44">
        <v>100.216</v>
      </c>
      <c r="CT44">
        <v>99.3351</v>
      </c>
    </row>
    <row r="45" spans="1:98">
      <c r="A45">
        <v>2</v>
      </c>
      <c r="B45">
        <v>1495416817.1</v>
      </c>
      <c r="C45">
        <v>89.5</v>
      </c>
      <c r="D45" t="s">
        <v>202</v>
      </c>
      <c r="E45">
        <v>1495416816.6</v>
      </c>
      <c r="F45">
        <f>AS45*AG45*(AQ45-AR45)/(100*$B$5*(1000-AG45*AQ45))</f>
        <v>0</v>
      </c>
      <c r="G45">
        <f>AS45*AG45*(AP45-AO45*(1000-AG45*AR45)/(1000-AG45*AQ45))/(100*$B$5)</f>
        <v>0</v>
      </c>
      <c r="H45">
        <f>AO45 - G45*$B$5*100.0/(AI45*AY45)</f>
        <v>0</v>
      </c>
      <c r="I45">
        <f>((O45-F45/2)*(AO45 - G45*$B$5*100.0/(AI45*AY45))-G45)/(O45+F45/2)</f>
        <v>0</v>
      </c>
      <c r="J45">
        <f>I45*(AT45+AU45)/1000.0</f>
        <v>0</v>
      </c>
      <c r="K45">
        <f>(AO45 - G45*$B$5*100.0/(AI45*AY45))*(AT45+AU45)/1000.0</f>
        <v>0</v>
      </c>
      <c r="L45">
        <f>2.0/((1/N45-1/M45)+SQRT((1/N45-1/M45)*(1/N45-1/M45) + 4*$B$6/(($B$6+1)*($B$6+1))*(2*1/N45*1/M45-1/M45*1/M45)))</f>
        <v>0</v>
      </c>
      <c r="M45">
        <f>AD45+AC45*$B$5+AB45*$B$5*$B$5</f>
        <v>0</v>
      </c>
      <c r="N45">
        <f>F45*(1000-(1000*0.61365*exp(17.502*R45/(240.97+R45))/(AT45+AU45)+AQ45)/2)/(1000*0.61365*exp(17.502*R45/(240.97+R45))/(AT45+AU45)-AQ45)</f>
        <v>0</v>
      </c>
      <c r="O45">
        <f>1/(($B$6+1)/(L45/1.6)+1/(M45/1.37)) + $B$6/(($B$6+1)/(L45/1.6) + $B$6/(M45/1.37))</f>
        <v>0</v>
      </c>
      <c r="P45">
        <f>(AK45*AM45)</f>
        <v>0</v>
      </c>
      <c r="Q45">
        <f>(AV45+(P45+2*0.95*5.67E-8*(((AV45+$B$9)+273)^4-(AV45+273)^4)-44100*F45)/(1.84*29.3*M45+8*0.95*5.67E-8*(AV45+273)^3))</f>
        <v>0</v>
      </c>
      <c r="R45">
        <f>($B$10*AW45+$B$11*AX45+$B$12*Q45)</f>
        <v>0</v>
      </c>
      <c r="S45">
        <f>0.61365*exp(17.502*R45/(240.97+R45))</f>
        <v>0</v>
      </c>
      <c r="T45">
        <f>(U45/V45*100)</f>
        <v>0</v>
      </c>
      <c r="U45">
        <f>AQ45*(AT45+AU45)/1000</f>
        <v>0</v>
      </c>
      <c r="V45">
        <f>0.61365*exp(17.502*AV45/(240.97+AV45))</f>
        <v>0</v>
      </c>
      <c r="W45">
        <f>(S45-AQ45*(AT45+AU45)/1000)</f>
        <v>0</v>
      </c>
      <c r="X45">
        <f>(-F45*44100)</f>
        <v>0</v>
      </c>
      <c r="Y45">
        <f>2*29.3*M45*0.92*(AV45-R45)</f>
        <v>0</v>
      </c>
      <c r="Z45">
        <f>2*0.95*5.67E-8*(((AV45+$B$9)+273)^4-(R45+273)^4)</f>
        <v>0</v>
      </c>
      <c r="AA45">
        <f>P45+Z45+X45+Y45</f>
        <v>0</v>
      </c>
      <c r="AB45">
        <v>0.0198624233767351</v>
      </c>
      <c r="AC45">
        <v>-0.445428423406938</v>
      </c>
      <c r="AD45">
        <v>4.81287329211419</v>
      </c>
      <c r="AE45">
        <v>2</v>
      </c>
      <c r="AF45">
        <v>0</v>
      </c>
      <c r="AG45">
        <f>IF(AE45*$B$40&gt;=AI45,1.0,(AI45/(AI45-AE45*$B$40)))</f>
        <v>0</v>
      </c>
      <c r="AH45">
        <f>(AG45-1)*100</f>
        <v>0</v>
      </c>
      <c r="AI45">
        <f>MAX(0,($B$34+$B$35*AY45)/(1+$B$36*AY45)*AT45/(AV45+273)*$B$37)</f>
        <v>0</v>
      </c>
      <c r="AJ45">
        <f>$B$29*AZ45+$B$30*BA45+$B$31*BB45</f>
        <v>0</v>
      </c>
      <c r="AK45">
        <f>AJ45*AL45</f>
        <v>0</v>
      </c>
      <c r="AL45">
        <f>($B$29*$B$15+$B$30*$B$15+$B$31*(BC45*$B$16+BD45*$B$18))/($B$29+$B$30+$B$31)</f>
        <v>0</v>
      </c>
      <c r="AM45">
        <f>($B$29*$B$22+$B$30*$B$22+$B$31*(BC45*$B$23+BD45*$B$25))/($B$29+$B$30+$B$31)</f>
        <v>0</v>
      </c>
      <c r="AN45">
        <v>1495416811.6</v>
      </c>
      <c r="AO45">
        <v>392.246333333333</v>
      </c>
      <c r="AP45">
        <v>399.98080952381</v>
      </c>
      <c r="AQ45">
        <v>30.8493952380952</v>
      </c>
      <c r="AR45">
        <v>28.3693047619048</v>
      </c>
      <c r="AS45">
        <v>500.004904761905</v>
      </c>
      <c r="AT45">
        <v>100.976333333333</v>
      </c>
      <c r="AU45">
        <v>0.0999996619047619</v>
      </c>
      <c r="AV45">
        <v>30.0197857142857</v>
      </c>
      <c r="AW45">
        <v>31.085680952381</v>
      </c>
      <c r="AX45">
        <v>999.9</v>
      </c>
      <c r="AY45">
        <v>10002.3385714286</v>
      </c>
      <c r="AZ45">
        <v>688.52919047619</v>
      </c>
      <c r="BA45">
        <v>50.1820285714286</v>
      </c>
      <c r="BB45">
        <v>1399.99714285714</v>
      </c>
      <c r="BC45">
        <v>0.899999285714286</v>
      </c>
      <c r="BD45">
        <v>0.100000714285714</v>
      </c>
      <c r="BE45">
        <v>32</v>
      </c>
      <c r="BF45">
        <v>29792.0380952381</v>
      </c>
      <c r="BG45">
        <v>0</v>
      </c>
      <c r="BH45" t="s">
        <v>200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-7.73333536585366</v>
      </c>
      <c r="BQ45">
        <v>-0.0330882229965151</v>
      </c>
      <c r="BR45">
        <v>0.0300980442681679</v>
      </c>
      <c r="BS45">
        <v>1</v>
      </c>
      <c r="BT45">
        <v>2.47807487804878</v>
      </c>
      <c r="BU45">
        <v>0.0211714285714283</v>
      </c>
      <c r="BV45">
        <v>0.00260872749275761</v>
      </c>
      <c r="BW45">
        <v>1</v>
      </c>
      <c r="BX45">
        <v>2</v>
      </c>
      <c r="BY45">
        <v>2</v>
      </c>
      <c r="BZ45" t="s">
        <v>203</v>
      </c>
      <c r="CA45">
        <v>100</v>
      </c>
      <c r="CB45">
        <v>100</v>
      </c>
      <c r="CC45">
        <v>0</v>
      </c>
      <c r="CD45">
        <v>0</v>
      </c>
      <c r="CE45">
        <v>3</v>
      </c>
      <c r="CF45">
        <v>503.043</v>
      </c>
      <c r="CG45">
        <v>612.793</v>
      </c>
      <c r="CH45">
        <v>30.0005</v>
      </c>
      <c r="CI45">
        <v>30.2376</v>
      </c>
      <c r="CJ45">
        <v>30.0003</v>
      </c>
      <c r="CK45">
        <v>30.136</v>
      </c>
      <c r="CL45">
        <v>30.0706</v>
      </c>
      <c r="CM45">
        <v>21.1104</v>
      </c>
      <c r="CN45">
        <v>20.7412</v>
      </c>
      <c r="CO45">
        <v>54.2069</v>
      </c>
      <c r="CP45">
        <v>30</v>
      </c>
      <c r="CQ45">
        <v>400</v>
      </c>
      <c r="CR45">
        <v>28.3751</v>
      </c>
      <c r="CS45">
        <v>100.206</v>
      </c>
      <c r="CT45">
        <v>99.3254</v>
      </c>
    </row>
    <row r="46" spans="1:98">
      <c r="A46">
        <v>3</v>
      </c>
      <c r="B46">
        <v>1495416877.6</v>
      </c>
      <c r="C46">
        <v>150</v>
      </c>
      <c r="D46" t="s">
        <v>204</v>
      </c>
      <c r="E46">
        <v>1495416877.1</v>
      </c>
      <c r="F46">
        <f>AS46*AG46*(AQ46-AR46)/(100*$B$5*(1000-AG46*AQ46))</f>
        <v>0</v>
      </c>
      <c r="G46">
        <f>AS46*AG46*(AP46-AO46*(1000-AG46*AR46)/(1000-AG46*AQ46))/(100*$B$5)</f>
        <v>0</v>
      </c>
      <c r="H46">
        <f>AO46 - G46*$B$5*100.0/(AI46*AY46)</f>
        <v>0</v>
      </c>
      <c r="I46">
        <f>((O46-F46/2)*(AO46 - G46*$B$5*100.0/(AI46*AY46))-G46)/(O46+F46/2)</f>
        <v>0</v>
      </c>
      <c r="J46">
        <f>I46*(AT46+AU46)/1000.0</f>
        <v>0</v>
      </c>
      <c r="K46">
        <f>(AO46 - G46*$B$5*100.0/(AI46*AY46))*(AT46+AU46)/1000.0</f>
        <v>0</v>
      </c>
      <c r="L46">
        <f>2.0/((1/N46-1/M46)+SQRT((1/N46-1/M46)*(1/N46-1/M46) + 4*$B$6/(($B$6+1)*($B$6+1))*(2*1/N46*1/M46-1/M46*1/M46)))</f>
        <v>0</v>
      </c>
      <c r="M46">
        <f>AD46+AC46*$B$5+AB46*$B$5*$B$5</f>
        <v>0</v>
      </c>
      <c r="N46">
        <f>F46*(1000-(1000*0.61365*exp(17.502*R46/(240.97+R46))/(AT46+AU46)+AQ46)/2)/(1000*0.61365*exp(17.502*R46/(240.97+R46))/(AT46+AU46)-AQ46)</f>
        <v>0</v>
      </c>
      <c r="O46">
        <f>1/(($B$6+1)/(L46/1.6)+1/(M46/1.37)) + $B$6/(($B$6+1)/(L46/1.6) + $B$6/(M46/1.37))</f>
        <v>0</v>
      </c>
      <c r="P46">
        <f>(AK46*AM46)</f>
        <v>0</v>
      </c>
      <c r="Q46">
        <f>(AV46+(P46+2*0.95*5.67E-8*(((AV46+$B$9)+273)^4-(AV46+273)^4)-44100*F46)/(1.84*29.3*M46+8*0.95*5.67E-8*(AV46+273)^3))</f>
        <v>0</v>
      </c>
      <c r="R46">
        <f>($B$10*AW46+$B$11*AX46+$B$12*Q46)</f>
        <v>0</v>
      </c>
      <c r="S46">
        <f>0.61365*exp(17.502*R46/(240.97+R46))</f>
        <v>0</v>
      </c>
      <c r="T46">
        <f>(U46/V46*100)</f>
        <v>0</v>
      </c>
      <c r="U46">
        <f>AQ46*(AT46+AU46)/1000</f>
        <v>0</v>
      </c>
      <c r="V46">
        <f>0.61365*exp(17.502*AV46/(240.97+AV46))</f>
        <v>0</v>
      </c>
      <c r="W46">
        <f>(S46-AQ46*(AT46+AU46)/1000)</f>
        <v>0</v>
      </c>
      <c r="X46">
        <f>(-F46*44100)</f>
        <v>0</v>
      </c>
      <c r="Y46">
        <f>2*29.3*M46*0.92*(AV46-R46)</f>
        <v>0</v>
      </c>
      <c r="Z46">
        <f>2*0.95*5.67E-8*(((AV46+$B$9)+273)^4-(R46+273)^4)</f>
        <v>0</v>
      </c>
      <c r="AA46">
        <f>P46+Z46+X46+Y46</f>
        <v>0</v>
      </c>
      <c r="AB46">
        <v>0.0198874220316962</v>
      </c>
      <c r="AC46">
        <v>-0.445989035335071</v>
      </c>
      <c r="AD46">
        <v>4.81782541328726</v>
      </c>
      <c r="AE46">
        <v>1</v>
      </c>
      <c r="AF46">
        <v>0</v>
      </c>
      <c r="AG46">
        <f>IF(AE46*$B$40&gt;=AI46,1.0,(AI46/(AI46-AE46*$B$40)))</f>
        <v>0</v>
      </c>
      <c r="AH46">
        <f>(AG46-1)*100</f>
        <v>0</v>
      </c>
      <c r="AI46">
        <f>MAX(0,($B$34+$B$35*AY46)/(1+$B$36*AY46)*AT46/(AV46+273)*$B$37)</f>
        <v>0</v>
      </c>
      <c r="AJ46">
        <f>$B$29*AZ46+$B$30*BA46+$B$31*BB46</f>
        <v>0</v>
      </c>
      <c r="AK46">
        <f>AJ46*AL46</f>
        <v>0</v>
      </c>
      <c r="AL46">
        <f>($B$29*$B$15+$B$30*$B$15+$B$31*(BC46*$B$16+BD46*$B$18))/($B$29+$B$30+$B$31)</f>
        <v>0</v>
      </c>
      <c r="AM46">
        <f>($B$29*$B$22+$B$30*$B$22+$B$31*(BC46*$B$23+BD46*$B$25))/($B$29+$B$30+$B$31)</f>
        <v>0</v>
      </c>
      <c r="AN46">
        <v>1495416872.1</v>
      </c>
      <c r="AO46">
        <v>392.061285714286</v>
      </c>
      <c r="AP46">
        <v>399.969428571429</v>
      </c>
      <c r="AQ46">
        <v>30.8312761904762</v>
      </c>
      <c r="AR46">
        <v>28.4970857142857</v>
      </c>
      <c r="AS46">
        <v>500.002523809524</v>
      </c>
      <c r="AT46">
        <v>100.975904761905</v>
      </c>
      <c r="AU46">
        <v>0.10000069047619</v>
      </c>
      <c r="AV46">
        <v>29.9641714285714</v>
      </c>
      <c r="AW46">
        <v>30.8483666666667</v>
      </c>
      <c r="AX46">
        <v>999.9</v>
      </c>
      <c r="AY46">
        <v>9999.28619047619</v>
      </c>
      <c r="AZ46">
        <v>589.044952380952</v>
      </c>
      <c r="BA46">
        <v>55.6260285714286</v>
      </c>
      <c r="BB46">
        <v>1200.00333333333</v>
      </c>
      <c r="BC46">
        <v>0.899998</v>
      </c>
      <c r="BD46">
        <v>0.100001761904762</v>
      </c>
      <c r="BE46">
        <v>32</v>
      </c>
      <c r="BF46">
        <v>25536.1095238095</v>
      </c>
      <c r="BG46">
        <v>0</v>
      </c>
      <c r="BH46" t="s">
        <v>200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-7.89503170731707</v>
      </c>
      <c r="BQ46">
        <v>-0.0547216724739181</v>
      </c>
      <c r="BR46">
        <v>0.0318352119747193</v>
      </c>
      <c r="BS46">
        <v>1</v>
      </c>
      <c r="BT46">
        <v>2.33110951219512</v>
      </c>
      <c r="BU46">
        <v>0.0321497560975585</v>
      </c>
      <c r="BV46">
        <v>0.00399139498275824</v>
      </c>
      <c r="BW46">
        <v>1</v>
      </c>
      <c r="BX46">
        <v>2</v>
      </c>
      <c r="BY46">
        <v>2</v>
      </c>
      <c r="BZ46" t="s">
        <v>203</v>
      </c>
      <c r="CA46">
        <v>100</v>
      </c>
      <c r="CB46">
        <v>100</v>
      </c>
      <c r="CC46">
        <v>0</v>
      </c>
      <c r="CD46">
        <v>0</v>
      </c>
      <c r="CE46">
        <v>3</v>
      </c>
      <c r="CF46">
        <v>503.18</v>
      </c>
      <c r="CG46">
        <v>613.014</v>
      </c>
      <c r="CH46">
        <v>29.9999</v>
      </c>
      <c r="CI46">
        <v>30.2707</v>
      </c>
      <c r="CJ46">
        <v>30.0003</v>
      </c>
      <c r="CK46">
        <v>30.1711</v>
      </c>
      <c r="CL46">
        <v>30.1062</v>
      </c>
      <c r="CM46">
        <v>21.1176</v>
      </c>
      <c r="CN46">
        <v>20.194</v>
      </c>
      <c r="CO46">
        <v>54.2069</v>
      </c>
      <c r="CP46">
        <v>30</v>
      </c>
      <c r="CQ46">
        <v>400</v>
      </c>
      <c r="CR46">
        <v>28.5584</v>
      </c>
      <c r="CS46">
        <v>100.198</v>
      </c>
      <c r="CT46">
        <v>99.3185</v>
      </c>
    </row>
    <row r="47" spans="1:98">
      <c r="A47">
        <v>4</v>
      </c>
      <c r="B47">
        <v>1495416942.1</v>
      </c>
      <c r="C47">
        <v>214.5</v>
      </c>
      <c r="D47" t="s">
        <v>205</v>
      </c>
      <c r="E47">
        <v>1495416941.6</v>
      </c>
      <c r="F47">
        <f>AS47*AG47*(AQ47-AR47)/(100*$B$5*(1000-AG47*AQ47))</f>
        <v>0</v>
      </c>
      <c r="G47">
        <f>AS47*AG47*(AP47-AO47*(1000-AG47*AR47)/(1000-AG47*AQ47))/(100*$B$5)</f>
        <v>0</v>
      </c>
      <c r="H47">
        <f>AO47 - G47*$B$5*100.0/(AI47*AY47)</f>
        <v>0</v>
      </c>
      <c r="I47">
        <f>((O47-F47/2)*(AO47 - G47*$B$5*100.0/(AI47*AY47))-G47)/(O47+F47/2)</f>
        <v>0</v>
      </c>
      <c r="J47">
        <f>I47*(AT47+AU47)/1000.0</f>
        <v>0</v>
      </c>
      <c r="K47">
        <f>(AO47 - G47*$B$5*100.0/(AI47*AY47))*(AT47+AU47)/1000.0</f>
        <v>0</v>
      </c>
      <c r="L47">
        <f>2.0/((1/N47-1/M47)+SQRT((1/N47-1/M47)*(1/N47-1/M47) + 4*$B$6/(($B$6+1)*($B$6+1))*(2*1/N47*1/M47-1/M47*1/M47)))</f>
        <v>0</v>
      </c>
      <c r="M47">
        <f>AD47+AC47*$B$5+AB47*$B$5*$B$5</f>
        <v>0</v>
      </c>
      <c r="N47">
        <f>F47*(1000-(1000*0.61365*exp(17.502*R47/(240.97+R47))/(AT47+AU47)+AQ47)/2)/(1000*0.61365*exp(17.502*R47/(240.97+R47))/(AT47+AU47)-AQ47)</f>
        <v>0</v>
      </c>
      <c r="O47">
        <f>1/(($B$6+1)/(L47/1.6)+1/(M47/1.37)) + $B$6/(($B$6+1)/(L47/1.6) + $B$6/(M47/1.37))</f>
        <v>0</v>
      </c>
      <c r="P47">
        <f>(AK47*AM47)</f>
        <v>0</v>
      </c>
      <c r="Q47">
        <f>(AV47+(P47+2*0.95*5.67E-8*(((AV47+$B$9)+273)^4-(AV47+273)^4)-44100*F47)/(1.84*29.3*M47+8*0.95*5.67E-8*(AV47+273)^3))</f>
        <v>0</v>
      </c>
      <c r="R47">
        <f>($B$10*AW47+$B$11*AX47+$B$12*Q47)</f>
        <v>0</v>
      </c>
      <c r="S47">
        <f>0.61365*exp(17.502*R47/(240.97+R47))</f>
        <v>0</v>
      </c>
      <c r="T47">
        <f>(U47/V47*100)</f>
        <v>0</v>
      </c>
      <c r="U47">
        <f>AQ47*(AT47+AU47)/1000</f>
        <v>0</v>
      </c>
      <c r="V47">
        <f>0.61365*exp(17.502*AV47/(240.97+AV47))</f>
        <v>0</v>
      </c>
      <c r="W47">
        <f>(S47-AQ47*(AT47+AU47)/1000)</f>
        <v>0</v>
      </c>
      <c r="X47">
        <f>(-F47*44100)</f>
        <v>0</v>
      </c>
      <c r="Y47">
        <f>2*29.3*M47*0.92*(AV47-R47)</f>
        <v>0</v>
      </c>
      <c r="Z47">
        <f>2*0.95*5.67E-8*(((AV47+$B$9)+273)^4-(R47+273)^4)</f>
        <v>0</v>
      </c>
      <c r="AA47">
        <f>P47+Z47+X47+Y47</f>
        <v>0</v>
      </c>
      <c r="AB47">
        <v>0.0198042519034446</v>
      </c>
      <c r="AC47">
        <v>-0.444123888348774</v>
      </c>
      <c r="AD47">
        <v>4.80134515233743</v>
      </c>
      <c r="AE47">
        <v>1</v>
      </c>
      <c r="AF47">
        <v>0</v>
      </c>
      <c r="AG47">
        <f>IF(AE47*$B$40&gt;=AI47,1.0,(AI47/(AI47-AE47*$B$40)))</f>
        <v>0</v>
      </c>
      <c r="AH47">
        <f>(AG47-1)*100</f>
        <v>0</v>
      </c>
      <c r="AI47">
        <f>MAX(0,($B$34+$B$35*AY47)/(1+$B$36*AY47)*AT47/(AV47+273)*$B$37)</f>
        <v>0</v>
      </c>
      <c r="AJ47">
        <f>$B$29*AZ47+$B$30*BA47+$B$31*BB47</f>
        <v>0</v>
      </c>
      <c r="AK47">
        <f>AJ47*AL47</f>
        <v>0</v>
      </c>
      <c r="AL47">
        <f>($B$29*$B$15+$B$30*$B$15+$B$31*(BC47*$B$16+BD47*$B$18))/($B$29+$B$30+$B$31)</f>
        <v>0</v>
      </c>
      <c r="AM47">
        <f>($B$29*$B$22+$B$30*$B$22+$B$31*(BC47*$B$23+BD47*$B$25))/($B$29+$B$30+$B$31)</f>
        <v>0</v>
      </c>
      <c r="AN47">
        <v>1495416936.6</v>
      </c>
      <c r="AO47">
        <v>392.021952380952</v>
      </c>
      <c r="AP47">
        <v>399.974047619048</v>
      </c>
      <c r="AQ47">
        <v>30.902019047619</v>
      </c>
      <c r="AR47">
        <v>28.7467571428571</v>
      </c>
      <c r="AS47">
        <v>500.028238095238</v>
      </c>
      <c r="AT47">
        <v>100.974714285714</v>
      </c>
      <c r="AU47">
        <v>0.100023885714286</v>
      </c>
      <c r="AV47">
        <v>29.9342523809524</v>
      </c>
      <c r="AW47">
        <v>30.6251428571429</v>
      </c>
      <c r="AX47">
        <v>999.9</v>
      </c>
      <c r="AY47">
        <v>10007.5680952381</v>
      </c>
      <c r="AZ47">
        <v>491.972571428571</v>
      </c>
      <c r="BA47">
        <v>66.3033476190476</v>
      </c>
      <c r="BB47">
        <v>999.999857142857</v>
      </c>
      <c r="BC47">
        <v>0.90000019047619</v>
      </c>
      <c r="BD47">
        <v>0.0999999523809524</v>
      </c>
      <c r="BE47">
        <v>32</v>
      </c>
      <c r="BF47">
        <v>21280.0571428571</v>
      </c>
      <c r="BG47">
        <v>0</v>
      </c>
      <c r="BH47" t="s">
        <v>200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-7.94587658536585</v>
      </c>
      <c r="BQ47">
        <v>-0.092518954703834</v>
      </c>
      <c r="BR47">
        <v>0.0360876731612601</v>
      </c>
      <c r="BS47">
        <v>1</v>
      </c>
      <c r="BT47">
        <v>2.14858146341463</v>
      </c>
      <c r="BU47">
        <v>-0.0024758885017501</v>
      </c>
      <c r="BV47">
        <v>0.0280120582538041</v>
      </c>
      <c r="BW47">
        <v>1</v>
      </c>
      <c r="BX47">
        <v>2</v>
      </c>
      <c r="BY47">
        <v>2</v>
      </c>
      <c r="BZ47" t="s">
        <v>203</v>
      </c>
      <c r="CA47">
        <v>100</v>
      </c>
      <c r="CB47">
        <v>100</v>
      </c>
      <c r="CC47">
        <v>0</v>
      </c>
      <c r="CD47">
        <v>0</v>
      </c>
      <c r="CE47">
        <v>3</v>
      </c>
      <c r="CF47">
        <v>503.241</v>
      </c>
      <c r="CG47">
        <v>613.059</v>
      </c>
      <c r="CH47">
        <v>30.0004</v>
      </c>
      <c r="CI47">
        <v>30.3041</v>
      </c>
      <c r="CJ47">
        <v>30.0003</v>
      </c>
      <c r="CK47">
        <v>30.2071</v>
      </c>
      <c r="CL47">
        <v>30.1425</v>
      </c>
      <c r="CM47">
        <v>21.1287</v>
      </c>
      <c r="CN47">
        <v>19.9256</v>
      </c>
      <c r="CO47">
        <v>53.8357</v>
      </c>
      <c r="CP47">
        <v>30</v>
      </c>
      <c r="CQ47">
        <v>400</v>
      </c>
      <c r="CR47">
        <v>28.6539</v>
      </c>
      <c r="CS47">
        <v>100.189</v>
      </c>
      <c r="CT47">
        <v>99.3106</v>
      </c>
    </row>
    <row r="48" spans="1:98">
      <c r="A48">
        <v>5</v>
      </c>
      <c r="B48">
        <v>1495417002.6</v>
      </c>
      <c r="C48">
        <v>275</v>
      </c>
      <c r="D48" t="s">
        <v>206</v>
      </c>
      <c r="E48">
        <v>1495417002.1</v>
      </c>
      <c r="F48">
        <f>AS48*AG48*(AQ48-AR48)/(100*$B$5*(1000-AG48*AQ48))</f>
        <v>0</v>
      </c>
      <c r="G48">
        <f>AS48*AG48*(AP48-AO48*(1000-AG48*AR48)/(1000-AG48*AQ48))/(100*$B$5)</f>
        <v>0</v>
      </c>
      <c r="H48">
        <f>AO48 - G48*$B$5*100.0/(AI48*AY48)</f>
        <v>0</v>
      </c>
      <c r="I48">
        <f>((O48-F48/2)*(AO48 - G48*$B$5*100.0/(AI48*AY48))-G48)/(O48+F48/2)</f>
        <v>0</v>
      </c>
      <c r="J48">
        <f>I48*(AT48+AU48)/1000.0</f>
        <v>0</v>
      </c>
      <c r="K48">
        <f>(AO48 - G48*$B$5*100.0/(AI48*AY48))*(AT48+AU48)/1000.0</f>
        <v>0</v>
      </c>
      <c r="L48">
        <f>2.0/((1/N48-1/M48)+SQRT((1/N48-1/M48)*(1/N48-1/M48) + 4*$B$6/(($B$6+1)*($B$6+1))*(2*1/N48*1/M48-1/M48*1/M48)))</f>
        <v>0</v>
      </c>
      <c r="M48">
        <f>AD48+AC48*$B$5+AB48*$B$5*$B$5</f>
        <v>0</v>
      </c>
      <c r="N48">
        <f>F48*(1000-(1000*0.61365*exp(17.502*R48/(240.97+R48))/(AT48+AU48)+AQ48)/2)/(1000*0.61365*exp(17.502*R48/(240.97+R48))/(AT48+AU48)-AQ48)</f>
        <v>0</v>
      </c>
      <c r="O48">
        <f>1/(($B$6+1)/(L48/1.6)+1/(M48/1.37)) + $B$6/(($B$6+1)/(L48/1.6) + $B$6/(M48/1.37))</f>
        <v>0</v>
      </c>
      <c r="P48">
        <f>(AK48*AM48)</f>
        <v>0</v>
      </c>
      <c r="Q48">
        <f>(AV48+(P48+2*0.95*5.67E-8*(((AV48+$B$9)+273)^4-(AV48+273)^4)-44100*F48)/(1.84*29.3*M48+8*0.95*5.67E-8*(AV48+273)^3))</f>
        <v>0</v>
      </c>
      <c r="R48">
        <f>($B$10*AW48+$B$11*AX48+$B$12*Q48)</f>
        <v>0</v>
      </c>
      <c r="S48">
        <f>0.61365*exp(17.502*R48/(240.97+R48))</f>
        <v>0</v>
      </c>
      <c r="T48">
        <f>(U48/V48*100)</f>
        <v>0</v>
      </c>
      <c r="U48">
        <f>AQ48*(AT48+AU48)/1000</f>
        <v>0</v>
      </c>
      <c r="V48">
        <f>0.61365*exp(17.502*AV48/(240.97+AV48))</f>
        <v>0</v>
      </c>
      <c r="W48">
        <f>(S48-AQ48*(AT48+AU48)/1000)</f>
        <v>0</v>
      </c>
      <c r="X48">
        <f>(-F48*44100)</f>
        <v>0</v>
      </c>
      <c r="Y48">
        <f>2*29.3*M48*0.92*(AV48-R48)</f>
        <v>0</v>
      </c>
      <c r="Z48">
        <f>2*0.95*5.67E-8*(((AV48+$B$9)+273)^4-(R48+273)^4)</f>
        <v>0</v>
      </c>
      <c r="AA48">
        <f>P48+Z48+X48+Y48</f>
        <v>0</v>
      </c>
      <c r="AB48">
        <v>0.0198515094577866</v>
      </c>
      <c r="AC48">
        <v>-0.445183671313087</v>
      </c>
      <c r="AD48">
        <v>4.81071091854971</v>
      </c>
      <c r="AE48">
        <v>2</v>
      </c>
      <c r="AF48">
        <v>0</v>
      </c>
      <c r="AG48">
        <f>IF(AE48*$B$40&gt;=AI48,1.0,(AI48/(AI48-AE48*$B$40)))</f>
        <v>0</v>
      </c>
      <c r="AH48">
        <f>(AG48-1)*100</f>
        <v>0</v>
      </c>
      <c r="AI48">
        <f>MAX(0,($B$34+$B$35*AY48)/(1+$B$36*AY48)*AT48/(AV48+273)*$B$37)</f>
        <v>0</v>
      </c>
      <c r="AJ48">
        <f>$B$29*AZ48+$B$30*BA48+$B$31*BB48</f>
        <v>0</v>
      </c>
      <c r="AK48">
        <f>AJ48*AL48</f>
        <v>0</v>
      </c>
      <c r="AL48">
        <f>($B$29*$B$15+$B$30*$B$15+$B$31*(BC48*$B$16+BD48*$B$18))/($B$29+$B$30+$B$31)</f>
        <v>0</v>
      </c>
      <c r="AM48">
        <f>($B$29*$B$22+$B$30*$B$22+$B$31*(BC48*$B$23+BD48*$B$25))/($B$29+$B$30+$B$31)</f>
        <v>0</v>
      </c>
      <c r="AN48">
        <v>1495416997.1</v>
      </c>
      <c r="AO48">
        <v>392.117238095238</v>
      </c>
      <c r="AP48">
        <v>400.006476190476</v>
      </c>
      <c r="AQ48">
        <v>30.8348333333333</v>
      </c>
      <c r="AR48">
        <v>28.7310047619048</v>
      </c>
      <c r="AS48">
        <v>500.020761904762</v>
      </c>
      <c r="AT48">
        <v>100.976952380952</v>
      </c>
      <c r="AU48">
        <v>0.100005485714286</v>
      </c>
      <c r="AV48">
        <v>29.8934142857143</v>
      </c>
      <c r="AW48">
        <v>30.4105857142857</v>
      </c>
      <c r="AX48">
        <v>999.9</v>
      </c>
      <c r="AY48">
        <v>9998.66</v>
      </c>
      <c r="AZ48">
        <v>396.27419047619</v>
      </c>
      <c r="BA48">
        <v>58.224219047619</v>
      </c>
      <c r="BB48">
        <v>800.001857142857</v>
      </c>
      <c r="BC48">
        <v>0.899997904761905</v>
      </c>
      <c r="BD48">
        <v>0.100002071428571</v>
      </c>
      <c r="BE48">
        <v>32</v>
      </c>
      <c r="BF48">
        <v>17024.0714285714</v>
      </c>
      <c r="BG48">
        <v>0</v>
      </c>
      <c r="BH48" t="s">
        <v>200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-7.88078243902439</v>
      </c>
      <c r="BQ48">
        <v>-0.123822020905919</v>
      </c>
      <c r="BR48">
        <v>0.0481341900584994</v>
      </c>
      <c r="BS48">
        <v>0</v>
      </c>
      <c r="BT48">
        <v>2.10664195121951</v>
      </c>
      <c r="BU48">
        <v>-0.0259921254355392</v>
      </c>
      <c r="BV48">
        <v>0.00555873130792612</v>
      </c>
      <c r="BW48">
        <v>1</v>
      </c>
      <c r="BX48">
        <v>1</v>
      </c>
      <c r="BY48">
        <v>2</v>
      </c>
      <c r="BZ48" t="s">
        <v>201</v>
      </c>
      <c r="CA48">
        <v>100</v>
      </c>
      <c r="CB48">
        <v>100</v>
      </c>
      <c r="CC48">
        <v>0</v>
      </c>
      <c r="CD48">
        <v>0</v>
      </c>
      <c r="CE48">
        <v>3</v>
      </c>
      <c r="CF48">
        <v>503.166</v>
      </c>
      <c r="CG48">
        <v>612.646</v>
      </c>
      <c r="CH48">
        <v>30</v>
      </c>
      <c r="CI48">
        <v>30.337</v>
      </c>
      <c r="CJ48">
        <v>30.0002</v>
      </c>
      <c r="CK48">
        <v>30.2395</v>
      </c>
      <c r="CL48">
        <v>30.1755</v>
      </c>
      <c r="CM48">
        <v>21.1289</v>
      </c>
      <c r="CN48">
        <v>20.2137</v>
      </c>
      <c r="CO48">
        <v>53.4634</v>
      </c>
      <c r="CP48">
        <v>30</v>
      </c>
      <c r="CQ48">
        <v>400</v>
      </c>
      <c r="CR48">
        <v>28.5977</v>
      </c>
      <c r="CS48">
        <v>100.182</v>
      </c>
      <c r="CT48">
        <v>99.304</v>
      </c>
    </row>
    <row r="49" spans="1:98">
      <c r="A49">
        <v>6</v>
      </c>
      <c r="B49">
        <v>1495417076.1</v>
      </c>
      <c r="C49">
        <v>348.5</v>
      </c>
      <c r="D49" t="s">
        <v>207</v>
      </c>
      <c r="E49">
        <v>1495417075.6</v>
      </c>
      <c r="F49">
        <f>AS49*AG49*(AQ49-AR49)/(100*$B$5*(1000-AG49*AQ49))</f>
        <v>0</v>
      </c>
      <c r="G49">
        <f>AS49*AG49*(AP49-AO49*(1000-AG49*AR49)/(1000-AG49*AQ49))/(100*$B$5)</f>
        <v>0</v>
      </c>
      <c r="H49">
        <f>AO49 - G49*$B$5*100.0/(AI49*AY49)</f>
        <v>0</v>
      </c>
      <c r="I49">
        <f>((O49-F49/2)*(AO49 - G49*$B$5*100.0/(AI49*AY49))-G49)/(O49+F49/2)</f>
        <v>0</v>
      </c>
      <c r="J49">
        <f>I49*(AT49+AU49)/1000.0</f>
        <v>0</v>
      </c>
      <c r="K49">
        <f>(AO49 - G49*$B$5*100.0/(AI49*AY49))*(AT49+AU49)/1000.0</f>
        <v>0</v>
      </c>
      <c r="L49">
        <f>2.0/((1/N49-1/M49)+SQRT((1/N49-1/M49)*(1/N49-1/M49) + 4*$B$6/(($B$6+1)*($B$6+1))*(2*1/N49*1/M49-1/M49*1/M49)))</f>
        <v>0</v>
      </c>
      <c r="M49">
        <f>AD49+AC49*$B$5+AB49*$B$5*$B$5</f>
        <v>0</v>
      </c>
      <c r="N49">
        <f>F49*(1000-(1000*0.61365*exp(17.502*R49/(240.97+R49))/(AT49+AU49)+AQ49)/2)/(1000*0.61365*exp(17.502*R49/(240.97+R49))/(AT49+AU49)-AQ49)</f>
        <v>0</v>
      </c>
      <c r="O49">
        <f>1/(($B$6+1)/(L49/1.6)+1/(M49/1.37)) + $B$6/(($B$6+1)/(L49/1.6) + $B$6/(M49/1.37))</f>
        <v>0</v>
      </c>
      <c r="P49">
        <f>(AK49*AM49)</f>
        <v>0</v>
      </c>
      <c r="Q49">
        <f>(AV49+(P49+2*0.95*5.67E-8*(((AV49+$B$9)+273)^4-(AV49+273)^4)-44100*F49)/(1.84*29.3*M49+8*0.95*5.67E-8*(AV49+273)^3))</f>
        <v>0</v>
      </c>
      <c r="R49">
        <f>($B$10*AW49+$B$11*AX49+$B$12*Q49)</f>
        <v>0</v>
      </c>
      <c r="S49">
        <f>0.61365*exp(17.502*R49/(240.97+R49))</f>
        <v>0</v>
      </c>
      <c r="T49">
        <f>(U49/V49*100)</f>
        <v>0</v>
      </c>
      <c r="U49">
        <f>AQ49*(AT49+AU49)/1000</f>
        <v>0</v>
      </c>
      <c r="V49">
        <f>0.61365*exp(17.502*AV49/(240.97+AV49))</f>
        <v>0</v>
      </c>
      <c r="W49">
        <f>(S49-AQ49*(AT49+AU49)/1000)</f>
        <v>0</v>
      </c>
      <c r="X49">
        <f>(-F49*44100)</f>
        <v>0</v>
      </c>
      <c r="Y49">
        <f>2*29.3*M49*0.92*(AV49-R49)</f>
        <v>0</v>
      </c>
      <c r="Z49">
        <f>2*0.95*5.67E-8*(((AV49+$B$9)+273)^4-(R49+273)^4)</f>
        <v>0</v>
      </c>
      <c r="AA49">
        <f>P49+Z49+X49+Y49</f>
        <v>0</v>
      </c>
      <c r="AB49">
        <v>0.0198197208822172</v>
      </c>
      <c r="AC49">
        <v>-0.444470790773302</v>
      </c>
      <c r="AD49">
        <v>4.80441135182519</v>
      </c>
      <c r="AE49">
        <v>1</v>
      </c>
      <c r="AF49">
        <v>0</v>
      </c>
      <c r="AG49">
        <f>IF(AE49*$B$40&gt;=AI49,1.0,(AI49/(AI49-AE49*$B$40)))</f>
        <v>0</v>
      </c>
      <c r="AH49">
        <f>(AG49-1)*100</f>
        <v>0</v>
      </c>
      <c r="AI49">
        <f>MAX(0,($B$34+$B$35*AY49)/(1+$B$36*AY49)*AT49/(AV49+273)*$B$37)</f>
        <v>0</v>
      </c>
      <c r="AJ49">
        <f>$B$29*AZ49+$B$30*BA49+$B$31*BB49</f>
        <v>0</v>
      </c>
      <c r="AK49">
        <f>AJ49*AL49</f>
        <v>0</v>
      </c>
      <c r="AL49">
        <f>($B$29*$B$15+$B$30*$B$15+$B$31*(BC49*$B$16+BD49*$B$18))/($B$29+$B$30+$B$31)</f>
        <v>0</v>
      </c>
      <c r="AM49">
        <f>($B$29*$B$22+$B$30*$B$22+$B$31*(BC49*$B$23+BD49*$B$25))/($B$29+$B$30+$B$31)</f>
        <v>0</v>
      </c>
      <c r="AN49">
        <v>1495417070.6</v>
      </c>
      <c r="AO49">
        <v>392.248428571429</v>
      </c>
      <c r="AP49">
        <v>399.995761904762</v>
      </c>
      <c r="AQ49">
        <v>30.7045761904762</v>
      </c>
      <c r="AR49">
        <v>28.6931619047619</v>
      </c>
      <c r="AS49">
        <v>499.999047619048</v>
      </c>
      <c r="AT49">
        <v>100.978285714286</v>
      </c>
      <c r="AU49">
        <v>0.0999876047619048</v>
      </c>
      <c r="AV49">
        <v>29.8429523809524</v>
      </c>
      <c r="AW49">
        <v>30.1785666666667</v>
      </c>
      <c r="AX49">
        <v>999.9</v>
      </c>
      <c r="AY49">
        <v>10001.2252380952</v>
      </c>
      <c r="AZ49">
        <v>300.11719047619</v>
      </c>
      <c r="BA49">
        <v>94.1892476190476</v>
      </c>
      <c r="BB49">
        <v>599.999095238095</v>
      </c>
      <c r="BC49">
        <v>0.899998238095238</v>
      </c>
      <c r="BD49">
        <v>0.100001761904762</v>
      </c>
      <c r="BE49">
        <v>32</v>
      </c>
      <c r="BF49">
        <v>12768.0142857143</v>
      </c>
      <c r="BG49">
        <v>0</v>
      </c>
      <c r="BH49" t="s">
        <v>200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-7.74411219512195</v>
      </c>
      <c r="BQ49">
        <v>-0.0943845993031558</v>
      </c>
      <c r="BR49">
        <v>0.0367696671457698</v>
      </c>
      <c r="BS49">
        <v>1</v>
      </c>
      <c r="BT49">
        <v>2.0082787804878</v>
      </c>
      <c r="BU49">
        <v>0.0382151916376297</v>
      </c>
      <c r="BV49">
        <v>0.0039452726853249</v>
      </c>
      <c r="BW49">
        <v>1</v>
      </c>
      <c r="BX49">
        <v>2</v>
      </c>
      <c r="BY49">
        <v>2</v>
      </c>
      <c r="BZ49" t="s">
        <v>203</v>
      </c>
      <c r="CA49">
        <v>100</v>
      </c>
      <c r="CB49">
        <v>100</v>
      </c>
      <c r="CC49">
        <v>0</v>
      </c>
      <c r="CD49">
        <v>0</v>
      </c>
      <c r="CE49">
        <v>3</v>
      </c>
      <c r="CF49">
        <v>503.328</v>
      </c>
      <c r="CG49">
        <v>612.323</v>
      </c>
      <c r="CH49">
        <v>30.0003</v>
      </c>
      <c r="CI49">
        <v>30.3754</v>
      </c>
      <c r="CJ49">
        <v>30.0003</v>
      </c>
      <c r="CK49">
        <v>30.2794</v>
      </c>
      <c r="CL49">
        <v>30.2152</v>
      </c>
      <c r="CM49">
        <v>21.1337</v>
      </c>
      <c r="CN49">
        <v>19.9315</v>
      </c>
      <c r="CO49">
        <v>53.4634</v>
      </c>
      <c r="CP49">
        <v>30</v>
      </c>
      <c r="CQ49">
        <v>400</v>
      </c>
      <c r="CR49">
        <v>28.7104</v>
      </c>
      <c r="CS49">
        <v>100.174</v>
      </c>
      <c r="CT49">
        <v>99.2957</v>
      </c>
    </row>
    <row r="50" spans="1:98">
      <c r="A50">
        <v>7</v>
      </c>
      <c r="B50">
        <v>1495417156.1</v>
      </c>
      <c r="C50">
        <v>428.5</v>
      </c>
      <c r="D50" t="s">
        <v>208</v>
      </c>
      <c r="E50">
        <v>1495417155.6</v>
      </c>
      <c r="F50">
        <f>AS50*AG50*(AQ50-AR50)/(100*$B$5*(1000-AG50*AQ50))</f>
        <v>0</v>
      </c>
      <c r="G50">
        <f>AS50*AG50*(AP50-AO50*(1000-AG50*AR50)/(1000-AG50*AQ50))/(100*$B$5)</f>
        <v>0</v>
      </c>
      <c r="H50">
        <f>AO50 - G50*$B$5*100.0/(AI50*AY50)</f>
        <v>0</v>
      </c>
      <c r="I50">
        <f>((O50-F50/2)*(AO50 - G50*$B$5*100.0/(AI50*AY50))-G50)/(O50+F50/2)</f>
        <v>0</v>
      </c>
      <c r="J50">
        <f>I50*(AT50+AU50)/1000.0</f>
        <v>0</v>
      </c>
      <c r="K50">
        <f>(AO50 - G50*$B$5*100.0/(AI50*AY50))*(AT50+AU50)/1000.0</f>
        <v>0</v>
      </c>
      <c r="L50">
        <f>2.0/((1/N50-1/M50)+SQRT((1/N50-1/M50)*(1/N50-1/M50) + 4*$B$6/(($B$6+1)*($B$6+1))*(2*1/N50*1/M50-1/M50*1/M50)))</f>
        <v>0</v>
      </c>
      <c r="M50">
        <f>AD50+AC50*$B$5+AB50*$B$5*$B$5</f>
        <v>0</v>
      </c>
      <c r="N50">
        <f>F50*(1000-(1000*0.61365*exp(17.502*R50/(240.97+R50))/(AT50+AU50)+AQ50)/2)/(1000*0.61365*exp(17.502*R50/(240.97+R50))/(AT50+AU50)-AQ50)</f>
        <v>0</v>
      </c>
      <c r="O50">
        <f>1/(($B$6+1)/(L50/1.6)+1/(M50/1.37)) + $B$6/(($B$6+1)/(L50/1.6) + $B$6/(M50/1.37))</f>
        <v>0</v>
      </c>
      <c r="P50">
        <f>(AK50*AM50)</f>
        <v>0</v>
      </c>
      <c r="Q50">
        <f>(AV50+(P50+2*0.95*5.67E-8*(((AV50+$B$9)+273)^4-(AV50+273)^4)-44100*F50)/(1.84*29.3*M50+8*0.95*5.67E-8*(AV50+273)^3))</f>
        <v>0</v>
      </c>
      <c r="R50">
        <f>($B$10*AW50+$B$11*AX50+$B$12*Q50)</f>
        <v>0</v>
      </c>
      <c r="S50">
        <f>0.61365*exp(17.502*R50/(240.97+R50))</f>
        <v>0</v>
      </c>
      <c r="T50">
        <f>(U50/V50*100)</f>
        <v>0</v>
      </c>
      <c r="U50">
        <f>AQ50*(AT50+AU50)/1000</f>
        <v>0</v>
      </c>
      <c r="V50">
        <f>0.61365*exp(17.502*AV50/(240.97+AV50))</f>
        <v>0</v>
      </c>
      <c r="W50">
        <f>(S50-AQ50*(AT50+AU50)/1000)</f>
        <v>0</v>
      </c>
      <c r="X50">
        <f>(-F50*44100)</f>
        <v>0</v>
      </c>
      <c r="Y50">
        <f>2*29.3*M50*0.92*(AV50-R50)</f>
        <v>0</v>
      </c>
      <c r="Z50">
        <f>2*0.95*5.67E-8*(((AV50+$B$9)+273)^4-(R50+273)^4)</f>
        <v>0</v>
      </c>
      <c r="AA50">
        <f>P50+Z50+X50+Y50</f>
        <v>0</v>
      </c>
      <c r="AB50">
        <v>0.0198511053641707</v>
      </c>
      <c r="AC50">
        <v>-0.445174609237488</v>
      </c>
      <c r="AD50">
        <v>4.81063085114684</v>
      </c>
      <c r="AE50">
        <v>1</v>
      </c>
      <c r="AF50">
        <v>0</v>
      </c>
      <c r="AG50">
        <f>IF(AE50*$B$40&gt;=AI50,1.0,(AI50/(AI50-AE50*$B$40)))</f>
        <v>0</v>
      </c>
      <c r="AH50">
        <f>(AG50-1)*100</f>
        <v>0</v>
      </c>
      <c r="AI50">
        <f>MAX(0,($B$34+$B$35*AY50)/(1+$B$36*AY50)*AT50/(AV50+273)*$B$37)</f>
        <v>0</v>
      </c>
      <c r="AJ50">
        <f>$B$29*AZ50+$B$30*BA50+$B$31*BB50</f>
        <v>0</v>
      </c>
      <c r="AK50">
        <f>AJ50*AL50</f>
        <v>0</v>
      </c>
      <c r="AL50">
        <f>($B$29*$B$15+$B$30*$B$15+$B$31*(BC50*$B$16+BD50*$B$18))/($B$29+$B$30+$B$31)</f>
        <v>0</v>
      </c>
      <c r="AM50">
        <f>($B$29*$B$22+$B$30*$B$22+$B$31*(BC50*$B$23+BD50*$B$25))/($B$29+$B$30+$B$31)</f>
        <v>0</v>
      </c>
      <c r="AN50">
        <v>1495417150.6</v>
      </c>
      <c r="AO50">
        <v>392.758</v>
      </c>
      <c r="AP50">
        <v>399.972761904762</v>
      </c>
      <c r="AQ50">
        <v>30.7414285714286</v>
      </c>
      <c r="AR50">
        <v>28.8178380952381</v>
      </c>
      <c r="AS50">
        <v>500.001761904762</v>
      </c>
      <c r="AT50">
        <v>100.981238095238</v>
      </c>
      <c r="AU50">
        <v>0.0999973761904762</v>
      </c>
      <c r="AV50">
        <v>29.8302952380952</v>
      </c>
      <c r="AW50">
        <v>29.9973285714286</v>
      </c>
      <c r="AX50">
        <v>999.9</v>
      </c>
      <c r="AY50">
        <v>10006.8104761905</v>
      </c>
      <c r="AZ50">
        <v>202.853285714286</v>
      </c>
      <c r="BA50">
        <v>70.0187571428571</v>
      </c>
      <c r="BB50">
        <v>399.998714285714</v>
      </c>
      <c r="BC50">
        <v>0.899994904761905</v>
      </c>
      <c r="BD50">
        <v>0.100005095238095</v>
      </c>
      <c r="BE50">
        <v>32</v>
      </c>
      <c r="BF50">
        <v>8511.97619047619</v>
      </c>
      <c r="BG50">
        <v>0</v>
      </c>
      <c r="BH50" t="s">
        <v>200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-7.2090787804878</v>
      </c>
      <c r="BQ50">
        <v>0.068498257839737</v>
      </c>
      <c r="BR50">
        <v>0.0363877019023228</v>
      </c>
      <c r="BS50">
        <v>1</v>
      </c>
      <c r="BT50">
        <v>1.92017146341463</v>
      </c>
      <c r="BU50">
        <v>0.0773972822299611</v>
      </c>
      <c r="BV50">
        <v>0.0170126767026863</v>
      </c>
      <c r="BW50">
        <v>1</v>
      </c>
      <c r="BX50">
        <v>2</v>
      </c>
      <c r="BY50">
        <v>2</v>
      </c>
      <c r="BZ50" t="s">
        <v>203</v>
      </c>
      <c r="CA50">
        <v>100</v>
      </c>
      <c r="CB50">
        <v>100</v>
      </c>
      <c r="CC50">
        <v>0</v>
      </c>
      <c r="CD50">
        <v>0</v>
      </c>
      <c r="CE50">
        <v>3</v>
      </c>
      <c r="CF50">
        <v>503.293</v>
      </c>
      <c r="CG50">
        <v>612.333</v>
      </c>
      <c r="CH50">
        <v>30.0006</v>
      </c>
      <c r="CI50">
        <v>30.4146</v>
      </c>
      <c r="CJ50">
        <v>30.0003</v>
      </c>
      <c r="CK50">
        <v>30.3163</v>
      </c>
      <c r="CL50">
        <v>30.252</v>
      </c>
      <c r="CM50">
        <v>21.143</v>
      </c>
      <c r="CN50">
        <v>19.92</v>
      </c>
      <c r="CO50">
        <v>53.0918</v>
      </c>
      <c r="CP50">
        <v>30</v>
      </c>
      <c r="CQ50">
        <v>400</v>
      </c>
      <c r="CR50">
        <v>28.7855</v>
      </c>
      <c r="CS50">
        <v>100.167</v>
      </c>
      <c r="CT50">
        <v>99.2903</v>
      </c>
    </row>
    <row r="51" spans="1:98">
      <c r="A51">
        <v>8</v>
      </c>
      <c r="B51">
        <v>1495417237.1</v>
      </c>
      <c r="C51">
        <v>509.5</v>
      </c>
      <c r="D51" t="s">
        <v>209</v>
      </c>
      <c r="E51">
        <v>1495417236.6</v>
      </c>
      <c r="F51">
        <f>AS51*AG51*(AQ51-AR51)/(100*$B$5*(1000-AG51*AQ51))</f>
        <v>0</v>
      </c>
      <c r="G51">
        <f>AS51*AG51*(AP51-AO51*(1000-AG51*AR51)/(1000-AG51*AQ51))/(100*$B$5)</f>
        <v>0</v>
      </c>
      <c r="H51">
        <f>AO51 - G51*$B$5*100.0/(AI51*AY51)</f>
        <v>0</v>
      </c>
      <c r="I51">
        <f>((O51-F51/2)*(AO51 - G51*$B$5*100.0/(AI51*AY51))-G51)/(O51+F51/2)</f>
        <v>0</v>
      </c>
      <c r="J51">
        <f>I51*(AT51+AU51)/1000.0</f>
        <v>0</v>
      </c>
      <c r="K51">
        <f>(AO51 - G51*$B$5*100.0/(AI51*AY51))*(AT51+AU51)/1000.0</f>
        <v>0</v>
      </c>
      <c r="L51">
        <f>2.0/((1/N51-1/M51)+SQRT((1/N51-1/M51)*(1/N51-1/M51) + 4*$B$6/(($B$6+1)*($B$6+1))*(2*1/N51*1/M51-1/M51*1/M51)))</f>
        <v>0</v>
      </c>
      <c r="M51">
        <f>AD51+AC51*$B$5+AB51*$B$5*$B$5</f>
        <v>0</v>
      </c>
      <c r="N51">
        <f>F51*(1000-(1000*0.61365*exp(17.502*R51/(240.97+R51))/(AT51+AU51)+AQ51)/2)/(1000*0.61365*exp(17.502*R51/(240.97+R51))/(AT51+AU51)-AQ51)</f>
        <v>0</v>
      </c>
      <c r="O51">
        <f>1/(($B$6+1)/(L51/1.6)+1/(M51/1.37)) + $B$6/(($B$6+1)/(L51/1.6) + $B$6/(M51/1.37))</f>
        <v>0</v>
      </c>
      <c r="P51">
        <f>(AK51*AM51)</f>
        <v>0</v>
      </c>
      <c r="Q51">
        <f>(AV51+(P51+2*0.95*5.67E-8*(((AV51+$B$9)+273)^4-(AV51+273)^4)-44100*F51)/(1.84*29.3*M51+8*0.95*5.67E-8*(AV51+273)^3))</f>
        <v>0</v>
      </c>
      <c r="R51">
        <f>($B$10*AW51+$B$11*AX51+$B$12*Q51)</f>
        <v>0</v>
      </c>
      <c r="S51">
        <f>0.61365*exp(17.502*R51/(240.97+R51))</f>
        <v>0</v>
      </c>
      <c r="T51">
        <f>(U51/V51*100)</f>
        <v>0</v>
      </c>
      <c r="U51">
        <f>AQ51*(AT51+AU51)/1000</f>
        <v>0</v>
      </c>
      <c r="V51">
        <f>0.61365*exp(17.502*AV51/(240.97+AV51))</f>
        <v>0</v>
      </c>
      <c r="W51">
        <f>(S51-AQ51*(AT51+AU51)/1000)</f>
        <v>0</v>
      </c>
      <c r="X51">
        <f>(-F51*44100)</f>
        <v>0</v>
      </c>
      <c r="Y51">
        <f>2*29.3*M51*0.92*(AV51-R51)</f>
        <v>0</v>
      </c>
      <c r="Z51">
        <f>2*0.95*5.67E-8*(((AV51+$B$9)+273)^4-(R51+273)^4)</f>
        <v>0</v>
      </c>
      <c r="AA51">
        <f>P51+Z51+X51+Y51</f>
        <v>0</v>
      </c>
      <c r="AB51">
        <v>0.0198653859361215</v>
      </c>
      <c r="AC51">
        <v>-0.445494860826567</v>
      </c>
      <c r="AD51">
        <v>4.81346022431866</v>
      </c>
      <c r="AE51">
        <v>1</v>
      </c>
      <c r="AF51">
        <v>0</v>
      </c>
      <c r="AG51">
        <f>IF(AE51*$B$40&gt;=AI51,1.0,(AI51/(AI51-AE51*$B$40)))</f>
        <v>0</v>
      </c>
      <c r="AH51">
        <f>(AG51-1)*100</f>
        <v>0</v>
      </c>
      <c r="AI51">
        <f>MAX(0,($B$34+$B$35*AY51)/(1+$B$36*AY51)*AT51/(AV51+273)*$B$37)</f>
        <v>0</v>
      </c>
      <c r="AJ51">
        <f>$B$29*AZ51+$B$30*BA51+$B$31*BB51</f>
        <v>0</v>
      </c>
      <c r="AK51">
        <f>AJ51*AL51</f>
        <v>0</v>
      </c>
      <c r="AL51">
        <f>($B$29*$B$15+$B$30*$B$15+$B$31*(BC51*$B$16+BD51*$B$18))/($B$29+$B$30+$B$31)</f>
        <v>0</v>
      </c>
      <c r="AM51">
        <f>($B$29*$B$22+$B$30*$B$22+$B$31*(BC51*$B$23+BD51*$B$25))/($B$29+$B$30+$B$31)</f>
        <v>0</v>
      </c>
      <c r="AN51">
        <v>1495417231.6</v>
      </c>
      <c r="AO51">
        <v>394.749714285714</v>
      </c>
      <c r="AP51">
        <v>400.002142857143</v>
      </c>
      <c r="AQ51">
        <v>30.5922857142857</v>
      </c>
      <c r="AR51">
        <v>28.7383</v>
      </c>
      <c r="AS51">
        <v>500.019761904762</v>
      </c>
      <c r="AT51">
        <v>100.983238095238</v>
      </c>
      <c r="AU51">
        <v>0.100006985714286</v>
      </c>
      <c r="AV51">
        <v>29.8181</v>
      </c>
      <c r="AW51">
        <v>29.8142238095238</v>
      </c>
      <c r="AX51">
        <v>999.9</v>
      </c>
      <c r="AY51">
        <v>10003.399047619</v>
      </c>
      <c r="AZ51">
        <v>103.27580952381</v>
      </c>
      <c r="BA51">
        <v>85.4665666666667</v>
      </c>
      <c r="BB51">
        <v>199.998523809524</v>
      </c>
      <c r="BC51">
        <v>0.899986571428571</v>
      </c>
      <c r="BD51">
        <v>0.100013428571429</v>
      </c>
      <c r="BE51">
        <v>31.1607047619048</v>
      </c>
      <c r="BF51">
        <v>4255.96380952381</v>
      </c>
      <c r="BG51">
        <v>0</v>
      </c>
      <c r="BH51" t="s">
        <v>200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-5.24628048780488</v>
      </c>
      <c r="BQ51">
        <v>-0.0696313588850366</v>
      </c>
      <c r="BR51">
        <v>0.0265521133191554</v>
      </c>
      <c r="BS51">
        <v>1</v>
      </c>
      <c r="BT51">
        <v>1.85644609756098</v>
      </c>
      <c r="BU51">
        <v>-0.0281910104529627</v>
      </c>
      <c r="BV51">
        <v>0.00290405341451984</v>
      </c>
      <c r="BW51">
        <v>1</v>
      </c>
      <c r="BX51">
        <v>2</v>
      </c>
      <c r="BY51">
        <v>2</v>
      </c>
      <c r="BZ51" t="s">
        <v>203</v>
      </c>
      <c r="CA51">
        <v>100</v>
      </c>
      <c r="CB51">
        <v>100</v>
      </c>
      <c r="CC51">
        <v>0</v>
      </c>
      <c r="CD51">
        <v>0</v>
      </c>
      <c r="CE51">
        <v>3</v>
      </c>
      <c r="CF51">
        <v>503.3</v>
      </c>
      <c r="CG51">
        <v>611.743</v>
      </c>
      <c r="CH51">
        <v>30.0006</v>
      </c>
      <c r="CI51">
        <v>30.4645</v>
      </c>
      <c r="CJ51">
        <v>30.0004</v>
      </c>
      <c r="CK51">
        <v>30.3639</v>
      </c>
      <c r="CL51">
        <v>30.3007</v>
      </c>
      <c r="CM51">
        <v>21.1421</v>
      </c>
      <c r="CN51">
        <v>20.1914</v>
      </c>
      <c r="CO51">
        <v>52.7185</v>
      </c>
      <c r="CP51">
        <v>30</v>
      </c>
      <c r="CQ51">
        <v>400</v>
      </c>
      <c r="CR51">
        <v>28.7344</v>
      </c>
      <c r="CS51">
        <v>100.155</v>
      </c>
      <c r="CT51">
        <v>99.2844</v>
      </c>
    </row>
    <row r="52" spans="1:98">
      <c r="A52">
        <v>9</v>
      </c>
      <c r="B52">
        <v>1495417315.1</v>
      </c>
      <c r="C52">
        <v>587.5</v>
      </c>
      <c r="D52" t="s">
        <v>210</v>
      </c>
      <c r="E52">
        <v>1495417314.6</v>
      </c>
      <c r="F52">
        <f>AS52*AG52*(AQ52-AR52)/(100*$B$5*(1000-AG52*AQ52))</f>
        <v>0</v>
      </c>
      <c r="G52">
        <f>AS52*AG52*(AP52-AO52*(1000-AG52*AR52)/(1000-AG52*AQ52))/(100*$B$5)</f>
        <v>0</v>
      </c>
      <c r="H52">
        <f>AO52 - G52*$B$5*100.0/(AI52*AY52)</f>
        <v>0</v>
      </c>
      <c r="I52">
        <f>((O52-F52/2)*(AO52 - G52*$B$5*100.0/(AI52*AY52))-G52)/(O52+F52/2)</f>
        <v>0</v>
      </c>
      <c r="J52">
        <f>I52*(AT52+AU52)/1000.0</f>
        <v>0</v>
      </c>
      <c r="K52">
        <f>(AO52 - G52*$B$5*100.0/(AI52*AY52))*(AT52+AU52)/1000.0</f>
        <v>0</v>
      </c>
      <c r="L52">
        <f>2.0/((1/N52-1/M52)+SQRT((1/N52-1/M52)*(1/N52-1/M52) + 4*$B$6/(($B$6+1)*($B$6+1))*(2*1/N52*1/M52-1/M52*1/M52)))</f>
        <v>0</v>
      </c>
      <c r="M52">
        <f>AD52+AC52*$B$5+AB52*$B$5*$B$5</f>
        <v>0</v>
      </c>
      <c r="N52">
        <f>F52*(1000-(1000*0.61365*exp(17.502*R52/(240.97+R52))/(AT52+AU52)+AQ52)/2)/(1000*0.61365*exp(17.502*R52/(240.97+R52))/(AT52+AU52)-AQ52)</f>
        <v>0</v>
      </c>
      <c r="O52">
        <f>1/(($B$6+1)/(L52/1.6)+1/(M52/1.37)) + $B$6/(($B$6+1)/(L52/1.6) + $B$6/(M52/1.37))</f>
        <v>0</v>
      </c>
      <c r="P52">
        <f>(AK52*AM52)</f>
        <v>0</v>
      </c>
      <c r="Q52">
        <f>(AV52+(P52+2*0.95*5.67E-8*(((AV52+$B$9)+273)^4-(AV52+273)^4)-44100*F52)/(1.84*29.3*M52+8*0.95*5.67E-8*(AV52+273)^3))</f>
        <v>0</v>
      </c>
      <c r="R52">
        <f>($B$10*AW52+$B$11*AX52+$B$12*Q52)</f>
        <v>0</v>
      </c>
      <c r="S52">
        <f>0.61365*exp(17.502*R52/(240.97+R52))</f>
        <v>0</v>
      </c>
      <c r="T52">
        <f>(U52/V52*100)</f>
        <v>0</v>
      </c>
      <c r="U52">
        <f>AQ52*(AT52+AU52)/1000</f>
        <v>0</v>
      </c>
      <c r="V52">
        <f>0.61365*exp(17.502*AV52/(240.97+AV52))</f>
        <v>0</v>
      </c>
      <c r="W52">
        <f>(S52-AQ52*(AT52+AU52)/1000)</f>
        <v>0</v>
      </c>
      <c r="X52">
        <f>(-F52*44100)</f>
        <v>0</v>
      </c>
      <c r="Y52">
        <f>2*29.3*M52*0.92*(AV52-R52)</f>
        <v>0</v>
      </c>
      <c r="Z52">
        <f>2*0.95*5.67E-8*(((AV52+$B$9)+273)^4-(R52+273)^4)</f>
        <v>0</v>
      </c>
      <c r="AA52">
        <f>P52+Z52+X52+Y52</f>
        <v>0</v>
      </c>
      <c r="AB52">
        <v>0.0198524924296246</v>
      </c>
      <c r="AC52">
        <v>-0.445205715128576</v>
      </c>
      <c r="AD52">
        <v>4.81090568399896</v>
      </c>
      <c r="AE52">
        <v>1</v>
      </c>
      <c r="AF52">
        <v>0</v>
      </c>
      <c r="AG52">
        <f>IF(AE52*$B$40&gt;=AI52,1.0,(AI52/(AI52-AE52*$B$40)))</f>
        <v>0</v>
      </c>
      <c r="AH52">
        <f>(AG52-1)*100</f>
        <v>0</v>
      </c>
      <c r="AI52">
        <f>MAX(0,($B$34+$B$35*AY52)/(1+$B$36*AY52)*AT52/(AV52+273)*$B$37)</f>
        <v>0</v>
      </c>
      <c r="AJ52">
        <f>$B$29*AZ52+$B$30*BA52+$B$31*BB52</f>
        <v>0</v>
      </c>
      <c r="AK52">
        <f>AJ52*AL52</f>
        <v>0</v>
      </c>
      <c r="AL52">
        <f>($B$29*$B$15+$B$30*$B$15+$B$31*(BC52*$B$16+BD52*$B$18))/($B$29+$B$30+$B$31)</f>
        <v>0</v>
      </c>
      <c r="AM52">
        <f>($B$29*$B$22+$B$30*$B$22+$B$31*(BC52*$B$23+BD52*$B$25))/($B$29+$B$30+$B$31)</f>
        <v>0</v>
      </c>
      <c r="AN52">
        <v>1495417309.6</v>
      </c>
      <c r="AO52">
        <v>403.087380952381</v>
      </c>
      <c r="AP52">
        <v>400.003619047619</v>
      </c>
      <c r="AQ52">
        <v>30.567180952381</v>
      </c>
      <c r="AR52">
        <v>28.798780952381</v>
      </c>
      <c r="AS52">
        <v>500.001761904762</v>
      </c>
      <c r="AT52">
        <v>100.983047619048</v>
      </c>
      <c r="AU52">
        <v>0.0999873428571428</v>
      </c>
      <c r="AV52">
        <v>29.7841619047619</v>
      </c>
      <c r="AW52">
        <v>29.6245142857143</v>
      </c>
      <c r="AX52">
        <v>999.9</v>
      </c>
      <c r="AY52">
        <v>9996.27809523809</v>
      </c>
      <c r="AZ52">
        <v>0.139694619047619</v>
      </c>
      <c r="BA52">
        <v>79.1916666666667</v>
      </c>
      <c r="BB52">
        <v>0</v>
      </c>
      <c r="BC52">
        <v>0</v>
      </c>
      <c r="BD52">
        <v>0</v>
      </c>
      <c r="BE52">
        <v>31</v>
      </c>
      <c r="BF52">
        <v>1</v>
      </c>
      <c r="BG52">
        <v>0</v>
      </c>
      <c r="BH52" t="s">
        <v>200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3.07058097560976</v>
      </c>
      <c r="BQ52">
        <v>0.0817216724738703</v>
      </c>
      <c r="BR52">
        <v>0.0319146441503475</v>
      </c>
      <c r="BS52">
        <v>1</v>
      </c>
      <c r="BT52">
        <v>1.76140658536585</v>
      </c>
      <c r="BU52">
        <v>0.0746063414634125</v>
      </c>
      <c r="BV52">
        <v>0.0133801319053172</v>
      </c>
      <c r="BW52">
        <v>1</v>
      </c>
      <c r="BX52">
        <v>2</v>
      </c>
      <c r="BY52">
        <v>2</v>
      </c>
      <c r="BZ52" t="s">
        <v>203</v>
      </c>
      <c r="CA52">
        <v>100</v>
      </c>
      <c r="CB52">
        <v>100</v>
      </c>
      <c r="CC52">
        <v>0</v>
      </c>
      <c r="CD52">
        <v>0</v>
      </c>
      <c r="CE52">
        <v>3</v>
      </c>
      <c r="CF52">
        <v>503.372</v>
      </c>
      <c r="CG52">
        <v>611.278</v>
      </c>
      <c r="CH52">
        <v>30.0003</v>
      </c>
      <c r="CI52">
        <v>30.5267</v>
      </c>
      <c r="CJ52">
        <v>30.0005</v>
      </c>
      <c r="CK52">
        <v>30.421</v>
      </c>
      <c r="CL52">
        <v>30.3575</v>
      </c>
      <c r="CM52">
        <v>21.1473</v>
      </c>
      <c r="CN52">
        <v>20.4622</v>
      </c>
      <c r="CO52">
        <v>52.3472</v>
      </c>
      <c r="CP52">
        <v>30</v>
      </c>
      <c r="CQ52">
        <v>400</v>
      </c>
      <c r="CR52">
        <v>28.7341</v>
      </c>
      <c r="CS52">
        <v>100.143</v>
      </c>
      <c r="CT52">
        <v>99.2695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2017-05-20T08:43:15Z</dcterms:created>
  <dcterms:modified xsi:type="dcterms:W3CDTF">2017-05-20T08:43:15Z</dcterms:modified>
</cp:coreProperties>
</file>