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8755" windowHeight="12600"/>
  </bookViews>
  <sheets>
    <sheet name="Instructions" sheetId="6" r:id="rId1"/>
    <sheet name="DirectX" sheetId="4" r:id="rId2"/>
    <sheet name="OpenGL" sheetId="5" r:id="rId3"/>
  </sheets>
  <definedNames>
    <definedName name="aspectRatio" localSheetId="1">DirectX!$B$4</definedName>
    <definedName name="aspectRatio" localSheetId="2">OpenGL!$B$4</definedName>
    <definedName name="fovX" localSheetId="1">DirectX!$C$6</definedName>
    <definedName name="fovX" localSheetId="2">OpenGL!$C$6</definedName>
    <definedName name="fovY" localSheetId="1">DirectX!$C$5</definedName>
    <definedName name="fovY" localSheetId="2">OpenGL!$C$5</definedName>
    <definedName name="glUVs" localSheetId="1">DirectX!$B$25</definedName>
    <definedName name="glUVs" localSheetId="2">OpenGL!#REF!</definedName>
    <definedName name="invertY" localSheetId="1">DirectX!$B$27</definedName>
    <definedName name="invertY" localSheetId="2">OpenGL!#REF!</definedName>
    <definedName name="reverseZ" localSheetId="1">DirectX!$B$26</definedName>
    <definedName name="reverseZ" localSheetId="2">OpenGL!$B$25</definedName>
    <definedName name="screenHeight" localSheetId="1">DirectX!$B$3</definedName>
    <definedName name="screenHeight" localSheetId="2">OpenGL!$B$3</definedName>
    <definedName name="screenWidth" localSheetId="1">DirectX!$B$2</definedName>
    <definedName name="screenWidth" localSheetId="2">OpenGL!$B$2</definedName>
    <definedName name="xScale" localSheetId="1">DirectX!$B$8</definedName>
    <definedName name="xScale" localSheetId="2">OpenGL!$B$8</definedName>
    <definedName name="yScale" localSheetId="1">DirectX!$B$7</definedName>
    <definedName name="yScale" localSheetId="2">OpenGL!$B$7</definedName>
    <definedName name="zf" localSheetId="1">DirectX!$B$10</definedName>
    <definedName name="zf" localSheetId="2">OpenGL!$B$10</definedName>
    <definedName name="zn" localSheetId="1">DirectX!$B$9</definedName>
    <definedName name="zn" localSheetId="2">OpenGL!$B$9</definedName>
  </definedNames>
  <calcPr calcId="125725"/>
</workbook>
</file>

<file path=xl/calcChain.xml><?xml version="1.0" encoding="utf-8"?>
<calcChain xmlns="http://schemas.openxmlformats.org/spreadsheetml/2006/main">
  <c r="C29" i="5"/>
  <c r="N27" s="1"/>
  <c r="B29"/>
  <c r="E28"/>
  <c r="U27" s="1"/>
  <c r="D28"/>
  <c r="Q27" s="1"/>
  <c r="D30"/>
  <c r="D36" s="1"/>
  <c r="W27"/>
  <c r="T27"/>
  <c r="P27"/>
  <c r="O27"/>
  <c r="L27"/>
  <c r="K27"/>
  <c r="I27"/>
  <c r="D22"/>
  <c r="E21"/>
  <c r="E29" s="1"/>
  <c r="D21"/>
  <c r="D29" s="1"/>
  <c r="C5"/>
  <c r="B6" s="1"/>
  <c r="C6" s="1"/>
  <c r="B4"/>
  <c r="W29" i="4"/>
  <c r="T29"/>
  <c r="S29"/>
  <c r="P29"/>
  <c r="O29"/>
  <c r="L29"/>
  <c r="K29"/>
  <c r="I29"/>
  <c r="D32"/>
  <c r="B38" s="1"/>
  <c r="C31"/>
  <c r="N29" s="1"/>
  <c r="B31"/>
  <c r="J29" s="1"/>
  <c r="E30"/>
  <c r="U29" s="1"/>
  <c r="D30"/>
  <c r="Q29" s="1"/>
  <c r="D22"/>
  <c r="E21"/>
  <c r="E31" s="1"/>
  <c r="V29" s="1"/>
  <c r="D21"/>
  <c r="C5"/>
  <c r="B7" s="1"/>
  <c r="C14" s="1"/>
  <c r="B4"/>
  <c r="E38" l="1"/>
  <c r="V27" i="5"/>
  <c r="R27"/>
  <c r="S27"/>
  <c r="B36"/>
  <c r="B35"/>
  <c r="J27"/>
  <c r="D35"/>
  <c r="B7"/>
  <c r="E36"/>
  <c r="E35"/>
  <c r="C38" i="4"/>
  <c r="D38"/>
  <c r="B6"/>
  <c r="C6" s="1"/>
  <c r="D31"/>
  <c r="D37" s="1"/>
  <c r="B8"/>
  <c r="C20"/>
  <c r="C30" s="1"/>
  <c r="M29" s="1"/>
  <c r="B8" i="5" l="1"/>
  <c r="C20"/>
  <c r="C28" s="1"/>
  <c r="C14"/>
  <c r="E37" i="4"/>
  <c r="R29"/>
  <c r="C37"/>
  <c r="E44"/>
  <c r="D36"/>
  <c r="C36"/>
  <c r="B37"/>
  <c r="E36"/>
  <c r="B36"/>
  <c r="B29"/>
  <c r="H29" s="1"/>
  <c r="B19"/>
  <c r="B27" i="5" l="1"/>
  <c r="B19"/>
  <c r="C36"/>
  <c r="E42" s="1"/>
  <c r="C35"/>
  <c r="D42" s="1"/>
  <c r="B34"/>
  <c r="C34"/>
  <c r="M27"/>
  <c r="D34"/>
  <c r="E34"/>
  <c r="D44" i="4"/>
  <c r="C44"/>
  <c r="B35"/>
  <c r="C35"/>
  <c r="D35"/>
  <c r="E35"/>
  <c r="D45" i="5" l="1"/>
  <c r="B33"/>
  <c r="H27"/>
  <c r="E33"/>
  <c r="C33"/>
  <c r="D33"/>
  <c r="D48"/>
  <c r="C42"/>
  <c r="D50" i="4"/>
  <c r="D47"/>
  <c r="C50"/>
  <c r="C53" s="1"/>
  <c r="C47"/>
  <c r="B44"/>
  <c r="B42" i="5" l="1"/>
  <c r="B45" s="1"/>
  <c r="C45"/>
  <c r="C48"/>
  <c r="C51" s="1"/>
  <c r="B50" i="4"/>
  <c r="B53" s="1"/>
  <c r="B47"/>
  <c r="B48" i="5" l="1"/>
  <c r="B51" s="1"/>
</calcChain>
</file>

<file path=xl/sharedStrings.xml><?xml version="1.0" encoding="utf-8"?>
<sst xmlns="http://schemas.openxmlformats.org/spreadsheetml/2006/main" count="82" uniqueCount="35">
  <si>
    <t>fovX</t>
  </si>
  <si>
    <t>fovY</t>
  </si>
  <si>
    <t>Screen Width</t>
  </si>
  <si>
    <t>Screen Height</t>
  </si>
  <si>
    <t>Aspect Ratio</t>
  </si>
  <si>
    <t>xScale</t>
  </si>
  <si>
    <t>yScale</t>
  </si>
  <si>
    <t>View Space * Projection Matrix</t>
  </si>
  <si>
    <t>Camera Settings</t>
  </si>
  <si>
    <t>Clip Space Position</t>
  </si>
  <si>
    <t>(XYZ)/W</t>
  </si>
  <si>
    <t>X</t>
  </si>
  <si>
    <t>Y</t>
  </si>
  <si>
    <t>Z</t>
  </si>
  <si>
    <t>W</t>
  </si>
  <si>
    <t>Normalized Device Coordinates</t>
  </si>
  <si>
    <t>ReverseZ</t>
  </si>
  <si>
    <t>InvertY</t>
  </si>
  <si>
    <t>Uses OpenGL UV Coorindates</t>
  </si>
  <si>
    <t>Final GPU Projection Matrix (Used in Shader)</t>
  </si>
  <si>
    <t>Scale Bias Applied (-1 to 1 becomes 0 to 1 for DirectX)</t>
  </si>
  <si>
    <t>unity_MatrixVP (Used in Shader)</t>
  </si>
  <si>
    <t>Screen Space Coordinate</t>
  </si>
  <si>
    <t>Z Far Clip Plane</t>
  </si>
  <si>
    <t>Z Near Clip Plane</t>
  </si>
  <si>
    <t>Clipped?</t>
  </si>
  <si>
    <t>Vertex World Space Position</t>
  </si>
  <si>
    <t>Did an XYZ component cause the vertex to be clipped?</t>
  </si>
  <si>
    <t>Camera.main.worldToCamera Matrix</t>
  </si>
  <si>
    <t>Camera.main.projectionMatrix (Perspective)</t>
  </si>
  <si>
    <t>Matrix4x4f::m_Data[16]</t>
  </si>
  <si>
    <t>Therefore the projection matrix will be stored as a float array like so.</t>
  </si>
  <si>
    <r>
      <rPr>
        <b/>
        <sz val="11"/>
        <color theme="1"/>
        <rFont val="Calibri"/>
        <family val="2"/>
        <scheme val="minor"/>
      </rPr>
      <t>Note:</t>
    </r>
    <r>
      <rPr>
        <sz val="11"/>
        <color theme="1"/>
        <rFont val="Calibri"/>
        <family val="2"/>
        <scheme val="minor"/>
      </rPr>
      <t xml:space="preserve"> Unity Matrices are Column Major</t>
    </r>
  </si>
  <si>
    <t>Instructions</t>
  </si>
  <si>
    <t>The purpose of this excel document is to simulate how Unity calculates and uses 
its projection matrix.  Cells with a background color of green are intended to be used as input.  All other cells will be calculated based on the inputs.  By default, the Unity engine uses an OpenGL based projection matrix.  The "Final GPU Projection Matrix" is the projection matrix Unity generates which takes into account the rendering API and other settings that may be enabled like reverse z depth buffers.</t>
  </si>
</sst>
</file>

<file path=xl/styles.xml><?xml version="1.0" encoding="utf-8"?>
<styleSheet xmlns="http://schemas.openxmlformats.org/spreadsheetml/2006/main">
  <fonts count="4">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s>
  <fills count="11">
    <fill>
      <patternFill patternType="none"/>
    </fill>
    <fill>
      <patternFill patternType="gray125"/>
    </fill>
    <fill>
      <patternFill patternType="solid">
        <fgColor theme="3" tint="0.39997558519241921"/>
        <bgColor indexed="64"/>
      </patternFill>
    </fill>
    <fill>
      <patternFill patternType="solid">
        <fgColor theme="1" tint="0.14999847407452621"/>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1"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4" borderId="1" xfId="0" applyFill="1" applyBorder="1"/>
    <xf numFmtId="0" fontId="0" fillId="5" borderId="1" xfId="0" applyFill="1" applyBorder="1"/>
    <xf numFmtId="0" fontId="2" fillId="2" borderId="0" xfId="0" applyFont="1" applyFill="1"/>
    <xf numFmtId="0" fontId="2" fillId="3" borderId="0" xfId="0" applyFont="1" applyFill="1"/>
    <xf numFmtId="0" fontId="1" fillId="3" borderId="0" xfId="0" applyFont="1" applyFill="1" applyAlignment="1">
      <alignment horizontal="center"/>
    </xf>
    <xf numFmtId="0" fontId="0" fillId="0" borderId="1" xfId="0" applyBorder="1"/>
    <xf numFmtId="0" fontId="0" fillId="0" borderId="1" xfId="0" applyBorder="1" applyAlignment="1">
      <alignment horizontal="left"/>
    </xf>
    <xf numFmtId="0" fontId="0" fillId="6" borderId="1" xfId="0" applyFill="1" applyBorder="1"/>
    <xf numFmtId="0" fontId="2" fillId="7" borderId="0" xfId="0" applyFont="1" applyFill="1" applyAlignment="1">
      <alignment horizontal="center"/>
    </xf>
    <xf numFmtId="0" fontId="1" fillId="7" borderId="0" xfId="0" applyFont="1" applyFill="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xf numFmtId="0" fontId="1" fillId="10" borderId="0" xfId="0" applyFont="1" applyFill="1" applyAlignment="1">
      <alignment horizontal="center" vertical="center"/>
    </xf>
    <xf numFmtId="0" fontId="0" fillId="2" borderId="0" xfId="0"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2"/>
  <sheetViews>
    <sheetView tabSelected="1" workbookViewId="0">
      <selection activeCell="E2" sqref="E2"/>
    </sheetView>
  </sheetViews>
  <sheetFormatPr defaultRowHeight="15"/>
  <cols>
    <col min="1" max="1" width="74.5703125" customWidth="1"/>
    <col min="2" max="3" width="9.140625" customWidth="1"/>
  </cols>
  <sheetData>
    <row r="1" spans="1:1">
      <c r="A1" s="14" t="s">
        <v>33</v>
      </c>
    </row>
    <row r="2" spans="1:1" ht="113.25" customHeight="1">
      <c r="A2" s="15"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W53"/>
  <sheetViews>
    <sheetView topLeftCell="A19" zoomScaleNormal="100" workbookViewId="0">
      <selection activeCell="B41" sqref="B41"/>
    </sheetView>
  </sheetViews>
  <sheetFormatPr defaultRowHeight="15"/>
  <cols>
    <col min="1" max="1" width="50.28515625" customWidth="1"/>
    <col min="2" max="2" width="12" bestFit="1" customWidth="1"/>
    <col min="7" max="7" width="63.85546875" customWidth="1"/>
    <col min="8" max="8" width="8.28515625" customWidth="1"/>
    <col min="9" max="9" width="9.140625" customWidth="1"/>
  </cols>
  <sheetData>
    <row r="1" spans="1:5">
      <c r="A1" s="3" t="s">
        <v>8</v>
      </c>
    </row>
    <row r="2" spans="1:5">
      <c r="A2" s="7" t="s">
        <v>2</v>
      </c>
      <c r="B2" s="8">
        <v>1024</v>
      </c>
      <c r="C2" s="6"/>
    </row>
    <row r="3" spans="1:5">
      <c r="A3" s="7" t="s">
        <v>3</v>
      </c>
      <c r="B3" s="8">
        <v>768</v>
      </c>
      <c r="C3" s="6"/>
    </row>
    <row r="4" spans="1:5">
      <c r="A4" s="7" t="s">
        <v>4</v>
      </c>
      <c r="B4" s="6">
        <f>screenWidth/screenHeight</f>
        <v>1.3333333333333333</v>
      </c>
      <c r="C4" s="6"/>
    </row>
    <row r="5" spans="1:5">
      <c r="A5" s="7" t="s">
        <v>1</v>
      </c>
      <c r="B5" s="8">
        <v>90</v>
      </c>
      <c r="C5" s="6">
        <f>(B5/180)*PI()</f>
        <v>1.5707963267948966</v>
      </c>
    </row>
    <row r="6" spans="1:5">
      <c r="A6" s="7" t="s">
        <v>0</v>
      </c>
      <c r="B6" s="6">
        <f>((2*ATAN(TAN(fovY/2)*aspectRatio))/PI())*180</f>
        <v>106.26020470831195</v>
      </c>
      <c r="C6" s="6">
        <f>(B6/180)*3.14159</f>
        <v>1.8545888694976984</v>
      </c>
    </row>
    <row r="7" spans="1:5">
      <c r="A7" s="7" t="s">
        <v>6</v>
      </c>
      <c r="B7" s="6">
        <f>COS(fovY/2)/SIN(fovY/2)</f>
        <v>1.0000000000000002</v>
      </c>
      <c r="C7" s="6"/>
    </row>
    <row r="8" spans="1:5">
      <c r="A8" s="7" t="s">
        <v>5</v>
      </c>
      <c r="B8" s="6">
        <f>yScale/aspectRatio</f>
        <v>0.75000000000000022</v>
      </c>
      <c r="C8" s="6"/>
    </row>
    <row r="9" spans="1:5">
      <c r="A9" s="7" t="s">
        <v>24</v>
      </c>
      <c r="B9" s="8">
        <v>0.3</v>
      </c>
      <c r="C9" s="6"/>
    </row>
    <row r="10" spans="1:5">
      <c r="A10" s="7" t="s">
        <v>23</v>
      </c>
      <c r="B10" s="8">
        <v>1000</v>
      </c>
      <c r="C10" s="6"/>
    </row>
    <row r="12" spans="1:5">
      <c r="A12" s="4" t="s">
        <v>28</v>
      </c>
    </row>
    <row r="13" spans="1:5">
      <c r="B13" s="1">
        <v>1</v>
      </c>
      <c r="C13" s="1">
        <v>0</v>
      </c>
      <c r="D13" s="1">
        <v>0</v>
      </c>
      <c r="E13" s="1">
        <v>0</v>
      </c>
    </row>
    <row r="14" spans="1:5">
      <c r="B14" s="1">
        <v>0</v>
      </c>
      <c r="C14" s="1">
        <f>yScale</f>
        <v>1.0000000000000002</v>
      </c>
      <c r="D14" s="1">
        <v>0</v>
      </c>
      <c r="E14" s="1">
        <v>0</v>
      </c>
    </row>
    <row r="15" spans="1:5">
      <c r="B15" s="1">
        <v>0</v>
      </c>
      <c r="C15" s="1">
        <v>0</v>
      </c>
      <c r="D15" s="1">
        <v>-1</v>
      </c>
      <c r="E15" s="1">
        <v>-1</v>
      </c>
    </row>
    <row r="16" spans="1:5">
      <c r="B16" s="1">
        <v>0</v>
      </c>
      <c r="C16" s="1">
        <v>0</v>
      </c>
      <c r="D16" s="1">
        <v>0</v>
      </c>
      <c r="E16" s="1">
        <v>1</v>
      </c>
    </row>
    <row r="18" spans="1:23">
      <c r="A18" s="4" t="s">
        <v>29</v>
      </c>
    </row>
    <row r="19" spans="1:23">
      <c r="B19" s="1">
        <f>xScale</f>
        <v>0.75000000000000022</v>
      </c>
      <c r="C19" s="1">
        <v>0</v>
      </c>
      <c r="D19" s="1">
        <v>0</v>
      </c>
      <c r="E19" s="1">
        <v>0</v>
      </c>
    </row>
    <row r="20" spans="1:23">
      <c r="B20" s="1">
        <v>0</v>
      </c>
      <c r="C20" s="1">
        <f>yScale</f>
        <v>1.0000000000000002</v>
      </c>
      <c r="D20" s="1">
        <v>0</v>
      </c>
      <c r="E20" s="1">
        <v>0</v>
      </c>
    </row>
    <row r="21" spans="1:23">
      <c r="B21" s="1">
        <v>0</v>
      </c>
      <c r="C21" s="1">
        <v>0</v>
      </c>
      <c r="D21" s="1">
        <f>(zf+zn)/(zn-zf)</f>
        <v>-1.0006001800540161</v>
      </c>
      <c r="E21" s="1">
        <f>(2*zn*zf)/(zn-zf)</f>
        <v>-0.60018005401620489</v>
      </c>
    </row>
    <row r="22" spans="1:23">
      <c r="B22" s="1">
        <v>0</v>
      </c>
      <c r="C22" s="1">
        <v>0</v>
      </c>
      <c r="D22" s="1">
        <f>-1</f>
        <v>-1</v>
      </c>
      <c r="E22" s="1">
        <v>0</v>
      </c>
    </row>
    <row r="24" spans="1:23">
      <c r="A24" s="4" t="s">
        <v>19</v>
      </c>
    </row>
    <row r="25" spans="1:23">
      <c r="A25" t="s">
        <v>18</v>
      </c>
      <c r="B25" s="8">
        <v>1</v>
      </c>
    </row>
    <row r="26" spans="1:23">
      <c r="A26" t="s">
        <v>16</v>
      </c>
      <c r="B26" s="8">
        <v>1</v>
      </c>
    </row>
    <row r="27" spans="1:23">
      <c r="A27" t="s">
        <v>17</v>
      </c>
      <c r="B27" s="8">
        <v>1</v>
      </c>
    </row>
    <row r="28" spans="1:23">
      <c r="G28" s="10" t="s">
        <v>30</v>
      </c>
      <c r="H28" s="9">
        <v>0</v>
      </c>
      <c r="I28" s="9">
        <v>1</v>
      </c>
      <c r="J28" s="9">
        <v>2</v>
      </c>
      <c r="K28" s="9">
        <v>3</v>
      </c>
      <c r="L28" s="9">
        <v>4</v>
      </c>
      <c r="M28" s="9">
        <v>5</v>
      </c>
      <c r="N28" s="9">
        <v>6</v>
      </c>
      <c r="O28" s="9">
        <v>7</v>
      </c>
      <c r="P28" s="9">
        <v>8</v>
      </c>
      <c r="Q28" s="9">
        <v>9</v>
      </c>
      <c r="R28" s="9">
        <v>10</v>
      </c>
      <c r="S28" s="9">
        <v>11</v>
      </c>
      <c r="T28" s="9">
        <v>12</v>
      </c>
      <c r="U28" s="9">
        <v>13</v>
      </c>
      <c r="V28" s="9">
        <v>14</v>
      </c>
      <c r="W28" s="9">
        <v>15</v>
      </c>
    </row>
    <row r="29" spans="1:23">
      <c r="B29" s="1">
        <f>xScale</f>
        <v>0.75000000000000022</v>
      </c>
      <c r="C29" s="1">
        <v>0</v>
      </c>
      <c r="D29" s="1">
        <v>0</v>
      </c>
      <c r="E29" s="1">
        <v>0</v>
      </c>
      <c r="G29" s="13" t="s">
        <v>32</v>
      </c>
      <c r="H29" s="12">
        <f>B29</f>
        <v>0.75000000000000022</v>
      </c>
      <c r="I29" s="11">
        <f>B30</f>
        <v>0</v>
      </c>
      <c r="J29" s="11">
        <f>B31</f>
        <v>0</v>
      </c>
      <c r="K29" s="11">
        <f>B32</f>
        <v>0</v>
      </c>
      <c r="L29" s="11">
        <f>C29</f>
        <v>0</v>
      </c>
      <c r="M29" s="11">
        <f>C30</f>
        <v>-1.0000000000000002</v>
      </c>
      <c r="N29" s="11">
        <f>C31</f>
        <v>0</v>
      </c>
      <c r="O29" s="11">
        <f>C32</f>
        <v>0</v>
      </c>
      <c r="P29" s="11">
        <f>D29</f>
        <v>0</v>
      </c>
      <c r="Q29" s="11">
        <f>D30</f>
        <v>0</v>
      </c>
      <c r="R29" s="11">
        <f>D31</f>
        <v>3.0009002700803755E-4</v>
      </c>
      <c r="S29" s="11">
        <f>D32</f>
        <v>-1</v>
      </c>
      <c r="T29" s="11">
        <f>E29</f>
        <v>0</v>
      </c>
      <c r="U29" s="11">
        <f>E30</f>
        <v>0</v>
      </c>
      <c r="V29" s="11">
        <f>E31</f>
        <v>0.30009002700810244</v>
      </c>
      <c r="W29" s="11">
        <f>E32</f>
        <v>0</v>
      </c>
    </row>
    <row r="30" spans="1:23">
      <c r="B30" s="1">
        <v>0</v>
      </c>
      <c r="C30" s="1">
        <f>IF(invertY&gt;0,-C20,C20)</f>
        <v>-1.0000000000000002</v>
      </c>
      <c r="D30" s="1">
        <f>IF(invertY&gt;0,-D20,D20)</f>
        <v>0</v>
      </c>
      <c r="E30" s="1">
        <f>IF(invertY&gt;0,-E20,E20)</f>
        <v>0</v>
      </c>
      <c r="G30" s="13" t="s">
        <v>31</v>
      </c>
    </row>
    <row r="31" spans="1:23">
      <c r="A31" t="s">
        <v>20</v>
      </c>
      <c r="B31" s="1">
        <f>B21 * IF(reverseZ&gt;0,-0.5,0.5)+B22*0.5</f>
        <v>0</v>
      </c>
      <c r="C31" s="1">
        <f>C21 * IF(reverseZ&gt;0,-0.5,0.5)+C22*0.5</f>
        <v>0</v>
      </c>
      <c r="D31" s="1">
        <f>D21 * IF(reverseZ&gt;0,-0.5,0.5)+D22*0.5</f>
        <v>3.0009002700803755E-4</v>
      </c>
      <c r="E31" s="1">
        <f>E21 * IF(reverseZ&gt;0,-0.5,0.5)+E22*0.5</f>
        <v>0.30009002700810244</v>
      </c>
    </row>
    <row r="32" spans="1:23">
      <c r="B32" s="1">
        <v>0</v>
      </c>
      <c r="C32" s="1">
        <v>0</v>
      </c>
      <c r="D32" s="1">
        <f>-1</f>
        <v>-1</v>
      </c>
      <c r="E32" s="1">
        <v>0</v>
      </c>
    </row>
    <row r="34" spans="1:5">
      <c r="A34" s="4" t="s">
        <v>21</v>
      </c>
    </row>
    <row r="35" spans="1:5">
      <c r="B35" s="1">
        <f>(B29*B13)+(C29*B14)+(D29*B15)+(E29*B16)</f>
        <v>0.75000000000000022</v>
      </c>
      <c r="C35" s="1">
        <f>(B29*C13)+(C29*C14)+(D29*C15)+(E29*C16)</f>
        <v>0</v>
      </c>
      <c r="D35" s="1">
        <f>(B29*D13)+(C29*D14)+(D29*D15)+(E29*D16)</f>
        <v>0</v>
      </c>
      <c r="E35" s="1">
        <f>(B29*E13)+(C29*E14)+(D29*E15)+(E29*E16)</f>
        <v>0</v>
      </c>
    </row>
    <row r="36" spans="1:5">
      <c r="B36" s="1">
        <f>(B30*B13)+(C30*B14)+(D30*B15)+(E30*B16)</f>
        <v>0</v>
      </c>
      <c r="C36" s="1">
        <f>(B30*C13)+(C30*C14)+(D30*C15)+(E30*C16)</f>
        <v>-1.0000000000000004</v>
      </c>
      <c r="D36" s="1">
        <f>(B30*D13)+(C30*D14)+(D30*D15)+(E30*D16)</f>
        <v>0</v>
      </c>
      <c r="E36" s="1">
        <f>(B30*E13)+(C30*E14)+(D30*E15)+(E30*E16)</f>
        <v>0</v>
      </c>
    </row>
    <row r="37" spans="1:5">
      <c r="B37" s="1">
        <f>(B31*B13)+(C31*B14)+(D31*B15)+(E31*B16)</f>
        <v>0</v>
      </c>
      <c r="C37" s="1">
        <f>(B31*C13)+(C31*C14)+(D31*C15)+(E31*C16)</f>
        <v>0</v>
      </c>
      <c r="D37" s="1">
        <f>(B31*D13)+(C31*D14)+(D31*D15)+(E31*D16)</f>
        <v>-3.0009002700803755E-4</v>
      </c>
      <c r="E37" s="1">
        <f>(B31*E13)+(C31*E14)+(D31*E15)+(E31*E16)</f>
        <v>0.29978993698109441</v>
      </c>
    </row>
    <row r="38" spans="1:5">
      <c r="B38" s="1">
        <f>(B32*B13)+(C32*B14)+(D32*B15)+(E32*B16)</f>
        <v>0</v>
      </c>
      <c r="C38" s="1">
        <f>(B32*C13)+(C32*C14)+(D32*C15)+(E32*C16)</f>
        <v>0</v>
      </c>
      <c r="D38" s="1">
        <f>(B32*D13)+(C32*D14)+(D32*D15)+(E32*D16)</f>
        <v>1</v>
      </c>
      <c r="E38" s="1">
        <f>(B32*E13)+(C32*E14)+(D32*E15)+(E32*E16)</f>
        <v>1</v>
      </c>
    </row>
    <row r="40" spans="1:5">
      <c r="A40" s="4" t="s">
        <v>26</v>
      </c>
    </row>
    <row r="41" spans="1:5">
      <c r="B41" s="8">
        <v>-0.5</v>
      </c>
      <c r="C41" s="8">
        <v>0.5</v>
      </c>
      <c r="D41" s="8">
        <v>0</v>
      </c>
      <c r="E41" s="8">
        <v>1</v>
      </c>
    </row>
    <row r="43" spans="1:5">
      <c r="A43" s="3" t="s">
        <v>7</v>
      </c>
      <c r="B43" s="5" t="s">
        <v>11</v>
      </c>
      <c r="C43" s="5" t="s">
        <v>12</v>
      </c>
      <c r="D43" s="5" t="s">
        <v>13</v>
      </c>
      <c r="E43" s="5" t="s">
        <v>14</v>
      </c>
    </row>
    <row r="44" spans="1:5">
      <c r="A44" t="s">
        <v>9</v>
      </c>
      <c r="B44" s="2">
        <f>(B41*B35)+(C41*C35)+(D41*D35)+(E41*E35)</f>
        <v>-0.37500000000000011</v>
      </c>
      <c r="C44" s="2">
        <f>(B41*B36)+(C41*C36)+(D41*D36)+(E41*E36)</f>
        <v>-0.50000000000000022</v>
      </c>
      <c r="D44" s="2">
        <f>(B41*B37)+(C41*C37)+(D41*D37)+(E41*E37)</f>
        <v>0.29978993698109441</v>
      </c>
      <c r="E44" s="2">
        <f>(B41*B38)+(C41*C38)+(D41*D38)+(E41*E38)</f>
        <v>1</v>
      </c>
    </row>
    <row r="46" spans="1:5">
      <c r="A46" s="3" t="s">
        <v>25</v>
      </c>
      <c r="B46" s="5" t="s">
        <v>11</v>
      </c>
      <c r="C46" s="5" t="s">
        <v>12</v>
      </c>
      <c r="D46" s="5" t="s">
        <v>13</v>
      </c>
    </row>
    <row r="47" spans="1:5">
      <c r="A47" t="s">
        <v>27</v>
      </c>
      <c r="B47" s="2" t="b">
        <f>IF(ABS(B44)&gt;E44,TRUE,FALSE)</f>
        <v>0</v>
      </c>
      <c r="C47" s="2" t="b">
        <f>IF(ABS(C44)&gt;E44,TRUE,FALSE)</f>
        <v>0</v>
      </c>
      <c r="D47" s="2" t="b">
        <f>IF(OR(ABS(D44)&gt;E44, D44&lt;0),TRUE,FALSE)</f>
        <v>0</v>
      </c>
    </row>
    <row r="49" spans="1:4">
      <c r="A49" s="3" t="s">
        <v>10</v>
      </c>
      <c r="B49" s="5" t="s">
        <v>11</v>
      </c>
      <c r="C49" s="5" t="s">
        <v>12</v>
      </c>
      <c r="D49" s="5" t="s">
        <v>13</v>
      </c>
    </row>
    <row r="50" spans="1:4">
      <c r="A50" t="s">
        <v>15</v>
      </c>
      <c r="B50" s="2">
        <f>B44/E44</f>
        <v>-0.37500000000000011</v>
      </c>
      <c r="C50" s="2">
        <f>C44/E44</f>
        <v>-0.50000000000000022</v>
      </c>
      <c r="D50" s="2">
        <f>D44/E44</f>
        <v>0.29978993698109441</v>
      </c>
    </row>
    <row r="52" spans="1:4">
      <c r="A52" s="3" t="s">
        <v>22</v>
      </c>
      <c r="B52" s="5" t="s">
        <v>11</v>
      </c>
      <c r="C52" s="5" t="s">
        <v>12</v>
      </c>
    </row>
    <row r="53" spans="1:4">
      <c r="B53" s="2">
        <f>(B50*0.5+0.5)*screenWidth</f>
        <v>319.99999999999994</v>
      </c>
      <c r="C53" s="2">
        <f>(C50*0.5+0.5)*screenHeight</f>
        <v>191.99999999999991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W51"/>
  <sheetViews>
    <sheetView topLeftCell="A10" workbookViewId="0">
      <selection activeCell="G42" sqref="G42"/>
    </sheetView>
  </sheetViews>
  <sheetFormatPr defaultRowHeight="15"/>
  <cols>
    <col min="1" max="1" width="50.28515625" customWidth="1"/>
    <col min="2" max="2" width="12" bestFit="1" customWidth="1"/>
    <col min="7" max="7" width="63.85546875" customWidth="1"/>
    <col min="8" max="8" width="8.28515625" customWidth="1"/>
    <col min="9" max="9" width="9.140625" customWidth="1"/>
  </cols>
  <sheetData>
    <row r="1" spans="1:5">
      <c r="A1" s="3" t="s">
        <v>8</v>
      </c>
    </row>
    <row r="2" spans="1:5">
      <c r="A2" s="7" t="s">
        <v>2</v>
      </c>
      <c r="B2" s="8">
        <v>1024</v>
      </c>
      <c r="C2" s="6"/>
    </row>
    <row r="3" spans="1:5">
      <c r="A3" s="7" t="s">
        <v>3</v>
      </c>
      <c r="B3" s="8">
        <v>768</v>
      </c>
      <c r="C3" s="6"/>
    </row>
    <row r="4" spans="1:5">
      <c r="A4" s="7" t="s">
        <v>4</v>
      </c>
      <c r="B4" s="6">
        <f>screenWidth/screenHeight</f>
        <v>1.3333333333333333</v>
      </c>
      <c r="C4" s="6"/>
    </row>
    <row r="5" spans="1:5">
      <c r="A5" s="7" t="s">
        <v>1</v>
      </c>
      <c r="B5" s="8">
        <v>90</v>
      </c>
      <c r="C5" s="6">
        <f>(B5/180)*PI()</f>
        <v>1.5707963267948966</v>
      </c>
    </row>
    <row r="6" spans="1:5">
      <c r="A6" s="7" t="s">
        <v>0</v>
      </c>
      <c r="B6" s="6">
        <f>((2*ATAN(TAN(fovY/2)*aspectRatio))/PI())*180</f>
        <v>106.26020470831195</v>
      </c>
      <c r="C6" s="6">
        <f>(B6/180)*3.14159</f>
        <v>1.8545888694976984</v>
      </c>
    </row>
    <row r="7" spans="1:5">
      <c r="A7" s="7" t="s">
        <v>6</v>
      </c>
      <c r="B7" s="6">
        <f>COS(fovY/2)/SIN(fovY/2)</f>
        <v>1.0000000000000002</v>
      </c>
      <c r="C7" s="6"/>
    </row>
    <row r="8" spans="1:5">
      <c r="A8" s="7" t="s">
        <v>5</v>
      </c>
      <c r="B8" s="6">
        <f>yScale/aspectRatio</f>
        <v>0.75000000000000022</v>
      </c>
      <c r="C8" s="6"/>
    </row>
    <row r="9" spans="1:5">
      <c r="A9" s="7" t="s">
        <v>24</v>
      </c>
      <c r="B9" s="8">
        <v>0.3</v>
      </c>
      <c r="C9" s="6"/>
    </row>
    <row r="10" spans="1:5">
      <c r="A10" s="7" t="s">
        <v>23</v>
      </c>
      <c r="B10" s="8">
        <v>1000</v>
      </c>
      <c r="C10" s="6"/>
    </row>
    <row r="12" spans="1:5">
      <c r="A12" s="4" t="s">
        <v>28</v>
      </c>
    </row>
    <row r="13" spans="1:5">
      <c r="B13" s="1">
        <v>1</v>
      </c>
      <c r="C13" s="1">
        <v>0</v>
      </c>
      <c r="D13" s="1">
        <v>0</v>
      </c>
      <c r="E13" s="1">
        <v>0</v>
      </c>
    </row>
    <row r="14" spans="1:5">
      <c r="B14" s="1">
        <v>0</v>
      </c>
      <c r="C14" s="1">
        <f>yScale</f>
        <v>1.0000000000000002</v>
      </c>
      <c r="D14" s="1">
        <v>0</v>
      </c>
      <c r="E14" s="1">
        <v>0</v>
      </c>
    </row>
    <row r="15" spans="1:5">
      <c r="B15" s="1">
        <v>0</v>
      </c>
      <c r="C15" s="1">
        <v>0</v>
      </c>
      <c r="D15" s="1">
        <v>-1</v>
      </c>
      <c r="E15" s="1">
        <v>-1</v>
      </c>
    </row>
    <row r="16" spans="1:5">
      <c r="B16" s="1">
        <v>0</v>
      </c>
      <c r="C16" s="1">
        <v>0</v>
      </c>
      <c r="D16" s="1">
        <v>0</v>
      </c>
      <c r="E16" s="1">
        <v>1</v>
      </c>
    </row>
    <row r="18" spans="1:23">
      <c r="A18" s="4" t="s">
        <v>29</v>
      </c>
    </row>
    <row r="19" spans="1:23">
      <c r="B19" s="1">
        <f>xScale</f>
        <v>0.75000000000000022</v>
      </c>
      <c r="C19" s="1">
        <v>0</v>
      </c>
      <c r="D19" s="1">
        <v>0</v>
      </c>
      <c r="E19" s="1">
        <v>0</v>
      </c>
    </row>
    <row r="20" spans="1:23">
      <c r="B20" s="1">
        <v>0</v>
      </c>
      <c r="C20" s="1">
        <f>yScale</f>
        <v>1.0000000000000002</v>
      </c>
      <c r="D20" s="1">
        <v>0</v>
      </c>
      <c r="E20" s="1">
        <v>0</v>
      </c>
    </row>
    <row r="21" spans="1:23">
      <c r="B21" s="1">
        <v>0</v>
      </c>
      <c r="C21" s="1">
        <v>0</v>
      </c>
      <c r="D21" s="1">
        <f>(zf+zn)/(zn-zf)</f>
        <v>-1.0006001800540161</v>
      </c>
      <c r="E21" s="1">
        <f>(2*zn*zf)/(zn-zf)</f>
        <v>-0.60018005401620489</v>
      </c>
    </row>
    <row r="22" spans="1:23">
      <c r="B22" s="1">
        <v>0</v>
      </c>
      <c r="C22" s="1">
        <v>0</v>
      </c>
      <c r="D22" s="1">
        <f>-1</f>
        <v>-1</v>
      </c>
      <c r="E22" s="1">
        <v>0</v>
      </c>
    </row>
    <row r="24" spans="1:23">
      <c r="A24" s="4" t="s">
        <v>19</v>
      </c>
    </row>
    <row r="25" spans="1:23">
      <c r="A25" t="s">
        <v>16</v>
      </c>
      <c r="B25" s="8">
        <v>1</v>
      </c>
    </row>
    <row r="26" spans="1:23">
      <c r="G26" s="10" t="s">
        <v>30</v>
      </c>
      <c r="H26" s="9">
        <v>0</v>
      </c>
      <c r="I26" s="9">
        <v>1</v>
      </c>
      <c r="J26" s="9">
        <v>2</v>
      </c>
      <c r="K26" s="9">
        <v>3</v>
      </c>
      <c r="L26" s="9">
        <v>4</v>
      </c>
      <c r="M26" s="9">
        <v>5</v>
      </c>
      <c r="N26" s="9">
        <v>6</v>
      </c>
      <c r="O26" s="9">
        <v>7</v>
      </c>
      <c r="P26" s="9">
        <v>8</v>
      </c>
      <c r="Q26" s="9">
        <v>9</v>
      </c>
      <c r="R26" s="9">
        <v>10</v>
      </c>
      <c r="S26" s="9">
        <v>11</v>
      </c>
      <c r="T26" s="9">
        <v>12</v>
      </c>
      <c r="U26" s="9">
        <v>13</v>
      </c>
      <c r="V26" s="9">
        <v>14</v>
      </c>
      <c r="W26" s="9">
        <v>15</v>
      </c>
    </row>
    <row r="27" spans="1:23">
      <c r="B27" s="1">
        <f>xScale</f>
        <v>0.75000000000000022</v>
      </c>
      <c r="C27" s="1">
        <v>0</v>
      </c>
      <c r="D27" s="1">
        <v>0</v>
      </c>
      <c r="E27" s="1">
        <v>0</v>
      </c>
      <c r="G27" s="13" t="s">
        <v>32</v>
      </c>
      <c r="H27" s="12">
        <f>B27</f>
        <v>0.75000000000000022</v>
      </c>
      <c r="I27" s="11">
        <f>B28</f>
        <v>0</v>
      </c>
      <c r="J27" s="11">
        <f>B29</f>
        <v>0</v>
      </c>
      <c r="K27" s="11">
        <f>B30</f>
        <v>0</v>
      </c>
      <c r="L27" s="11">
        <f>C27</f>
        <v>0</v>
      </c>
      <c r="M27" s="11">
        <f>C28</f>
        <v>1.0000000000000002</v>
      </c>
      <c r="N27" s="11">
        <f>C29</f>
        <v>0</v>
      </c>
      <c r="O27" s="11">
        <f>C30</f>
        <v>0</v>
      </c>
      <c r="P27" s="11">
        <f>D27</f>
        <v>0</v>
      </c>
      <c r="Q27" s="11">
        <f>D28</f>
        <v>0</v>
      </c>
      <c r="R27" s="11">
        <f>D29</f>
        <v>1.0006001800540161</v>
      </c>
      <c r="S27" s="11">
        <f>D30</f>
        <v>-1</v>
      </c>
      <c r="T27" s="11">
        <f>E27</f>
        <v>0</v>
      </c>
      <c r="U27" s="11">
        <f>E28</f>
        <v>0</v>
      </c>
      <c r="V27" s="11">
        <f>E29</f>
        <v>0.60018005401620489</v>
      </c>
      <c r="W27" s="11">
        <f>E30</f>
        <v>0</v>
      </c>
    </row>
    <row r="28" spans="1:23">
      <c r="B28" s="1">
        <v>0</v>
      </c>
      <c r="C28" s="1">
        <f>C20</f>
        <v>1.0000000000000002</v>
      </c>
      <c r="D28" s="1">
        <f>D20</f>
        <v>0</v>
      </c>
      <c r="E28" s="1">
        <f>E20</f>
        <v>0</v>
      </c>
      <c r="G28" s="13" t="s">
        <v>31</v>
      </c>
    </row>
    <row r="29" spans="1:23">
      <c r="A29" t="s">
        <v>20</v>
      </c>
      <c r="B29" s="1">
        <f>IF(reverseZ&gt;0,-B21,B21)</f>
        <v>0</v>
      </c>
      <c r="C29" s="1">
        <f>IF(reverseZ&gt;0,-C21,C21)</f>
        <v>0</v>
      </c>
      <c r="D29" s="1">
        <f>IF(reverseZ&gt;0,-D21,D21)</f>
        <v>1.0006001800540161</v>
      </c>
      <c r="E29" s="1">
        <f>IF(reverseZ&gt;0,-E21,E21)</f>
        <v>0.60018005401620489</v>
      </c>
    </row>
    <row r="30" spans="1:23">
      <c r="B30" s="1">
        <v>0</v>
      </c>
      <c r="C30" s="1">
        <v>0</v>
      </c>
      <c r="D30" s="1">
        <f>-1</f>
        <v>-1</v>
      </c>
      <c r="E30" s="1">
        <v>0</v>
      </c>
    </row>
    <row r="32" spans="1:23">
      <c r="A32" s="4" t="s">
        <v>21</v>
      </c>
    </row>
    <row r="33" spans="1:5">
      <c r="B33" s="1">
        <f>(B27*B13)+(C27*B14)+(D27*B15)+(E27*B16)</f>
        <v>0.75000000000000022</v>
      </c>
      <c r="C33" s="1">
        <f>(B27*C13)+(C27*C14)+(D27*C15)+(E27*C16)</f>
        <v>0</v>
      </c>
      <c r="D33" s="1">
        <f>(B27*D13)+(C27*D14)+(D27*D15)+(E27*D16)</f>
        <v>0</v>
      </c>
      <c r="E33" s="1">
        <f>(B27*E13)+(C27*E14)+(D27*E15)+(E27*E16)</f>
        <v>0</v>
      </c>
    </row>
    <row r="34" spans="1:5">
      <c r="B34" s="1">
        <f>(B28*B13)+(C28*B14)+(D28*B15)+(E28*B16)</f>
        <v>0</v>
      </c>
      <c r="C34" s="1">
        <f>(B28*C13)+(C28*C14)+(D28*C15)+(E28*C16)</f>
        <v>1.0000000000000004</v>
      </c>
      <c r="D34" s="1">
        <f>(B28*D13)+(C28*D14)+(D28*D15)+(E28*D16)</f>
        <v>0</v>
      </c>
      <c r="E34" s="1">
        <f>(B28*E13)+(C28*E14)+(D28*E15)+(E28*E16)</f>
        <v>0</v>
      </c>
    </row>
    <row r="35" spans="1:5">
      <c r="B35" s="1">
        <f>(B29*B13)+(C29*B14)+(D29*B15)+(E29*B16)</f>
        <v>0</v>
      </c>
      <c r="C35" s="1">
        <f>(B29*C13)+(C29*C14)+(D29*C15)+(E29*C16)</f>
        <v>0</v>
      </c>
      <c r="D35" s="1">
        <f>(B29*D13)+(C29*D14)+(D29*D15)+(E29*D16)</f>
        <v>-1.0006001800540161</v>
      </c>
      <c r="E35" s="1">
        <f>(B29*E13)+(C29*E14)+(D29*E15)+(E29*E16)</f>
        <v>-0.40042012603781119</v>
      </c>
    </row>
    <row r="36" spans="1:5">
      <c r="B36" s="1">
        <f>(B30*B13)+(C30*B14)+(D30*B15)+(E30*B16)</f>
        <v>0</v>
      </c>
      <c r="C36" s="1">
        <f>(B30*C13)+(C30*C14)+(D30*C15)+(E30*C16)</f>
        <v>0</v>
      </c>
      <c r="D36" s="1">
        <f>(B30*D13)+(C30*D14)+(D30*D15)+(E30*D16)</f>
        <v>1</v>
      </c>
      <c r="E36" s="1">
        <f>(B30*E13)+(C30*E14)+(D30*E15)+(E30*E16)</f>
        <v>1</v>
      </c>
    </row>
    <row r="38" spans="1:5">
      <c r="A38" s="4" t="s">
        <v>26</v>
      </c>
    </row>
    <row r="39" spans="1:5">
      <c r="B39" s="8">
        <v>-0.5</v>
      </c>
      <c r="C39" s="8">
        <v>0.5</v>
      </c>
      <c r="D39" s="8">
        <v>0</v>
      </c>
      <c r="E39" s="8">
        <v>1</v>
      </c>
    </row>
    <row r="41" spans="1:5">
      <c r="A41" s="3" t="s">
        <v>7</v>
      </c>
      <c r="B41" s="5" t="s">
        <v>11</v>
      </c>
      <c r="C41" s="5" t="s">
        <v>12</v>
      </c>
      <c r="D41" s="5" t="s">
        <v>13</v>
      </c>
      <c r="E41" s="5" t="s">
        <v>14</v>
      </c>
    </row>
    <row r="42" spans="1:5">
      <c r="A42" t="s">
        <v>9</v>
      </c>
      <c r="B42" s="2">
        <f>(B39*B33)+(C39*C33)+(D39*D33)+(E39*E33)</f>
        <v>-0.37500000000000011</v>
      </c>
      <c r="C42" s="2">
        <f>(B39*B34)+(C39*C34)+(D39*D34)+(E39*E34)</f>
        <v>0.50000000000000022</v>
      </c>
      <c r="D42" s="2">
        <f>(B39*B35)+(C39*C35)+(D39*D35)+(E39*E35)</f>
        <v>-0.40042012603781119</v>
      </c>
      <c r="E42" s="2">
        <f>(B39*B36)+(C39*C36)+(D39*D36)+(E39*E36)</f>
        <v>1</v>
      </c>
    </row>
    <row r="44" spans="1:5">
      <c r="A44" s="3" t="s">
        <v>25</v>
      </c>
      <c r="B44" s="5" t="s">
        <v>11</v>
      </c>
      <c r="C44" s="5" t="s">
        <v>12</v>
      </c>
      <c r="D44" s="5" t="s">
        <v>13</v>
      </c>
    </row>
    <row r="45" spans="1:5">
      <c r="A45" t="s">
        <v>27</v>
      </c>
      <c r="B45" s="2" t="b">
        <f>IF(ABS(B42)&gt;E42,TRUE,FALSE)</f>
        <v>0</v>
      </c>
      <c r="C45" s="2" t="b">
        <f>IF(ABS(C42)&gt;E42,TRUE,FALSE)</f>
        <v>0</v>
      </c>
      <c r="D45" s="2" t="b">
        <f>IF(ABS(D42)&gt;E42,TRUE,FALSE)</f>
        <v>0</v>
      </c>
    </row>
    <row r="47" spans="1:5">
      <c r="A47" s="3" t="s">
        <v>10</v>
      </c>
      <c r="B47" s="5" t="s">
        <v>11</v>
      </c>
      <c r="C47" s="5" t="s">
        <v>12</v>
      </c>
      <c r="D47" s="5" t="s">
        <v>13</v>
      </c>
    </row>
    <row r="48" spans="1:5">
      <c r="A48" t="s">
        <v>15</v>
      </c>
      <c r="B48" s="2">
        <f>B42/E42</f>
        <v>-0.37500000000000011</v>
      </c>
      <c r="C48" s="2">
        <f>C42/E42</f>
        <v>0.50000000000000022</v>
      </c>
      <c r="D48" s="2">
        <f>D42/E42</f>
        <v>-0.40042012603781119</v>
      </c>
    </row>
    <row r="50" spans="1:3">
      <c r="A50" s="3" t="s">
        <v>22</v>
      </c>
      <c r="B50" s="5" t="s">
        <v>11</v>
      </c>
      <c r="C50" s="5" t="s">
        <v>12</v>
      </c>
    </row>
    <row r="51" spans="1:3">
      <c r="B51" s="2">
        <f>(B48*0.5+0.5)*screenWidth</f>
        <v>319.99999999999994</v>
      </c>
      <c r="C51" s="2">
        <f>(C48*0.5+0.5)*screenHeight</f>
        <v>576.00000000000011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Instructions</vt:lpstr>
      <vt:lpstr>DirectX</vt:lpstr>
      <vt:lpstr>OpenGL</vt:lpstr>
      <vt:lpstr>DirectX!aspectRatio</vt:lpstr>
      <vt:lpstr>OpenGL!aspectRatio</vt:lpstr>
      <vt:lpstr>DirectX!fovX</vt:lpstr>
      <vt:lpstr>OpenGL!fovX</vt:lpstr>
      <vt:lpstr>DirectX!fovY</vt:lpstr>
      <vt:lpstr>OpenGL!fovY</vt:lpstr>
      <vt:lpstr>DirectX!glUVs</vt:lpstr>
      <vt:lpstr>DirectX!invertY</vt:lpstr>
      <vt:lpstr>DirectX!reverseZ</vt:lpstr>
      <vt:lpstr>OpenGL!reverseZ</vt:lpstr>
      <vt:lpstr>DirectX!screenHeight</vt:lpstr>
      <vt:lpstr>OpenGL!screenHeight</vt:lpstr>
      <vt:lpstr>DirectX!screenWidth</vt:lpstr>
      <vt:lpstr>OpenGL!screenWidth</vt:lpstr>
      <vt:lpstr>DirectX!xScale</vt:lpstr>
      <vt:lpstr>OpenGL!xScale</vt:lpstr>
      <vt:lpstr>DirectX!yScale</vt:lpstr>
      <vt:lpstr>OpenGL!yScale</vt:lpstr>
      <vt:lpstr>DirectX!zf</vt:lpstr>
      <vt:lpstr>OpenGL!zf</vt:lpstr>
      <vt:lpstr>DirectX!zn</vt:lpstr>
      <vt:lpstr>OpenGL!zn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bfogerty</dc:creator>
  <cp:lastModifiedBy>bfogerty</cp:lastModifiedBy>
  <dcterms:created xsi:type="dcterms:W3CDTF">2018-11-03T15:23:17Z</dcterms:created>
  <dcterms:modified xsi:type="dcterms:W3CDTF">2019-01-27T23:09:35Z</dcterms:modified>
</cp:coreProperties>
</file>